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版本内容\GIT\ExcelData\"/>
    </mc:Choice>
  </mc:AlternateContent>
  <xr:revisionPtr revIDLastSave="0" documentId="13_ncr:1_{116F4343-2381-4445-8B61-C325FE1405F8}" xr6:coauthVersionLast="47" xr6:coauthVersionMax="47" xr10:uidLastSave="{00000000-0000-0000-0000-000000000000}"/>
  <bookViews>
    <workbookView xWindow="-108" yWindow="-108" windowWidth="23256" windowHeight="13896" activeTab="2" xr2:uid="{00000000-000D-0000-FFFF-FFFF00000000}"/>
  </bookViews>
  <sheets>
    <sheet name="PassiveSkillData" sheetId="1" r:id="rId1"/>
    <sheet name="EffectData" sheetId="2" r:id="rId2"/>
    <sheet name="BuffData" sheetId="3" r:id="rId3"/>
    <sheet name="参数说明" sheetId="4" r:id="rId4"/>
    <sheet name="Sheet1" sheetId="5" r:id="rId5"/>
    <sheet name="Sheet4" sheetId="9" r:id="rId6"/>
    <sheet name="Sheet2" sheetId="6" r:id="rId7"/>
    <sheet name="Sheet3" sheetId="7" r:id="rId8"/>
    <sheet name="示例" sheetId="8" r:id="rId9"/>
  </sheets>
  <externalReferences>
    <externalReference r:id="rId10"/>
    <externalReference r:id="rId11"/>
    <externalReference r:id="rId12"/>
    <externalReference r:id="rId13"/>
    <externalReference r:id="rId14"/>
  </externalReferences>
  <definedNames>
    <definedName name="_xlnm._FilterDatabase" localSheetId="2" hidden="1">BuffData!$A$1:$U$1199</definedName>
    <definedName name="_xlnm._FilterDatabase" localSheetId="1" hidden="1">EffectData!$A$1:$V$1255</definedName>
    <definedName name="_xlnm._FilterDatabase" localSheetId="0" hidden="1">PassiveSkillData!$A$1:$R$916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Q999" i="7" l="1"/>
  <c r="AP999" i="7"/>
  <c r="AQ998" i="7"/>
  <c r="AP998" i="7"/>
  <c r="AQ997" i="7"/>
  <c r="AP997" i="7"/>
  <c r="AQ996" i="7"/>
  <c r="AP996" i="7"/>
  <c r="AQ995" i="7"/>
  <c r="AP995" i="7"/>
  <c r="AQ994" i="7"/>
  <c r="AP994" i="7"/>
  <c r="AQ993" i="7"/>
  <c r="AP993" i="7"/>
  <c r="AQ992" i="7"/>
  <c r="AP992" i="7"/>
  <c r="AQ991" i="7"/>
  <c r="AP991" i="7"/>
  <c r="AQ990" i="7"/>
  <c r="AP990" i="7"/>
  <c r="AQ989" i="7"/>
  <c r="AP989" i="7"/>
  <c r="AQ988" i="7"/>
  <c r="AP988" i="7"/>
  <c r="AQ987" i="7"/>
  <c r="AP987" i="7"/>
  <c r="AQ986" i="7"/>
  <c r="AP986" i="7"/>
  <c r="AQ985" i="7"/>
  <c r="AP985" i="7"/>
  <c r="AQ984" i="7"/>
  <c r="AP984" i="7"/>
  <c r="AQ983" i="7"/>
  <c r="AP983" i="7"/>
  <c r="AQ982" i="7"/>
  <c r="AP982" i="7"/>
  <c r="AQ981" i="7"/>
  <c r="AP981" i="7"/>
  <c r="AQ980" i="7"/>
  <c r="AP980" i="7"/>
  <c r="AQ979" i="7"/>
  <c r="AP979" i="7"/>
  <c r="AQ978" i="7"/>
  <c r="AP978" i="7"/>
  <c r="AQ977" i="7"/>
  <c r="AP977" i="7"/>
  <c r="AQ976" i="7"/>
  <c r="AP976" i="7"/>
  <c r="AQ975" i="7"/>
  <c r="AP975" i="7"/>
  <c r="AQ974" i="7"/>
  <c r="AP974" i="7"/>
  <c r="AQ973" i="7"/>
  <c r="AP973" i="7"/>
  <c r="AQ972" i="7"/>
  <c r="AP972" i="7"/>
  <c r="AQ971" i="7"/>
  <c r="AP971" i="7"/>
  <c r="AQ970" i="7"/>
  <c r="AP970" i="7"/>
  <c r="AQ969" i="7"/>
  <c r="AP969" i="7"/>
  <c r="AQ968" i="7"/>
  <c r="AP968" i="7"/>
  <c r="AQ967" i="7"/>
  <c r="AP967" i="7"/>
  <c r="AQ966" i="7"/>
  <c r="AP966" i="7"/>
  <c r="AQ965" i="7"/>
  <c r="AP965" i="7"/>
  <c r="AQ964" i="7"/>
  <c r="AP964" i="7"/>
  <c r="AQ963" i="7"/>
  <c r="AP963" i="7"/>
  <c r="AQ962" i="7"/>
  <c r="AP962" i="7"/>
  <c r="AQ961" i="7"/>
  <c r="AP961" i="7"/>
  <c r="AQ960" i="7"/>
  <c r="AP960" i="7"/>
  <c r="AQ959" i="7"/>
  <c r="AP959" i="7"/>
  <c r="AQ958" i="7"/>
  <c r="AP958" i="7"/>
  <c r="AQ957" i="7"/>
  <c r="AP957" i="7"/>
  <c r="AQ956" i="7"/>
  <c r="AP956" i="7"/>
  <c r="AQ955" i="7"/>
  <c r="AP955" i="7"/>
  <c r="AQ954" i="7"/>
  <c r="AP954" i="7"/>
  <c r="AQ953" i="7"/>
  <c r="AP953" i="7"/>
  <c r="AQ952" i="7"/>
  <c r="AP952" i="7"/>
  <c r="AQ951" i="7"/>
  <c r="AP951" i="7"/>
  <c r="AQ950" i="7"/>
  <c r="AP950" i="7"/>
  <c r="AQ949" i="7"/>
  <c r="AP949" i="7"/>
  <c r="AQ948" i="7"/>
  <c r="AP948" i="7"/>
  <c r="AQ947" i="7"/>
  <c r="AP947" i="7"/>
  <c r="AQ946" i="7"/>
  <c r="AP946" i="7"/>
  <c r="AQ945" i="7"/>
  <c r="AP945" i="7"/>
  <c r="AQ944" i="7"/>
  <c r="AP944" i="7"/>
  <c r="AQ943" i="7"/>
  <c r="AP943" i="7"/>
  <c r="AQ942" i="7"/>
  <c r="AP942" i="7"/>
  <c r="AQ941" i="7"/>
  <c r="AP941" i="7"/>
  <c r="AQ940" i="7"/>
  <c r="AP940" i="7"/>
  <c r="AQ939" i="7"/>
  <c r="AP939" i="7"/>
  <c r="AQ938" i="7"/>
  <c r="AP938" i="7"/>
  <c r="AQ937" i="7"/>
  <c r="AP937" i="7"/>
  <c r="AQ936" i="7"/>
  <c r="AP936" i="7"/>
  <c r="AQ935" i="7"/>
  <c r="AP935" i="7"/>
  <c r="AQ934" i="7"/>
  <c r="AP934" i="7"/>
  <c r="AQ933" i="7"/>
  <c r="AP933" i="7"/>
  <c r="AQ932" i="7"/>
  <c r="AP932" i="7"/>
  <c r="AQ931" i="7"/>
  <c r="AP931" i="7"/>
  <c r="AQ930" i="7"/>
  <c r="AP930" i="7"/>
  <c r="AQ929" i="7"/>
  <c r="AP929" i="7"/>
  <c r="AQ928" i="7"/>
  <c r="AP928" i="7"/>
  <c r="AQ927" i="7"/>
  <c r="AP927" i="7"/>
  <c r="AQ926" i="7"/>
  <c r="AP926" i="7"/>
  <c r="AQ925" i="7"/>
  <c r="AP925" i="7"/>
  <c r="AQ924" i="7"/>
  <c r="AP924" i="7"/>
  <c r="AQ923" i="7"/>
  <c r="AP923" i="7"/>
  <c r="AQ922" i="7"/>
  <c r="AP922" i="7"/>
  <c r="AQ921" i="7"/>
  <c r="AP921" i="7"/>
  <c r="AQ920" i="7"/>
  <c r="AP920" i="7"/>
  <c r="AQ919" i="7"/>
  <c r="AP919" i="7"/>
  <c r="AQ918" i="7"/>
  <c r="AP918" i="7"/>
  <c r="AQ917" i="7"/>
  <c r="AP917" i="7"/>
  <c r="AQ916" i="7"/>
  <c r="AP916" i="7"/>
  <c r="AQ915" i="7"/>
  <c r="AP915" i="7"/>
  <c r="AQ914" i="7"/>
  <c r="AP914" i="7"/>
  <c r="AQ913" i="7"/>
  <c r="AP913" i="7"/>
  <c r="AQ912" i="7"/>
  <c r="AP912" i="7"/>
  <c r="AQ911" i="7"/>
  <c r="AP911" i="7"/>
  <c r="AQ910" i="7"/>
  <c r="AP910" i="7"/>
  <c r="AQ909" i="7"/>
  <c r="AP909" i="7"/>
  <c r="AQ908" i="7"/>
  <c r="AP908" i="7"/>
  <c r="AQ907" i="7"/>
  <c r="AP907" i="7"/>
  <c r="AQ906" i="7"/>
  <c r="AP906" i="7"/>
  <c r="AQ905" i="7"/>
  <c r="AP905" i="7"/>
  <c r="AQ904" i="7"/>
  <c r="AP904" i="7"/>
  <c r="AQ903" i="7"/>
  <c r="AP903" i="7"/>
  <c r="AQ902" i="7"/>
  <c r="AP902" i="7"/>
  <c r="AQ901" i="7"/>
  <c r="AP901" i="7"/>
  <c r="AQ900" i="7"/>
  <c r="AP900" i="7"/>
  <c r="AQ899" i="7"/>
  <c r="AP899" i="7"/>
  <c r="AQ898" i="7"/>
  <c r="AP898" i="7"/>
  <c r="AQ897" i="7"/>
  <c r="AP897" i="7"/>
  <c r="AQ896" i="7"/>
  <c r="AP896" i="7"/>
  <c r="AQ895" i="7"/>
  <c r="AP895" i="7"/>
  <c r="AQ894" i="7"/>
  <c r="AP894" i="7"/>
  <c r="AQ893" i="7"/>
  <c r="AP893" i="7"/>
  <c r="AQ892" i="7"/>
  <c r="AP892" i="7"/>
  <c r="AQ891" i="7"/>
  <c r="AP891" i="7"/>
  <c r="AQ890" i="7"/>
  <c r="AP890" i="7"/>
  <c r="AQ889" i="7"/>
  <c r="AP889" i="7"/>
  <c r="AQ888" i="7"/>
  <c r="AP888" i="7"/>
  <c r="AQ887" i="7"/>
  <c r="AP887" i="7"/>
  <c r="AQ886" i="7"/>
  <c r="AP886" i="7"/>
  <c r="AQ885" i="7"/>
  <c r="AP885" i="7"/>
  <c r="AQ884" i="7"/>
  <c r="AP884" i="7"/>
  <c r="AQ883" i="7"/>
  <c r="AP883" i="7"/>
  <c r="AQ882" i="7"/>
  <c r="AP882" i="7"/>
  <c r="AQ881" i="7"/>
  <c r="AP881" i="7"/>
  <c r="AQ880" i="7"/>
  <c r="AP880" i="7"/>
  <c r="AQ879" i="7"/>
  <c r="AP879" i="7"/>
  <c r="AQ878" i="7"/>
  <c r="AP878" i="7"/>
  <c r="AQ877" i="7"/>
  <c r="AP877" i="7"/>
  <c r="AQ876" i="7"/>
  <c r="AP876" i="7"/>
  <c r="AQ875" i="7"/>
  <c r="AP875" i="7"/>
  <c r="AQ874" i="7"/>
  <c r="AP874" i="7"/>
  <c r="AQ873" i="7"/>
  <c r="AP873" i="7"/>
  <c r="AQ872" i="7"/>
  <c r="AP872" i="7"/>
  <c r="AQ871" i="7"/>
  <c r="AP871" i="7"/>
  <c r="AQ870" i="7"/>
  <c r="AP870" i="7"/>
  <c r="AQ869" i="7"/>
  <c r="AP869" i="7"/>
  <c r="AQ868" i="7"/>
  <c r="AP868" i="7"/>
  <c r="AQ867" i="7"/>
  <c r="AP867" i="7"/>
  <c r="AQ866" i="7"/>
  <c r="AP866" i="7"/>
  <c r="AQ865" i="7"/>
  <c r="AP865" i="7"/>
  <c r="AQ864" i="7"/>
  <c r="AP864" i="7"/>
  <c r="AQ863" i="7"/>
  <c r="AP863" i="7"/>
  <c r="AQ862" i="7"/>
  <c r="AP862" i="7"/>
  <c r="AQ861" i="7"/>
  <c r="AP861" i="7"/>
  <c r="AQ860" i="7"/>
  <c r="AP860" i="7"/>
  <c r="AQ859" i="7"/>
  <c r="AP859" i="7"/>
  <c r="AQ858" i="7"/>
  <c r="AP858" i="7"/>
  <c r="AQ857" i="7"/>
  <c r="AP857" i="7"/>
  <c r="AQ856" i="7"/>
  <c r="AP856" i="7"/>
  <c r="AQ855" i="7"/>
  <c r="AP855" i="7"/>
  <c r="AQ854" i="7"/>
  <c r="AP854" i="7"/>
  <c r="AQ853" i="7"/>
  <c r="AP853" i="7"/>
  <c r="AQ852" i="7"/>
  <c r="AP852" i="7"/>
  <c r="AQ851" i="7"/>
  <c r="AP851" i="7"/>
  <c r="AQ850" i="7"/>
  <c r="AP850" i="7"/>
  <c r="AQ849" i="7"/>
  <c r="AP849" i="7"/>
  <c r="AQ848" i="7"/>
  <c r="AP848" i="7"/>
  <c r="AQ847" i="7"/>
  <c r="AP847" i="7"/>
  <c r="AQ846" i="7"/>
  <c r="AP846" i="7"/>
  <c r="AQ845" i="7"/>
  <c r="AP845" i="7"/>
  <c r="AQ844" i="7"/>
  <c r="AP844" i="7"/>
  <c r="AQ843" i="7"/>
  <c r="AP843" i="7"/>
  <c r="AQ825" i="7"/>
  <c r="AP825" i="7"/>
  <c r="AQ824" i="7"/>
  <c r="AP824" i="7"/>
  <c r="AQ823" i="7"/>
  <c r="AP823" i="7"/>
  <c r="AQ822" i="7"/>
  <c r="AP822" i="7"/>
  <c r="AQ821" i="7"/>
  <c r="AP821" i="7"/>
  <c r="AQ820" i="7"/>
  <c r="AP820" i="7"/>
  <c r="AQ819" i="7"/>
  <c r="AP819" i="7"/>
  <c r="AQ818" i="7"/>
  <c r="AP818" i="7"/>
  <c r="AQ817" i="7"/>
  <c r="AP817" i="7"/>
  <c r="AQ816" i="7"/>
  <c r="AP816" i="7"/>
  <c r="AQ815" i="7"/>
  <c r="AP815" i="7"/>
  <c r="AQ814" i="7"/>
  <c r="AP814" i="7"/>
  <c r="AQ813" i="7"/>
  <c r="AP813" i="7"/>
  <c r="AQ812" i="7"/>
  <c r="AP812" i="7"/>
  <c r="AQ811" i="7"/>
  <c r="AP811" i="7"/>
  <c r="AQ810" i="7"/>
  <c r="AP810" i="7"/>
  <c r="AQ809" i="7"/>
  <c r="AP809" i="7"/>
  <c r="AQ808" i="7"/>
  <c r="AP808" i="7"/>
  <c r="AQ807" i="7"/>
  <c r="AP807" i="7"/>
  <c r="AQ806" i="7"/>
  <c r="AP806" i="7"/>
  <c r="AQ805" i="7"/>
  <c r="AP805" i="7"/>
  <c r="AQ804" i="7"/>
  <c r="AP804" i="7"/>
  <c r="AQ803" i="7"/>
  <c r="AP803" i="7"/>
  <c r="AQ802" i="7"/>
  <c r="AP802" i="7"/>
  <c r="AQ801" i="7"/>
  <c r="AP801" i="7"/>
  <c r="AQ800" i="7"/>
  <c r="AP800" i="7"/>
  <c r="AQ799" i="7"/>
  <c r="AP799" i="7"/>
  <c r="AQ798" i="7"/>
  <c r="AP798" i="7"/>
  <c r="AQ797" i="7"/>
  <c r="AP797" i="7"/>
  <c r="AQ796" i="7"/>
  <c r="AP796" i="7"/>
  <c r="AQ795" i="7"/>
  <c r="AP795" i="7"/>
  <c r="AQ794" i="7"/>
  <c r="AP794" i="7"/>
  <c r="AQ793" i="7"/>
  <c r="AP793" i="7"/>
  <c r="AQ792" i="7"/>
  <c r="AP792" i="7"/>
  <c r="AQ791" i="7"/>
  <c r="AP791" i="7"/>
  <c r="AQ790" i="7"/>
  <c r="AP790" i="7"/>
  <c r="AQ789" i="7"/>
  <c r="AP789" i="7"/>
  <c r="AQ788" i="7"/>
  <c r="AP788" i="7"/>
  <c r="AQ787" i="7"/>
  <c r="AP787" i="7"/>
  <c r="AQ786" i="7"/>
  <c r="AP786" i="7"/>
  <c r="AQ785" i="7"/>
  <c r="AP785" i="7"/>
  <c r="AQ784" i="7"/>
  <c r="AP784" i="7"/>
  <c r="AQ783" i="7"/>
  <c r="AP783" i="7"/>
  <c r="AQ782" i="7"/>
  <c r="AP782" i="7"/>
  <c r="AQ781" i="7"/>
  <c r="AP781" i="7"/>
  <c r="AQ780" i="7"/>
  <c r="AP780" i="7"/>
  <c r="AQ779" i="7"/>
  <c r="AP779" i="7"/>
  <c r="AQ778" i="7"/>
  <c r="AP778" i="7"/>
  <c r="AQ777" i="7"/>
  <c r="AP777" i="7"/>
  <c r="AQ776" i="7"/>
  <c r="AP776" i="7"/>
  <c r="AQ775" i="7"/>
  <c r="AP775" i="7"/>
  <c r="W772" i="7"/>
  <c r="G772" i="7"/>
  <c r="F772" i="7"/>
  <c r="E772" i="7"/>
  <c r="Z771" i="7"/>
  <c r="Y771" i="7"/>
  <c r="W771" i="7"/>
  <c r="Z770" i="7"/>
  <c r="Y770" i="7"/>
  <c r="W770" i="7"/>
  <c r="Z769" i="7"/>
  <c r="Y769" i="7"/>
  <c r="W769" i="7"/>
  <c r="Z768" i="7"/>
  <c r="Y768" i="7"/>
  <c r="W768" i="7"/>
  <c r="Z767" i="7"/>
  <c r="Y767" i="7"/>
  <c r="W767" i="7"/>
  <c r="Z766" i="7"/>
  <c r="Y766" i="7"/>
  <c r="W766" i="7"/>
  <c r="Z765" i="7"/>
  <c r="Y765" i="7"/>
  <c r="W765" i="7"/>
  <c r="Z764" i="7"/>
  <c r="Y764" i="7"/>
  <c r="W764" i="7"/>
  <c r="AQ761" i="7"/>
  <c r="AP761" i="7"/>
  <c r="B761" i="7"/>
  <c r="A761" i="7"/>
  <c r="AQ760" i="7"/>
  <c r="AP760" i="7"/>
  <c r="AQ759" i="7"/>
  <c r="AP759" i="7"/>
  <c r="AQ758" i="7"/>
  <c r="AP758" i="7"/>
  <c r="AQ757" i="7"/>
  <c r="AP757" i="7"/>
  <c r="AQ756" i="7"/>
  <c r="AP756" i="7"/>
  <c r="AQ755" i="7"/>
  <c r="AP755" i="7"/>
  <c r="AQ754" i="7"/>
  <c r="AP754" i="7"/>
  <c r="AQ753" i="7"/>
  <c r="AP753" i="7"/>
  <c r="AQ750" i="7"/>
  <c r="AP750" i="7"/>
  <c r="B750" i="7"/>
  <c r="A750" i="7"/>
  <c r="AQ749" i="7"/>
  <c r="AP749" i="7"/>
  <c r="AQ748" i="7"/>
  <c r="AP748" i="7"/>
  <c r="AQ747" i="7"/>
  <c r="AP747" i="7"/>
  <c r="AQ746" i="7"/>
  <c r="AP746" i="7"/>
  <c r="AQ745" i="7"/>
  <c r="AP745" i="7"/>
  <c r="AQ744" i="7"/>
  <c r="AP744" i="7"/>
  <c r="AQ743" i="7"/>
  <c r="AP743" i="7"/>
  <c r="AQ742" i="7"/>
  <c r="AP742" i="7"/>
  <c r="AQ739" i="7"/>
  <c r="AP739" i="7"/>
  <c r="B739" i="7"/>
  <c r="A739" i="7"/>
  <c r="AQ738" i="7"/>
  <c r="AP738" i="7"/>
  <c r="AQ737" i="7"/>
  <c r="AP737" i="7"/>
  <c r="AQ736" i="7"/>
  <c r="AP736" i="7"/>
  <c r="AQ735" i="7"/>
  <c r="AP735" i="7"/>
  <c r="AQ734" i="7"/>
  <c r="AP734" i="7"/>
  <c r="AQ733" i="7"/>
  <c r="AP733" i="7"/>
  <c r="AQ732" i="7"/>
  <c r="AP732" i="7"/>
  <c r="AQ731" i="7"/>
  <c r="AP731" i="7"/>
  <c r="AQ728" i="7"/>
  <c r="AP728" i="7"/>
  <c r="B728" i="7"/>
  <c r="A728" i="7"/>
  <c r="AQ727" i="7"/>
  <c r="AP727" i="7"/>
  <c r="AQ726" i="7"/>
  <c r="AP726" i="7"/>
  <c r="AQ725" i="7"/>
  <c r="AP725" i="7"/>
  <c r="AQ724" i="7"/>
  <c r="AP724" i="7"/>
  <c r="AQ723" i="7"/>
  <c r="AP723" i="7"/>
  <c r="AQ722" i="7"/>
  <c r="AP722" i="7"/>
  <c r="AQ721" i="7"/>
  <c r="AP721" i="7"/>
  <c r="AQ720" i="7"/>
  <c r="AP720" i="7"/>
  <c r="AQ717" i="7"/>
  <c r="AP717" i="7"/>
  <c r="B717" i="7"/>
  <c r="A717" i="7"/>
  <c r="AQ716" i="7"/>
  <c r="AP716" i="7"/>
  <c r="AQ715" i="7"/>
  <c r="AP715" i="7"/>
  <c r="AQ714" i="7"/>
  <c r="AP714" i="7"/>
  <c r="AQ713" i="7"/>
  <c r="AP713" i="7"/>
  <c r="AQ712" i="7"/>
  <c r="AP712" i="7"/>
  <c r="AQ711" i="7"/>
  <c r="AP711" i="7"/>
  <c r="AQ710" i="7"/>
  <c r="AP710" i="7"/>
  <c r="AQ709" i="7"/>
  <c r="AP709" i="7"/>
  <c r="AQ706" i="7"/>
  <c r="AP706" i="7"/>
  <c r="B706" i="7"/>
  <c r="A706" i="7"/>
  <c r="AQ705" i="7"/>
  <c r="AP705" i="7"/>
  <c r="AQ704" i="7"/>
  <c r="AP704" i="7"/>
  <c r="AQ703" i="7"/>
  <c r="AP703" i="7"/>
  <c r="AQ702" i="7"/>
  <c r="AP702" i="7"/>
  <c r="AQ701" i="7"/>
  <c r="AP701" i="7"/>
  <c r="AQ700" i="7"/>
  <c r="AP700" i="7"/>
  <c r="AQ699" i="7"/>
  <c r="AP699" i="7"/>
  <c r="AQ698" i="7"/>
  <c r="AP698" i="7"/>
  <c r="AQ695" i="7"/>
  <c r="AP695" i="7"/>
  <c r="B695" i="7"/>
  <c r="A695" i="7"/>
  <c r="AQ694" i="7"/>
  <c r="AP694" i="7"/>
  <c r="AQ693" i="7"/>
  <c r="AP693" i="7"/>
  <c r="AQ692" i="7"/>
  <c r="AP692" i="7"/>
  <c r="AQ691" i="7"/>
  <c r="AP691" i="7"/>
  <c r="AQ690" i="7"/>
  <c r="AP690" i="7"/>
  <c r="AQ689" i="7"/>
  <c r="AP689" i="7"/>
  <c r="AQ688" i="7"/>
  <c r="AP688" i="7"/>
  <c r="AQ687" i="7"/>
  <c r="AP687" i="7"/>
  <c r="AQ684" i="7"/>
  <c r="AP684" i="7"/>
  <c r="B684" i="7"/>
  <c r="A684" i="7"/>
  <c r="AQ683" i="7"/>
  <c r="AP683" i="7"/>
  <c r="AQ682" i="7"/>
  <c r="AP682" i="7"/>
  <c r="AQ681" i="7"/>
  <c r="AP681" i="7"/>
  <c r="AQ680" i="7"/>
  <c r="AP680" i="7"/>
  <c r="AQ679" i="7"/>
  <c r="AP679" i="7"/>
  <c r="AQ678" i="7"/>
  <c r="AP678" i="7"/>
  <c r="AQ677" i="7"/>
  <c r="AP677" i="7"/>
  <c r="AQ676" i="7"/>
  <c r="AP676" i="7"/>
  <c r="AQ673" i="7"/>
  <c r="AP673" i="7"/>
  <c r="B673" i="7"/>
  <c r="A673" i="7"/>
  <c r="AQ672" i="7"/>
  <c r="AP672" i="7"/>
  <c r="AQ671" i="7"/>
  <c r="AP671" i="7"/>
  <c r="AQ670" i="7"/>
  <c r="AP670" i="7"/>
  <c r="AQ669" i="7"/>
  <c r="AP669" i="7"/>
  <c r="AQ668" i="7"/>
  <c r="AP668" i="7"/>
  <c r="AQ667" i="7"/>
  <c r="AP667" i="7"/>
  <c r="AQ666" i="7"/>
  <c r="AP666" i="7"/>
  <c r="AQ665" i="7"/>
  <c r="AP665" i="7"/>
  <c r="AQ662" i="7"/>
  <c r="AP662" i="7"/>
  <c r="B662" i="7"/>
  <c r="A662" i="7"/>
  <c r="AQ661" i="7"/>
  <c r="AP661" i="7"/>
  <c r="AQ660" i="7"/>
  <c r="AP660" i="7"/>
  <c r="AQ659" i="7"/>
  <c r="AP659" i="7"/>
  <c r="AQ658" i="7"/>
  <c r="AP658" i="7"/>
  <c r="AQ657" i="7"/>
  <c r="AP657" i="7"/>
  <c r="AQ656" i="7"/>
  <c r="AP656" i="7"/>
  <c r="AQ655" i="7"/>
  <c r="AP655" i="7"/>
  <c r="AQ654" i="7"/>
  <c r="AP654" i="7"/>
  <c r="AQ651" i="7"/>
  <c r="AP651" i="7"/>
  <c r="B651" i="7"/>
  <c r="A651" i="7"/>
  <c r="AQ650" i="7"/>
  <c r="AP650" i="7"/>
  <c r="AQ649" i="7"/>
  <c r="AP649" i="7"/>
  <c r="AQ648" i="7"/>
  <c r="AP648" i="7"/>
  <c r="AQ647" i="7"/>
  <c r="AP647" i="7"/>
  <c r="AQ646" i="7"/>
  <c r="AP646" i="7"/>
  <c r="AQ645" i="7"/>
  <c r="AP645" i="7"/>
  <c r="AQ644" i="7"/>
  <c r="AP644" i="7"/>
  <c r="AQ643" i="7"/>
  <c r="AP643" i="7"/>
  <c r="AQ640" i="7"/>
  <c r="AP640" i="7"/>
  <c r="B640" i="7"/>
  <c r="A640" i="7"/>
  <c r="AQ639" i="7"/>
  <c r="AP639" i="7"/>
  <c r="AQ638" i="7"/>
  <c r="AP638" i="7"/>
  <c r="AQ637" i="7"/>
  <c r="AP637" i="7"/>
  <c r="AQ636" i="7"/>
  <c r="AP636" i="7"/>
  <c r="AQ635" i="7"/>
  <c r="AP635" i="7"/>
  <c r="AQ634" i="7"/>
  <c r="AP634" i="7"/>
  <c r="AQ633" i="7"/>
  <c r="AP633" i="7"/>
  <c r="AQ632" i="7"/>
  <c r="AP632" i="7"/>
  <c r="AQ629" i="7"/>
  <c r="AP629" i="7"/>
  <c r="B629" i="7"/>
  <c r="A629" i="7"/>
  <c r="AQ628" i="7"/>
  <c r="AP628" i="7"/>
  <c r="AQ627" i="7"/>
  <c r="AP627" i="7"/>
  <c r="AQ626" i="7"/>
  <c r="AP626" i="7"/>
  <c r="AQ625" i="7"/>
  <c r="AP625" i="7"/>
  <c r="AQ624" i="7"/>
  <c r="AP624" i="7"/>
  <c r="AQ623" i="7"/>
  <c r="AP623" i="7"/>
  <c r="AQ622" i="7"/>
  <c r="AP622" i="7"/>
  <c r="AQ621" i="7"/>
  <c r="AP621" i="7"/>
  <c r="AQ618" i="7"/>
  <c r="AP618" i="7"/>
  <c r="B618" i="7"/>
  <c r="A618" i="7"/>
  <c r="AQ617" i="7"/>
  <c r="AP617" i="7"/>
  <c r="AQ616" i="7"/>
  <c r="AP616" i="7"/>
  <c r="AQ615" i="7"/>
  <c r="AP615" i="7"/>
  <c r="AQ614" i="7"/>
  <c r="AP614" i="7"/>
  <c r="AQ613" i="7"/>
  <c r="AP613" i="7"/>
  <c r="AQ612" i="7"/>
  <c r="AP612" i="7"/>
  <c r="AQ611" i="7"/>
  <c r="AP611" i="7"/>
  <c r="AQ610" i="7"/>
  <c r="AP610" i="7"/>
  <c r="AQ607" i="7"/>
  <c r="AP607" i="7"/>
  <c r="Z607" i="7"/>
  <c r="Y607" i="7"/>
  <c r="B607" i="7"/>
  <c r="A607" i="7"/>
  <c r="AQ606" i="7"/>
  <c r="AP606" i="7"/>
  <c r="Z606" i="7"/>
  <c r="Y606" i="7"/>
  <c r="AQ605" i="7"/>
  <c r="AP605" i="7"/>
  <c r="Z605" i="7"/>
  <c r="Y605" i="7"/>
  <c r="AQ604" i="7"/>
  <c r="AP604" i="7"/>
  <c r="Z604" i="7"/>
  <c r="Y604" i="7"/>
  <c r="AQ603" i="7"/>
  <c r="AP603" i="7"/>
  <c r="Z603" i="7"/>
  <c r="Y603" i="7"/>
  <c r="AQ602" i="7"/>
  <c r="AP602" i="7"/>
  <c r="Z602" i="7"/>
  <c r="Y602" i="7"/>
  <c r="AQ601" i="7"/>
  <c r="AP601" i="7"/>
  <c r="Z601" i="7"/>
  <c r="Y601" i="7"/>
  <c r="AQ600" i="7"/>
  <c r="AP600" i="7"/>
  <c r="Z600" i="7"/>
  <c r="Y600" i="7"/>
  <c r="AQ599" i="7"/>
  <c r="AP599" i="7"/>
  <c r="Z599" i="7"/>
  <c r="Y599" i="7"/>
  <c r="W596" i="7"/>
  <c r="G596" i="7"/>
  <c r="F596" i="7"/>
  <c r="E596" i="7"/>
  <c r="W595" i="7"/>
  <c r="G595" i="7"/>
  <c r="W594" i="7"/>
  <c r="G594" i="7"/>
  <c r="W593" i="7"/>
  <c r="G593" i="7"/>
  <c r="W592" i="7"/>
  <c r="G592" i="7"/>
  <c r="W591" i="7"/>
  <c r="G591" i="7"/>
  <c r="W590" i="7"/>
  <c r="G590" i="7"/>
  <c r="W589" i="7"/>
  <c r="G589" i="7"/>
  <c r="W588" i="7"/>
  <c r="G588" i="7"/>
  <c r="AQ585" i="7"/>
  <c r="AP585" i="7"/>
  <c r="Z585" i="7"/>
  <c r="Y585" i="7"/>
  <c r="B585" i="7"/>
  <c r="A585" i="7"/>
  <c r="AQ584" i="7"/>
  <c r="AP584" i="7"/>
  <c r="Z584" i="7"/>
  <c r="Y584" i="7"/>
  <c r="AQ583" i="7"/>
  <c r="AP583" i="7"/>
  <c r="Z583" i="7"/>
  <c r="Y583" i="7"/>
  <c r="AQ582" i="7"/>
  <c r="AP582" i="7"/>
  <c r="Z582" i="7"/>
  <c r="Y582" i="7"/>
  <c r="AQ581" i="7"/>
  <c r="AP581" i="7"/>
  <c r="Z581" i="7"/>
  <c r="Y581" i="7"/>
  <c r="AQ580" i="7"/>
  <c r="AP580" i="7"/>
  <c r="Z580" i="7"/>
  <c r="Y580" i="7"/>
  <c r="AQ579" i="7"/>
  <c r="AP579" i="7"/>
  <c r="Z579" i="7"/>
  <c r="Y579" i="7"/>
  <c r="O579" i="7"/>
  <c r="AQ578" i="7"/>
  <c r="AP578" i="7"/>
  <c r="Z578" i="7"/>
  <c r="Y578" i="7"/>
  <c r="AQ577" i="7"/>
  <c r="AP577" i="7"/>
  <c r="Z577" i="7"/>
  <c r="Y577" i="7"/>
  <c r="AQ574" i="7"/>
  <c r="AP574" i="7"/>
  <c r="Z574" i="7"/>
  <c r="Y574" i="7"/>
  <c r="B574" i="7"/>
  <c r="A574" i="7"/>
  <c r="AQ573" i="7"/>
  <c r="AP573" i="7"/>
  <c r="Z573" i="7"/>
  <c r="Y573" i="7"/>
  <c r="AQ572" i="7"/>
  <c r="AP572" i="7"/>
  <c r="Z572" i="7"/>
  <c r="Y572" i="7"/>
  <c r="AQ571" i="7"/>
  <c r="AP571" i="7"/>
  <c r="Z571" i="7"/>
  <c r="Y571" i="7"/>
  <c r="AQ570" i="7"/>
  <c r="AP570" i="7"/>
  <c r="Z570" i="7"/>
  <c r="Y570" i="7"/>
  <c r="AQ569" i="7"/>
  <c r="AP569" i="7"/>
  <c r="Z569" i="7"/>
  <c r="Y569" i="7"/>
  <c r="O569" i="7"/>
  <c r="AQ568" i="7"/>
  <c r="AP568" i="7"/>
  <c r="Z568" i="7"/>
  <c r="Y568" i="7"/>
  <c r="AQ567" i="7"/>
  <c r="AP567" i="7"/>
  <c r="Z567" i="7"/>
  <c r="Y567" i="7"/>
  <c r="AQ566" i="7"/>
  <c r="AP566" i="7"/>
  <c r="Z566" i="7"/>
  <c r="Y566" i="7"/>
  <c r="AQ563" i="7"/>
  <c r="AP563" i="7"/>
  <c r="Z563" i="7"/>
  <c r="Y563" i="7"/>
  <c r="B563" i="7"/>
  <c r="A563" i="7"/>
  <c r="AQ562" i="7"/>
  <c r="AP562" i="7"/>
  <c r="Z562" i="7"/>
  <c r="Y562" i="7"/>
  <c r="AQ561" i="7"/>
  <c r="AP561" i="7"/>
  <c r="Z561" i="7"/>
  <c r="Y561" i="7"/>
  <c r="AQ560" i="7"/>
  <c r="AP560" i="7"/>
  <c r="Z560" i="7"/>
  <c r="Y560" i="7"/>
  <c r="AQ559" i="7"/>
  <c r="AP559" i="7"/>
  <c r="Z559" i="7"/>
  <c r="Y559" i="7"/>
  <c r="AQ558" i="7"/>
  <c r="AP558" i="7"/>
  <c r="Z558" i="7"/>
  <c r="Y558" i="7"/>
  <c r="AQ557" i="7"/>
  <c r="AP557" i="7"/>
  <c r="Z557" i="7"/>
  <c r="Y557" i="7"/>
  <c r="AQ556" i="7"/>
  <c r="AP556" i="7"/>
  <c r="Z556" i="7"/>
  <c r="Y556" i="7"/>
  <c r="AQ555" i="7"/>
  <c r="AP555" i="7"/>
  <c r="Z555" i="7"/>
  <c r="Y555" i="7"/>
  <c r="AQ552" i="7"/>
  <c r="AP552" i="7"/>
  <c r="Z552" i="7"/>
  <c r="Y552" i="7"/>
  <c r="B552" i="7"/>
  <c r="A552" i="7"/>
  <c r="AQ551" i="7"/>
  <c r="AP551" i="7"/>
  <c r="Z551" i="7"/>
  <c r="Y551" i="7"/>
  <c r="AQ550" i="7"/>
  <c r="AP550" i="7"/>
  <c r="Z550" i="7"/>
  <c r="Y550" i="7"/>
  <c r="AQ549" i="7"/>
  <c r="AP549" i="7"/>
  <c r="Z549" i="7"/>
  <c r="Y549" i="7"/>
  <c r="O549" i="7"/>
  <c r="AQ548" i="7"/>
  <c r="AP548" i="7"/>
  <c r="Z548" i="7"/>
  <c r="Y548" i="7"/>
  <c r="AQ547" i="7"/>
  <c r="AP547" i="7"/>
  <c r="Z547" i="7"/>
  <c r="Y547" i="7"/>
  <c r="AQ546" i="7"/>
  <c r="AP546" i="7"/>
  <c r="Z546" i="7"/>
  <c r="Y546" i="7"/>
  <c r="AQ545" i="7"/>
  <c r="AP545" i="7"/>
  <c r="Z545" i="7"/>
  <c r="Y545" i="7"/>
  <c r="AQ544" i="7"/>
  <c r="AP544" i="7"/>
  <c r="Z544" i="7"/>
  <c r="Y544" i="7"/>
  <c r="AQ541" i="7"/>
  <c r="AP541" i="7"/>
  <c r="Z541" i="7"/>
  <c r="Y541" i="7"/>
  <c r="B541" i="7"/>
  <c r="A541" i="7"/>
  <c r="AQ540" i="7"/>
  <c r="AP540" i="7"/>
  <c r="Z540" i="7"/>
  <c r="Y540" i="7"/>
  <c r="AQ539" i="7"/>
  <c r="AP539" i="7"/>
  <c r="Z539" i="7"/>
  <c r="Y539" i="7"/>
  <c r="O539" i="7"/>
  <c r="AQ538" i="7"/>
  <c r="AP538" i="7"/>
  <c r="Z538" i="7"/>
  <c r="Y538" i="7"/>
  <c r="AQ537" i="7"/>
  <c r="AP537" i="7"/>
  <c r="Z537" i="7"/>
  <c r="Y537" i="7"/>
  <c r="AQ536" i="7"/>
  <c r="AP536" i="7"/>
  <c r="Z536" i="7"/>
  <c r="Y536" i="7"/>
  <c r="AQ535" i="7"/>
  <c r="AP535" i="7"/>
  <c r="Z535" i="7"/>
  <c r="Y535" i="7"/>
  <c r="AQ534" i="7"/>
  <c r="AP534" i="7"/>
  <c r="Z534" i="7"/>
  <c r="Y534" i="7"/>
  <c r="AQ533" i="7"/>
  <c r="AP533" i="7"/>
  <c r="Z533" i="7"/>
  <c r="Y533" i="7"/>
  <c r="AQ530" i="7"/>
  <c r="AP530" i="7"/>
  <c r="Z530" i="7"/>
  <c r="Y530" i="7"/>
  <c r="B530" i="7"/>
  <c r="A530" i="7"/>
  <c r="AQ529" i="7"/>
  <c r="AP529" i="7"/>
  <c r="Z529" i="7"/>
  <c r="Y529" i="7"/>
  <c r="O529" i="7"/>
  <c r="AQ528" i="7"/>
  <c r="AP528" i="7"/>
  <c r="Z528" i="7"/>
  <c r="Y528" i="7"/>
  <c r="AQ527" i="7"/>
  <c r="AP527" i="7"/>
  <c r="Z527" i="7"/>
  <c r="Y527" i="7"/>
  <c r="AQ526" i="7"/>
  <c r="AP526" i="7"/>
  <c r="Z526" i="7"/>
  <c r="Y526" i="7"/>
  <c r="AQ525" i="7"/>
  <c r="AP525" i="7"/>
  <c r="Z525" i="7"/>
  <c r="Y525" i="7"/>
  <c r="AQ524" i="7"/>
  <c r="AP524" i="7"/>
  <c r="Z524" i="7"/>
  <c r="Y524" i="7"/>
  <c r="AQ523" i="7"/>
  <c r="AP523" i="7"/>
  <c r="Z523" i="7"/>
  <c r="Y523" i="7"/>
  <c r="AQ522" i="7"/>
  <c r="AP522" i="7"/>
  <c r="Z522" i="7"/>
  <c r="Y522" i="7"/>
  <c r="AQ519" i="7"/>
  <c r="AP519" i="7"/>
  <c r="Z519" i="7"/>
  <c r="Y519" i="7"/>
  <c r="O519" i="7"/>
  <c r="B519" i="7"/>
  <c r="A519" i="7"/>
  <c r="AQ518" i="7"/>
  <c r="AP518" i="7"/>
  <c r="Z518" i="7"/>
  <c r="Y518" i="7"/>
  <c r="AQ517" i="7"/>
  <c r="AP517" i="7"/>
  <c r="Z517" i="7"/>
  <c r="Y517" i="7"/>
  <c r="AQ516" i="7"/>
  <c r="AP516" i="7"/>
  <c r="Z516" i="7"/>
  <c r="Y516" i="7"/>
  <c r="AQ515" i="7"/>
  <c r="AP515" i="7"/>
  <c r="Z515" i="7"/>
  <c r="Y515" i="7"/>
  <c r="AQ514" i="7"/>
  <c r="AP514" i="7"/>
  <c r="Z514" i="7"/>
  <c r="Y514" i="7"/>
  <c r="AQ513" i="7"/>
  <c r="AP513" i="7"/>
  <c r="Z513" i="7"/>
  <c r="Y513" i="7"/>
  <c r="AQ512" i="7"/>
  <c r="AP512" i="7"/>
  <c r="Z512" i="7"/>
  <c r="Y512" i="7"/>
  <c r="AQ511" i="7"/>
  <c r="AP511" i="7"/>
  <c r="Z511" i="7"/>
  <c r="Y511" i="7"/>
  <c r="O511" i="7"/>
  <c r="AQ508" i="7"/>
  <c r="AP508" i="7"/>
  <c r="Z508" i="7"/>
  <c r="Y508" i="7"/>
  <c r="B508" i="7"/>
  <c r="A508" i="7"/>
  <c r="AQ507" i="7"/>
  <c r="AP507" i="7"/>
  <c r="Z507" i="7"/>
  <c r="Y507" i="7"/>
  <c r="AQ506" i="7"/>
  <c r="AP506" i="7"/>
  <c r="Z506" i="7"/>
  <c r="Y506" i="7"/>
  <c r="AQ505" i="7"/>
  <c r="AP505" i="7"/>
  <c r="Z505" i="7"/>
  <c r="Y505" i="7"/>
  <c r="AQ504" i="7"/>
  <c r="AP504" i="7"/>
  <c r="Z504" i="7"/>
  <c r="Y504" i="7"/>
  <c r="AQ503" i="7"/>
  <c r="AP503" i="7"/>
  <c r="Z503" i="7"/>
  <c r="Y503" i="7"/>
  <c r="AQ502" i="7"/>
  <c r="AP502" i="7"/>
  <c r="Z502" i="7"/>
  <c r="Y502" i="7"/>
  <c r="AQ501" i="7"/>
  <c r="AP501" i="7"/>
  <c r="Z501" i="7"/>
  <c r="Y501" i="7"/>
  <c r="AQ500" i="7"/>
  <c r="AP500" i="7"/>
  <c r="Z500" i="7"/>
  <c r="Y500" i="7"/>
  <c r="AQ497" i="7"/>
  <c r="AP497" i="7"/>
  <c r="Z497" i="7"/>
  <c r="Y497" i="7"/>
  <c r="B497" i="7"/>
  <c r="A497" i="7"/>
  <c r="AQ496" i="7"/>
  <c r="AP496" i="7"/>
  <c r="Z496" i="7"/>
  <c r="Y496" i="7"/>
  <c r="AQ495" i="7"/>
  <c r="AP495" i="7"/>
  <c r="Z495" i="7"/>
  <c r="Y495" i="7"/>
  <c r="AQ494" i="7"/>
  <c r="AP494" i="7"/>
  <c r="Z494" i="7"/>
  <c r="Y494" i="7"/>
  <c r="AQ493" i="7"/>
  <c r="AP493" i="7"/>
  <c r="Z493" i="7"/>
  <c r="Y493" i="7"/>
  <c r="AQ492" i="7"/>
  <c r="AP492" i="7"/>
  <c r="Z492" i="7"/>
  <c r="Y492" i="7"/>
  <c r="AQ491" i="7"/>
  <c r="AP491" i="7"/>
  <c r="Z491" i="7"/>
  <c r="Y491" i="7"/>
  <c r="O491" i="7"/>
  <c r="AQ490" i="7"/>
  <c r="AP490" i="7"/>
  <c r="Z490" i="7"/>
  <c r="Y490" i="7"/>
  <c r="AQ489" i="7"/>
  <c r="AP489" i="7"/>
  <c r="Z489" i="7"/>
  <c r="Y489" i="7"/>
  <c r="AQ486" i="7"/>
  <c r="AP486" i="7"/>
  <c r="Z486" i="7"/>
  <c r="Y486" i="7"/>
  <c r="B486" i="7"/>
  <c r="A486" i="7"/>
  <c r="AQ485" i="7"/>
  <c r="AP485" i="7"/>
  <c r="Z485" i="7"/>
  <c r="Y485" i="7"/>
  <c r="AQ484" i="7"/>
  <c r="AP484" i="7"/>
  <c r="Z484" i="7"/>
  <c r="Y484" i="7"/>
  <c r="AQ483" i="7"/>
  <c r="AP483" i="7"/>
  <c r="Z483" i="7"/>
  <c r="Y483" i="7"/>
  <c r="AQ482" i="7"/>
  <c r="AP482" i="7"/>
  <c r="Z482" i="7"/>
  <c r="Y482" i="7"/>
  <c r="AQ481" i="7"/>
  <c r="AP481" i="7"/>
  <c r="Z481" i="7"/>
  <c r="Y481" i="7"/>
  <c r="AQ480" i="7"/>
  <c r="AP480" i="7"/>
  <c r="Z480" i="7"/>
  <c r="Y480" i="7"/>
  <c r="AQ479" i="7"/>
  <c r="AP479" i="7"/>
  <c r="Z479" i="7"/>
  <c r="Y479" i="7"/>
  <c r="AQ478" i="7"/>
  <c r="AP478" i="7"/>
  <c r="Z478" i="7"/>
  <c r="Y478" i="7"/>
  <c r="AQ475" i="7"/>
  <c r="AP475" i="7"/>
  <c r="Z475" i="7"/>
  <c r="Y475" i="7"/>
  <c r="B475" i="7"/>
  <c r="A475" i="7"/>
  <c r="AQ474" i="7"/>
  <c r="AP474" i="7"/>
  <c r="Z474" i="7"/>
  <c r="Y474" i="7"/>
  <c r="AQ473" i="7"/>
  <c r="AP473" i="7"/>
  <c r="Z473" i="7"/>
  <c r="Y473" i="7"/>
  <c r="AQ472" i="7"/>
  <c r="AP472" i="7"/>
  <c r="Z472" i="7"/>
  <c r="Y472" i="7"/>
  <c r="AQ471" i="7"/>
  <c r="AP471" i="7"/>
  <c r="Z471" i="7"/>
  <c r="Y471" i="7"/>
  <c r="O471" i="7"/>
  <c r="AQ470" i="7"/>
  <c r="AP470" i="7"/>
  <c r="Z470" i="7"/>
  <c r="Y470" i="7"/>
  <c r="AQ469" i="7"/>
  <c r="AP469" i="7"/>
  <c r="Z469" i="7"/>
  <c r="Y469" i="7"/>
  <c r="AQ468" i="7"/>
  <c r="AP468" i="7"/>
  <c r="Z468" i="7"/>
  <c r="Y468" i="7"/>
  <c r="AQ467" i="7"/>
  <c r="AP467" i="7"/>
  <c r="Z467" i="7"/>
  <c r="Y467" i="7"/>
  <c r="AQ464" i="7"/>
  <c r="AP464" i="7"/>
  <c r="Z464" i="7"/>
  <c r="Y464" i="7"/>
  <c r="B464" i="7"/>
  <c r="A464" i="7"/>
  <c r="AQ463" i="7"/>
  <c r="AP463" i="7"/>
  <c r="Z463" i="7"/>
  <c r="Y463" i="7"/>
  <c r="AQ462" i="7"/>
  <c r="AP462" i="7"/>
  <c r="Z462" i="7"/>
  <c r="Y462" i="7"/>
  <c r="AQ461" i="7"/>
  <c r="AP461" i="7"/>
  <c r="Z461" i="7"/>
  <c r="Y461" i="7"/>
  <c r="O461" i="7"/>
  <c r="AQ460" i="7"/>
  <c r="AP460" i="7"/>
  <c r="Z460" i="7"/>
  <c r="Y460" i="7"/>
  <c r="AQ459" i="7"/>
  <c r="AP459" i="7"/>
  <c r="AQ458" i="7"/>
  <c r="AP458" i="7"/>
  <c r="Z458" i="7"/>
  <c r="Y458" i="7"/>
  <c r="AQ457" i="7"/>
  <c r="AP457" i="7"/>
  <c r="Z457" i="7"/>
  <c r="Y457" i="7"/>
  <c r="AQ456" i="7"/>
  <c r="AP456" i="7"/>
  <c r="AQ453" i="7"/>
  <c r="AP453" i="7"/>
  <c r="B453" i="7"/>
  <c r="A453" i="7"/>
  <c r="AQ452" i="7"/>
  <c r="AP452" i="7"/>
  <c r="Z452" i="7"/>
  <c r="Y452" i="7"/>
  <c r="AQ451" i="7"/>
  <c r="AP451" i="7"/>
  <c r="Z451" i="7"/>
  <c r="Y451" i="7"/>
  <c r="AQ450" i="7"/>
  <c r="AP450" i="7"/>
  <c r="Z450" i="7"/>
  <c r="Y450" i="7"/>
  <c r="AQ449" i="7"/>
  <c r="AP449" i="7"/>
  <c r="Z449" i="7"/>
  <c r="Y449" i="7"/>
  <c r="AQ448" i="7"/>
  <c r="AP448" i="7"/>
  <c r="Z448" i="7"/>
  <c r="Y448" i="7"/>
  <c r="AQ447" i="7"/>
  <c r="AP447" i="7"/>
  <c r="AQ446" i="7"/>
  <c r="AP446" i="7"/>
  <c r="Z446" i="7"/>
  <c r="Y446" i="7"/>
  <c r="AQ445" i="7"/>
  <c r="AP445" i="7"/>
  <c r="Z445" i="7"/>
  <c r="Y445" i="7"/>
  <c r="AQ442" i="7"/>
  <c r="AP442" i="7"/>
  <c r="Z442" i="7"/>
  <c r="Y442" i="7"/>
  <c r="B442" i="7"/>
  <c r="A442" i="7"/>
  <c r="AQ441" i="7"/>
  <c r="AP441" i="7"/>
  <c r="Z441" i="7"/>
  <c r="Y441" i="7"/>
  <c r="O441" i="7"/>
  <c r="AQ440" i="7"/>
  <c r="AP440" i="7"/>
  <c r="Z440" i="7"/>
  <c r="Y440" i="7"/>
  <c r="AQ439" i="7"/>
  <c r="AP439" i="7"/>
  <c r="Z439" i="7"/>
  <c r="Y439" i="7"/>
  <c r="AQ438" i="7"/>
  <c r="AP438" i="7"/>
  <c r="Z438" i="7"/>
  <c r="Y438" i="7"/>
  <c r="AQ437" i="7"/>
  <c r="AP437" i="7"/>
  <c r="Z437" i="7"/>
  <c r="Y437" i="7"/>
  <c r="AQ436" i="7"/>
  <c r="AP436" i="7"/>
  <c r="Z436" i="7"/>
  <c r="Y436" i="7"/>
  <c r="AQ435" i="7"/>
  <c r="AP435" i="7"/>
  <c r="Z435" i="7"/>
  <c r="Y435" i="7"/>
  <c r="AQ434" i="7"/>
  <c r="AP434" i="7"/>
  <c r="Z434" i="7"/>
  <c r="Y434" i="7"/>
  <c r="AQ431" i="7"/>
  <c r="AP431" i="7"/>
  <c r="Z431" i="7"/>
  <c r="Y431" i="7"/>
  <c r="B431" i="7"/>
  <c r="A431" i="7"/>
  <c r="AQ430" i="7"/>
  <c r="AP430" i="7"/>
  <c r="Z430" i="7"/>
  <c r="Y430" i="7"/>
  <c r="AQ429" i="7"/>
  <c r="AP429" i="7"/>
  <c r="Z429" i="7"/>
  <c r="Y429" i="7"/>
  <c r="AQ428" i="7"/>
  <c r="AP428" i="7"/>
  <c r="Z428" i="7"/>
  <c r="Y428" i="7"/>
  <c r="AQ427" i="7"/>
  <c r="AP427" i="7"/>
  <c r="Z427" i="7"/>
  <c r="Y427" i="7"/>
  <c r="AQ426" i="7"/>
  <c r="AP426" i="7"/>
  <c r="Z426" i="7"/>
  <c r="Y426" i="7"/>
  <c r="AQ425" i="7"/>
  <c r="AP425" i="7"/>
  <c r="Z425" i="7"/>
  <c r="Y425" i="7"/>
  <c r="AQ424" i="7"/>
  <c r="AP424" i="7"/>
  <c r="Z424" i="7"/>
  <c r="Y424" i="7"/>
  <c r="AQ423" i="7"/>
  <c r="AP423" i="7"/>
  <c r="Z423" i="7"/>
  <c r="Y423" i="7"/>
  <c r="O423" i="7"/>
  <c r="AQ420" i="7"/>
  <c r="AP420" i="7"/>
  <c r="Z420" i="7"/>
  <c r="Y420" i="7"/>
  <c r="B420" i="7"/>
  <c r="A420" i="7"/>
  <c r="AQ419" i="7"/>
  <c r="AP419" i="7"/>
  <c r="AQ418" i="7"/>
  <c r="AP418" i="7"/>
  <c r="Z418" i="7"/>
  <c r="Y418" i="7"/>
  <c r="AQ417" i="7"/>
  <c r="AP417" i="7"/>
  <c r="Z417" i="7"/>
  <c r="Y417" i="7"/>
  <c r="AQ416" i="7"/>
  <c r="AP416" i="7"/>
  <c r="AQ415" i="7"/>
  <c r="AP415" i="7"/>
  <c r="AQ414" i="7"/>
  <c r="AP414" i="7"/>
  <c r="Z414" i="7"/>
  <c r="Y414" i="7"/>
  <c r="AQ413" i="7"/>
  <c r="AP413" i="7"/>
  <c r="Z413" i="7"/>
  <c r="Y413" i="7"/>
  <c r="O413" i="7"/>
  <c r="AQ412" i="7"/>
  <c r="AP412" i="7"/>
  <c r="Z412" i="7"/>
  <c r="Y412" i="7"/>
  <c r="AQ409" i="7"/>
  <c r="AP409" i="7"/>
  <c r="Z409" i="7"/>
  <c r="Y409" i="7"/>
  <c r="B409" i="7"/>
  <c r="A409" i="7"/>
  <c r="AQ408" i="7"/>
  <c r="AP408" i="7"/>
  <c r="Z408" i="7"/>
  <c r="Y408" i="7"/>
  <c r="AQ407" i="7"/>
  <c r="AP407" i="7"/>
  <c r="AQ406" i="7"/>
  <c r="AP406" i="7"/>
  <c r="Z406" i="7"/>
  <c r="Y406" i="7"/>
  <c r="AQ405" i="7"/>
  <c r="AP405" i="7"/>
  <c r="Z405" i="7"/>
  <c r="Y405" i="7"/>
  <c r="AQ404" i="7"/>
  <c r="AP404" i="7"/>
  <c r="Z404" i="7"/>
  <c r="Y404" i="7"/>
  <c r="AQ403" i="7"/>
  <c r="AP403" i="7"/>
  <c r="Z403" i="7"/>
  <c r="Y403" i="7"/>
  <c r="O403" i="7"/>
  <c r="AQ402" i="7"/>
  <c r="AP402" i="7"/>
  <c r="Z402" i="7"/>
  <c r="Y402" i="7"/>
  <c r="AQ401" i="7"/>
  <c r="AP401" i="7"/>
  <c r="Z401" i="7"/>
  <c r="Y401" i="7"/>
  <c r="AQ398" i="7"/>
  <c r="AP398" i="7"/>
  <c r="Z398" i="7"/>
  <c r="Y398" i="7"/>
  <c r="B398" i="7"/>
  <c r="A398" i="7"/>
  <c r="AQ397" i="7"/>
  <c r="AP397" i="7"/>
  <c r="Z397" i="7"/>
  <c r="Y397" i="7"/>
  <c r="AQ396" i="7"/>
  <c r="AP396" i="7"/>
  <c r="Z396" i="7"/>
  <c r="Y396" i="7"/>
  <c r="AQ395" i="7"/>
  <c r="AP395" i="7"/>
  <c r="Z395" i="7"/>
  <c r="Y395" i="7"/>
  <c r="AQ394" i="7"/>
  <c r="AP394" i="7"/>
  <c r="Z394" i="7"/>
  <c r="Y394" i="7"/>
  <c r="AQ393" i="7"/>
  <c r="AP393" i="7"/>
  <c r="Z393" i="7"/>
  <c r="Y393" i="7"/>
  <c r="O393" i="7"/>
  <c r="AQ392" i="7"/>
  <c r="AP392" i="7"/>
  <c r="Z392" i="7"/>
  <c r="Y392" i="7"/>
  <c r="AQ391" i="7"/>
  <c r="AP391" i="7"/>
  <c r="Z391" i="7"/>
  <c r="Y391" i="7"/>
  <c r="AQ390" i="7"/>
  <c r="AP390" i="7"/>
  <c r="Z390" i="7"/>
  <c r="Y390" i="7"/>
  <c r="AQ389" i="7"/>
  <c r="AP389" i="7"/>
  <c r="AQ388" i="7"/>
  <c r="AP388" i="7"/>
  <c r="AQ387" i="7"/>
  <c r="AP387" i="7"/>
  <c r="Z387" i="7"/>
  <c r="Y387" i="7"/>
  <c r="B387" i="7"/>
  <c r="A387" i="7"/>
  <c r="AQ386" i="7"/>
  <c r="AP386" i="7"/>
  <c r="Z386" i="7"/>
  <c r="Y386" i="7"/>
  <c r="AQ385" i="7"/>
  <c r="AP385" i="7"/>
  <c r="Z385" i="7"/>
  <c r="Y385" i="7"/>
  <c r="AQ384" i="7"/>
  <c r="AP384" i="7"/>
  <c r="Z384" i="7"/>
  <c r="Y384" i="7"/>
  <c r="AQ383" i="7"/>
  <c r="AP383" i="7"/>
  <c r="Z383" i="7"/>
  <c r="Y383" i="7"/>
  <c r="O383" i="7"/>
  <c r="AQ382" i="7"/>
  <c r="AP382" i="7"/>
  <c r="Z382" i="7"/>
  <c r="Y382" i="7"/>
  <c r="AQ381" i="7"/>
  <c r="AP381" i="7"/>
  <c r="Z381" i="7"/>
  <c r="Y381" i="7"/>
  <c r="AQ380" i="7"/>
  <c r="AP380" i="7"/>
  <c r="Z380" i="7"/>
  <c r="Y380" i="7"/>
  <c r="AQ379" i="7"/>
  <c r="AP379" i="7"/>
  <c r="Z379" i="7"/>
  <c r="Y379" i="7"/>
  <c r="AQ378" i="7"/>
  <c r="AP378" i="7"/>
  <c r="Z378" i="7"/>
  <c r="Y378" i="7"/>
  <c r="AQ377" i="7"/>
  <c r="AP377" i="7"/>
  <c r="Z377" i="7"/>
  <c r="Y377" i="7"/>
  <c r="AQ376" i="7"/>
  <c r="AP376" i="7"/>
  <c r="AQ375" i="7"/>
  <c r="AP375" i="7"/>
  <c r="AQ374" i="7"/>
  <c r="AP374" i="7"/>
  <c r="Z374" i="7"/>
  <c r="Y374" i="7"/>
  <c r="B374" i="7"/>
  <c r="A374" i="7"/>
  <c r="AQ373" i="7"/>
  <c r="AP373" i="7"/>
  <c r="Z373" i="7"/>
  <c r="Y373" i="7"/>
  <c r="O373" i="7"/>
  <c r="AQ372" i="7"/>
  <c r="AP372" i="7"/>
  <c r="Z372" i="7"/>
  <c r="Y372" i="7"/>
  <c r="AQ371" i="7"/>
  <c r="AP371" i="7"/>
  <c r="Z371" i="7"/>
  <c r="Y371" i="7"/>
  <c r="AQ370" i="7"/>
  <c r="AP370" i="7"/>
  <c r="Z370" i="7"/>
  <c r="Y370" i="7"/>
  <c r="AQ369" i="7"/>
  <c r="AP369" i="7"/>
  <c r="Z369" i="7"/>
  <c r="Y369" i="7"/>
  <c r="AQ368" i="7"/>
  <c r="AP368" i="7"/>
  <c r="Z368" i="7"/>
  <c r="Y368" i="7"/>
  <c r="AQ367" i="7"/>
  <c r="AP367" i="7"/>
  <c r="Z367" i="7"/>
  <c r="Y367" i="7"/>
  <c r="AQ366" i="7"/>
  <c r="AP366" i="7"/>
  <c r="Z366" i="7"/>
  <c r="Y366" i="7"/>
  <c r="AQ365" i="7"/>
  <c r="AP365" i="7"/>
  <c r="Z365" i="7"/>
  <c r="Y365" i="7"/>
  <c r="O365" i="7"/>
  <c r="AQ364" i="7"/>
  <c r="AP364" i="7"/>
  <c r="Z364" i="7"/>
  <c r="Y364" i="7"/>
  <c r="AQ363" i="7"/>
  <c r="AP363" i="7"/>
  <c r="Z363" i="7"/>
  <c r="Y363" i="7"/>
  <c r="AQ362" i="7"/>
  <c r="AP362" i="7"/>
  <c r="Z362" i="7"/>
  <c r="Y362" i="7"/>
  <c r="AQ361" i="7"/>
  <c r="AP361" i="7"/>
  <c r="AQ360" i="7"/>
  <c r="AP360" i="7"/>
  <c r="AQ359" i="7"/>
  <c r="AP359" i="7"/>
  <c r="Z359" i="7"/>
  <c r="Y359" i="7"/>
  <c r="B359" i="7"/>
  <c r="A359" i="7"/>
  <c r="AQ358" i="7"/>
  <c r="AP358" i="7"/>
  <c r="Z358" i="7"/>
  <c r="Y358" i="7"/>
  <c r="AQ357" i="7"/>
  <c r="AP357" i="7"/>
  <c r="Z357" i="7"/>
  <c r="Y357" i="7"/>
  <c r="AQ356" i="7"/>
  <c r="AP356" i="7"/>
  <c r="Z356" i="7"/>
  <c r="Y356" i="7"/>
  <c r="AQ355" i="7"/>
  <c r="AP355" i="7"/>
  <c r="Z355" i="7"/>
  <c r="Y355" i="7"/>
  <c r="O355" i="7"/>
  <c r="AQ354" i="7"/>
  <c r="AP354" i="7"/>
  <c r="Z354" i="7"/>
  <c r="Y354" i="7"/>
  <c r="AQ353" i="7"/>
  <c r="AP353" i="7"/>
  <c r="Z353" i="7"/>
  <c r="Y353" i="7"/>
  <c r="AQ352" i="7"/>
  <c r="AP352" i="7"/>
  <c r="Z352" i="7"/>
  <c r="Y352" i="7"/>
  <c r="AQ351" i="7"/>
  <c r="AP351" i="7"/>
  <c r="Z351" i="7"/>
  <c r="Y351" i="7"/>
  <c r="AQ350" i="7"/>
  <c r="AP350" i="7"/>
  <c r="Z350" i="7"/>
  <c r="Y350" i="7"/>
  <c r="AQ349" i="7"/>
  <c r="AP349" i="7"/>
  <c r="Z349" i="7"/>
  <c r="Y349" i="7"/>
  <c r="AQ348" i="7"/>
  <c r="AP348" i="7"/>
  <c r="Z348" i="7"/>
  <c r="Y348" i="7"/>
  <c r="AQ347" i="7"/>
  <c r="AP347" i="7"/>
  <c r="Z347" i="7"/>
  <c r="Y347" i="7"/>
  <c r="O347" i="7"/>
  <c r="AQ346" i="7"/>
  <c r="AP346" i="7"/>
  <c r="AQ345" i="7"/>
  <c r="AP345" i="7"/>
  <c r="AQ344" i="7"/>
  <c r="AP344" i="7"/>
  <c r="Z344" i="7"/>
  <c r="Y344" i="7"/>
  <c r="B344" i="7"/>
  <c r="A344" i="7"/>
  <c r="AQ343" i="7"/>
  <c r="AP343" i="7"/>
  <c r="Z343" i="7"/>
  <c r="Y343" i="7"/>
  <c r="AQ342" i="7"/>
  <c r="AP342" i="7"/>
  <c r="Z342" i="7"/>
  <c r="Y342" i="7"/>
  <c r="AQ341" i="7"/>
  <c r="AP341" i="7"/>
  <c r="Z341" i="7"/>
  <c r="Y341" i="7"/>
  <c r="AQ340" i="7"/>
  <c r="AP340" i="7"/>
  <c r="Z340" i="7"/>
  <c r="Y340" i="7"/>
  <c r="AQ339" i="7"/>
  <c r="AP339" i="7"/>
  <c r="Z339" i="7"/>
  <c r="Y339" i="7"/>
  <c r="AQ338" i="7"/>
  <c r="AP338" i="7"/>
  <c r="Z338" i="7"/>
  <c r="Y338" i="7"/>
  <c r="AQ337" i="7"/>
  <c r="AP337" i="7"/>
  <c r="Z337" i="7"/>
  <c r="Y337" i="7"/>
  <c r="AQ336" i="7"/>
  <c r="AP336" i="7"/>
  <c r="Z336" i="7"/>
  <c r="Y336" i="7"/>
  <c r="AQ335" i="7"/>
  <c r="AP335" i="7"/>
  <c r="Z335" i="7"/>
  <c r="Y335" i="7"/>
  <c r="AQ334" i="7"/>
  <c r="AP334" i="7"/>
  <c r="Z334" i="7"/>
  <c r="Y334" i="7"/>
  <c r="AQ333" i="7"/>
  <c r="AP333" i="7"/>
  <c r="Z333" i="7"/>
  <c r="Y333" i="7"/>
  <c r="AQ332" i="7"/>
  <c r="AP332" i="7"/>
  <c r="Z332" i="7"/>
  <c r="Y332" i="7"/>
  <c r="AQ331" i="7"/>
  <c r="AP331" i="7"/>
  <c r="AQ330" i="7"/>
  <c r="AP330" i="7"/>
  <c r="AQ329" i="7"/>
  <c r="AP329" i="7"/>
  <c r="Z329" i="7"/>
  <c r="Y329" i="7"/>
  <c r="B329" i="7"/>
  <c r="A329" i="7"/>
  <c r="AQ328" i="7"/>
  <c r="AP328" i="7"/>
  <c r="Z328" i="7"/>
  <c r="Y328" i="7"/>
  <c r="AQ327" i="7"/>
  <c r="AP327" i="7"/>
  <c r="Z327" i="7"/>
  <c r="Y327" i="7"/>
  <c r="AQ326" i="7"/>
  <c r="AP326" i="7"/>
  <c r="Z326" i="7"/>
  <c r="Y326" i="7"/>
  <c r="AQ325" i="7"/>
  <c r="AP325" i="7"/>
  <c r="Z325" i="7"/>
  <c r="Y325" i="7"/>
  <c r="AQ324" i="7"/>
  <c r="AP324" i="7"/>
  <c r="Z324" i="7"/>
  <c r="Y324" i="7"/>
  <c r="AQ323" i="7"/>
  <c r="AP323" i="7"/>
  <c r="Z323" i="7"/>
  <c r="Y323" i="7"/>
  <c r="AQ322" i="7"/>
  <c r="AP322" i="7"/>
  <c r="Z322" i="7"/>
  <c r="Y322" i="7"/>
  <c r="AQ321" i="7"/>
  <c r="AP321" i="7"/>
  <c r="Z321" i="7"/>
  <c r="Y321" i="7"/>
  <c r="AQ320" i="7"/>
  <c r="AP320" i="7"/>
  <c r="Z320" i="7"/>
  <c r="Y320" i="7"/>
  <c r="AQ319" i="7"/>
  <c r="AP319" i="7"/>
  <c r="Z319" i="7"/>
  <c r="Y319" i="7"/>
  <c r="AQ318" i="7"/>
  <c r="AP318" i="7"/>
  <c r="Z318" i="7"/>
  <c r="Y318" i="7"/>
  <c r="AQ317" i="7"/>
  <c r="AP317" i="7"/>
  <c r="Z317" i="7"/>
  <c r="Y317" i="7"/>
  <c r="AQ316" i="7"/>
  <c r="AP316" i="7"/>
  <c r="AQ315" i="7"/>
  <c r="AP315" i="7"/>
  <c r="AQ314" i="7"/>
  <c r="AP314" i="7"/>
  <c r="Z314" i="7"/>
  <c r="Y314" i="7"/>
  <c r="B314" i="7"/>
  <c r="A314" i="7"/>
  <c r="AQ313" i="7"/>
  <c r="AP313" i="7"/>
  <c r="Z313" i="7"/>
  <c r="Y313" i="7"/>
  <c r="AQ312" i="7"/>
  <c r="AP312" i="7"/>
  <c r="Z312" i="7"/>
  <c r="Y312" i="7"/>
  <c r="AQ311" i="7"/>
  <c r="AP311" i="7"/>
  <c r="Z311" i="7"/>
  <c r="Y311" i="7"/>
  <c r="AQ310" i="7"/>
  <c r="AP310" i="7"/>
  <c r="Z310" i="7"/>
  <c r="Y310" i="7"/>
  <c r="AQ309" i="7"/>
  <c r="AP309" i="7"/>
  <c r="Z309" i="7"/>
  <c r="Y309" i="7"/>
  <c r="AQ308" i="7"/>
  <c r="AP308" i="7"/>
  <c r="AQ307" i="7"/>
  <c r="AP307" i="7"/>
  <c r="AQ306" i="7"/>
  <c r="AP306" i="7"/>
  <c r="AQ305" i="7"/>
  <c r="AP305" i="7"/>
  <c r="AQ304" i="7"/>
  <c r="AP304" i="7"/>
  <c r="AQ303" i="7"/>
  <c r="AP303" i="7"/>
  <c r="AQ302" i="7"/>
  <c r="AP302" i="7"/>
  <c r="AQ301" i="7"/>
  <c r="AP301" i="7"/>
  <c r="AQ300" i="7"/>
  <c r="AP300" i="7"/>
  <c r="AQ299" i="7"/>
  <c r="AP299" i="7"/>
  <c r="O299" i="7"/>
  <c r="B299" i="7"/>
  <c r="A299" i="7"/>
  <c r="AQ298" i="7"/>
  <c r="AP298" i="7"/>
  <c r="AO298" i="7"/>
  <c r="D298" i="7"/>
  <c r="AQ297" i="7"/>
  <c r="AP297" i="7"/>
  <c r="AO297" i="7"/>
  <c r="D297" i="7"/>
  <c r="AQ296" i="7"/>
  <c r="AP296" i="7"/>
  <c r="AO296" i="7"/>
  <c r="D296" i="7"/>
  <c r="AQ295" i="7"/>
  <c r="AP295" i="7"/>
  <c r="AO295" i="7"/>
  <c r="D295" i="7"/>
  <c r="AQ294" i="7"/>
  <c r="AP294" i="7"/>
  <c r="AO294" i="7"/>
  <c r="D294" i="7"/>
  <c r="AQ293" i="7"/>
  <c r="AP293" i="7"/>
  <c r="AO293" i="7"/>
  <c r="D293" i="7"/>
  <c r="AQ292" i="7"/>
  <c r="AP292" i="7"/>
  <c r="AO292" i="7"/>
  <c r="D292" i="7"/>
  <c r="AQ291" i="7"/>
  <c r="AP291" i="7"/>
  <c r="AO291" i="7"/>
  <c r="D291" i="7"/>
  <c r="AQ290" i="7"/>
  <c r="AP290" i="7"/>
  <c r="AO290" i="7"/>
  <c r="D290" i="7"/>
  <c r="AQ289" i="7"/>
  <c r="AP289" i="7"/>
  <c r="AO289" i="7"/>
  <c r="D289" i="7"/>
  <c r="AQ288" i="7"/>
  <c r="AP288" i="7"/>
  <c r="AQ287" i="7"/>
  <c r="AP287" i="7"/>
  <c r="AQ286" i="7"/>
  <c r="AP286" i="7"/>
  <c r="AO286" i="7"/>
  <c r="D286" i="7"/>
  <c r="B286" i="7"/>
  <c r="A286" i="7"/>
  <c r="AQ285" i="7"/>
  <c r="AP285" i="7"/>
  <c r="AO285" i="7"/>
  <c r="D285" i="7"/>
  <c r="AQ284" i="7"/>
  <c r="AP284" i="7"/>
  <c r="W284" i="7"/>
  <c r="D284" i="7"/>
  <c r="AQ283" i="7"/>
  <c r="AP283" i="7"/>
  <c r="W283" i="7"/>
  <c r="D283" i="7"/>
  <c r="AQ282" i="7"/>
  <c r="AP282" i="7"/>
  <c r="W282" i="7"/>
  <c r="D282" i="7"/>
  <c r="AQ281" i="7"/>
  <c r="AP281" i="7"/>
  <c r="W281" i="7"/>
  <c r="D281" i="7"/>
  <c r="AQ280" i="7"/>
  <c r="AP280" i="7"/>
  <c r="W280" i="7"/>
  <c r="D280" i="7"/>
  <c r="AQ279" i="7"/>
  <c r="AP279" i="7"/>
  <c r="W279" i="7"/>
  <c r="D279" i="7"/>
  <c r="AQ278" i="7"/>
  <c r="AP278" i="7"/>
  <c r="W278" i="7"/>
  <c r="D278" i="7"/>
  <c r="AQ277" i="7"/>
  <c r="AP277" i="7"/>
  <c r="W277" i="7"/>
  <c r="D277" i="7"/>
  <c r="AQ276" i="7"/>
  <c r="AP276" i="7"/>
  <c r="W276" i="7"/>
  <c r="D276" i="7"/>
  <c r="AQ275" i="7"/>
  <c r="AP275" i="7"/>
  <c r="W275" i="7"/>
  <c r="D275" i="7"/>
  <c r="AQ274" i="7"/>
  <c r="AP274" i="7"/>
  <c r="W274" i="7"/>
  <c r="D274" i="7"/>
  <c r="AQ273" i="7"/>
  <c r="AP273" i="7"/>
  <c r="W273" i="7"/>
  <c r="D273" i="7"/>
  <c r="AQ272" i="7"/>
  <c r="AP272" i="7"/>
  <c r="AQ271" i="7"/>
  <c r="AP271" i="7"/>
  <c r="AQ270" i="7"/>
  <c r="AP270" i="7"/>
  <c r="B270" i="7"/>
  <c r="A270" i="7"/>
  <c r="AQ269" i="7"/>
  <c r="AP269" i="7"/>
  <c r="AQ268" i="7"/>
  <c r="AP268" i="7"/>
  <c r="AQ267" i="7"/>
  <c r="AP267" i="7"/>
  <c r="AQ266" i="7"/>
  <c r="AP266" i="7"/>
  <c r="AQ265" i="7"/>
  <c r="AP265" i="7"/>
  <c r="AQ264" i="7"/>
  <c r="AP264" i="7"/>
  <c r="AQ263" i="7"/>
  <c r="AP263" i="7"/>
  <c r="AQ262" i="7"/>
  <c r="AP262" i="7"/>
  <c r="AQ261" i="7"/>
  <c r="AP261" i="7"/>
  <c r="AQ260" i="7"/>
  <c r="AP260" i="7"/>
  <c r="AQ259" i="7"/>
  <c r="AP259" i="7"/>
  <c r="AQ258" i="7"/>
  <c r="AP258" i="7"/>
  <c r="AQ257" i="7"/>
  <c r="AP257" i="7"/>
  <c r="B257" i="7"/>
  <c r="A257" i="7"/>
  <c r="AQ256" i="7"/>
  <c r="AP256" i="7"/>
  <c r="AO256" i="7"/>
  <c r="W256" i="7"/>
  <c r="D256" i="7"/>
  <c r="AQ255" i="7"/>
  <c r="AP255" i="7"/>
  <c r="W255" i="7"/>
  <c r="D255" i="7"/>
  <c r="AQ254" i="7"/>
  <c r="AP254" i="7"/>
  <c r="W254" i="7"/>
  <c r="D254" i="7"/>
  <c r="AQ253" i="7"/>
  <c r="AP253" i="7"/>
  <c r="W253" i="7"/>
  <c r="D253" i="7"/>
  <c r="AQ252" i="7"/>
  <c r="AP252" i="7"/>
  <c r="W252" i="7"/>
  <c r="D252" i="7"/>
  <c r="AQ251" i="7"/>
  <c r="AP251" i="7"/>
  <c r="W251" i="7"/>
  <c r="D251" i="7"/>
  <c r="AQ250" i="7"/>
  <c r="AP250" i="7"/>
  <c r="W250" i="7"/>
  <c r="D250" i="7"/>
  <c r="AQ249" i="7"/>
  <c r="AP249" i="7"/>
  <c r="W249" i="7"/>
  <c r="D249" i="7"/>
  <c r="AQ248" i="7"/>
  <c r="AP248" i="7"/>
  <c r="W248" i="7"/>
  <c r="D248" i="7"/>
  <c r="AQ247" i="7"/>
  <c r="AP247" i="7"/>
  <c r="W247" i="7"/>
  <c r="D247" i="7"/>
  <c r="AQ246" i="7"/>
  <c r="AP246" i="7"/>
  <c r="W246" i="7"/>
  <c r="D246" i="7"/>
  <c r="AQ245" i="7"/>
  <c r="AP245" i="7"/>
  <c r="W245" i="7"/>
  <c r="D245" i="7"/>
  <c r="AQ244" i="7"/>
  <c r="AP244" i="7"/>
  <c r="AQ243" i="7"/>
  <c r="AP243" i="7"/>
  <c r="AQ242" i="7"/>
  <c r="AP242" i="7"/>
  <c r="AO242" i="7"/>
  <c r="W242" i="7"/>
  <c r="D242" i="7"/>
  <c r="B242" i="7"/>
  <c r="A242" i="7"/>
  <c r="AQ241" i="7"/>
  <c r="AP241" i="7"/>
  <c r="W241" i="7"/>
  <c r="D241" i="7"/>
  <c r="AQ240" i="7"/>
  <c r="AP240" i="7"/>
  <c r="W240" i="7"/>
  <c r="D240" i="7"/>
  <c r="AQ239" i="7"/>
  <c r="AP239" i="7"/>
  <c r="W239" i="7"/>
  <c r="D239" i="7"/>
  <c r="AQ238" i="7"/>
  <c r="AP238" i="7"/>
  <c r="W238" i="7"/>
  <c r="D238" i="7"/>
  <c r="AQ237" i="7"/>
  <c r="AP237" i="7"/>
  <c r="W237" i="7"/>
  <c r="D237" i="7"/>
  <c r="AQ236" i="7"/>
  <c r="AP236" i="7"/>
  <c r="W236" i="7"/>
  <c r="D236" i="7"/>
  <c r="AQ235" i="7"/>
  <c r="AP235" i="7"/>
  <c r="W235" i="7"/>
  <c r="D235" i="7"/>
  <c r="AQ234" i="7"/>
  <c r="AP234" i="7"/>
  <c r="W234" i="7"/>
  <c r="D234" i="7"/>
  <c r="AQ233" i="7"/>
  <c r="AP233" i="7"/>
  <c r="W233" i="7"/>
  <c r="D233" i="7"/>
  <c r="AQ232" i="7"/>
  <c r="AP232" i="7"/>
  <c r="W232" i="7"/>
  <c r="D232" i="7"/>
  <c r="AQ231" i="7"/>
  <c r="AP231" i="7"/>
  <c r="W231" i="7"/>
  <c r="D231" i="7"/>
  <c r="AQ230" i="7"/>
  <c r="AP230" i="7"/>
  <c r="W230" i="7"/>
  <c r="D230" i="7"/>
  <c r="AQ229" i="7"/>
  <c r="AP229" i="7"/>
  <c r="W229" i="7"/>
  <c r="D229" i="7"/>
  <c r="AQ228" i="7"/>
  <c r="AP228" i="7"/>
  <c r="AQ227" i="7"/>
  <c r="AP227" i="7"/>
  <c r="AQ226" i="7"/>
  <c r="AP226" i="7"/>
  <c r="W226" i="7"/>
  <c r="D226" i="7"/>
  <c r="B226" i="7"/>
  <c r="A226" i="7"/>
  <c r="AQ225" i="7"/>
  <c r="AP225" i="7"/>
  <c r="W225" i="7"/>
  <c r="D225" i="7"/>
  <c r="AQ224" i="7"/>
  <c r="AP224" i="7"/>
  <c r="W224" i="7"/>
  <c r="D224" i="7"/>
  <c r="AQ223" i="7"/>
  <c r="AP223" i="7"/>
  <c r="W223" i="7"/>
  <c r="D223" i="7"/>
  <c r="AQ222" i="7"/>
  <c r="AP222" i="7"/>
  <c r="W222" i="7"/>
  <c r="D222" i="7"/>
  <c r="AQ221" i="7"/>
  <c r="AP221" i="7"/>
  <c r="W221" i="7"/>
  <c r="D221" i="7"/>
  <c r="AQ220" i="7"/>
  <c r="AP220" i="7"/>
  <c r="W220" i="7"/>
  <c r="D220" i="7"/>
  <c r="AQ219" i="7"/>
  <c r="AP219" i="7"/>
  <c r="W219" i="7"/>
  <c r="D219" i="7"/>
  <c r="AQ218" i="7"/>
  <c r="AP218" i="7"/>
  <c r="W218" i="7"/>
  <c r="D218" i="7"/>
  <c r="AQ217" i="7"/>
  <c r="AP217" i="7"/>
  <c r="W217" i="7"/>
  <c r="D217" i="7"/>
  <c r="AQ216" i="7"/>
  <c r="AP216" i="7"/>
  <c r="W216" i="7"/>
  <c r="D216" i="7"/>
  <c r="AQ215" i="7"/>
  <c r="AP215" i="7"/>
  <c r="AQ214" i="7"/>
  <c r="AP214" i="7"/>
  <c r="AQ213" i="7"/>
  <c r="AP213" i="7"/>
  <c r="W213" i="7"/>
  <c r="D213" i="7"/>
  <c r="B213" i="7"/>
  <c r="A213" i="7"/>
  <c r="AQ212" i="7"/>
  <c r="AP212" i="7"/>
  <c r="W212" i="7"/>
  <c r="D212" i="7"/>
  <c r="AQ211" i="7"/>
  <c r="AP211" i="7"/>
  <c r="W211" i="7"/>
  <c r="D211" i="7"/>
  <c r="AQ210" i="7"/>
  <c r="AP210" i="7"/>
  <c r="W210" i="7"/>
  <c r="D210" i="7"/>
  <c r="AQ209" i="7"/>
  <c r="AP209" i="7"/>
  <c r="W209" i="7"/>
  <c r="D209" i="7"/>
  <c r="AQ208" i="7"/>
  <c r="AP208" i="7"/>
  <c r="W208" i="7"/>
  <c r="D208" i="7"/>
  <c r="AQ207" i="7"/>
  <c r="AP207" i="7"/>
  <c r="W207" i="7"/>
  <c r="D207" i="7"/>
  <c r="AQ206" i="7"/>
  <c r="AP206" i="7"/>
  <c r="W206" i="7"/>
  <c r="D206" i="7"/>
  <c r="AQ205" i="7"/>
  <c r="AP205" i="7"/>
  <c r="W205" i="7"/>
  <c r="D205" i="7"/>
  <c r="AQ204" i="7"/>
  <c r="AP204" i="7"/>
  <c r="W204" i="7"/>
  <c r="D204" i="7"/>
  <c r="AQ203" i="7"/>
  <c r="AP203" i="7"/>
  <c r="W203" i="7"/>
  <c r="D203" i="7"/>
  <c r="AQ202" i="7"/>
  <c r="AP202" i="7"/>
  <c r="W202" i="7"/>
  <c r="D202" i="7"/>
  <c r="AQ201" i="7"/>
  <c r="AP201" i="7"/>
  <c r="W201" i="7"/>
  <c r="D201" i="7"/>
  <c r="AQ200" i="7"/>
  <c r="AP200" i="7"/>
  <c r="AQ199" i="7"/>
  <c r="AP199" i="7"/>
  <c r="AQ198" i="7"/>
  <c r="AP198" i="7"/>
  <c r="W198" i="7"/>
  <c r="D198" i="7"/>
  <c r="AQ197" i="7"/>
  <c r="AP197" i="7"/>
  <c r="W197" i="7"/>
  <c r="D197" i="7"/>
  <c r="AQ196" i="7"/>
  <c r="AP196" i="7"/>
  <c r="W196" i="7"/>
  <c r="D196" i="7"/>
  <c r="AQ195" i="7"/>
  <c r="AP195" i="7"/>
  <c r="W195" i="7"/>
  <c r="D195" i="7"/>
  <c r="AQ194" i="7"/>
  <c r="AP194" i="7"/>
  <c r="W194" i="7"/>
  <c r="D194" i="7"/>
  <c r="AQ193" i="7"/>
  <c r="AP193" i="7"/>
  <c r="W193" i="7"/>
  <c r="D193" i="7"/>
  <c r="AQ192" i="7"/>
  <c r="AP192" i="7"/>
  <c r="W192" i="7"/>
  <c r="D192" i="7"/>
  <c r="AQ191" i="7"/>
  <c r="AP191" i="7"/>
  <c r="W191" i="7"/>
  <c r="D191" i="7"/>
  <c r="AQ190" i="7"/>
  <c r="AP190" i="7"/>
  <c r="W190" i="7"/>
  <c r="D190" i="7"/>
  <c r="AQ189" i="7"/>
  <c r="AP189" i="7"/>
  <c r="W189" i="7"/>
  <c r="D189" i="7"/>
  <c r="AQ188" i="7"/>
  <c r="AP188" i="7"/>
  <c r="W188" i="7"/>
  <c r="D188" i="7"/>
  <c r="AQ187" i="7"/>
  <c r="AP187" i="7"/>
  <c r="AQ186" i="7"/>
  <c r="AP186" i="7"/>
  <c r="AQ185" i="7"/>
  <c r="AP185" i="7"/>
  <c r="W185" i="7"/>
  <c r="D185" i="7"/>
  <c r="B185" i="7"/>
  <c r="A185" i="7"/>
  <c r="AQ184" i="7"/>
  <c r="AP184" i="7"/>
  <c r="W184" i="7"/>
  <c r="D184" i="7"/>
  <c r="AQ183" i="7"/>
  <c r="AP183" i="7"/>
  <c r="W183" i="7"/>
  <c r="D183" i="7"/>
  <c r="AQ182" i="7"/>
  <c r="AP182" i="7"/>
  <c r="W182" i="7"/>
  <c r="D182" i="7"/>
  <c r="AQ181" i="7"/>
  <c r="AP181" i="7"/>
  <c r="W181" i="7"/>
  <c r="D181" i="7"/>
  <c r="AQ180" i="7"/>
  <c r="AP180" i="7"/>
  <c r="W180" i="7"/>
  <c r="D180" i="7"/>
  <c r="AQ179" i="7"/>
  <c r="AP179" i="7"/>
  <c r="W179" i="7"/>
  <c r="D179" i="7"/>
  <c r="AQ178" i="7"/>
  <c r="AP178" i="7"/>
  <c r="W178" i="7"/>
  <c r="D178" i="7"/>
  <c r="AQ177" i="7"/>
  <c r="AP177" i="7"/>
  <c r="W177" i="7"/>
  <c r="D177" i="7"/>
  <c r="AQ176" i="7"/>
  <c r="AP176" i="7"/>
  <c r="W176" i="7"/>
  <c r="D176" i="7"/>
  <c r="AQ175" i="7"/>
  <c r="AP175" i="7"/>
  <c r="W175" i="7"/>
  <c r="D175" i="7"/>
  <c r="AQ174" i="7"/>
  <c r="AP174" i="7"/>
  <c r="AQ173" i="7"/>
  <c r="AP173" i="7"/>
  <c r="AQ172" i="7"/>
  <c r="AP172" i="7"/>
  <c r="W172" i="7"/>
  <c r="D172" i="7"/>
  <c r="B172" i="7"/>
  <c r="A172" i="7"/>
  <c r="AQ171" i="7"/>
  <c r="AP171" i="7"/>
  <c r="W171" i="7"/>
  <c r="D171" i="7"/>
  <c r="AQ170" i="7"/>
  <c r="AP170" i="7"/>
  <c r="W170" i="7"/>
  <c r="D170" i="7"/>
  <c r="AQ169" i="7"/>
  <c r="AP169" i="7"/>
  <c r="W169" i="7"/>
  <c r="D169" i="7"/>
  <c r="AQ168" i="7"/>
  <c r="AP168" i="7"/>
  <c r="W168" i="7"/>
  <c r="D168" i="7"/>
  <c r="AQ167" i="7"/>
  <c r="AP167" i="7"/>
  <c r="W167" i="7"/>
  <c r="D167" i="7"/>
  <c r="AQ166" i="7"/>
  <c r="AP166" i="7"/>
  <c r="W166" i="7"/>
  <c r="D166" i="7"/>
  <c r="AQ165" i="7"/>
  <c r="AP165" i="7"/>
  <c r="W165" i="7"/>
  <c r="D165" i="7"/>
  <c r="AQ164" i="7"/>
  <c r="AP164" i="7"/>
  <c r="W164" i="7"/>
  <c r="D164" i="7"/>
  <c r="AQ163" i="7"/>
  <c r="AP163" i="7"/>
  <c r="W163" i="7"/>
  <c r="D163" i="7"/>
  <c r="AQ162" i="7"/>
  <c r="AP162" i="7"/>
  <c r="W162" i="7"/>
  <c r="D162" i="7"/>
  <c r="AQ161" i="7"/>
  <c r="AP161" i="7"/>
  <c r="W161" i="7"/>
  <c r="D161" i="7"/>
  <c r="AQ160" i="7"/>
  <c r="AP160" i="7"/>
  <c r="AQ159" i="7"/>
  <c r="AP159" i="7"/>
  <c r="AQ158" i="7"/>
  <c r="AP158" i="7"/>
  <c r="W158" i="7"/>
  <c r="D158" i="7"/>
  <c r="B158" i="7"/>
  <c r="A158" i="7"/>
  <c r="AQ157" i="7"/>
  <c r="AP157" i="7"/>
  <c r="W157" i="7"/>
  <c r="D157" i="7"/>
  <c r="AQ156" i="7"/>
  <c r="AP156" i="7"/>
  <c r="W156" i="7"/>
  <c r="D156" i="7"/>
  <c r="AQ155" i="7"/>
  <c r="AP155" i="7"/>
  <c r="W155" i="7"/>
  <c r="D155" i="7"/>
  <c r="AQ154" i="7"/>
  <c r="AP154" i="7"/>
  <c r="W154" i="7"/>
  <c r="D154" i="7"/>
  <c r="AQ153" i="7"/>
  <c r="AP153" i="7"/>
  <c r="W153" i="7"/>
  <c r="D153" i="7"/>
  <c r="AQ152" i="7"/>
  <c r="AP152" i="7"/>
  <c r="W152" i="7"/>
  <c r="D152" i="7"/>
  <c r="AQ151" i="7"/>
  <c r="AP151" i="7"/>
  <c r="W151" i="7"/>
  <c r="D151" i="7"/>
  <c r="AQ150" i="7"/>
  <c r="AP150" i="7"/>
  <c r="W150" i="7"/>
  <c r="D150" i="7"/>
  <c r="AQ149" i="7"/>
  <c r="AP149" i="7"/>
  <c r="W149" i="7"/>
  <c r="D149" i="7"/>
  <c r="AQ148" i="7"/>
  <c r="AP148" i="7"/>
  <c r="W148" i="7"/>
  <c r="D148" i="7"/>
  <c r="AQ147" i="7"/>
  <c r="AP147" i="7"/>
  <c r="W147" i="7"/>
  <c r="D147" i="7"/>
  <c r="AQ146" i="7"/>
  <c r="AP146" i="7"/>
  <c r="W146" i="7"/>
  <c r="D146" i="7"/>
  <c r="AQ145" i="7"/>
  <c r="AP145" i="7"/>
  <c r="W145" i="7"/>
  <c r="D145" i="7"/>
  <c r="AQ144" i="7"/>
  <c r="AP144" i="7"/>
  <c r="AQ143" i="7"/>
  <c r="AP143" i="7"/>
  <c r="AQ142" i="7"/>
  <c r="AP142" i="7"/>
  <c r="W142" i="7"/>
  <c r="D142" i="7"/>
  <c r="AQ141" i="7"/>
  <c r="AP141" i="7"/>
  <c r="W141" i="7"/>
  <c r="D141" i="7"/>
  <c r="AQ140" i="7"/>
  <c r="AP140" i="7"/>
  <c r="W140" i="7"/>
  <c r="D140" i="7"/>
  <c r="AQ139" i="7"/>
  <c r="AP139" i="7"/>
  <c r="W139" i="7"/>
  <c r="D139" i="7"/>
  <c r="AQ138" i="7"/>
  <c r="AP138" i="7"/>
  <c r="W138" i="7"/>
  <c r="D138" i="7"/>
  <c r="AQ137" i="7"/>
  <c r="AP137" i="7"/>
  <c r="W137" i="7"/>
  <c r="D137" i="7"/>
  <c r="AQ136" i="7"/>
  <c r="AP136" i="7"/>
  <c r="W136" i="7"/>
  <c r="D136" i="7"/>
  <c r="AQ135" i="7"/>
  <c r="AP135" i="7"/>
  <c r="W135" i="7"/>
  <c r="D135" i="7"/>
  <c r="AQ134" i="7"/>
  <c r="AP134" i="7"/>
  <c r="W134" i="7"/>
  <c r="D134" i="7"/>
  <c r="AQ133" i="7"/>
  <c r="AP133" i="7"/>
  <c r="W133" i="7"/>
  <c r="D133" i="7"/>
  <c r="AQ132" i="7"/>
  <c r="AP132" i="7"/>
  <c r="W132" i="7"/>
  <c r="D132" i="7"/>
  <c r="AQ131" i="7"/>
  <c r="AP131" i="7"/>
  <c r="AQ130" i="7"/>
  <c r="AP130" i="7"/>
  <c r="AQ129" i="7"/>
  <c r="AP129" i="7"/>
  <c r="W129" i="7"/>
  <c r="D129" i="7"/>
  <c r="B129" i="7"/>
  <c r="A129" i="7"/>
  <c r="AQ128" i="7"/>
  <c r="AP128" i="7"/>
  <c r="W128" i="7"/>
  <c r="D128" i="7"/>
  <c r="AQ127" i="7"/>
  <c r="AP127" i="7"/>
  <c r="W127" i="7"/>
  <c r="D127" i="7"/>
  <c r="AQ126" i="7"/>
  <c r="AP126" i="7"/>
  <c r="W126" i="7"/>
  <c r="D126" i="7"/>
  <c r="AQ125" i="7"/>
  <c r="AP125" i="7"/>
  <c r="W125" i="7"/>
  <c r="D125" i="7"/>
  <c r="AQ124" i="7"/>
  <c r="AP124" i="7"/>
  <c r="W124" i="7"/>
  <c r="D124" i="7"/>
  <c r="AQ123" i="7"/>
  <c r="AP123" i="7"/>
  <c r="W123" i="7"/>
  <c r="D123" i="7"/>
  <c r="AQ122" i="7"/>
  <c r="AP122" i="7"/>
  <c r="W122" i="7"/>
  <c r="D122" i="7"/>
  <c r="AQ121" i="7"/>
  <c r="AP121" i="7"/>
  <c r="W121" i="7"/>
  <c r="D121" i="7"/>
  <c r="AQ120" i="7"/>
  <c r="AP120" i="7"/>
  <c r="W120" i="7"/>
  <c r="D120" i="7"/>
  <c r="AQ119" i="7"/>
  <c r="AP119" i="7"/>
  <c r="W119" i="7"/>
  <c r="D119" i="7"/>
  <c r="AQ118" i="7"/>
  <c r="AP118" i="7"/>
  <c r="W118" i="7"/>
  <c r="D118" i="7"/>
  <c r="AQ117" i="7"/>
  <c r="AP117" i="7"/>
  <c r="W117" i="7"/>
  <c r="D117" i="7"/>
  <c r="AQ116" i="7"/>
  <c r="AP116" i="7"/>
  <c r="AQ115" i="7"/>
  <c r="AP115" i="7"/>
  <c r="AQ114" i="7"/>
  <c r="AP114" i="7"/>
  <c r="W114" i="7"/>
  <c r="D114" i="7"/>
  <c r="B114" i="7"/>
  <c r="A114" i="7"/>
  <c r="AQ113" i="7"/>
  <c r="AP113" i="7"/>
  <c r="W113" i="7"/>
  <c r="D113" i="7"/>
  <c r="AQ112" i="7"/>
  <c r="AP112" i="7"/>
  <c r="W112" i="7"/>
  <c r="D112" i="7"/>
  <c r="AQ111" i="7"/>
  <c r="AP111" i="7"/>
  <c r="W111" i="7"/>
  <c r="D111" i="7"/>
  <c r="AQ110" i="7"/>
  <c r="AP110" i="7"/>
  <c r="W110" i="7"/>
  <c r="D110" i="7"/>
  <c r="AQ109" i="7"/>
  <c r="AP109" i="7"/>
  <c r="W109" i="7"/>
  <c r="D109" i="7"/>
  <c r="AQ108" i="7"/>
  <c r="AP108" i="7"/>
  <c r="W108" i="7"/>
  <c r="D108" i="7"/>
  <c r="AQ107" i="7"/>
  <c r="AP107" i="7"/>
  <c r="W107" i="7"/>
  <c r="D107" i="7"/>
  <c r="AQ106" i="7"/>
  <c r="AP106" i="7"/>
  <c r="W106" i="7"/>
  <c r="D106" i="7"/>
  <c r="AQ105" i="7"/>
  <c r="AP105" i="7"/>
  <c r="W105" i="7"/>
  <c r="D105" i="7"/>
  <c r="AQ104" i="7"/>
  <c r="AP104" i="7"/>
  <c r="W104" i="7"/>
  <c r="D104" i="7"/>
  <c r="AQ103" i="7"/>
  <c r="AP103" i="7"/>
  <c r="AQ102" i="7"/>
  <c r="AP102" i="7"/>
  <c r="AQ101" i="7"/>
  <c r="AP101" i="7"/>
  <c r="W101" i="7"/>
  <c r="D101" i="7"/>
  <c r="B101" i="7"/>
  <c r="A101" i="7"/>
  <c r="AQ100" i="7"/>
  <c r="AP100" i="7"/>
  <c r="W100" i="7"/>
  <c r="D100" i="7"/>
  <c r="AQ99" i="7"/>
  <c r="AP99" i="7"/>
  <c r="W99" i="7"/>
  <c r="D99" i="7"/>
  <c r="AQ98" i="7"/>
  <c r="AP98" i="7"/>
  <c r="W98" i="7"/>
  <c r="D98" i="7"/>
  <c r="AQ97" i="7"/>
  <c r="AP97" i="7"/>
  <c r="W97" i="7"/>
  <c r="D97" i="7"/>
  <c r="AQ96" i="7"/>
  <c r="AP96" i="7"/>
  <c r="W96" i="7"/>
  <c r="D96" i="7"/>
  <c r="AQ95" i="7"/>
  <c r="AP95" i="7"/>
  <c r="W95" i="7"/>
  <c r="D95" i="7"/>
  <c r="AQ94" i="7"/>
  <c r="AP94" i="7"/>
  <c r="W94" i="7"/>
  <c r="D94" i="7"/>
  <c r="AQ93" i="7"/>
  <c r="AP93" i="7"/>
  <c r="W93" i="7"/>
  <c r="D93" i="7"/>
  <c r="AQ92" i="7"/>
  <c r="AP92" i="7"/>
  <c r="W92" i="7"/>
  <c r="D92" i="7"/>
  <c r="AQ91" i="7"/>
  <c r="AP91" i="7"/>
  <c r="W91" i="7"/>
  <c r="D91" i="7"/>
  <c r="AQ90" i="7"/>
  <c r="AP90" i="7"/>
  <c r="AQ89" i="7"/>
  <c r="AP89" i="7"/>
  <c r="AQ88" i="7"/>
  <c r="AP88" i="7"/>
  <c r="W88" i="7"/>
  <c r="D88" i="7"/>
  <c r="B88" i="7"/>
  <c r="A88" i="7"/>
  <c r="AQ87" i="7"/>
  <c r="AP87" i="7"/>
  <c r="W87" i="7"/>
  <c r="D87" i="7"/>
  <c r="AQ86" i="7"/>
  <c r="AP86" i="7"/>
  <c r="W86" i="7"/>
  <c r="D86" i="7"/>
  <c r="AQ85" i="7"/>
  <c r="AP85" i="7"/>
  <c r="W85" i="7"/>
  <c r="D85" i="7"/>
  <c r="AQ84" i="7"/>
  <c r="AP84" i="7"/>
  <c r="W84" i="7"/>
  <c r="D84" i="7"/>
  <c r="AQ83" i="7"/>
  <c r="AP83" i="7"/>
  <c r="W83" i="7"/>
  <c r="D83" i="7"/>
  <c r="AQ82" i="7"/>
  <c r="AP82" i="7"/>
  <c r="W82" i="7"/>
  <c r="D82" i="7"/>
  <c r="AQ81" i="7"/>
  <c r="AP81" i="7"/>
  <c r="W81" i="7"/>
  <c r="D81" i="7"/>
  <c r="AQ80" i="7"/>
  <c r="AP80" i="7"/>
  <c r="W80" i="7"/>
  <c r="D80" i="7"/>
  <c r="AQ79" i="7"/>
  <c r="AP79" i="7"/>
  <c r="W79" i="7"/>
  <c r="D79" i="7"/>
  <c r="AQ78" i="7"/>
  <c r="AP78" i="7"/>
  <c r="W78" i="7"/>
  <c r="D78" i="7"/>
  <c r="AQ77" i="7"/>
  <c r="AP77" i="7"/>
  <c r="AQ76" i="7"/>
  <c r="AP76" i="7"/>
  <c r="AQ75" i="7"/>
  <c r="AP75" i="7"/>
  <c r="W75" i="7"/>
  <c r="D75" i="7"/>
  <c r="B75" i="7"/>
  <c r="A75" i="7"/>
  <c r="AQ74" i="7"/>
  <c r="AP74" i="7"/>
  <c r="W74" i="7"/>
  <c r="D74" i="7"/>
  <c r="AQ73" i="7"/>
  <c r="AP73" i="7"/>
  <c r="W73" i="7"/>
  <c r="D73" i="7"/>
  <c r="AQ72" i="7"/>
  <c r="AP72" i="7"/>
  <c r="W72" i="7"/>
  <c r="D72" i="7"/>
  <c r="AQ71" i="7"/>
  <c r="AP71" i="7"/>
  <c r="W71" i="7"/>
  <c r="D71" i="7"/>
  <c r="AQ70" i="7"/>
  <c r="AP70" i="7"/>
  <c r="W70" i="7"/>
  <c r="D70" i="7"/>
  <c r="AQ69" i="7"/>
  <c r="AP69" i="7"/>
  <c r="W69" i="7"/>
  <c r="D69" i="7"/>
  <c r="AQ68" i="7"/>
  <c r="AP68" i="7"/>
  <c r="W68" i="7"/>
  <c r="D68" i="7"/>
  <c r="AQ67" i="7"/>
  <c r="AP67" i="7"/>
  <c r="W67" i="7"/>
  <c r="D67" i="7"/>
  <c r="AQ66" i="7"/>
  <c r="AP66" i="7"/>
  <c r="W66" i="7"/>
  <c r="D66" i="7"/>
  <c r="AQ65" i="7"/>
  <c r="AP65" i="7"/>
  <c r="W65" i="7"/>
  <c r="D65" i="7"/>
  <c r="AQ64" i="7"/>
  <c r="AP64" i="7"/>
  <c r="AQ63" i="7"/>
  <c r="AP63" i="7"/>
  <c r="AQ62" i="7"/>
  <c r="AP62" i="7"/>
  <c r="W62" i="7"/>
  <c r="D62" i="7"/>
  <c r="B62" i="7"/>
  <c r="A62" i="7"/>
  <c r="AQ61" i="7"/>
  <c r="AP61" i="7"/>
  <c r="W61" i="7"/>
  <c r="D61" i="7"/>
  <c r="AQ60" i="7"/>
  <c r="AP60" i="7"/>
  <c r="W60" i="7"/>
  <c r="D60" i="7"/>
  <c r="AQ59" i="7"/>
  <c r="AP59" i="7"/>
  <c r="W59" i="7"/>
  <c r="D59" i="7"/>
  <c r="AQ58" i="7"/>
  <c r="AP58" i="7"/>
  <c r="W58" i="7"/>
  <c r="D58" i="7"/>
  <c r="AQ57" i="7"/>
  <c r="AP57" i="7"/>
  <c r="W57" i="7"/>
  <c r="D57" i="7"/>
  <c r="AQ56" i="7"/>
  <c r="AP56" i="7"/>
  <c r="W56" i="7"/>
  <c r="D56" i="7"/>
  <c r="AQ55" i="7"/>
  <c r="AP55" i="7"/>
  <c r="W55" i="7"/>
  <c r="D55" i="7"/>
  <c r="AQ54" i="7"/>
  <c r="AP54" i="7"/>
  <c r="W54" i="7"/>
  <c r="D54" i="7"/>
  <c r="AQ53" i="7"/>
  <c r="AP53" i="7"/>
  <c r="W53" i="7"/>
  <c r="D53" i="7"/>
  <c r="AQ52" i="7"/>
  <c r="AP52" i="7"/>
  <c r="W52" i="7"/>
  <c r="D52" i="7"/>
  <c r="AQ51" i="7"/>
  <c r="AP51" i="7"/>
  <c r="W51" i="7"/>
  <c r="D51" i="7"/>
  <c r="AQ50" i="7"/>
  <c r="AP50" i="7"/>
  <c r="W50" i="7"/>
  <c r="D50" i="7"/>
  <c r="AQ49" i="7"/>
  <c r="AP49" i="7"/>
  <c r="W49" i="7"/>
  <c r="D49" i="7"/>
  <c r="AQ48" i="7"/>
  <c r="AP48" i="7"/>
  <c r="W48" i="7"/>
  <c r="D48" i="7"/>
  <c r="AQ47" i="7"/>
  <c r="AP47" i="7"/>
  <c r="W47" i="7"/>
  <c r="D47" i="7"/>
  <c r="AQ46" i="7"/>
  <c r="AP46" i="7"/>
  <c r="AQ45" i="7"/>
  <c r="AP45" i="7"/>
  <c r="AQ44" i="7"/>
  <c r="AP44" i="7"/>
  <c r="W44" i="7"/>
  <c r="D44" i="7"/>
  <c r="B44" i="7"/>
  <c r="A44" i="7"/>
  <c r="AQ43" i="7"/>
  <c r="AP43" i="7"/>
  <c r="W43" i="7"/>
  <c r="D43" i="7"/>
  <c r="AQ42" i="7"/>
  <c r="AP42" i="7"/>
  <c r="W42" i="7"/>
  <c r="D42" i="7"/>
  <c r="AQ41" i="7"/>
  <c r="AP41" i="7"/>
  <c r="W41" i="7"/>
  <c r="D41" i="7"/>
  <c r="AQ40" i="7"/>
  <c r="AP40" i="7"/>
  <c r="W40" i="7"/>
  <c r="D40" i="7"/>
  <c r="AQ39" i="7"/>
  <c r="AP39" i="7"/>
  <c r="W39" i="7"/>
  <c r="D39" i="7"/>
  <c r="AQ38" i="7"/>
  <c r="AP38" i="7"/>
  <c r="W38" i="7"/>
  <c r="D38" i="7"/>
  <c r="AQ37" i="7"/>
  <c r="AP37" i="7"/>
  <c r="W37" i="7"/>
  <c r="D37" i="7"/>
  <c r="AQ36" i="7"/>
  <c r="AP36" i="7"/>
  <c r="W36" i="7"/>
  <c r="D36" i="7"/>
  <c r="AQ35" i="7"/>
  <c r="AP35" i="7"/>
  <c r="W35" i="7"/>
  <c r="D35" i="7"/>
  <c r="AQ34" i="7"/>
  <c r="AP34" i="7"/>
  <c r="W34" i="7"/>
  <c r="D34" i="7"/>
  <c r="AQ33" i="7"/>
  <c r="AP33" i="7"/>
  <c r="AQ32" i="7"/>
  <c r="AP32" i="7"/>
  <c r="AQ31" i="7"/>
  <c r="AP31" i="7"/>
  <c r="W31" i="7"/>
  <c r="D31" i="7"/>
  <c r="B31" i="7"/>
  <c r="A31" i="7"/>
  <c r="AQ30" i="7"/>
  <c r="AP30" i="7"/>
  <c r="W30" i="7"/>
  <c r="D30" i="7"/>
  <c r="AQ29" i="7"/>
  <c r="AP29" i="7"/>
  <c r="W29" i="7"/>
  <c r="D29" i="7"/>
  <c r="AQ28" i="7"/>
  <c r="AP28" i="7"/>
  <c r="W28" i="7"/>
  <c r="D28" i="7"/>
  <c r="AQ27" i="7"/>
  <c r="AP27" i="7"/>
  <c r="W27" i="7"/>
  <c r="D27" i="7"/>
  <c r="AQ26" i="7"/>
  <c r="AP26" i="7"/>
  <c r="W26" i="7"/>
  <c r="D26" i="7"/>
  <c r="AQ25" i="7"/>
  <c r="AP25" i="7"/>
  <c r="W25" i="7"/>
  <c r="D25" i="7"/>
  <c r="AQ24" i="7"/>
  <c r="AP24" i="7"/>
  <c r="W24" i="7"/>
  <c r="D24" i="7"/>
  <c r="AQ23" i="7"/>
  <c r="AP23" i="7"/>
  <c r="W23" i="7"/>
  <c r="D23" i="7"/>
  <c r="AQ22" i="7"/>
  <c r="AP22" i="7"/>
  <c r="W22" i="7"/>
  <c r="D22" i="7"/>
  <c r="AQ21" i="7"/>
  <c r="AP21" i="7"/>
  <c r="W21" i="7"/>
  <c r="D21" i="7"/>
  <c r="AQ20" i="7"/>
  <c r="AP20" i="7"/>
  <c r="AQ19" i="7"/>
  <c r="AP19" i="7"/>
  <c r="AQ18" i="7"/>
  <c r="AP18" i="7"/>
  <c r="W18" i="7"/>
  <c r="D18" i="7"/>
  <c r="B18" i="7"/>
  <c r="A18" i="7"/>
  <c r="AQ17" i="7"/>
  <c r="AP17" i="7"/>
  <c r="W17" i="7"/>
  <c r="D17" i="7"/>
  <c r="AQ16" i="7"/>
  <c r="AP16" i="7"/>
  <c r="W16" i="7"/>
  <c r="D16" i="7"/>
  <c r="AQ15" i="7"/>
  <c r="AP15" i="7"/>
  <c r="W15" i="7"/>
  <c r="D15" i="7"/>
  <c r="AQ14" i="7"/>
  <c r="AP14" i="7"/>
  <c r="W14" i="7"/>
  <c r="D14" i="7"/>
  <c r="AQ13" i="7"/>
  <c r="AP13" i="7"/>
  <c r="W13" i="7"/>
  <c r="D13" i="7"/>
  <c r="AQ12" i="7"/>
  <c r="AP12" i="7"/>
  <c r="W12" i="7"/>
  <c r="D12" i="7"/>
  <c r="AQ11" i="7"/>
  <c r="AP11" i="7"/>
  <c r="W11" i="7"/>
  <c r="D11" i="7"/>
  <c r="AQ10" i="7"/>
  <c r="AP10" i="7"/>
  <c r="W10" i="7"/>
  <c r="D10" i="7"/>
  <c r="AQ9" i="7"/>
  <c r="AP9" i="7"/>
  <c r="W9" i="7"/>
  <c r="D9" i="7"/>
  <c r="AQ8" i="7"/>
  <c r="AP8" i="7"/>
  <c r="W8" i="7"/>
  <c r="D8" i="7"/>
  <c r="AQ7" i="7"/>
  <c r="AP7" i="7"/>
  <c r="W7" i="7"/>
  <c r="D7" i="7"/>
  <c r="AQ6" i="7"/>
  <c r="AP6" i="7"/>
  <c r="W6" i="7"/>
  <c r="D6" i="7"/>
  <c r="AQ5" i="7"/>
  <c r="AP5" i="7"/>
  <c r="W5" i="7"/>
  <c r="D5" i="7"/>
  <c r="AQ4" i="7"/>
  <c r="AP4" i="7"/>
  <c r="W4" i="7"/>
  <c r="D4" i="7"/>
  <c r="AQ3" i="7"/>
  <c r="AP3" i="7"/>
  <c r="W3" i="7"/>
  <c r="D3" i="7"/>
  <c r="P76" i="5"/>
  <c r="O76" i="5"/>
  <c r="L76" i="5"/>
  <c r="P75" i="5"/>
  <c r="O75" i="5"/>
  <c r="L75" i="5"/>
  <c r="P74" i="5"/>
  <c r="O74" i="5"/>
  <c r="L74" i="5"/>
  <c r="P73" i="5"/>
  <c r="O73" i="5"/>
  <c r="P72" i="5"/>
  <c r="O72" i="5"/>
  <c r="P71" i="5"/>
  <c r="O71" i="5"/>
  <c r="P70" i="5"/>
  <c r="O70" i="5"/>
  <c r="P69" i="5"/>
  <c r="O69" i="5"/>
  <c r="P68" i="5"/>
  <c r="O68" i="5"/>
  <c r="P67" i="5"/>
  <c r="O67" i="5"/>
  <c r="P66" i="5"/>
  <c r="O66" i="5"/>
  <c r="P65" i="5"/>
  <c r="O65" i="5"/>
  <c r="L65" i="5"/>
  <c r="P64" i="5"/>
  <c r="O64" i="5"/>
  <c r="L64" i="5"/>
  <c r="P63" i="5"/>
  <c r="O63" i="5"/>
  <c r="L63" i="5"/>
  <c r="P62" i="5"/>
  <c r="O62" i="5"/>
  <c r="L62" i="5"/>
  <c r="P61" i="5"/>
  <c r="O61" i="5"/>
  <c r="P60" i="5"/>
  <c r="O60" i="5"/>
  <c r="P59" i="5"/>
  <c r="O59" i="5"/>
  <c r="P58" i="5"/>
  <c r="O58" i="5"/>
  <c r="P57" i="5"/>
  <c r="O57" i="5"/>
  <c r="P56" i="5"/>
  <c r="O56" i="5"/>
  <c r="P55" i="5"/>
  <c r="O55" i="5"/>
  <c r="P54" i="5"/>
  <c r="O54" i="5"/>
  <c r="P53" i="5"/>
  <c r="O53" i="5"/>
  <c r="P52" i="5"/>
  <c r="O52" i="5"/>
  <c r="P51" i="5"/>
  <c r="O51" i="5"/>
  <c r="L51" i="5"/>
  <c r="P50" i="5"/>
  <c r="O50" i="5"/>
  <c r="L50" i="5"/>
  <c r="P49" i="5"/>
  <c r="O49" i="5"/>
  <c r="L49" i="5"/>
  <c r="P48" i="5"/>
  <c r="O48" i="5"/>
  <c r="L48" i="5"/>
  <c r="P47" i="5"/>
  <c r="O47" i="5"/>
  <c r="P46" i="5"/>
  <c r="O46" i="5"/>
  <c r="L46" i="5"/>
  <c r="P45" i="5"/>
  <c r="O45" i="5"/>
  <c r="P44" i="5"/>
  <c r="O44" i="5"/>
  <c r="P43" i="5"/>
  <c r="O43" i="5"/>
  <c r="P42" i="5"/>
  <c r="O42" i="5"/>
  <c r="P41" i="5"/>
  <c r="O41" i="5"/>
  <c r="P40" i="5"/>
  <c r="O40" i="5"/>
  <c r="P39" i="5"/>
  <c r="O39" i="5"/>
  <c r="P38" i="5"/>
  <c r="O38" i="5"/>
  <c r="P37" i="5"/>
  <c r="O37" i="5"/>
  <c r="P36" i="5"/>
  <c r="O36" i="5"/>
  <c r="P35" i="5"/>
  <c r="O35" i="5"/>
  <c r="P34" i="5"/>
  <c r="O34" i="5"/>
  <c r="L34" i="5"/>
  <c r="L33" i="5"/>
  <c r="P32" i="5"/>
  <c r="O32" i="5"/>
  <c r="L32" i="5"/>
  <c r="L31" i="5"/>
  <c r="P30" i="5"/>
  <c r="O30" i="5"/>
  <c r="L30" i="5"/>
  <c r="L29" i="5"/>
  <c r="P28" i="5"/>
  <c r="O28" i="5"/>
  <c r="P26" i="5"/>
  <c r="O26" i="5"/>
  <c r="P24" i="5"/>
  <c r="O24" i="5"/>
  <c r="P22" i="5"/>
  <c r="O22" i="5"/>
  <c r="P20" i="5"/>
  <c r="O20" i="5"/>
  <c r="P18" i="5"/>
  <c r="O18" i="5"/>
  <c r="P17" i="5"/>
  <c r="O17" i="5"/>
  <c r="P16" i="5"/>
  <c r="O16" i="5"/>
  <c r="P14" i="5"/>
  <c r="O14" i="5"/>
  <c r="P12" i="5"/>
  <c r="O12" i="5"/>
  <c r="P11" i="5"/>
  <c r="O11" i="5"/>
  <c r="P10" i="5"/>
  <c r="O10" i="5"/>
  <c r="P9" i="5"/>
  <c r="O9" i="5"/>
  <c r="P8" i="5"/>
  <c r="O8" i="5"/>
  <c r="P6" i="5"/>
  <c r="O6" i="5"/>
  <c r="P5" i="5"/>
  <c r="O5" i="5"/>
  <c r="P4" i="5"/>
  <c r="O4" i="5"/>
  <c r="R1063" i="3"/>
  <c r="U994" i="3"/>
  <c r="U993" i="3"/>
  <c r="U992" i="3"/>
  <c r="U991" i="3"/>
  <c r="U990" i="3"/>
  <c r="U989" i="3"/>
  <c r="U988" i="3"/>
  <c r="U987" i="3"/>
  <c r="U986" i="3"/>
  <c r="U985" i="3"/>
  <c r="U984" i="3"/>
  <c r="U983" i="3"/>
  <c r="U982" i="3"/>
  <c r="U981" i="3"/>
  <c r="U980" i="3"/>
  <c r="U979" i="3"/>
  <c r="U978" i="3"/>
  <c r="U977" i="3"/>
  <c r="U976" i="3"/>
  <c r="U975" i="3"/>
  <c r="U974" i="3"/>
  <c r="U973" i="3"/>
  <c r="U972" i="3"/>
  <c r="U971" i="3"/>
  <c r="U970" i="3"/>
  <c r="U969" i="3"/>
  <c r="U968" i="3"/>
  <c r="U967" i="3"/>
  <c r="U966" i="3"/>
  <c r="U965" i="3"/>
  <c r="U964" i="3"/>
  <c r="R963" i="3"/>
  <c r="U962" i="3"/>
  <c r="R961" i="3"/>
  <c r="U960" i="3"/>
  <c r="R959" i="3"/>
  <c r="U958" i="3"/>
  <c r="R957" i="3"/>
  <c r="U956" i="3"/>
  <c r="R955" i="3"/>
  <c r="U954" i="3"/>
  <c r="R953" i="3"/>
  <c r="U952" i="3"/>
  <c r="R951" i="3"/>
  <c r="U950" i="3"/>
  <c r="R949" i="3"/>
  <c r="U948" i="3"/>
  <c r="U947" i="3"/>
  <c r="R947" i="3"/>
  <c r="U946" i="3"/>
  <c r="U945" i="3"/>
  <c r="R945" i="3"/>
  <c r="U944" i="3"/>
  <c r="U943" i="3"/>
  <c r="R943" i="3"/>
  <c r="U942" i="3"/>
  <c r="U941" i="3"/>
  <c r="R941" i="3"/>
  <c r="U940" i="3"/>
  <c r="U939" i="3"/>
  <c r="R939" i="3"/>
  <c r="U938" i="3"/>
  <c r="U937" i="3"/>
  <c r="R937" i="3"/>
  <c r="U936" i="3"/>
  <c r="W935" i="3"/>
  <c r="U935" i="3"/>
  <c r="R935" i="3"/>
  <c r="U934" i="3"/>
  <c r="U933" i="3"/>
  <c r="R933" i="3"/>
  <c r="U932" i="3"/>
  <c r="U931" i="3"/>
  <c r="R931" i="3"/>
  <c r="U930" i="3"/>
  <c r="U929" i="3"/>
  <c r="U928" i="3"/>
  <c r="U927" i="3"/>
  <c r="U926" i="3"/>
  <c r="U925" i="3"/>
  <c r="U924" i="3"/>
  <c r="U923" i="3"/>
  <c r="U922" i="3"/>
  <c r="U921" i="3"/>
  <c r="U920" i="3"/>
  <c r="U919" i="3"/>
  <c r="U918" i="3"/>
  <c r="U917" i="3"/>
  <c r="U916" i="3"/>
  <c r="U915" i="3"/>
  <c r="U914" i="3"/>
  <c r="U913" i="3"/>
  <c r="U912" i="3"/>
  <c r="U911" i="3"/>
  <c r="U910" i="3"/>
  <c r="U909" i="3"/>
  <c r="U908" i="3"/>
  <c r="U907" i="3"/>
  <c r="U906" i="3"/>
  <c r="U905" i="3"/>
  <c r="U904" i="3"/>
  <c r="U903" i="3"/>
  <c r="U902" i="3"/>
  <c r="U901" i="3"/>
  <c r="U900" i="3"/>
  <c r="U899" i="3"/>
  <c r="U898" i="3"/>
  <c r="R898" i="3"/>
  <c r="U897" i="3"/>
  <c r="U896" i="3"/>
  <c r="U895" i="3"/>
  <c r="U894" i="3"/>
  <c r="U893" i="3"/>
  <c r="U892" i="3"/>
  <c r="U891" i="3"/>
  <c r="U890" i="3"/>
  <c r="R890" i="3"/>
  <c r="U889" i="3"/>
  <c r="U888" i="3"/>
  <c r="U887" i="3"/>
  <c r="U886" i="3"/>
  <c r="U885" i="3"/>
  <c r="U884" i="3"/>
  <c r="U883" i="3"/>
  <c r="U882" i="3"/>
  <c r="U881" i="3"/>
  <c r="U879" i="3"/>
  <c r="U878" i="3"/>
  <c r="U877" i="3"/>
  <c r="U876" i="3"/>
  <c r="R876" i="3"/>
  <c r="U875" i="3"/>
  <c r="U874" i="3"/>
  <c r="U873" i="3"/>
  <c r="U872" i="3"/>
  <c r="U871" i="3"/>
  <c r="U870" i="3"/>
  <c r="U869" i="3"/>
  <c r="U868" i="3"/>
  <c r="U867" i="3"/>
  <c r="U865" i="3"/>
  <c r="U864" i="3"/>
  <c r="R864" i="3"/>
  <c r="U863" i="3"/>
  <c r="U862" i="3"/>
  <c r="U861" i="3"/>
  <c r="U860" i="3"/>
  <c r="U859" i="3"/>
  <c r="U858" i="3"/>
  <c r="U857" i="3"/>
  <c r="U856" i="3"/>
  <c r="U855" i="3"/>
  <c r="U854" i="3"/>
  <c r="U853" i="3"/>
  <c r="U852" i="3"/>
  <c r="R852" i="3"/>
  <c r="U851" i="3"/>
  <c r="U850" i="3"/>
  <c r="U849" i="3"/>
  <c r="U848" i="3"/>
  <c r="U847" i="3"/>
  <c r="U846" i="3"/>
  <c r="U845" i="3"/>
  <c r="U844" i="3"/>
  <c r="U843" i="3"/>
  <c r="U842" i="3"/>
  <c r="U841" i="3"/>
  <c r="U840" i="3"/>
  <c r="U839" i="3"/>
  <c r="R839" i="3"/>
  <c r="U838" i="3"/>
  <c r="U837" i="3"/>
  <c r="U836" i="3"/>
  <c r="U835" i="3"/>
  <c r="U834" i="3"/>
  <c r="U833" i="3"/>
  <c r="U832" i="3"/>
  <c r="U831" i="3"/>
  <c r="U830" i="3"/>
  <c r="U829" i="3"/>
  <c r="U828" i="3"/>
  <c r="U827" i="3"/>
  <c r="U826" i="3"/>
  <c r="R826" i="3"/>
  <c r="U825" i="3"/>
  <c r="U824" i="3"/>
  <c r="U823" i="3"/>
  <c r="U822" i="3"/>
  <c r="U821" i="3"/>
  <c r="U820" i="3"/>
  <c r="U819" i="3"/>
  <c r="U818" i="3"/>
  <c r="U817" i="3"/>
  <c r="U816" i="3"/>
  <c r="U815" i="3"/>
  <c r="U814" i="3"/>
  <c r="U813" i="3"/>
  <c r="U812" i="3"/>
  <c r="U811" i="3"/>
  <c r="U810" i="3"/>
  <c r="U809" i="3"/>
  <c r="U808" i="3"/>
  <c r="U807" i="3"/>
  <c r="U806" i="3"/>
  <c r="U805" i="3"/>
  <c r="U804" i="3"/>
  <c r="U803" i="3"/>
  <c r="U802" i="3"/>
  <c r="U801" i="3"/>
  <c r="U800" i="3"/>
  <c r="U799" i="3"/>
  <c r="U798" i="3"/>
  <c r="U797" i="3"/>
  <c r="U796" i="3"/>
  <c r="U795" i="3"/>
  <c r="U794" i="3"/>
  <c r="U793" i="3"/>
  <c r="R793" i="3"/>
  <c r="U792" i="3"/>
  <c r="U791" i="3"/>
  <c r="U790" i="3"/>
  <c r="U789" i="3"/>
  <c r="U788" i="3"/>
  <c r="U787" i="3"/>
  <c r="U786" i="3"/>
  <c r="U785" i="3"/>
  <c r="U784" i="3"/>
  <c r="U783" i="3"/>
  <c r="U782" i="3"/>
  <c r="U781" i="3"/>
  <c r="R781" i="3"/>
  <c r="U780" i="3"/>
  <c r="U779" i="3"/>
  <c r="U778" i="3"/>
  <c r="U777" i="3"/>
  <c r="U776" i="3"/>
  <c r="U775" i="3"/>
  <c r="U774" i="3"/>
  <c r="U773" i="3"/>
  <c r="U772" i="3"/>
  <c r="U771" i="3"/>
  <c r="R771" i="3"/>
  <c r="U770" i="3"/>
  <c r="U769" i="3"/>
  <c r="U768" i="3"/>
  <c r="U767" i="3"/>
  <c r="U766" i="3"/>
  <c r="U765" i="3"/>
  <c r="U764" i="3"/>
  <c r="U763" i="3"/>
  <c r="U762" i="3"/>
  <c r="U761" i="3"/>
  <c r="R761" i="3"/>
  <c r="U760" i="3"/>
  <c r="U759" i="3"/>
  <c r="U758" i="3"/>
  <c r="U757" i="3"/>
  <c r="U756" i="3"/>
  <c r="U755" i="3"/>
  <c r="U754" i="3"/>
  <c r="U753" i="3"/>
  <c r="U752" i="3"/>
  <c r="U751" i="3"/>
  <c r="U750" i="3"/>
  <c r="U749" i="3"/>
  <c r="U748" i="3"/>
  <c r="U747" i="3"/>
  <c r="U746" i="3"/>
  <c r="U745" i="3"/>
  <c r="U744" i="3"/>
  <c r="U743" i="3"/>
  <c r="U742" i="3"/>
  <c r="U741" i="3"/>
  <c r="U740" i="3"/>
  <c r="U739" i="3"/>
  <c r="U738" i="3"/>
  <c r="R738" i="3"/>
  <c r="U737" i="3"/>
  <c r="U736" i="3"/>
  <c r="U735" i="3"/>
  <c r="U734" i="3"/>
  <c r="U733" i="3"/>
  <c r="U732" i="3"/>
  <c r="U731" i="3"/>
  <c r="U730" i="3"/>
  <c r="U729" i="3"/>
  <c r="U728" i="3"/>
  <c r="U727" i="3"/>
  <c r="U726" i="3"/>
  <c r="U725" i="3"/>
  <c r="U724" i="3"/>
  <c r="R724" i="3"/>
  <c r="U723" i="3"/>
  <c r="U722" i="3"/>
  <c r="U721" i="3"/>
  <c r="U720" i="3"/>
  <c r="U719" i="3"/>
  <c r="U718" i="3"/>
  <c r="U717" i="3"/>
  <c r="U716" i="3"/>
  <c r="U715" i="3"/>
  <c r="U714" i="3"/>
  <c r="R714" i="3"/>
  <c r="U713" i="3"/>
  <c r="U712" i="3"/>
  <c r="U711" i="3"/>
  <c r="U710" i="3"/>
  <c r="U709" i="3"/>
  <c r="U708" i="3"/>
  <c r="U707" i="3"/>
  <c r="U706" i="3"/>
  <c r="U705" i="3"/>
  <c r="U704" i="3"/>
  <c r="U703" i="3"/>
  <c r="U702" i="3"/>
  <c r="U701" i="3"/>
  <c r="U700" i="3"/>
  <c r="U699" i="3"/>
  <c r="U698" i="3"/>
  <c r="U697" i="3"/>
  <c r="R697" i="3"/>
  <c r="U696" i="3"/>
  <c r="U695" i="3"/>
  <c r="U694" i="3"/>
  <c r="U693" i="3"/>
  <c r="U692" i="3"/>
  <c r="U691" i="3"/>
  <c r="U690" i="3"/>
  <c r="U689" i="3"/>
  <c r="U688" i="3"/>
  <c r="R688" i="3"/>
  <c r="U687" i="3"/>
  <c r="U686" i="3"/>
  <c r="U685" i="3"/>
  <c r="U684" i="3"/>
  <c r="U683" i="3"/>
  <c r="U682" i="3"/>
  <c r="U681" i="3"/>
  <c r="U680" i="3"/>
  <c r="U679" i="3"/>
  <c r="R679" i="3"/>
  <c r="U678" i="3"/>
  <c r="U677" i="3"/>
  <c r="U676" i="3"/>
  <c r="U675" i="3"/>
  <c r="U674" i="3"/>
  <c r="U673" i="3"/>
  <c r="U672" i="3"/>
  <c r="U671" i="3"/>
  <c r="U670" i="3"/>
  <c r="U669" i="3"/>
  <c r="U668" i="3"/>
  <c r="U667" i="3"/>
  <c r="R667" i="3"/>
  <c r="U666" i="3"/>
  <c r="U665" i="3"/>
  <c r="U664" i="3"/>
  <c r="U663" i="3"/>
  <c r="U662" i="3"/>
  <c r="U661" i="3"/>
  <c r="U660" i="3"/>
  <c r="U659" i="3"/>
  <c r="U658" i="3"/>
  <c r="U657" i="3"/>
  <c r="U656" i="3"/>
  <c r="U655" i="3"/>
  <c r="U654" i="3"/>
  <c r="U653" i="3"/>
  <c r="U652" i="3"/>
  <c r="U651" i="3"/>
  <c r="U650" i="3"/>
  <c r="U649" i="3"/>
  <c r="U648" i="3"/>
  <c r="U647" i="3"/>
  <c r="U646" i="3"/>
  <c r="U645" i="3"/>
  <c r="U644" i="3"/>
  <c r="U643" i="3"/>
  <c r="U642" i="3"/>
  <c r="R642" i="3"/>
  <c r="U641" i="3"/>
  <c r="U640" i="3"/>
  <c r="U639" i="3"/>
  <c r="U638" i="3"/>
  <c r="U637" i="3"/>
  <c r="U636" i="3"/>
  <c r="U635" i="3"/>
  <c r="U634" i="3"/>
  <c r="U633" i="3"/>
  <c r="U632" i="3"/>
  <c r="U631" i="3"/>
  <c r="U630" i="3"/>
  <c r="U629" i="3"/>
  <c r="U628" i="3"/>
  <c r="U627" i="3"/>
  <c r="U626" i="3"/>
  <c r="U625" i="3"/>
  <c r="U624" i="3"/>
  <c r="U623" i="3"/>
  <c r="U622" i="3"/>
  <c r="U621" i="3"/>
  <c r="U620" i="3"/>
  <c r="U619" i="3"/>
  <c r="U618" i="3"/>
  <c r="U617" i="3"/>
  <c r="R617" i="3"/>
  <c r="U616" i="3"/>
  <c r="U615" i="3"/>
  <c r="U614" i="3"/>
  <c r="U613" i="3"/>
  <c r="U612" i="3"/>
  <c r="U611" i="3"/>
  <c r="U610" i="3"/>
  <c r="U609" i="3"/>
  <c r="U608" i="3"/>
  <c r="U607" i="3"/>
  <c r="R607" i="3"/>
  <c r="U606" i="3"/>
  <c r="U605" i="3"/>
  <c r="U604" i="3"/>
  <c r="U603" i="3"/>
  <c r="U602" i="3"/>
  <c r="U601" i="3"/>
  <c r="U600" i="3"/>
  <c r="U599" i="3"/>
  <c r="U598" i="3"/>
  <c r="U597" i="3"/>
  <c r="R597" i="3"/>
  <c r="U596" i="3"/>
  <c r="U595" i="3"/>
  <c r="U594" i="3"/>
  <c r="U593" i="3"/>
  <c r="U592" i="3"/>
  <c r="U591" i="3"/>
  <c r="U590" i="3"/>
  <c r="U589" i="3"/>
  <c r="U588" i="3"/>
  <c r="U587" i="3"/>
  <c r="R587" i="3"/>
  <c r="U586" i="3"/>
  <c r="U585" i="3"/>
  <c r="U584" i="3"/>
  <c r="U583" i="3"/>
  <c r="U582" i="3"/>
  <c r="U581" i="3"/>
  <c r="U580" i="3"/>
  <c r="R580" i="3"/>
  <c r="U579" i="3"/>
  <c r="U578" i="3"/>
  <c r="U577" i="3"/>
  <c r="U576" i="3"/>
  <c r="U575" i="3"/>
  <c r="U574" i="3"/>
  <c r="U573" i="3"/>
  <c r="U572" i="3"/>
  <c r="U571" i="3"/>
  <c r="U570" i="3"/>
  <c r="U569" i="3"/>
  <c r="U568" i="3"/>
  <c r="U567" i="3"/>
  <c r="U566" i="3"/>
  <c r="U565" i="3"/>
  <c r="R565" i="3"/>
  <c r="U564" i="3"/>
  <c r="U563" i="3"/>
  <c r="U562" i="3"/>
  <c r="U561" i="3"/>
  <c r="U560" i="3"/>
  <c r="U559" i="3"/>
  <c r="U558" i="3"/>
  <c r="U557" i="3"/>
  <c r="U556" i="3"/>
  <c r="U555" i="3"/>
  <c r="U554" i="3"/>
  <c r="R554" i="3"/>
  <c r="U553" i="3"/>
  <c r="U552" i="3"/>
  <c r="U551" i="3"/>
  <c r="U550" i="3"/>
  <c r="U549" i="3"/>
  <c r="U548" i="3"/>
  <c r="U547" i="3"/>
  <c r="U546" i="3"/>
  <c r="U545" i="3"/>
  <c r="U544" i="3"/>
  <c r="U543" i="3"/>
  <c r="R543" i="3"/>
  <c r="U542" i="3"/>
  <c r="U541" i="3"/>
  <c r="U540" i="3"/>
  <c r="U539" i="3"/>
  <c r="U538" i="3"/>
  <c r="U537" i="3"/>
  <c r="U536" i="3"/>
  <c r="U535" i="3"/>
  <c r="U534" i="3"/>
  <c r="U533" i="3"/>
  <c r="U532" i="3"/>
  <c r="U531" i="3"/>
  <c r="U530" i="3"/>
  <c r="U529" i="3"/>
  <c r="U528" i="3"/>
  <c r="U527" i="3"/>
  <c r="U526" i="3"/>
  <c r="U525" i="3"/>
  <c r="U524" i="3"/>
  <c r="U523" i="3"/>
  <c r="U522" i="3"/>
  <c r="U521" i="3"/>
  <c r="U520" i="3"/>
  <c r="U519" i="3"/>
  <c r="U518" i="3"/>
  <c r="U517" i="3"/>
  <c r="U516" i="3"/>
  <c r="U515" i="3"/>
  <c r="U514" i="3"/>
  <c r="U513" i="3"/>
  <c r="U512" i="3"/>
  <c r="U511" i="3"/>
  <c r="U510" i="3"/>
  <c r="U509" i="3"/>
  <c r="U508" i="3"/>
  <c r="U507" i="3"/>
  <c r="U506" i="3"/>
  <c r="U505" i="3"/>
  <c r="U504" i="3"/>
  <c r="U503" i="3"/>
  <c r="R503" i="3"/>
  <c r="U502" i="3"/>
  <c r="U501" i="3"/>
  <c r="U500" i="3"/>
  <c r="U499" i="3"/>
  <c r="U498" i="3"/>
  <c r="U497" i="3"/>
  <c r="U496" i="3"/>
  <c r="U495" i="3"/>
  <c r="U494" i="3"/>
  <c r="U493" i="3"/>
  <c r="R493" i="3"/>
  <c r="U492" i="3"/>
  <c r="U491" i="3"/>
  <c r="U490" i="3"/>
  <c r="U489" i="3"/>
  <c r="U488" i="3"/>
  <c r="U487" i="3"/>
  <c r="U486" i="3"/>
  <c r="U485" i="3"/>
  <c r="U484" i="3"/>
  <c r="U483" i="3"/>
  <c r="U482" i="3"/>
  <c r="U481" i="3"/>
  <c r="R481" i="3"/>
  <c r="U480" i="3"/>
  <c r="U479" i="3"/>
  <c r="U478" i="3"/>
  <c r="U477" i="3"/>
  <c r="U476" i="3"/>
  <c r="U475" i="3"/>
  <c r="U474" i="3"/>
  <c r="U473" i="3"/>
  <c r="U472" i="3"/>
  <c r="U471" i="3"/>
  <c r="U470" i="3"/>
  <c r="R470" i="3"/>
  <c r="U469" i="3"/>
  <c r="U468" i="3"/>
  <c r="U467" i="3"/>
  <c r="U466" i="3"/>
  <c r="U465" i="3"/>
  <c r="U464" i="3"/>
  <c r="U463" i="3"/>
  <c r="U462" i="3"/>
  <c r="U461" i="3"/>
  <c r="U460" i="3"/>
  <c r="U459" i="3"/>
  <c r="U458" i="3"/>
  <c r="U457" i="3"/>
  <c r="U456" i="3"/>
  <c r="U455" i="3"/>
  <c r="R455" i="3"/>
  <c r="U454" i="3"/>
  <c r="U453" i="3"/>
  <c r="U452" i="3"/>
  <c r="U451" i="3"/>
  <c r="U450" i="3"/>
  <c r="U449" i="3"/>
  <c r="U448" i="3"/>
  <c r="U447" i="3"/>
  <c r="U446" i="3"/>
  <c r="R446" i="3"/>
  <c r="U445" i="3"/>
  <c r="U444" i="3"/>
  <c r="R444" i="3"/>
  <c r="U443" i="3"/>
  <c r="U442" i="3"/>
  <c r="U441" i="3"/>
  <c r="U440" i="3"/>
  <c r="U439" i="3"/>
  <c r="U438" i="3"/>
  <c r="U437" i="3"/>
  <c r="U436" i="3"/>
  <c r="U435" i="3"/>
  <c r="U434" i="3"/>
  <c r="U433" i="3"/>
  <c r="U432" i="3"/>
  <c r="U431" i="3"/>
  <c r="U430" i="3"/>
  <c r="R430" i="3"/>
  <c r="U429" i="3"/>
  <c r="U428" i="3"/>
  <c r="U427" i="3"/>
  <c r="U426" i="3"/>
  <c r="U425" i="3"/>
  <c r="U424" i="3"/>
  <c r="U423" i="3"/>
  <c r="U422" i="3"/>
  <c r="U421" i="3"/>
  <c r="U420" i="3"/>
  <c r="U419" i="3"/>
  <c r="R419" i="3"/>
  <c r="U418" i="3"/>
  <c r="U417" i="3"/>
  <c r="U416" i="3"/>
  <c r="U415" i="3"/>
  <c r="U414" i="3"/>
  <c r="U413" i="3"/>
  <c r="U412" i="3"/>
  <c r="U411" i="3"/>
  <c r="U410" i="3"/>
  <c r="U409" i="3"/>
  <c r="U408" i="3"/>
  <c r="U407" i="3"/>
  <c r="U406" i="3"/>
  <c r="U405" i="3"/>
  <c r="U404" i="3"/>
  <c r="U403" i="3"/>
  <c r="U402" i="3"/>
  <c r="R402" i="3"/>
  <c r="U401" i="3"/>
  <c r="U400" i="3"/>
  <c r="U399" i="3"/>
  <c r="U398" i="3"/>
  <c r="U397" i="3"/>
  <c r="U396" i="3"/>
  <c r="U395" i="3"/>
  <c r="U394" i="3"/>
  <c r="U393" i="3"/>
  <c r="U392" i="3"/>
  <c r="U391" i="3"/>
  <c r="U390" i="3"/>
  <c r="U389" i="3"/>
  <c r="U388" i="3"/>
  <c r="U387" i="3"/>
  <c r="R387" i="3"/>
  <c r="U386" i="3"/>
  <c r="U385" i="3"/>
  <c r="U384" i="3"/>
  <c r="U383" i="3"/>
  <c r="U382" i="3"/>
  <c r="U381" i="3"/>
  <c r="U380" i="3"/>
  <c r="U379" i="3"/>
  <c r="U378" i="3"/>
  <c r="U377" i="3"/>
  <c r="R377" i="3"/>
  <c r="U376" i="3"/>
  <c r="U375" i="3"/>
  <c r="U374" i="3"/>
  <c r="U373" i="3"/>
  <c r="U372" i="3"/>
  <c r="U371" i="3"/>
  <c r="U370" i="3"/>
  <c r="U369" i="3"/>
  <c r="U368" i="3"/>
  <c r="U367" i="3"/>
  <c r="U366" i="3"/>
  <c r="U365" i="3"/>
  <c r="R365" i="3"/>
  <c r="U364" i="3"/>
  <c r="U363" i="3"/>
  <c r="U362" i="3"/>
  <c r="U361" i="3"/>
  <c r="U360" i="3"/>
  <c r="U359" i="3"/>
  <c r="U358" i="3"/>
  <c r="U357" i="3"/>
  <c r="U356" i="3"/>
  <c r="U355" i="3"/>
  <c r="U354" i="3"/>
  <c r="U353" i="3"/>
  <c r="U352" i="3"/>
  <c r="U351" i="3"/>
  <c r="R351" i="3"/>
  <c r="U350" i="3"/>
  <c r="U349" i="3"/>
  <c r="U348" i="3"/>
  <c r="U347" i="3"/>
  <c r="U346" i="3"/>
  <c r="U345" i="3"/>
  <c r="U344" i="3"/>
  <c r="U343" i="3"/>
  <c r="U342" i="3"/>
  <c r="U341" i="3"/>
  <c r="U340" i="3"/>
  <c r="U339" i="3"/>
  <c r="U338" i="3"/>
  <c r="R338" i="3"/>
  <c r="U337" i="3"/>
  <c r="U336" i="3"/>
  <c r="U335" i="3"/>
  <c r="U334" i="3"/>
  <c r="U333" i="3"/>
  <c r="U332" i="3"/>
  <c r="U331" i="3"/>
  <c r="U330" i="3"/>
  <c r="U329" i="3"/>
  <c r="U328" i="3"/>
  <c r="U327" i="3"/>
  <c r="U326" i="3"/>
  <c r="U325" i="3"/>
  <c r="U324" i="3"/>
  <c r="U323" i="3"/>
  <c r="U322" i="3"/>
  <c r="U321" i="3"/>
  <c r="U320" i="3"/>
  <c r="U319" i="3"/>
  <c r="U318" i="3"/>
  <c r="U317" i="3"/>
  <c r="U316" i="3"/>
  <c r="U315" i="3"/>
  <c r="U314" i="3"/>
  <c r="U313" i="3"/>
  <c r="U312" i="3"/>
  <c r="U311" i="3"/>
  <c r="U310" i="3"/>
  <c r="U309" i="3"/>
  <c r="U308" i="3"/>
  <c r="U307" i="3"/>
  <c r="U306" i="3"/>
  <c r="U305" i="3"/>
  <c r="U304" i="3"/>
  <c r="U303" i="3"/>
  <c r="U302" i="3"/>
  <c r="U301" i="3"/>
  <c r="U300" i="3"/>
  <c r="U299" i="3"/>
  <c r="U298" i="3"/>
  <c r="R298" i="3"/>
  <c r="U297" i="3"/>
  <c r="U296" i="3"/>
  <c r="U295" i="3"/>
  <c r="U294" i="3"/>
  <c r="U293" i="3"/>
  <c r="U292" i="3"/>
  <c r="U291" i="3"/>
  <c r="U290" i="3"/>
  <c r="U289" i="3"/>
  <c r="U288" i="3"/>
  <c r="U287" i="3"/>
  <c r="R287" i="3"/>
  <c r="U286" i="3"/>
  <c r="U285" i="3"/>
  <c r="U284" i="3"/>
  <c r="U283" i="3"/>
  <c r="U282" i="3"/>
  <c r="U281" i="3"/>
  <c r="U280" i="3"/>
  <c r="U279" i="3"/>
  <c r="U278" i="3"/>
  <c r="U277" i="3"/>
  <c r="U276" i="3"/>
  <c r="U275" i="3"/>
  <c r="U274" i="3"/>
  <c r="U273" i="3"/>
  <c r="U272" i="3"/>
  <c r="U271" i="3"/>
  <c r="U270" i="3"/>
  <c r="U269" i="3"/>
  <c r="R269" i="3"/>
  <c r="U268" i="3"/>
  <c r="U267" i="3"/>
  <c r="K267" i="3"/>
  <c r="U266" i="3"/>
  <c r="U265" i="3"/>
  <c r="U264" i="3"/>
  <c r="K264" i="3"/>
  <c r="U263" i="3"/>
  <c r="U262" i="3"/>
  <c r="U261" i="3"/>
  <c r="U260" i="3"/>
  <c r="U259" i="3"/>
  <c r="U258" i="3"/>
  <c r="K258" i="3"/>
  <c r="U257" i="3"/>
  <c r="U256" i="3"/>
  <c r="U255" i="3"/>
  <c r="U254" i="3"/>
  <c r="K254" i="3"/>
  <c r="U253" i="3"/>
  <c r="U252" i="3"/>
  <c r="U251" i="3"/>
  <c r="U250" i="3"/>
  <c r="R250" i="3"/>
  <c r="U249" i="3"/>
  <c r="U248" i="3"/>
  <c r="U247" i="3"/>
  <c r="U246" i="3"/>
  <c r="U245" i="3"/>
  <c r="U244" i="3"/>
  <c r="U243" i="3"/>
  <c r="U242" i="3"/>
  <c r="U241" i="3"/>
  <c r="U240" i="3"/>
  <c r="U239" i="3"/>
  <c r="U238" i="3"/>
  <c r="U237" i="3"/>
  <c r="R237" i="3"/>
  <c r="U236" i="3"/>
  <c r="U235" i="3"/>
  <c r="U234" i="3"/>
  <c r="U233" i="3"/>
  <c r="U232" i="3"/>
  <c r="U231" i="3"/>
  <c r="U230" i="3"/>
  <c r="U229" i="3"/>
  <c r="U228" i="3"/>
  <c r="U227" i="3"/>
  <c r="U226" i="3"/>
  <c r="U225" i="3"/>
  <c r="U224" i="3"/>
  <c r="U223" i="3"/>
  <c r="U222" i="3"/>
  <c r="U221" i="3"/>
  <c r="U220" i="3"/>
  <c r="U219" i="3"/>
  <c r="U218" i="3"/>
  <c r="U217" i="3"/>
  <c r="U216" i="3"/>
  <c r="U215" i="3"/>
  <c r="U214" i="3"/>
  <c r="U213" i="3"/>
  <c r="R213" i="3"/>
  <c r="U212" i="3"/>
  <c r="U211" i="3"/>
  <c r="U210" i="3"/>
  <c r="U209" i="3"/>
  <c r="U208" i="3"/>
  <c r="U207" i="3"/>
  <c r="U206" i="3"/>
  <c r="U205" i="3"/>
  <c r="U204" i="3"/>
  <c r="U203" i="3"/>
  <c r="U202" i="3"/>
  <c r="U201" i="3"/>
  <c r="U200" i="3"/>
  <c r="U199" i="3"/>
  <c r="U198" i="3"/>
  <c r="U197" i="3"/>
  <c r="U195" i="3"/>
  <c r="U194" i="3"/>
  <c r="U193" i="3"/>
  <c r="U192" i="3"/>
  <c r="U191" i="3"/>
  <c r="U190" i="3"/>
  <c r="U189" i="3"/>
  <c r="U188" i="3"/>
  <c r="U187" i="3"/>
  <c r="U186" i="3"/>
  <c r="U185" i="3"/>
  <c r="U184" i="3"/>
  <c r="R184" i="3"/>
  <c r="U183" i="3"/>
  <c r="U182" i="3"/>
  <c r="U181" i="3"/>
  <c r="U180" i="3"/>
  <c r="U179" i="3"/>
  <c r="U178" i="3"/>
  <c r="U177" i="3"/>
  <c r="U176" i="3"/>
  <c r="K176" i="3"/>
  <c r="U175" i="3"/>
  <c r="U174" i="3"/>
  <c r="U173" i="3"/>
  <c r="R173" i="3"/>
  <c r="U172" i="3"/>
  <c r="U171" i="3"/>
  <c r="U170" i="3"/>
  <c r="U169" i="3"/>
  <c r="U168" i="3"/>
  <c r="U167" i="3"/>
  <c r="U166" i="3"/>
  <c r="U165" i="3"/>
  <c r="U164" i="3"/>
  <c r="K164" i="3"/>
  <c r="U163" i="3"/>
  <c r="U162" i="3"/>
  <c r="U161" i="3"/>
  <c r="U160" i="3"/>
  <c r="U159" i="3"/>
  <c r="U158" i="3"/>
  <c r="U157" i="3"/>
  <c r="R157" i="3"/>
  <c r="U156" i="3"/>
  <c r="U155" i="3"/>
  <c r="U154" i="3"/>
  <c r="U153" i="3"/>
  <c r="U152" i="3"/>
  <c r="U151" i="3"/>
  <c r="U150" i="3"/>
  <c r="U149" i="3"/>
  <c r="U148" i="3"/>
  <c r="U147" i="3"/>
  <c r="U146" i="3"/>
  <c r="U145" i="3"/>
  <c r="R145" i="3"/>
  <c r="U144" i="3"/>
  <c r="U143" i="3"/>
  <c r="U142" i="3"/>
  <c r="U141" i="3"/>
  <c r="U140" i="3"/>
  <c r="U139" i="3"/>
  <c r="U138" i="3"/>
  <c r="U137" i="3"/>
  <c r="U136" i="3"/>
  <c r="U135" i="3"/>
  <c r="U134" i="3"/>
  <c r="U133" i="3"/>
  <c r="U132" i="3"/>
  <c r="U131" i="3"/>
  <c r="R131" i="3"/>
  <c r="U130" i="3"/>
  <c r="U129" i="3"/>
  <c r="U128" i="3"/>
  <c r="U127" i="3"/>
  <c r="U126" i="3"/>
  <c r="U125" i="3"/>
  <c r="U124" i="3"/>
  <c r="U123" i="3"/>
  <c r="U122" i="3"/>
  <c r="U121" i="3"/>
  <c r="R121" i="3"/>
  <c r="U120" i="3"/>
  <c r="R120" i="3"/>
  <c r="U119" i="3"/>
  <c r="K119" i="3"/>
  <c r="U118" i="3"/>
  <c r="R118" i="3"/>
  <c r="K118" i="3"/>
  <c r="U117" i="3"/>
  <c r="U116" i="3"/>
  <c r="U115" i="3"/>
  <c r="K115" i="3"/>
  <c r="U114" i="3"/>
  <c r="U113" i="3"/>
  <c r="U112" i="3"/>
  <c r="U111" i="3"/>
  <c r="R111" i="3"/>
  <c r="U110" i="3"/>
  <c r="K110" i="3"/>
  <c r="U109" i="3"/>
  <c r="U108" i="3"/>
  <c r="U107" i="3"/>
  <c r="R107" i="3"/>
  <c r="K107" i="3"/>
  <c r="U106" i="3"/>
  <c r="U105" i="3"/>
  <c r="U104" i="3"/>
  <c r="U103" i="3"/>
  <c r="R103" i="3"/>
  <c r="U102" i="3"/>
  <c r="U101" i="3"/>
  <c r="U100" i="3"/>
  <c r="U99" i="3"/>
  <c r="U98" i="3"/>
  <c r="U97" i="3"/>
  <c r="U96" i="3"/>
  <c r="U95" i="3"/>
  <c r="U94" i="3"/>
  <c r="U93" i="3"/>
  <c r="U92" i="3"/>
  <c r="U91" i="3"/>
  <c r="R91" i="3"/>
  <c r="U90" i="3"/>
  <c r="U89" i="3"/>
  <c r="U88" i="3"/>
  <c r="U87" i="3"/>
  <c r="U86" i="3"/>
  <c r="U85" i="3"/>
  <c r="U84" i="3"/>
  <c r="U83" i="3"/>
  <c r="U82" i="3"/>
  <c r="U81" i="3"/>
  <c r="U80" i="3"/>
  <c r="U79" i="3"/>
  <c r="R79" i="3"/>
  <c r="U78" i="3"/>
  <c r="U77" i="3"/>
  <c r="U76" i="3"/>
  <c r="U75" i="3"/>
  <c r="U74" i="3"/>
  <c r="U73" i="3"/>
  <c r="U72" i="3"/>
  <c r="U71" i="3"/>
  <c r="U70" i="3"/>
  <c r="U69" i="3"/>
  <c r="U68" i="3"/>
  <c r="R68" i="3"/>
  <c r="U67" i="3"/>
  <c r="U66" i="3"/>
  <c r="U65" i="3"/>
  <c r="U64" i="3"/>
  <c r="U63" i="3"/>
  <c r="U62" i="3"/>
  <c r="U61" i="3"/>
  <c r="U60" i="3"/>
  <c r="U59" i="3"/>
  <c r="U58" i="3"/>
  <c r="U57" i="3"/>
  <c r="U56" i="3"/>
  <c r="U55" i="3"/>
  <c r="U54" i="3"/>
  <c r="U53" i="3"/>
  <c r="U52" i="3"/>
  <c r="U51" i="3"/>
  <c r="R51" i="3"/>
  <c r="U50" i="3"/>
  <c r="U49" i="3"/>
  <c r="U48" i="3"/>
  <c r="U47" i="3"/>
  <c r="U46" i="3"/>
  <c r="U45" i="3"/>
  <c r="U44" i="3"/>
  <c r="U43" i="3"/>
  <c r="U42" i="3"/>
  <c r="U41" i="3"/>
  <c r="U40" i="3"/>
  <c r="U39" i="3"/>
  <c r="U38" i="3"/>
  <c r="U37" i="3"/>
  <c r="U36" i="3"/>
  <c r="U35" i="3"/>
  <c r="U34" i="3"/>
  <c r="U33" i="3"/>
  <c r="U32" i="3"/>
  <c r="U31" i="3"/>
  <c r="U30" i="3"/>
  <c r="U29" i="3"/>
  <c r="U28" i="3"/>
  <c r="U27" i="3"/>
  <c r="U26" i="3"/>
  <c r="U25" i="3"/>
  <c r="U24" i="3"/>
  <c r="U14" i="3"/>
  <c r="C1230" i="2"/>
  <c r="C1229" i="2"/>
  <c r="C1228" i="2"/>
  <c r="C1227" i="2"/>
  <c r="C1226" i="2"/>
  <c r="C1225" i="2"/>
  <c r="C1224" i="2"/>
  <c r="C1223" i="2"/>
  <c r="C1222" i="2"/>
  <c r="C1221" i="2"/>
  <c r="N1100" i="2"/>
  <c r="G1100" i="2"/>
  <c r="G1099" i="2"/>
  <c r="N1098" i="2"/>
  <c r="G1098" i="2"/>
  <c r="N1097" i="2"/>
  <c r="G1097" i="2"/>
  <c r="N1096" i="2"/>
  <c r="G1096" i="2"/>
  <c r="N1095" i="2"/>
  <c r="G1095" i="2"/>
  <c r="N1094" i="2"/>
  <c r="G1094" i="2"/>
  <c r="N1093" i="2"/>
  <c r="G1093" i="2"/>
  <c r="N1092" i="2"/>
  <c r="G1092" i="2"/>
  <c r="N1091" i="2"/>
  <c r="G1091" i="2"/>
  <c r="N1090" i="2"/>
  <c r="G1090" i="2"/>
  <c r="N1089" i="2"/>
  <c r="G1089" i="2"/>
  <c r="N1088" i="2"/>
  <c r="G1088" i="2"/>
  <c r="N1087" i="2"/>
  <c r="N1083" i="2"/>
  <c r="N1081" i="2"/>
  <c r="N1079" i="2"/>
  <c r="N1072" i="2"/>
  <c r="N1071" i="2"/>
  <c r="N1070" i="2"/>
  <c r="N1069" i="2"/>
  <c r="N1068" i="2"/>
  <c r="N1066" i="2"/>
  <c r="N1063" i="2"/>
  <c r="N1062" i="2"/>
  <c r="N1060" i="2"/>
  <c r="N1058" i="2"/>
  <c r="N1057" i="2"/>
  <c r="N1056" i="2"/>
  <c r="N1050" i="2"/>
  <c r="V1006" i="2"/>
  <c r="N1006" i="2"/>
  <c r="G1006" i="2"/>
  <c r="F1006" i="2"/>
  <c r="C1006" i="2"/>
  <c r="V1005" i="2"/>
  <c r="U1005" i="2"/>
  <c r="T1005" i="2"/>
  <c r="S1005" i="2"/>
  <c r="R1005" i="2"/>
  <c r="N1005" i="2"/>
  <c r="G1005" i="2"/>
  <c r="F1005" i="2"/>
  <c r="C1005" i="2"/>
  <c r="V1004" i="2"/>
  <c r="N1004" i="2"/>
  <c r="G1004" i="2"/>
  <c r="F1004" i="2"/>
  <c r="C1004" i="2"/>
  <c r="V1003" i="2"/>
  <c r="U1003" i="2"/>
  <c r="T1003" i="2"/>
  <c r="S1003" i="2"/>
  <c r="R1003" i="2"/>
  <c r="N1003" i="2"/>
  <c r="G1003" i="2"/>
  <c r="F1003" i="2"/>
  <c r="C1003" i="2"/>
  <c r="V1002" i="2"/>
  <c r="N1002" i="2"/>
  <c r="G1002" i="2"/>
  <c r="F1002" i="2"/>
  <c r="C1002" i="2"/>
  <c r="V1001" i="2"/>
  <c r="U1001" i="2"/>
  <c r="T1001" i="2"/>
  <c r="S1001" i="2"/>
  <c r="R1001" i="2"/>
  <c r="N1001" i="2"/>
  <c r="G1001" i="2"/>
  <c r="F1001" i="2"/>
  <c r="C1001" i="2"/>
  <c r="V1000" i="2"/>
  <c r="N1000" i="2"/>
  <c r="G1000" i="2"/>
  <c r="C1000" i="2"/>
  <c r="V999" i="2"/>
  <c r="U999" i="2"/>
  <c r="T999" i="2"/>
  <c r="S999" i="2"/>
  <c r="R999" i="2"/>
  <c r="N999" i="2"/>
  <c r="G999" i="2"/>
  <c r="C999" i="2"/>
  <c r="V998" i="2"/>
  <c r="N998" i="2"/>
  <c r="G998" i="2"/>
  <c r="F998" i="2"/>
  <c r="C998" i="2"/>
  <c r="V997" i="2"/>
  <c r="U997" i="2"/>
  <c r="T997" i="2"/>
  <c r="S997" i="2"/>
  <c r="R997" i="2"/>
  <c r="N997" i="2"/>
  <c r="G997" i="2"/>
  <c r="F997" i="2"/>
  <c r="C997" i="2"/>
  <c r="V996" i="2"/>
  <c r="N996" i="2"/>
  <c r="G996" i="2"/>
  <c r="F996" i="2"/>
  <c r="C996" i="2"/>
  <c r="V995" i="2"/>
  <c r="U995" i="2"/>
  <c r="T995" i="2"/>
  <c r="S995" i="2"/>
  <c r="R995" i="2"/>
  <c r="N995" i="2"/>
  <c r="G995" i="2"/>
  <c r="F995" i="2"/>
  <c r="C995" i="2"/>
  <c r="V994" i="2"/>
  <c r="N994" i="2"/>
  <c r="G994" i="2"/>
  <c r="F994" i="2"/>
  <c r="C994" i="2"/>
  <c r="V993" i="2"/>
  <c r="U993" i="2"/>
  <c r="T993" i="2"/>
  <c r="S993" i="2"/>
  <c r="R993" i="2"/>
  <c r="N993" i="2"/>
  <c r="G993" i="2"/>
  <c r="F993" i="2"/>
  <c r="C993" i="2"/>
  <c r="V992" i="2"/>
  <c r="N992" i="2"/>
  <c r="G992" i="2"/>
  <c r="C992" i="2"/>
  <c r="V991" i="2"/>
  <c r="U991" i="2"/>
  <c r="T991" i="2"/>
  <c r="S991" i="2"/>
  <c r="R991" i="2"/>
  <c r="N991" i="2"/>
  <c r="G991" i="2"/>
  <c r="C991" i="2"/>
  <c r="V990" i="2"/>
  <c r="U990" i="2"/>
  <c r="N990" i="2"/>
  <c r="G990" i="2"/>
  <c r="E990" i="2"/>
  <c r="D990" i="2"/>
  <c r="C990" i="2"/>
  <c r="N989" i="2"/>
  <c r="G989" i="2"/>
  <c r="C989" i="2"/>
  <c r="V988" i="2"/>
  <c r="U988" i="2"/>
  <c r="T988" i="2"/>
  <c r="S988" i="2"/>
  <c r="N988" i="2"/>
  <c r="G988" i="2"/>
  <c r="C988" i="2"/>
  <c r="V987" i="2"/>
  <c r="U987" i="2"/>
  <c r="N987" i="2"/>
  <c r="G987" i="2"/>
  <c r="E987" i="2"/>
  <c r="D987" i="2"/>
  <c r="C987" i="2"/>
  <c r="N986" i="2"/>
  <c r="G986" i="2"/>
  <c r="C986" i="2"/>
  <c r="V985" i="2"/>
  <c r="U985" i="2"/>
  <c r="T985" i="2"/>
  <c r="S985" i="2"/>
  <c r="N985" i="2"/>
  <c r="G985" i="2"/>
  <c r="C985" i="2"/>
  <c r="V984" i="2"/>
  <c r="U984" i="2"/>
  <c r="N984" i="2"/>
  <c r="G984" i="2"/>
  <c r="E984" i="2"/>
  <c r="D984" i="2"/>
  <c r="C984" i="2"/>
  <c r="N983" i="2"/>
  <c r="G983" i="2"/>
  <c r="C983" i="2"/>
  <c r="V982" i="2"/>
  <c r="U982" i="2"/>
  <c r="T982" i="2"/>
  <c r="S982" i="2"/>
  <c r="N982" i="2"/>
  <c r="G982" i="2"/>
  <c r="C982" i="2"/>
  <c r="V981" i="2"/>
  <c r="U981" i="2"/>
  <c r="N981" i="2"/>
  <c r="G981" i="2"/>
  <c r="E981" i="2"/>
  <c r="D981" i="2"/>
  <c r="C981" i="2"/>
  <c r="N980" i="2"/>
  <c r="G980" i="2"/>
  <c r="C980" i="2"/>
  <c r="V979" i="2"/>
  <c r="U979" i="2"/>
  <c r="T979" i="2"/>
  <c r="S979" i="2"/>
  <c r="N979" i="2"/>
  <c r="G979" i="2"/>
  <c r="C979" i="2"/>
  <c r="V978" i="2"/>
  <c r="U978" i="2"/>
  <c r="N978" i="2"/>
  <c r="G978" i="2"/>
  <c r="E978" i="2"/>
  <c r="D978" i="2"/>
  <c r="C978" i="2"/>
  <c r="N977" i="2"/>
  <c r="G977" i="2"/>
  <c r="C977" i="2"/>
  <c r="V976" i="2"/>
  <c r="U976" i="2"/>
  <c r="T976" i="2"/>
  <c r="S976" i="2"/>
  <c r="N976" i="2"/>
  <c r="G976" i="2"/>
  <c r="C976" i="2"/>
  <c r="V975" i="2"/>
  <c r="U975" i="2"/>
  <c r="N975" i="2"/>
  <c r="G975" i="2"/>
  <c r="E975" i="2"/>
  <c r="D975" i="2"/>
  <c r="C975" i="2"/>
  <c r="N974" i="2"/>
  <c r="G974" i="2"/>
  <c r="C974" i="2"/>
  <c r="V973" i="2"/>
  <c r="U973" i="2"/>
  <c r="T973" i="2"/>
  <c r="S973" i="2"/>
  <c r="N973" i="2"/>
  <c r="G973" i="2"/>
  <c r="C973" i="2"/>
  <c r="V972" i="2"/>
  <c r="U972" i="2"/>
  <c r="N972" i="2"/>
  <c r="G972" i="2"/>
  <c r="E972" i="2"/>
  <c r="D972" i="2"/>
  <c r="C972" i="2"/>
  <c r="N971" i="2"/>
  <c r="G971" i="2"/>
  <c r="C971" i="2"/>
  <c r="V970" i="2"/>
  <c r="U970" i="2"/>
  <c r="T970" i="2"/>
  <c r="S970" i="2"/>
  <c r="N970" i="2"/>
  <c r="G970" i="2"/>
  <c r="C970" i="2"/>
  <c r="V969" i="2"/>
  <c r="U969" i="2"/>
  <c r="N969" i="2"/>
  <c r="G969" i="2"/>
  <c r="E969" i="2"/>
  <c r="D969" i="2"/>
  <c r="C969" i="2"/>
  <c r="N968" i="2"/>
  <c r="G968" i="2"/>
  <c r="C968" i="2"/>
  <c r="V967" i="2"/>
  <c r="U967" i="2"/>
  <c r="T967" i="2"/>
  <c r="S967" i="2"/>
  <c r="N967" i="2"/>
  <c r="G967" i="2"/>
  <c r="C967" i="2"/>
  <c r="V966" i="2"/>
  <c r="U966" i="2"/>
  <c r="N966" i="2"/>
  <c r="G966" i="2"/>
  <c r="C966" i="2"/>
  <c r="V965" i="2"/>
  <c r="U965" i="2"/>
  <c r="N965" i="2"/>
  <c r="G965" i="2"/>
  <c r="C965" i="2"/>
  <c r="V964" i="2"/>
  <c r="U964" i="2"/>
  <c r="T964" i="2"/>
  <c r="S964" i="2"/>
  <c r="N964" i="2"/>
  <c r="G964" i="2"/>
  <c r="C964" i="2"/>
  <c r="V963" i="2"/>
  <c r="U963" i="2"/>
  <c r="T963" i="2"/>
  <c r="S963" i="2"/>
  <c r="R963" i="2"/>
  <c r="N963" i="2"/>
  <c r="C963" i="2"/>
  <c r="V962" i="2"/>
  <c r="U962" i="2"/>
  <c r="T962" i="2"/>
  <c r="S962" i="2"/>
  <c r="R962" i="2"/>
  <c r="N962" i="2"/>
  <c r="C962" i="2"/>
  <c r="V961" i="2"/>
  <c r="U961" i="2"/>
  <c r="T961" i="2"/>
  <c r="R961" i="2"/>
  <c r="Q961" i="2"/>
  <c r="G961" i="2"/>
  <c r="C961" i="2"/>
  <c r="V960" i="2"/>
  <c r="U960" i="2"/>
  <c r="T960" i="2"/>
  <c r="R960" i="2"/>
  <c r="Q960" i="2"/>
  <c r="G960" i="2"/>
  <c r="C960" i="2"/>
  <c r="V959" i="2"/>
  <c r="U959" i="2"/>
  <c r="T959" i="2"/>
  <c r="S959" i="2"/>
  <c r="R959" i="2"/>
  <c r="Q959" i="2"/>
  <c r="N959" i="2"/>
  <c r="G959" i="2"/>
  <c r="D959" i="2"/>
  <c r="C959" i="2"/>
  <c r="V958" i="2"/>
  <c r="U958" i="2"/>
  <c r="T958" i="2"/>
  <c r="R958" i="2"/>
  <c r="Q958" i="2"/>
  <c r="N958" i="2"/>
  <c r="G958" i="2"/>
  <c r="C958" i="2"/>
  <c r="V957" i="2"/>
  <c r="U957" i="2"/>
  <c r="T957" i="2"/>
  <c r="R957" i="2"/>
  <c r="Q957" i="2"/>
  <c r="G957" i="2"/>
  <c r="C957" i="2"/>
  <c r="V956" i="2"/>
  <c r="U956" i="2"/>
  <c r="T956" i="2"/>
  <c r="R956" i="2"/>
  <c r="Q956" i="2"/>
  <c r="C956" i="2"/>
  <c r="V955" i="2"/>
  <c r="U955" i="2"/>
  <c r="T955" i="2"/>
  <c r="R955" i="2"/>
  <c r="Q955" i="2"/>
  <c r="N955" i="2"/>
  <c r="G955" i="2"/>
  <c r="C955" i="2"/>
  <c r="V954" i="2"/>
  <c r="U954" i="2"/>
  <c r="T954" i="2"/>
  <c r="R954" i="2"/>
  <c r="Q954" i="2"/>
  <c r="N954" i="2"/>
  <c r="G954" i="2"/>
  <c r="C954" i="2"/>
  <c r="V953" i="2"/>
  <c r="U953" i="2"/>
  <c r="T953" i="2"/>
  <c r="R953" i="2"/>
  <c r="Q953" i="2"/>
  <c r="N953" i="2"/>
  <c r="G953" i="2"/>
  <c r="C953" i="2"/>
  <c r="V952" i="2"/>
  <c r="U952" i="2"/>
  <c r="T952" i="2"/>
  <c r="R952" i="2"/>
  <c r="Q952" i="2"/>
  <c r="N952" i="2"/>
  <c r="G952" i="2"/>
  <c r="C952" i="2"/>
  <c r="V951" i="2"/>
  <c r="U951" i="2"/>
  <c r="T951" i="2"/>
  <c r="R951" i="2"/>
  <c r="Q951" i="2"/>
  <c r="N951" i="2"/>
  <c r="G951" i="2"/>
  <c r="C951" i="2"/>
  <c r="V950" i="2"/>
  <c r="U950" i="2"/>
  <c r="T950" i="2"/>
  <c r="R950" i="2"/>
  <c r="Q950" i="2"/>
  <c r="N950" i="2"/>
  <c r="G950" i="2"/>
  <c r="C950" i="2"/>
  <c r="V949" i="2"/>
  <c r="U949" i="2"/>
  <c r="T949" i="2"/>
  <c r="R949" i="2"/>
  <c r="Q949" i="2"/>
  <c r="N949" i="2"/>
  <c r="G949" i="2"/>
  <c r="C949" i="2"/>
  <c r="V948" i="2"/>
  <c r="U948" i="2"/>
  <c r="T948" i="2"/>
  <c r="R948" i="2"/>
  <c r="Q948" i="2"/>
  <c r="G948" i="2"/>
  <c r="C948" i="2"/>
  <c r="G947" i="2"/>
  <c r="V946" i="2"/>
  <c r="U946" i="2"/>
  <c r="T946" i="2"/>
  <c r="R946" i="2"/>
  <c r="Q946" i="2"/>
  <c r="G946" i="2"/>
  <c r="C946" i="2"/>
  <c r="V945" i="2"/>
  <c r="U945" i="2"/>
  <c r="T945" i="2"/>
  <c r="S945" i="2"/>
  <c r="R945" i="2"/>
  <c r="Q945" i="2"/>
  <c r="N945" i="2"/>
  <c r="G945" i="2"/>
  <c r="C945" i="2"/>
  <c r="V944" i="2"/>
  <c r="U944" i="2"/>
  <c r="T944" i="2"/>
  <c r="S944" i="2"/>
  <c r="R944" i="2"/>
  <c r="Q944" i="2"/>
  <c r="N944" i="2"/>
  <c r="G944" i="2"/>
  <c r="C944" i="2"/>
  <c r="V943" i="2"/>
  <c r="U943" i="2"/>
  <c r="T943" i="2"/>
  <c r="S943" i="2"/>
  <c r="R943" i="2"/>
  <c r="Q943" i="2"/>
  <c r="N943" i="2"/>
  <c r="G943" i="2"/>
  <c r="C943" i="2"/>
  <c r="V942" i="2"/>
  <c r="U942" i="2"/>
  <c r="T942" i="2"/>
  <c r="S942" i="2"/>
  <c r="R942" i="2"/>
  <c r="Q942" i="2"/>
  <c r="N942" i="2"/>
  <c r="G942" i="2"/>
  <c r="C942" i="2"/>
  <c r="V941" i="2"/>
  <c r="U941" i="2"/>
  <c r="T941" i="2"/>
  <c r="S941" i="2"/>
  <c r="R941" i="2"/>
  <c r="Q941" i="2"/>
  <c r="N941" i="2"/>
  <c r="G941" i="2"/>
  <c r="D941" i="2"/>
  <c r="C941" i="2"/>
  <c r="V940" i="2"/>
  <c r="U940" i="2"/>
  <c r="T940" i="2"/>
  <c r="Q940" i="2"/>
  <c r="N940" i="2"/>
  <c r="G940" i="2"/>
  <c r="C940" i="2"/>
  <c r="V939" i="2"/>
  <c r="U939" i="2"/>
  <c r="T939" i="2"/>
  <c r="S939" i="2"/>
  <c r="R939" i="2"/>
  <c r="Q939" i="2"/>
  <c r="N939" i="2"/>
  <c r="G939" i="2"/>
  <c r="C939" i="2"/>
  <c r="V938" i="2"/>
  <c r="U938" i="2"/>
  <c r="T938" i="2"/>
  <c r="S938" i="2"/>
  <c r="R938" i="2"/>
  <c r="Q938" i="2"/>
  <c r="N938" i="2"/>
  <c r="G938" i="2"/>
  <c r="C938" i="2"/>
  <c r="V937" i="2"/>
  <c r="U937" i="2"/>
  <c r="T937" i="2"/>
  <c r="S937" i="2"/>
  <c r="R937" i="2"/>
  <c r="Q937" i="2"/>
  <c r="N937" i="2"/>
  <c r="G937" i="2"/>
  <c r="C937" i="2"/>
  <c r="V936" i="2"/>
  <c r="U936" i="2"/>
  <c r="T936" i="2"/>
  <c r="S936" i="2"/>
  <c r="R936" i="2"/>
  <c r="Q936" i="2"/>
  <c r="N936" i="2"/>
  <c r="G936" i="2"/>
  <c r="C936" i="2"/>
  <c r="V935" i="2"/>
  <c r="U935" i="2"/>
  <c r="T935" i="2"/>
  <c r="S935" i="2"/>
  <c r="R935" i="2"/>
  <c r="Q935" i="2"/>
  <c r="N935" i="2"/>
  <c r="G935" i="2"/>
  <c r="C935" i="2"/>
  <c r="V934" i="2"/>
  <c r="U934" i="2"/>
  <c r="T934" i="2"/>
  <c r="S934" i="2"/>
  <c r="R934" i="2"/>
  <c r="Q934" i="2"/>
  <c r="N934" i="2"/>
  <c r="G934" i="2"/>
  <c r="C934" i="2"/>
  <c r="V933" i="2"/>
  <c r="U933" i="2"/>
  <c r="T933" i="2"/>
  <c r="S933" i="2"/>
  <c r="R933" i="2"/>
  <c r="Q933" i="2"/>
  <c r="N933" i="2"/>
  <c r="G933" i="2"/>
  <c r="C933" i="2"/>
  <c r="V932" i="2"/>
  <c r="U932" i="2"/>
  <c r="T932" i="2"/>
  <c r="S932" i="2"/>
  <c r="R932" i="2"/>
  <c r="Q932" i="2"/>
  <c r="N932" i="2"/>
  <c r="G932" i="2"/>
  <c r="C932" i="2"/>
  <c r="R931" i="2"/>
  <c r="Q931" i="2"/>
  <c r="G931" i="2"/>
  <c r="C931" i="2"/>
  <c r="R930" i="2"/>
  <c r="Q930" i="2"/>
  <c r="N930" i="2"/>
  <c r="G930" i="2"/>
  <c r="C930" i="2"/>
  <c r="V929" i="2"/>
  <c r="U929" i="2"/>
  <c r="T929" i="2"/>
  <c r="S929" i="2"/>
  <c r="R929" i="2"/>
  <c r="Q929" i="2"/>
  <c r="N929" i="2"/>
  <c r="G929" i="2"/>
  <c r="C929" i="2"/>
  <c r="V928" i="2"/>
  <c r="U928" i="2"/>
  <c r="T928" i="2"/>
  <c r="S928" i="2"/>
  <c r="R928" i="2"/>
  <c r="Q928" i="2"/>
  <c r="N928" i="2"/>
  <c r="G928" i="2"/>
  <c r="D928" i="2"/>
  <c r="C928" i="2"/>
  <c r="V927" i="2"/>
  <c r="U927" i="2"/>
  <c r="T927" i="2"/>
  <c r="S927" i="2"/>
  <c r="R927" i="2"/>
  <c r="Q927" i="2"/>
  <c r="N927" i="2"/>
  <c r="G927" i="2"/>
  <c r="C927" i="2"/>
  <c r="V926" i="2"/>
  <c r="U926" i="2"/>
  <c r="T926" i="2"/>
  <c r="S926" i="2"/>
  <c r="R926" i="2"/>
  <c r="Q926" i="2"/>
  <c r="N926" i="2"/>
  <c r="G926" i="2"/>
  <c r="C926" i="2"/>
  <c r="V925" i="2"/>
  <c r="U925" i="2"/>
  <c r="T925" i="2"/>
  <c r="S925" i="2"/>
  <c r="R925" i="2"/>
  <c r="Q925" i="2"/>
  <c r="N925" i="2"/>
  <c r="G925" i="2"/>
  <c r="C925" i="2"/>
  <c r="V924" i="2"/>
  <c r="U924" i="2"/>
  <c r="T924" i="2"/>
  <c r="S924" i="2"/>
  <c r="R924" i="2"/>
  <c r="Q924" i="2"/>
  <c r="N924" i="2"/>
  <c r="G924" i="2"/>
  <c r="C924" i="2"/>
  <c r="V923" i="2"/>
  <c r="U923" i="2"/>
  <c r="T923" i="2"/>
  <c r="S923" i="2"/>
  <c r="R923" i="2"/>
  <c r="Q923" i="2"/>
  <c r="N923" i="2"/>
  <c r="G923" i="2"/>
  <c r="C923" i="2"/>
  <c r="V922" i="2"/>
  <c r="U922" i="2"/>
  <c r="T922" i="2"/>
  <c r="S922" i="2"/>
  <c r="R922" i="2"/>
  <c r="Q922" i="2"/>
  <c r="N922" i="2"/>
  <c r="G922" i="2"/>
  <c r="C922" i="2"/>
  <c r="V921" i="2"/>
  <c r="U921" i="2"/>
  <c r="T921" i="2"/>
  <c r="S921" i="2"/>
  <c r="R921" i="2"/>
  <c r="Q921" i="2"/>
  <c r="N921" i="2"/>
  <c r="G921" i="2"/>
  <c r="C921" i="2"/>
  <c r="V920" i="2"/>
  <c r="U920" i="2"/>
  <c r="T920" i="2"/>
  <c r="S920" i="2"/>
  <c r="R920" i="2"/>
  <c r="Q920" i="2"/>
  <c r="N920" i="2"/>
  <c r="G920" i="2"/>
  <c r="C920" i="2"/>
  <c r="V919" i="2"/>
  <c r="U919" i="2"/>
  <c r="T919" i="2"/>
  <c r="S919" i="2"/>
  <c r="R919" i="2"/>
  <c r="Q919" i="2"/>
  <c r="N919" i="2"/>
  <c r="G919" i="2"/>
  <c r="C919" i="2"/>
  <c r="V918" i="2"/>
  <c r="U918" i="2"/>
  <c r="T918" i="2"/>
  <c r="S918" i="2"/>
  <c r="R918" i="2"/>
  <c r="Q918" i="2"/>
  <c r="N918" i="2"/>
  <c r="G918" i="2"/>
  <c r="C918" i="2"/>
  <c r="V917" i="2"/>
  <c r="U917" i="2"/>
  <c r="T917" i="2"/>
  <c r="S917" i="2"/>
  <c r="R917" i="2"/>
  <c r="Q917" i="2"/>
  <c r="G917" i="2"/>
  <c r="C917" i="2"/>
  <c r="V916" i="2"/>
  <c r="U916" i="2"/>
  <c r="T916" i="2"/>
  <c r="S916" i="2"/>
  <c r="R916" i="2"/>
  <c r="Q916" i="2"/>
  <c r="N916" i="2"/>
  <c r="G916" i="2"/>
  <c r="C916" i="2"/>
  <c r="V915" i="2"/>
  <c r="U915" i="2"/>
  <c r="T915" i="2"/>
  <c r="S915" i="2"/>
  <c r="R915" i="2"/>
  <c r="Q915" i="2"/>
  <c r="G915" i="2"/>
  <c r="C915" i="2"/>
  <c r="V914" i="2"/>
  <c r="U914" i="2"/>
  <c r="T914" i="2"/>
  <c r="S914" i="2"/>
  <c r="R914" i="2"/>
  <c r="Q914" i="2"/>
  <c r="N914" i="2"/>
  <c r="G914" i="2"/>
  <c r="C914" i="2"/>
  <c r="V913" i="2"/>
  <c r="U913" i="2"/>
  <c r="T913" i="2"/>
  <c r="S913" i="2"/>
  <c r="R913" i="2"/>
  <c r="Q913" i="2"/>
  <c r="N913" i="2"/>
  <c r="G913" i="2"/>
  <c r="C913" i="2"/>
  <c r="V912" i="2"/>
  <c r="U912" i="2"/>
  <c r="T912" i="2"/>
  <c r="S912" i="2"/>
  <c r="R912" i="2"/>
  <c r="Q912" i="2"/>
  <c r="N912" i="2"/>
  <c r="G912" i="2"/>
  <c r="C912" i="2"/>
  <c r="V911" i="2"/>
  <c r="U911" i="2"/>
  <c r="T911" i="2"/>
  <c r="S911" i="2"/>
  <c r="R911" i="2"/>
  <c r="Q911" i="2"/>
  <c r="N911" i="2"/>
  <c r="G911" i="2"/>
  <c r="C911" i="2"/>
  <c r="V910" i="2"/>
  <c r="U910" i="2"/>
  <c r="T910" i="2"/>
  <c r="S910" i="2"/>
  <c r="R910" i="2"/>
  <c r="Q910" i="2"/>
  <c r="G910" i="2"/>
  <c r="C910" i="2"/>
  <c r="V909" i="2"/>
  <c r="U909" i="2"/>
  <c r="T909" i="2"/>
  <c r="S909" i="2"/>
  <c r="R909" i="2"/>
  <c r="Q909" i="2"/>
  <c r="N909" i="2"/>
  <c r="G909" i="2"/>
  <c r="C909" i="2"/>
  <c r="V908" i="2"/>
  <c r="U908" i="2"/>
  <c r="T908" i="2"/>
  <c r="S908" i="2"/>
  <c r="R908" i="2"/>
  <c r="Q908" i="2"/>
  <c r="N908" i="2"/>
  <c r="G908" i="2"/>
  <c r="C908" i="2"/>
  <c r="V907" i="2"/>
  <c r="U907" i="2"/>
  <c r="T907" i="2"/>
  <c r="S907" i="2"/>
  <c r="R907" i="2"/>
  <c r="Q907" i="2"/>
  <c r="N907" i="2"/>
  <c r="G907" i="2"/>
  <c r="C907" i="2"/>
  <c r="V906" i="2"/>
  <c r="U906" i="2"/>
  <c r="T906" i="2"/>
  <c r="S906" i="2"/>
  <c r="R906" i="2"/>
  <c r="Q906" i="2"/>
  <c r="N906" i="2"/>
  <c r="G906" i="2"/>
  <c r="C906" i="2"/>
  <c r="V905" i="2"/>
  <c r="U905" i="2"/>
  <c r="T905" i="2"/>
  <c r="S905" i="2"/>
  <c r="R905" i="2"/>
  <c r="Q905" i="2"/>
  <c r="N905" i="2"/>
  <c r="G905" i="2"/>
  <c r="C905" i="2"/>
  <c r="V904" i="2"/>
  <c r="U904" i="2"/>
  <c r="T904" i="2"/>
  <c r="S904" i="2"/>
  <c r="R904" i="2"/>
  <c r="Q904" i="2"/>
  <c r="N904" i="2"/>
  <c r="G904" i="2"/>
  <c r="C904" i="2"/>
  <c r="V903" i="2"/>
  <c r="U903" i="2"/>
  <c r="T903" i="2"/>
  <c r="S903" i="2"/>
  <c r="R903" i="2"/>
  <c r="Q903" i="2"/>
  <c r="N903" i="2"/>
  <c r="G903" i="2"/>
  <c r="C903" i="2"/>
  <c r="V902" i="2"/>
  <c r="U902" i="2"/>
  <c r="T902" i="2"/>
  <c r="S902" i="2"/>
  <c r="R902" i="2"/>
  <c r="Q902" i="2"/>
  <c r="G902" i="2"/>
  <c r="C902" i="2"/>
  <c r="V901" i="2"/>
  <c r="U901" i="2"/>
  <c r="T901" i="2"/>
  <c r="S901" i="2"/>
  <c r="R901" i="2"/>
  <c r="Q901" i="2"/>
  <c r="G901" i="2"/>
  <c r="C901" i="2"/>
  <c r="V900" i="2"/>
  <c r="U900" i="2"/>
  <c r="T900" i="2"/>
  <c r="S900" i="2"/>
  <c r="R900" i="2"/>
  <c r="Q900" i="2"/>
  <c r="N900" i="2"/>
  <c r="G900" i="2"/>
  <c r="C900" i="2"/>
  <c r="V899" i="2"/>
  <c r="U899" i="2"/>
  <c r="T899" i="2"/>
  <c r="S899" i="2"/>
  <c r="R899" i="2"/>
  <c r="Q899" i="2"/>
  <c r="N899" i="2"/>
  <c r="G899" i="2"/>
  <c r="C899" i="2"/>
  <c r="V898" i="2"/>
  <c r="U898" i="2"/>
  <c r="T898" i="2"/>
  <c r="S898" i="2"/>
  <c r="R898" i="2"/>
  <c r="Q898" i="2"/>
  <c r="N898" i="2"/>
  <c r="G898" i="2"/>
  <c r="D898" i="2"/>
  <c r="C898" i="2"/>
  <c r="V897" i="2"/>
  <c r="U897" i="2"/>
  <c r="T897" i="2"/>
  <c r="S897" i="2"/>
  <c r="R897" i="2"/>
  <c r="Q897" i="2"/>
  <c r="N897" i="2"/>
  <c r="G897" i="2"/>
  <c r="C897" i="2"/>
  <c r="V896" i="2"/>
  <c r="U896" i="2"/>
  <c r="T896" i="2"/>
  <c r="S896" i="2"/>
  <c r="R896" i="2"/>
  <c r="Q896" i="2"/>
  <c r="N896" i="2"/>
  <c r="G896" i="2"/>
  <c r="C896" i="2"/>
  <c r="V895" i="2"/>
  <c r="U895" i="2"/>
  <c r="T895" i="2"/>
  <c r="S895" i="2"/>
  <c r="R895" i="2"/>
  <c r="Q895" i="2"/>
  <c r="N895" i="2"/>
  <c r="G895" i="2"/>
  <c r="C895" i="2"/>
  <c r="V894" i="2"/>
  <c r="U894" i="2"/>
  <c r="T894" i="2"/>
  <c r="S894" i="2"/>
  <c r="R894" i="2"/>
  <c r="Q894" i="2"/>
  <c r="N894" i="2"/>
  <c r="G894" i="2"/>
  <c r="C894" i="2"/>
  <c r="V893" i="2"/>
  <c r="U893" i="2"/>
  <c r="T893" i="2"/>
  <c r="S893" i="2"/>
  <c r="R893" i="2"/>
  <c r="Q893" i="2"/>
  <c r="N893" i="2"/>
  <c r="G893" i="2"/>
  <c r="C893" i="2"/>
  <c r="V892" i="2"/>
  <c r="U892" i="2"/>
  <c r="T892" i="2"/>
  <c r="S892" i="2"/>
  <c r="R892" i="2"/>
  <c r="Q892" i="2"/>
  <c r="G892" i="2"/>
  <c r="C892" i="2"/>
  <c r="V891" i="2"/>
  <c r="U891" i="2"/>
  <c r="T891" i="2"/>
  <c r="S891" i="2"/>
  <c r="R891" i="2"/>
  <c r="Q891" i="2"/>
  <c r="N891" i="2"/>
  <c r="G891" i="2"/>
  <c r="C891" i="2"/>
  <c r="V890" i="2"/>
  <c r="U890" i="2"/>
  <c r="T890" i="2"/>
  <c r="S890" i="2"/>
  <c r="R890" i="2"/>
  <c r="Q890" i="2"/>
  <c r="N890" i="2"/>
  <c r="G890" i="2"/>
  <c r="C890" i="2"/>
  <c r="V889" i="2"/>
  <c r="U889" i="2"/>
  <c r="T889" i="2"/>
  <c r="S889" i="2"/>
  <c r="R889" i="2"/>
  <c r="Q889" i="2"/>
  <c r="G889" i="2"/>
  <c r="C889" i="2"/>
  <c r="V888" i="2"/>
  <c r="U888" i="2"/>
  <c r="T888" i="2"/>
  <c r="S888" i="2"/>
  <c r="R888" i="2"/>
  <c r="Q888" i="2"/>
  <c r="N888" i="2"/>
  <c r="G888" i="2"/>
  <c r="C888" i="2"/>
  <c r="V887" i="2"/>
  <c r="U887" i="2"/>
  <c r="T887" i="2"/>
  <c r="S887" i="2"/>
  <c r="R887" i="2"/>
  <c r="Q887" i="2"/>
  <c r="G887" i="2"/>
  <c r="C887" i="2"/>
  <c r="V886" i="2"/>
  <c r="U886" i="2"/>
  <c r="T886" i="2"/>
  <c r="S886" i="2"/>
  <c r="R886" i="2"/>
  <c r="Q886" i="2"/>
  <c r="N886" i="2"/>
  <c r="G886" i="2"/>
  <c r="C886" i="2"/>
  <c r="V885" i="2"/>
  <c r="U885" i="2"/>
  <c r="T885" i="2"/>
  <c r="S885" i="2"/>
  <c r="R885" i="2"/>
  <c r="Q885" i="2"/>
  <c r="G885" i="2"/>
  <c r="C885" i="2"/>
  <c r="V884" i="2"/>
  <c r="U884" i="2"/>
  <c r="T884" i="2"/>
  <c r="S884" i="2"/>
  <c r="R884" i="2"/>
  <c r="Q884" i="2"/>
  <c r="N884" i="2"/>
  <c r="G884" i="2"/>
  <c r="C884" i="2"/>
  <c r="V883" i="2"/>
  <c r="U883" i="2"/>
  <c r="T883" i="2"/>
  <c r="S883" i="2"/>
  <c r="R883" i="2"/>
  <c r="Q883" i="2"/>
  <c r="N883" i="2"/>
  <c r="G883" i="2"/>
  <c r="C883" i="2"/>
  <c r="V882" i="2"/>
  <c r="U882" i="2"/>
  <c r="T882" i="2"/>
  <c r="S882" i="2"/>
  <c r="R882" i="2"/>
  <c r="Q882" i="2"/>
  <c r="N882" i="2"/>
  <c r="G882" i="2"/>
  <c r="D882" i="2"/>
  <c r="C882" i="2"/>
  <c r="V881" i="2"/>
  <c r="U881" i="2"/>
  <c r="T881" i="2"/>
  <c r="S881" i="2"/>
  <c r="R881" i="2"/>
  <c r="Q881" i="2"/>
  <c r="N881" i="2"/>
  <c r="G881" i="2"/>
  <c r="C881" i="2"/>
  <c r="V880" i="2"/>
  <c r="U880" i="2"/>
  <c r="T880" i="2"/>
  <c r="S880" i="2"/>
  <c r="R880" i="2"/>
  <c r="Q880" i="2"/>
  <c r="N880" i="2"/>
  <c r="G880" i="2"/>
  <c r="C880" i="2"/>
  <c r="V879" i="2"/>
  <c r="U879" i="2"/>
  <c r="T879" i="2"/>
  <c r="S879" i="2"/>
  <c r="R879" i="2"/>
  <c r="Q879" i="2"/>
  <c r="N879" i="2"/>
  <c r="G879" i="2"/>
  <c r="C879" i="2"/>
  <c r="V878" i="2"/>
  <c r="U878" i="2"/>
  <c r="T878" i="2"/>
  <c r="S878" i="2"/>
  <c r="R878" i="2"/>
  <c r="Q878" i="2"/>
  <c r="N878" i="2"/>
  <c r="G878" i="2"/>
  <c r="C878" i="2"/>
  <c r="V877" i="2"/>
  <c r="U877" i="2"/>
  <c r="T877" i="2"/>
  <c r="S877" i="2"/>
  <c r="R877" i="2"/>
  <c r="Q877" i="2"/>
  <c r="N877" i="2"/>
  <c r="G877" i="2"/>
  <c r="C877" i="2"/>
  <c r="V876" i="2"/>
  <c r="U876" i="2"/>
  <c r="T876" i="2"/>
  <c r="S876" i="2"/>
  <c r="R876" i="2"/>
  <c r="Q876" i="2"/>
  <c r="N876" i="2"/>
  <c r="G876" i="2"/>
  <c r="C876" i="2"/>
  <c r="V875" i="2"/>
  <c r="U875" i="2"/>
  <c r="T875" i="2"/>
  <c r="S875" i="2"/>
  <c r="R875" i="2"/>
  <c r="Q875" i="2"/>
  <c r="N875" i="2"/>
  <c r="G875" i="2"/>
  <c r="C875" i="2"/>
  <c r="V874" i="2"/>
  <c r="U874" i="2"/>
  <c r="T874" i="2"/>
  <c r="S874" i="2"/>
  <c r="R874" i="2"/>
  <c r="Q874" i="2"/>
  <c r="N874" i="2"/>
  <c r="G874" i="2"/>
  <c r="C874" i="2"/>
  <c r="V873" i="2"/>
  <c r="U873" i="2"/>
  <c r="T873" i="2"/>
  <c r="S873" i="2"/>
  <c r="R873" i="2"/>
  <c r="Q873" i="2"/>
  <c r="N873" i="2"/>
  <c r="G873" i="2"/>
  <c r="C873" i="2"/>
  <c r="V872" i="2"/>
  <c r="U872" i="2"/>
  <c r="T872" i="2"/>
  <c r="S872" i="2"/>
  <c r="R872" i="2"/>
  <c r="Q872" i="2"/>
  <c r="N872" i="2"/>
  <c r="G872" i="2"/>
  <c r="D872" i="2"/>
  <c r="C872" i="2"/>
  <c r="V871" i="2"/>
  <c r="U871" i="2"/>
  <c r="T871" i="2"/>
  <c r="S871" i="2"/>
  <c r="R871" i="2"/>
  <c r="Q871" i="2"/>
  <c r="N871" i="2"/>
  <c r="G871" i="2"/>
  <c r="C871" i="2"/>
  <c r="V870" i="2"/>
  <c r="U870" i="2"/>
  <c r="T870" i="2"/>
  <c r="S870" i="2"/>
  <c r="R870" i="2"/>
  <c r="Q870" i="2"/>
  <c r="N870" i="2"/>
  <c r="G870" i="2"/>
  <c r="C870" i="2"/>
  <c r="V869" i="2"/>
  <c r="U869" i="2"/>
  <c r="T869" i="2"/>
  <c r="S869" i="2"/>
  <c r="R869" i="2"/>
  <c r="Q869" i="2"/>
  <c r="N869" i="2"/>
  <c r="G869" i="2"/>
  <c r="C869" i="2"/>
  <c r="V868" i="2"/>
  <c r="U868" i="2"/>
  <c r="T868" i="2"/>
  <c r="S868" i="2"/>
  <c r="R868" i="2"/>
  <c r="Q868" i="2"/>
  <c r="N868" i="2"/>
  <c r="G868" i="2"/>
  <c r="C868" i="2"/>
  <c r="V867" i="2"/>
  <c r="U867" i="2"/>
  <c r="T867" i="2"/>
  <c r="S867" i="2"/>
  <c r="R867" i="2"/>
  <c r="Q867" i="2"/>
  <c r="N867" i="2"/>
  <c r="G867" i="2"/>
  <c r="C867" i="2"/>
  <c r="V866" i="2"/>
  <c r="U866" i="2"/>
  <c r="T866" i="2"/>
  <c r="S866" i="2"/>
  <c r="R866" i="2"/>
  <c r="Q866" i="2"/>
  <c r="N866" i="2"/>
  <c r="G866" i="2"/>
  <c r="C866" i="2"/>
  <c r="V865" i="2"/>
  <c r="U865" i="2"/>
  <c r="T865" i="2"/>
  <c r="S865" i="2"/>
  <c r="R865" i="2"/>
  <c r="Q865" i="2"/>
  <c r="N865" i="2"/>
  <c r="G865" i="2"/>
  <c r="C865" i="2"/>
  <c r="V864" i="2"/>
  <c r="U864" i="2"/>
  <c r="T864" i="2"/>
  <c r="S864" i="2"/>
  <c r="R864" i="2"/>
  <c r="Q864" i="2"/>
  <c r="G864" i="2"/>
  <c r="C864" i="2"/>
  <c r="V863" i="2"/>
  <c r="U863" i="2"/>
  <c r="T863" i="2"/>
  <c r="S863" i="2"/>
  <c r="R863" i="2"/>
  <c r="Q863" i="2"/>
  <c r="N863" i="2"/>
  <c r="G863" i="2"/>
  <c r="C863" i="2"/>
  <c r="V862" i="2"/>
  <c r="U862" i="2"/>
  <c r="T862" i="2"/>
  <c r="S862" i="2"/>
  <c r="R862" i="2"/>
  <c r="Q862" i="2"/>
  <c r="G862" i="2"/>
  <c r="C862" i="2"/>
  <c r="V861" i="2"/>
  <c r="U861" i="2"/>
  <c r="T861" i="2"/>
  <c r="S861" i="2"/>
  <c r="R861" i="2"/>
  <c r="Q861" i="2"/>
  <c r="N861" i="2"/>
  <c r="G861" i="2"/>
  <c r="C861" i="2"/>
  <c r="V860" i="2"/>
  <c r="U860" i="2"/>
  <c r="T860" i="2"/>
  <c r="S860" i="2"/>
  <c r="R860" i="2"/>
  <c r="Q860" i="2"/>
  <c r="N860" i="2"/>
  <c r="G860" i="2"/>
  <c r="C860" i="2"/>
  <c r="V859" i="2"/>
  <c r="U859" i="2"/>
  <c r="T859" i="2"/>
  <c r="S859" i="2"/>
  <c r="R859" i="2"/>
  <c r="Q859" i="2"/>
  <c r="N859" i="2"/>
  <c r="G859" i="2"/>
  <c r="C859" i="2"/>
  <c r="V858" i="2"/>
  <c r="U858" i="2"/>
  <c r="T858" i="2"/>
  <c r="S858" i="2"/>
  <c r="R858" i="2"/>
  <c r="Q858" i="2"/>
  <c r="N858" i="2"/>
  <c r="G858" i="2"/>
  <c r="C858" i="2"/>
  <c r="V857" i="2"/>
  <c r="U857" i="2"/>
  <c r="T857" i="2"/>
  <c r="S857" i="2"/>
  <c r="R857" i="2"/>
  <c r="Q857" i="2"/>
  <c r="N857" i="2"/>
  <c r="G857" i="2"/>
  <c r="C857" i="2"/>
  <c r="V856" i="2"/>
  <c r="U856" i="2"/>
  <c r="T856" i="2"/>
  <c r="S856" i="2"/>
  <c r="R856" i="2"/>
  <c r="Q856" i="2"/>
  <c r="N856" i="2"/>
  <c r="G856" i="2"/>
  <c r="C856" i="2"/>
  <c r="V855" i="2"/>
  <c r="U855" i="2"/>
  <c r="T855" i="2"/>
  <c r="S855" i="2"/>
  <c r="R855" i="2"/>
  <c r="Q855" i="2"/>
  <c r="N855" i="2"/>
  <c r="G855" i="2"/>
  <c r="C855" i="2"/>
  <c r="V854" i="2"/>
  <c r="U854" i="2"/>
  <c r="T854" i="2"/>
  <c r="S854" i="2"/>
  <c r="R854" i="2"/>
  <c r="Q854" i="2"/>
  <c r="N854" i="2"/>
  <c r="G854" i="2"/>
  <c r="C854" i="2"/>
  <c r="V853" i="2"/>
  <c r="U853" i="2"/>
  <c r="T853" i="2"/>
  <c r="S853" i="2"/>
  <c r="R853" i="2"/>
  <c r="Q853" i="2"/>
  <c r="N853" i="2"/>
  <c r="G853" i="2"/>
  <c r="C853" i="2"/>
  <c r="V852" i="2"/>
  <c r="U852" i="2"/>
  <c r="T852" i="2"/>
  <c r="S852" i="2"/>
  <c r="R852" i="2"/>
  <c r="Q852" i="2"/>
  <c r="G852" i="2"/>
  <c r="C852" i="2"/>
  <c r="V851" i="2"/>
  <c r="U851" i="2"/>
  <c r="T851" i="2"/>
  <c r="S851" i="2"/>
  <c r="R851" i="2"/>
  <c r="Q851" i="2"/>
  <c r="N851" i="2"/>
  <c r="G851" i="2"/>
  <c r="C851" i="2"/>
  <c r="V850" i="2"/>
  <c r="U850" i="2"/>
  <c r="T850" i="2"/>
  <c r="S850" i="2"/>
  <c r="R850" i="2"/>
  <c r="Q850" i="2"/>
  <c r="N850" i="2"/>
  <c r="G850" i="2"/>
  <c r="C850" i="2"/>
  <c r="V849" i="2"/>
  <c r="U849" i="2"/>
  <c r="T849" i="2"/>
  <c r="S849" i="2"/>
  <c r="R849" i="2"/>
  <c r="Q849" i="2"/>
  <c r="N849" i="2"/>
  <c r="G849" i="2"/>
  <c r="C849" i="2"/>
  <c r="V848" i="2"/>
  <c r="U848" i="2"/>
  <c r="T848" i="2"/>
  <c r="S848" i="2"/>
  <c r="R848" i="2"/>
  <c r="Q848" i="2"/>
  <c r="N848" i="2"/>
  <c r="G848" i="2"/>
  <c r="C848" i="2"/>
  <c r="V847" i="2"/>
  <c r="U847" i="2"/>
  <c r="T847" i="2"/>
  <c r="S847" i="2"/>
  <c r="Q847" i="2"/>
  <c r="N847" i="2"/>
  <c r="G847" i="2"/>
  <c r="C847" i="2"/>
  <c r="V846" i="2"/>
  <c r="U846" i="2"/>
  <c r="T846" i="2"/>
  <c r="S846" i="2"/>
  <c r="Q846" i="2"/>
  <c r="N846" i="2"/>
  <c r="G846" i="2"/>
  <c r="C846" i="2"/>
  <c r="V845" i="2"/>
  <c r="U845" i="2"/>
  <c r="T845" i="2"/>
  <c r="S845" i="2"/>
  <c r="Q845" i="2"/>
  <c r="N845" i="2"/>
  <c r="G845" i="2"/>
  <c r="C845" i="2"/>
  <c r="V844" i="2"/>
  <c r="U844" i="2"/>
  <c r="T844" i="2"/>
  <c r="S844" i="2"/>
  <c r="Q844" i="2"/>
  <c r="N844" i="2"/>
  <c r="G844" i="2"/>
  <c r="C844" i="2"/>
  <c r="V843" i="2"/>
  <c r="U843" i="2"/>
  <c r="T843" i="2"/>
  <c r="S843" i="2"/>
  <c r="R843" i="2"/>
  <c r="Q843" i="2"/>
  <c r="N843" i="2"/>
  <c r="G843" i="2"/>
  <c r="C843" i="2"/>
  <c r="V842" i="2"/>
  <c r="U842" i="2"/>
  <c r="T842" i="2"/>
  <c r="S842" i="2"/>
  <c r="R842" i="2"/>
  <c r="Q842" i="2"/>
  <c r="N842" i="2"/>
  <c r="G842" i="2"/>
  <c r="C842" i="2"/>
  <c r="V841" i="2"/>
  <c r="U841" i="2"/>
  <c r="T841" i="2"/>
  <c r="S841" i="2"/>
  <c r="R841" i="2"/>
  <c r="Q841" i="2"/>
  <c r="N841" i="2"/>
  <c r="G841" i="2"/>
  <c r="C841" i="2"/>
  <c r="V840" i="2"/>
  <c r="U840" i="2"/>
  <c r="T840" i="2"/>
  <c r="S840" i="2"/>
  <c r="R840" i="2"/>
  <c r="Q840" i="2"/>
  <c r="N840" i="2"/>
  <c r="G840" i="2"/>
  <c r="C840" i="2"/>
  <c r="V839" i="2"/>
  <c r="U839" i="2"/>
  <c r="T839" i="2"/>
  <c r="S839" i="2"/>
  <c r="R839" i="2"/>
  <c r="Q839" i="2"/>
  <c r="N839" i="2"/>
  <c r="G839" i="2"/>
  <c r="C839" i="2"/>
  <c r="V838" i="2"/>
  <c r="U838" i="2"/>
  <c r="T838" i="2"/>
  <c r="S838" i="2"/>
  <c r="R838" i="2"/>
  <c r="Q838" i="2"/>
  <c r="N838" i="2"/>
  <c r="G838" i="2"/>
  <c r="C838" i="2"/>
  <c r="V837" i="2"/>
  <c r="U837" i="2"/>
  <c r="T837" i="2"/>
  <c r="S837" i="2"/>
  <c r="R837" i="2"/>
  <c r="Q837" i="2"/>
  <c r="N837" i="2"/>
  <c r="G837" i="2"/>
  <c r="C837" i="2"/>
  <c r="V836" i="2"/>
  <c r="U836" i="2"/>
  <c r="T836" i="2"/>
  <c r="S836" i="2"/>
  <c r="R836" i="2"/>
  <c r="Q836" i="2"/>
  <c r="N836" i="2"/>
  <c r="G836" i="2"/>
  <c r="C836" i="2"/>
  <c r="V835" i="2"/>
  <c r="U835" i="2"/>
  <c r="T835" i="2"/>
  <c r="S835" i="2"/>
  <c r="R835" i="2"/>
  <c r="Q835" i="2"/>
  <c r="N835" i="2"/>
  <c r="G835" i="2"/>
  <c r="D835" i="2"/>
  <c r="C835" i="2"/>
  <c r="V834" i="2"/>
  <c r="U834" i="2"/>
  <c r="T834" i="2"/>
  <c r="S834" i="2"/>
  <c r="Q834" i="2"/>
  <c r="N834" i="2"/>
  <c r="G834" i="2"/>
  <c r="C834" i="2"/>
  <c r="V833" i="2"/>
  <c r="U833" i="2"/>
  <c r="T833" i="2"/>
  <c r="S833" i="2"/>
  <c r="R833" i="2"/>
  <c r="Q833" i="2"/>
  <c r="N833" i="2"/>
  <c r="G833" i="2"/>
  <c r="C833" i="2"/>
  <c r="V832" i="2"/>
  <c r="Q832" i="2"/>
  <c r="N832" i="2"/>
  <c r="G832" i="2"/>
  <c r="C832" i="2"/>
  <c r="V831" i="2"/>
  <c r="Q831" i="2"/>
  <c r="N831" i="2"/>
  <c r="G831" i="2"/>
  <c r="C831" i="2"/>
  <c r="V830" i="2"/>
  <c r="U830" i="2"/>
  <c r="T830" i="2"/>
  <c r="S830" i="2"/>
  <c r="R830" i="2"/>
  <c r="Q830" i="2"/>
  <c r="N830" i="2"/>
  <c r="G830" i="2"/>
  <c r="C830" i="2"/>
  <c r="V829" i="2"/>
  <c r="U829" i="2"/>
  <c r="T829" i="2"/>
  <c r="S829" i="2"/>
  <c r="R829" i="2"/>
  <c r="Q829" i="2"/>
  <c r="N829" i="2"/>
  <c r="G829" i="2"/>
  <c r="C829" i="2"/>
  <c r="V828" i="2"/>
  <c r="U828" i="2"/>
  <c r="T828" i="2"/>
  <c r="S828" i="2"/>
  <c r="R828" i="2"/>
  <c r="Q828" i="2"/>
  <c r="N828" i="2"/>
  <c r="G828" i="2"/>
  <c r="C828" i="2"/>
  <c r="V827" i="2"/>
  <c r="U827" i="2"/>
  <c r="T827" i="2"/>
  <c r="S827" i="2"/>
  <c r="R827" i="2"/>
  <c r="Q827" i="2"/>
  <c r="N827" i="2"/>
  <c r="G827" i="2"/>
  <c r="C827" i="2"/>
  <c r="V826" i="2"/>
  <c r="U826" i="2"/>
  <c r="T826" i="2"/>
  <c r="S826" i="2"/>
  <c r="R826" i="2"/>
  <c r="Q826" i="2"/>
  <c r="N826" i="2"/>
  <c r="G826" i="2"/>
  <c r="C826" i="2"/>
  <c r="V825" i="2"/>
  <c r="U825" i="2"/>
  <c r="T825" i="2"/>
  <c r="S825" i="2"/>
  <c r="R825" i="2"/>
  <c r="Q825" i="2"/>
  <c r="N825" i="2"/>
  <c r="G825" i="2"/>
  <c r="C825" i="2"/>
  <c r="V824" i="2"/>
  <c r="U824" i="2"/>
  <c r="T824" i="2"/>
  <c r="S824" i="2"/>
  <c r="R824" i="2"/>
  <c r="Q824" i="2"/>
  <c r="N824" i="2"/>
  <c r="G824" i="2"/>
  <c r="C824" i="2"/>
  <c r="V823" i="2"/>
  <c r="U823" i="2"/>
  <c r="T823" i="2"/>
  <c r="S823" i="2"/>
  <c r="R823" i="2"/>
  <c r="Q823" i="2"/>
  <c r="N823" i="2"/>
  <c r="G823" i="2"/>
  <c r="C823" i="2"/>
  <c r="V822" i="2"/>
  <c r="U822" i="2"/>
  <c r="T822" i="2"/>
  <c r="S822" i="2"/>
  <c r="R822" i="2"/>
  <c r="Q822" i="2"/>
  <c r="N822" i="2"/>
  <c r="G822" i="2"/>
  <c r="D822" i="2"/>
  <c r="C822" i="2"/>
  <c r="V821" i="2"/>
  <c r="U821" i="2"/>
  <c r="T821" i="2"/>
  <c r="S821" i="2"/>
  <c r="R821" i="2"/>
  <c r="Q821" i="2"/>
  <c r="N821" i="2"/>
  <c r="G821" i="2"/>
  <c r="C821" i="2"/>
  <c r="V820" i="2"/>
  <c r="U820" i="2"/>
  <c r="T820" i="2"/>
  <c r="S820" i="2"/>
  <c r="R820" i="2"/>
  <c r="Q820" i="2"/>
  <c r="N820" i="2"/>
  <c r="G820" i="2"/>
  <c r="C820" i="2"/>
  <c r="V819" i="2"/>
  <c r="U819" i="2"/>
  <c r="T819" i="2"/>
  <c r="S819" i="2"/>
  <c r="R819" i="2"/>
  <c r="Q819" i="2"/>
  <c r="N819" i="2"/>
  <c r="G819" i="2"/>
  <c r="C819" i="2"/>
  <c r="V818" i="2"/>
  <c r="U818" i="2"/>
  <c r="T818" i="2"/>
  <c r="S818" i="2"/>
  <c r="R818" i="2"/>
  <c r="Q818" i="2"/>
  <c r="N818" i="2"/>
  <c r="G818" i="2"/>
  <c r="C818" i="2"/>
  <c r="V817" i="2"/>
  <c r="U817" i="2"/>
  <c r="T817" i="2"/>
  <c r="S817" i="2"/>
  <c r="R817" i="2"/>
  <c r="Q817" i="2"/>
  <c r="N817" i="2"/>
  <c r="G817" i="2"/>
  <c r="C817" i="2"/>
  <c r="V816" i="2"/>
  <c r="U816" i="2"/>
  <c r="T816" i="2"/>
  <c r="S816" i="2"/>
  <c r="R816" i="2"/>
  <c r="Q816" i="2"/>
  <c r="N816" i="2"/>
  <c r="G816" i="2"/>
  <c r="C816" i="2"/>
  <c r="V815" i="2"/>
  <c r="U815" i="2"/>
  <c r="T815" i="2"/>
  <c r="S815" i="2"/>
  <c r="R815" i="2"/>
  <c r="Q815" i="2"/>
  <c r="G815" i="2"/>
  <c r="C815" i="2"/>
  <c r="V814" i="2"/>
  <c r="U814" i="2"/>
  <c r="T814" i="2"/>
  <c r="S814" i="2"/>
  <c r="R814" i="2"/>
  <c r="Q814" i="2"/>
  <c r="N814" i="2"/>
  <c r="G814" i="2"/>
  <c r="C814" i="2"/>
  <c r="V813" i="2"/>
  <c r="U813" i="2"/>
  <c r="T813" i="2"/>
  <c r="S813" i="2"/>
  <c r="R813" i="2"/>
  <c r="Q813" i="2"/>
  <c r="N813" i="2"/>
  <c r="G813" i="2"/>
  <c r="C813" i="2"/>
  <c r="V812" i="2"/>
  <c r="U812" i="2"/>
  <c r="T812" i="2"/>
  <c r="S812" i="2"/>
  <c r="R812" i="2"/>
  <c r="Q812" i="2"/>
  <c r="G812" i="2"/>
  <c r="C812" i="2"/>
  <c r="V811" i="2"/>
  <c r="U811" i="2"/>
  <c r="T811" i="2"/>
  <c r="S811" i="2"/>
  <c r="R811" i="2"/>
  <c r="Q811" i="2"/>
  <c r="N811" i="2"/>
  <c r="G811" i="2"/>
  <c r="C811" i="2"/>
  <c r="V810" i="2"/>
  <c r="U810" i="2"/>
  <c r="T810" i="2"/>
  <c r="S810" i="2"/>
  <c r="R810" i="2"/>
  <c r="Q810" i="2"/>
  <c r="N810" i="2"/>
  <c r="G810" i="2"/>
  <c r="C810" i="2"/>
  <c r="V809" i="2"/>
  <c r="U809" i="2"/>
  <c r="T809" i="2"/>
  <c r="S809" i="2"/>
  <c r="R809" i="2"/>
  <c r="Q809" i="2"/>
  <c r="N809" i="2"/>
  <c r="G809" i="2"/>
  <c r="C809" i="2"/>
  <c r="V808" i="2"/>
  <c r="U808" i="2"/>
  <c r="T808" i="2"/>
  <c r="S808" i="2"/>
  <c r="R808" i="2"/>
  <c r="Q808" i="2"/>
  <c r="N808" i="2"/>
  <c r="G808" i="2"/>
  <c r="D808" i="2"/>
  <c r="C808" i="2"/>
  <c r="V807" i="2"/>
  <c r="U807" i="2"/>
  <c r="T807" i="2"/>
  <c r="S807" i="2"/>
  <c r="R807" i="2"/>
  <c r="Q807" i="2"/>
  <c r="N807" i="2"/>
  <c r="G807" i="2"/>
  <c r="C807" i="2"/>
  <c r="V806" i="2"/>
  <c r="U806" i="2"/>
  <c r="T806" i="2"/>
  <c r="S806" i="2"/>
  <c r="R806" i="2"/>
  <c r="Q806" i="2"/>
  <c r="N806" i="2"/>
  <c r="G806" i="2"/>
  <c r="C806" i="2"/>
  <c r="V805" i="2"/>
  <c r="U805" i="2"/>
  <c r="T805" i="2"/>
  <c r="S805" i="2"/>
  <c r="R805" i="2"/>
  <c r="Q805" i="2"/>
  <c r="N805" i="2"/>
  <c r="G805" i="2"/>
  <c r="C805" i="2"/>
  <c r="V804" i="2"/>
  <c r="U804" i="2"/>
  <c r="T804" i="2"/>
  <c r="S804" i="2"/>
  <c r="R804" i="2"/>
  <c r="Q804" i="2"/>
  <c r="N804" i="2"/>
  <c r="G804" i="2"/>
  <c r="C804" i="2"/>
  <c r="V803" i="2"/>
  <c r="U803" i="2"/>
  <c r="T803" i="2"/>
  <c r="S803" i="2"/>
  <c r="R803" i="2"/>
  <c r="Q803" i="2"/>
  <c r="G803" i="2"/>
  <c r="C803" i="2"/>
  <c r="V802" i="2"/>
  <c r="U802" i="2"/>
  <c r="T802" i="2"/>
  <c r="S802" i="2"/>
  <c r="R802" i="2"/>
  <c r="Q802" i="2"/>
  <c r="N802" i="2"/>
  <c r="G802" i="2"/>
  <c r="C802" i="2"/>
  <c r="V801" i="2"/>
  <c r="U801" i="2"/>
  <c r="T801" i="2"/>
  <c r="S801" i="2"/>
  <c r="R801" i="2"/>
  <c r="Q801" i="2"/>
  <c r="N801" i="2"/>
  <c r="G801" i="2"/>
  <c r="C801" i="2"/>
  <c r="V800" i="2"/>
  <c r="U800" i="2"/>
  <c r="T800" i="2"/>
  <c r="S800" i="2"/>
  <c r="R800" i="2"/>
  <c r="Q800" i="2"/>
  <c r="N800" i="2"/>
  <c r="G800" i="2"/>
  <c r="C800" i="2"/>
  <c r="V799" i="2"/>
  <c r="U799" i="2"/>
  <c r="T799" i="2"/>
  <c r="S799" i="2"/>
  <c r="R799" i="2"/>
  <c r="Q799" i="2"/>
  <c r="N799" i="2"/>
  <c r="G799" i="2"/>
  <c r="C799" i="2"/>
  <c r="V798" i="2"/>
  <c r="U798" i="2"/>
  <c r="T798" i="2"/>
  <c r="S798" i="2"/>
  <c r="R798" i="2"/>
  <c r="Q798" i="2"/>
  <c r="N798" i="2"/>
  <c r="G798" i="2"/>
  <c r="C798" i="2"/>
  <c r="V797" i="2"/>
  <c r="U797" i="2"/>
  <c r="T797" i="2"/>
  <c r="S797" i="2"/>
  <c r="R797" i="2"/>
  <c r="Q797" i="2"/>
  <c r="N797" i="2"/>
  <c r="G797" i="2"/>
  <c r="D797" i="2"/>
  <c r="C797" i="2"/>
  <c r="V796" i="2"/>
  <c r="U796" i="2"/>
  <c r="T796" i="2"/>
  <c r="S796" i="2"/>
  <c r="R796" i="2"/>
  <c r="Q796" i="2"/>
  <c r="N796" i="2"/>
  <c r="G796" i="2"/>
  <c r="C796" i="2"/>
  <c r="V795" i="2"/>
  <c r="U795" i="2"/>
  <c r="T795" i="2"/>
  <c r="S795" i="2"/>
  <c r="R795" i="2"/>
  <c r="Q795" i="2"/>
  <c r="N795" i="2"/>
  <c r="G795" i="2"/>
  <c r="C795" i="2"/>
  <c r="V794" i="2"/>
  <c r="U794" i="2"/>
  <c r="T794" i="2"/>
  <c r="S794" i="2"/>
  <c r="R794" i="2"/>
  <c r="Q794" i="2"/>
  <c r="N794" i="2"/>
  <c r="G794" i="2"/>
  <c r="C794" i="2"/>
  <c r="V793" i="2"/>
  <c r="U793" i="2"/>
  <c r="T793" i="2"/>
  <c r="S793" i="2"/>
  <c r="R793" i="2"/>
  <c r="Q793" i="2"/>
  <c r="N793" i="2"/>
  <c r="G793" i="2"/>
  <c r="C793" i="2"/>
  <c r="V792" i="2"/>
  <c r="U792" i="2"/>
  <c r="T792" i="2"/>
  <c r="S792" i="2"/>
  <c r="R792" i="2"/>
  <c r="Q792" i="2"/>
  <c r="N792" i="2"/>
  <c r="G792" i="2"/>
  <c r="C792" i="2"/>
  <c r="V791" i="2"/>
  <c r="U791" i="2"/>
  <c r="T791" i="2"/>
  <c r="S791" i="2"/>
  <c r="R791" i="2"/>
  <c r="Q791" i="2"/>
  <c r="N791" i="2"/>
  <c r="G791" i="2"/>
  <c r="C791" i="2"/>
  <c r="V790" i="2"/>
  <c r="U790" i="2"/>
  <c r="T790" i="2"/>
  <c r="S790" i="2"/>
  <c r="R790" i="2"/>
  <c r="Q790" i="2"/>
  <c r="N790" i="2"/>
  <c r="G790" i="2"/>
  <c r="C790" i="2"/>
  <c r="V789" i="2"/>
  <c r="U789" i="2"/>
  <c r="T789" i="2"/>
  <c r="S789" i="2"/>
  <c r="R789" i="2"/>
  <c r="Q789" i="2"/>
  <c r="N789" i="2"/>
  <c r="G789" i="2"/>
  <c r="C789" i="2"/>
  <c r="V788" i="2"/>
  <c r="U788" i="2"/>
  <c r="T788" i="2"/>
  <c r="S788" i="2"/>
  <c r="R788" i="2"/>
  <c r="Q788" i="2"/>
  <c r="N788" i="2"/>
  <c r="G788" i="2"/>
  <c r="C788" i="2"/>
  <c r="V787" i="2"/>
  <c r="U787" i="2"/>
  <c r="T787" i="2"/>
  <c r="S787" i="2"/>
  <c r="R787" i="2"/>
  <c r="Q787" i="2"/>
  <c r="N787" i="2"/>
  <c r="G787" i="2"/>
  <c r="C787" i="2"/>
  <c r="V786" i="2"/>
  <c r="U786" i="2"/>
  <c r="T786" i="2"/>
  <c r="S786" i="2"/>
  <c r="R786" i="2"/>
  <c r="Q786" i="2"/>
  <c r="N786" i="2"/>
  <c r="G786" i="2"/>
  <c r="C786" i="2"/>
  <c r="V785" i="2"/>
  <c r="U785" i="2"/>
  <c r="T785" i="2"/>
  <c r="S785" i="2"/>
  <c r="R785" i="2"/>
  <c r="Q785" i="2"/>
  <c r="N785" i="2"/>
  <c r="G785" i="2"/>
  <c r="C785" i="2"/>
  <c r="V784" i="2"/>
  <c r="U784" i="2"/>
  <c r="T784" i="2"/>
  <c r="S784" i="2"/>
  <c r="R784" i="2"/>
  <c r="Q784" i="2"/>
  <c r="N784" i="2"/>
  <c r="G784" i="2"/>
  <c r="C784" i="2"/>
  <c r="V783" i="2"/>
  <c r="U783" i="2"/>
  <c r="T783" i="2"/>
  <c r="S783" i="2"/>
  <c r="R783" i="2"/>
  <c r="Q783" i="2"/>
  <c r="N783" i="2"/>
  <c r="G783" i="2"/>
  <c r="C783" i="2"/>
  <c r="V782" i="2"/>
  <c r="U782" i="2"/>
  <c r="T782" i="2"/>
  <c r="S782" i="2"/>
  <c r="R782" i="2"/>
  <c r="Q782" i="2"/>
  <c r="N782" i="2"/>
  <c r="G782" i="2"/>
  <c r="C782" i="2"/>
  <c r="V781" i="2"/>
  <c r="U781" i="2"/>
  <c r="T781" i="2"/>
  <c r="S781" i="2"/>
  <c r="R781" i="2"/>
  <c r="Q781" i="2"/>
  <c r="N781" i="2"/>
  <c r="G781" i="2"/>
  <c r="C781" i="2"/>
  <c r="V780" i="2"/>
  <c r="U780" i="2"/>
  <c r="T780" i="2"/>
  <c r="S780" i="2"/>
  <c r="R780" i="2"/>
  <c r="Q780" i="2"/>
  <c r="N780" i="2"/>
  <c r="G780" i="2"/>
  <c r="C780" i="2"/>
  <c r="V779" i="2"/>
  <c r="U779" i="2"/>
  <c r="T779" i="2"/>
  <c r="S779" i="2"/>
  <c r="R779" i="2"/>
  <c r="Q779" i="2"/>
  <c r="N779" i="2"/>
  <c r="G779" i="2"/>
  <c r="C779" i="2"/>
  <c r="V778" i="2"/>
  <c r="U778" i="2"/>
  <c r="T778" i="2"/>
  <c r="S778" i="2"/>
  <c r="R778" i="2"/>
  <c r="Q778" i="2"/>
  <c r="N778" i="2"/>
  <c r="G778" i="2"/>
  <c r="C778" i="2"/>
  <c r="V777" i="2"/>
  <c r="U777" i="2"/>
  <c r="T777" i="2"/>
  <c r="S777" i="2"/>
  <c r="R777" i="2"/>
  <c r="Q777" i="2"/>
  <c r="N777" i="2"/>
  <c r="G777" i="2"/>
  <c r="C777" i="2"/>
  <c r="V776" i="2"/>
  <c r="U776" i="2"/>
  <c r="T776" i="2"/>
  <c r="S776" i="2"/>
  <c r="R776" i="2"/>
  <c r="Q776" i="2"/>
  <c r="N776" i="2"/>
  <c r="G776" i="2"/>
  <c r="C776" i="2"/>
  <c r="V775" i="2"/>
  <c r="U775" i="2"/>
  <c r="T775" i="2"/>
  <c r="S775" i="2"/>
  <c r="R775" i="2"/>
  <c r="Q775" i="2"/>
  <c r="G775" i="2"/>
  <c r="C775" i="2"/>
  <c r="V774" i="2"/>
  <c r="U774" i="2"/>
  <c r="T774" i="2"/>
  <c r="S774" i="2"/>
  <c r="R774" i="2"/>
  <c r="Q774" i="2"/>
  <c r="N774" i="2"/>
  <c r="G774" i="2"/>
  <c r="C774" i="2"/>
  <c r="V773" i="2"/>
  <c r="U773" i="2"/>
  <c r="T773" i="2"/>
  <c r="S773" i="2"/>
  <c r="R773" i="2"/>
  <c r="Q773" i="2"/>
  <c r="N773" i="2"/>
  <c r="G773" i="2"/>
  <c r="C773" i="2"/>
  <c r="V772" i="2"/>
  <c r="U772" i="2"/>
  <c r="T772" i="2"/>
  <c r="S772" i="2"/>
  <c r="R772" i="2"/>
  <c r="Q772" i="2"/>
  <c r="N772" i="2"/>
  <c r="G772" i="2"/>
  <c r="D772" i="2"/>
  <c r="C772" i="2"/>
  <c r="V771" i="2"/>
  <c r="U771" i="2"/>
  <c r="T771" i="2"/>
  <c r="S771" i="2"/>
  <c r="R771" i="2"/>
  <c r="Q771" i="2"/>
  <c r="N771" i="2"/>
  <c r="G771" i="2"/>
  <c r="C771" i="2"/>
  <c r="V770" i="2"/>
  <c r="U770" i="2"/>
  <c r="T770" i="2"/>
  <c r="S770" i="2"/>
  <c r="R770" i="2"/>
  <c r="Q770" i="2"/>
  <c r="N770" i="2"/>
  <c r="G770" i="2"/>
  <c r="C770" i="2"/>
  <c r="V769" i="2"/>
  <c r="U769" i="2"/>
  <c r="T769" i="2"/>
  <c r="S769" i="2"/>
  <c r="R769" i="2"/>
  <c r="Q769" i="2"/>
  <c r="C769" i="2"/>
  <c r="V768" i="2"/>
  <c r="U768" i="2"/>
  <c r="T768" i="2"/>
  <c r="S768" i="2"/>
  <c r="R768" i="2"/>
  <c r="Q768" i="2"/>
  <c r="C768" i="2"/>
  <c r="V767" i="2"/>
  <c r="U767" i="2"/>
  <c r="T767" i="2"/>
  <c r="S767" i="2"/>
  <c r="R767" i="2"/>
  <c r="Q767" i="2"/>
  <c r="C767" i="2"/>
  <c r="V766" i="2"/>
  <c r="U766" i="2"/>
  <c r="T766" i="2"/>
  <c r="S766" i="2"/>
  <c r="R766" i="2"/>
  <c r="Q766" i="2"/>
  <c r="N766" i="2"/>
  <c r="G766" i="2"/>
  <c r="C766" i="2"/>
  <c r="V765" i="2"/>
  <c r="U765" i="2"/>
  <c r="T765" i="2"/>
  <c r="S765" i="2"/>
  <c r="R765" i="2"/>
  <c r="Q765" i="2"/>
  <c r="N765" i="2"/>
  <c r="G765" i="2"/>
  <c r="C765" i="2"/>
  <c r="V764" i="2"/>
  <c r="U764" i="2"/>
  <c r="T764" i="2"/>
  <c r="S764" i="2"/>
  <c r="R764" i="2"/>
  <c r="Q764" i="2"/>
  <c r="N764" i="2"/>
  <c r="G764" i="2"/>
  <c r="C764" i="2"/>
  <c r="V763" i="2"/>
  <c r="U763" i="2"/>
  <c r="T763" i="2"/>
  <c r="S763" i="2"/>
  <c r="R763" i="2"/>
  <c r="Q763" i="2"/>
  <c r="N763" i="2"/>
  <c r="G763" i="2"/>
  <c r="C763" i="2"/>
  <c r="V762" i="2"/>
  <c r="U762" i="2"/>
  <c r="T762" i="2"/>
  <c r="S762" i="2"/>
  <c r="R762" i="2"/>
  <c r="Q762" i="2"/>
  <c r="N762" i="2"/>
  <c r="G762" i="2"/>
  <c r="C762" i="2"/>
  <c r="V761" i="2"/>
  <c r="U761" i="2"/>
  <c r="T761" i="2"/>
  <c r="S761" i="2"/>
  <c r="R761" i="2"/>
  <c r="Q761" i="2"/>
  <c r="G761" i="2"/>
  <c r="C761" i="2"/>
  <c r="V760" i="2"/>
  <c r="U760" i="2"/>
  <c r="T760" i="2"/>
  <c r="S760" i="2"/>
  <c r="R760" i="2"/>
  <c r="Q760" i="2"/>
  <c r="N760" i="2"/>
  <c r="G760" i="2"/>
  <c r="C760" i="2"/>
  <c r="V759" i="2"/>
  <c r="U759" i="2"/>
  <c r="T759" i="2"/>
  <c r="S759" i="2"/>
  <c r="R759" i="2"/>
  <c r="Q759" i="2"/>
  <c r="N759" i="2"/>
  <c r="G759" i="2"/>
  <c r="C759" i="2"/>
  <c r="V758" i="2"/>
  <c r="U758" i="2"/>
  <c r="T758" i="2"/>
  <c r="S758" i="2"/>
  <c r="R758" i="2"/>
  <c r="Q758" i="2"/>
  <c r="N758" i="2"/>
  <c r="G758" i="2"/>
  <c r="C758" i="2"/>
  <c r="V757" i="2"/>
  <c r="U757" i="2"/>
  <c r="T757" i="2"/>
  <c r="S757" i="2"/>
  <c r="R757" i="2"/>
  <c r="Q757" i="2"/>
  <c r="G757" i="2"/>
  <c r="C757" i="2"/>
  <c r="V756" i="2"/>
  <c r="U756" i="2"/>
  <c r="T756" i="2"/>
  <c r="S756" i="2"/>
  <c r="R756" i="2"/>
  <c r="Q756" i="2"/>
  <c r="N756" i="2"/>
  <c r="G756" i="2"/>
  <c r="C756" i="2"/>
  <c r="V755" i="2"/>
  <c r="U755" i="2"/>
  <c r="T755" i="2"/>
  <c r="S755" i="2"/>
  <c r="R755" i="2"/>
  <c r="Q755" i="2"/>
  <c r="N755" i="2"/>
  <c r="G755" i="2"/>
  <c r="D755" i="2"/>
  <c r="C755" i="2"/>
  <c r="V754" i="2"/>
  <c r="U754" i="2"/>
  <c r="T754" i="2"/>
  <c r="S754" i="2"/>
  <c r="R754" i="2"/>
  <c r="Q754" i="2"/>
  <c r="N754" i="2"/>
  <c r="G754" i="2"/>
  <c r="C754" i="2"/>
  <c r="V753" i="2"/>
  <c r="U753" i="2"/>
  <c r="T753" i="2"/>
  <c r="S753" i="2"/>
  <c r="R753" i="2"/>
  <c r="Q753" i="2"/>
  <c r="N753" i="2"/>
  <c r="G753" i="2"/>
  <c r="C753" i="2"/>
  <c r="V752" i="2"/>
  <c r="U752" i="2"/>
  <c r="T752" i="2"/>
  <c r="S752" i="2"/>
  <c r="R752" i="2"/>
  <c r="Q752" i="2"/>
  <c r="N752" i="2"/>
  <c r="G752" i="2"/>
  <c r="C752" i="2"/>
  <c r="V751" i="2"/>
  <c r="U751" i="2"/>
  <c r="T751" i="2"/>
  <c r="S751" i="2"/>
  <c r="R751" i="2"/>
  <c r="Q751" i="2"/>
  <c r="N751" i="2"/>
  <c r="G751" i="2"/>
  <c r="C751" i="2"/>
  <c r="V750" i="2"/>
  <c r="U750" i="2"/>
  <c r="T750" i="2"/>
  <c r="S750" i="2"/>
  <c r="R750" i="2"/>
  <c r="Q750" i="2"/>
  <c r="N750" i="2"/>
  <c r="G750" i="2"/>
  <c r="C750" i="2"/>
  <c r="V749" i="2"/>
  <c r="U749" i="2"/>
  <c r="T749" i="2"/>
  <c r="S749" i="2"/>
  <c r="R749" i="2"/>
  <c r="Q749" i="2"/>
  <c r="N749" i="2"/>
  <c r="G749" i="2"/>
  <c r="C749" i="2"/>
  <c r="V748" i="2"/>
  <c r="U748" i="2"/>
  <c r="T748" i="2"/>
  <c r="S748" i="2"/>
  <c r="R748" i="2"/>
  <c r="Q748" i="2"/>
  <c r="N748" i="2"/>
  <c r="G748" i="2"/>
  <c r="C748" i="2"/>
  <c r="V747" i="2"/>
  <c r="U747" i="2"/>
  <c r="T747" i="2"/>
  <c r="S747" i="2"/>
  <c r="R747" i="2"/>
  <c r="Q747" i="2"/>
  <c r="N747" i="2"/>
  <c r="G747" i="2"/>
  <c r="C747" i="2"/>
  <c r="V746" i="2"/>
  <c r="U746" i="2"/>
  <c r="T746" i="2"/>
  <c r="S746" i="2"/>
  <c r="R746" i="2"/>
  <c r="Q746" i="2"/>
  <c r="N746" i="2"/>
  <c r="G746" i="2"/>
  <c r="C746" i="2"/>
  <c r="V745" i="2"/>
  <c r="U745" i="2"/>
  <c r="T745" i="2"/>
  <c r="S745" i="2"/>
  <c r="R745" i="2"/>
  <c r="Q745" i="2"/>
  <c r="N745" i="2"/>
  <c r="G745" i="2"/>
  <c r="D745" i="2"/>
  <c r="C745" i="2"/>
  <c r="V744" i="2"/>
  <c r="U744" i="2"/>
  <c r="T744" i="2"/>
  <c r="S744" i="2"/>
  <c r="R744" i="2"/>
  <c r="Q744" i="2"/>
  <c r="N744" i="2"/>
  <c r="G744" i="2"/>
  <c r="C744" i="2"/>
  <c r="V743" i="2"/>
  <c r="U743" i="2"/>
  <c r="T743" i="2"/>
  <c r="S743" i="2"/>
  <c r="R743" i="2"/>
  <c r="Q743" i="2"/>
  <c r="N743" i="2"/>
  <c r="G743" i="2"/>
  <c r="C743" i="2"/>
  <c r="V742" i="2"/>
  <c r="U742" i="2"/>
  <c r="T742" i="2"/>
  <c r="S742" i="2"/>
  <c r="R742" i="2"/>
  <c r="Q742" i="2"/>
  <c r="N742" i="2"/>
  <c r="G742" i="2"/>
  <c r="C742" i="2"/>
  <c r="V741" i="2"/>
  <c r="U741" i="2"/>
  <c r="T741" i="2"/>
  <c r="S741" i="2"/>
  <c r="R741" i="2"/>
  <c r="Q741" i="2"/>
  <c r="N741" i="2"/>
  <c r="G741" i="2"/>
  <c r="C741" i="2"/>
  <c r="V740" i="2"/>
  <c r="U740" i="2"/>
  <c r="T740" i="2"/>
  <c r="S740" i="2"/>
  <c r="R740" i="2"/>
  <c r="Q740" i="2"/>
  <c r="N740" i="2"/>
  <c r="G740" i="2"/>
  <c r="C740" i="2"/>
  <c r="V739" i="2"/>
  <c r="U739" i="2"/>
  <c r="T739" i="2"/>
  <c r="S739" i="2"/>
  <c r="R739" i="2"/>
  <c r="Q739" i="2"/>
  <c r="N739" i="2"/>
  <c r="G739" i="2"/>
  <c r="C739" i="2"/>
  <c r="V738" i="2"/>
  <c r="U738" i="2"/>
  <c r="T738" i="2"/>
  <c r="S738" i="2"/>
  <c r="R738" i="2"/>
  <c r="Q738" i="2"/>
  <c r="G738" i="2"/>
  <c r="C738" i="2"/>
  <c r="V737" i="2"/>
  <c r="U737" i="2"/>
  <c r="T737" i="2"/>
  <c r="S737" i="2"/>
  <c r="R737" i="2"/>
  <c r="Q737" i="2"/>
  <c r="N737" i="2"/>
  <c r="G737" i="2"/>
  <c r="C737" i="2"/>
  <c r="V736" i="2"/>
  <c r="U736" i="2"/>
  <c r="T736" i="2"/>
  <c r="S736" i="2"/>
  <c r="R736" i="2"/>
  <c r="Q736" i="2"/>
  <c r="N736" i="2"/>
  <c r="G736" i="2"/>
  <c r="C736" i="2"/>
  <c r="V735" i="2"/>
  <c r="U735" i="2"/>
  <c r="T735" i="2"/>
  <c r="S735" i="2"/>
  <c r="R735" i="2"/>
  <c r="Q735" i="2"/>
  <c r="N735" i="2"/>
  <c r="G735" i="2"/>
  <c r="C735" i="2"/>
  <c r="V734" i="2"/>
  <c r="U734" i="2"/>
  <c r="T734" i="2"/>
  <c r="S734" i="2"/>
  <c r="R734" i="2"/>
  <c r="Q734" i="2"/>
  <c r="N734" i="2"/>
  <c r="G734" i="2"/>
  <c r="C734" i="2"/>
  <c r="V733" i="2"/>
  <c r="U733" i="2"/>
  <c r="T733" i="2"/>
  <c r="S733" i="2"/>
  <c r="R733" i="2"/>
  <c r="Q733" i="2"/>
  <c r="N733" i="2"/>
  <c r="G733" i="2"/>
  <c r="C733" i="2"/>
  <c r="V732" i="2"/>
  <c r="U732" i="2"/>
  <c r="T732" i="2"/>
  <c r="S732" i="2"/>
  <c r="R732" i="2"/>
  <c r="Q732" i="2"/>
  <c r="N732" i="2"/>
  <c r="G732" i="2"/>
  <c r="C732" i="2"/>
  <c r="V731" i="2"/>
  <c r="U731" i="2"/>
  <c r="T731" i="2"/>
  <c r="S731" i="2"/>
  <c r="R731" i="2"/>
  <c r="Q731" i="2"/>
  <c r="N731" i="2"/>
  <c r="G731" i="2"/>
  <c r="C731" i="2"/>
  <c r="V730" i="2"/>
  <c r="U730" i="2"/>
  <c r="T730" i="2"/>
  <c r="S730" i="2"/>
  <c r="R730" i="2"/>
  <c r="Q730" i="2"/>
  <c r="N730" i="2"/>
  <c r="G730" i="2"/>
  <c r="C730" i="2"/>
  <c r="V729" i="2"/>
  <c r="U729" i="2"/>
  <c r="T729" i="2"/>
  <c r="S729" i="2"/>
  <c r="R729" i="2"/>
  <c r="Q729" i="2"/>
  <c r="N729" i="2"/>
  <c r="G729" i="2"/>
  <c r="C729" i="2"/>
  <c r="V728" i="2"/>
  <c r="U728" i="2"/>
  <c r="T728" i="2"/>
  <c r="S728" i="2"/>
  <c r="R728" i="2"/>
  <c r="Q728" i="2"/>
  <c r="N728" i="2"/>
  <c r="G728" i="2"/>
  <c r="D728" i="2"/>
  <c r="C728" i="2"/>
  <c r="V727" i="2"/>
  <c r="U727" i="2"/>
  <c r="T727" i="2"/>
  <c r="S727" i="2"/>
  <c r="R727" i="2"/>
  <c r="Q727" i="2"/>
  <c r="N727" i="2"/>
  <c r="G727" i="2"/>
  <c r="D727" i="2"/>
  <c r="C727" i="2"/>
  <c r="V726" i="2"/>
  <c r="U726" i="2"/>
  <c r="T726" i="2"/>
  <c r="S726" i="2"/>
  <c r="R726" i="2"/>
  <c r="Q726" i="2"/>
  <c r="N726" i="2"/>
  <c r="G726" i="2"/>
  <c r="D726" i="2"/>
  <c r="C726" i="2"/>
  <c r="V725" i="2"/>
  <c r="U725" i="2"/>
  <c r="T725" i="2"/>
  <c r="S725" i="2"/>
  <c r="R725" i="2"/>
  <c r="Q725" i="2"/>
  <c r="N725" i="2"/>
  <c r="G725" i="2"/>
  <c r="C725" i="2"/>
  <c r="V724" i="2"/>
  <c r="U724" i="2"/>
  <c r="T724" i="2"/>
  <c r="S724" i="2"/>
  <c r="R724" i="2"/>
  <c r="Q724" i="2"/>
  <c r="G724" i="2"/>
  <c r="C724" i="2"/>
  <c r="V723" i="2"/>
  <c r="U723" i="2"/>
  <c r="T723" i="2"/>
  <c r="S723" i="2"/>
  <c r="R723" i="2"/>
  <c r="Q723" i="2"/>
  <c r="N723" i="2"/>
  <c r="G723" i="2"/>
  <c r="C723" i="2"/>
  <c r="V722" i="2"/>
  <c r="U722" i="2"/>
  <c r="T722" i="2"/>
  <c r="S722" i="2"/>
  <c r="R722" i="2"/>
  <c r="Q722" i="2"/>
  <c r="N722" i="2"/>
  <c r="G722" i="2"/>
  <c r="C722" i="2"/>
  <c r="V721" i="2"/>
  <c r="U721" i="2"/>
  <c r="T721" i="2"/>
  <c r="S721" i="2"/>
  <c r="R721" i="2"/>
  <c r="Q721" i="2"/>
  <c r="N721" i="2"/>
  <c r="G721" i="2"/>
  <c r="C721" i="2"/>
  <c r="V720" i="2"/>
  <c r="U720" i="2"/>
  <c r="T720" i="2"/>
  <c r="S720" i="2"/>
  <c r="R720" i="2"/>
  <c r="Q720" i="2"/>
  <c r="G720" i="2"/>
  <c r="C720" i="2"/>
  <c r="V719" i="2"/>
  <c r="U719" i="2"/>
  <c r="T719" i="2"/>
  <c r="S719" i="2"/>
  <c r="R719" i="2"/>
  <c r="Q719" i="2"/>
  <c r="G719" i="2"/>
  <c r="C719" i="2"/>
  <c r="V718" i="2"/>
  <c r="U718" i="2"/>
  <c r="T718" i="2"/>
  <c r="S718" i="2"/>
  <c r="R718" i="2"/>
  <c r="Q718" i="2"/>
  <c r="N718" i="2"/>
  <c r="G718" i="2"/>
  <c r="C718" i="2"/>
  <c r="V717" i="2"/>
  <c r="U717" i="2"/>
  <c r="T717" i="2"/>
  <c r="S717" i="2"/>
  <c r="R717" i="2"/>
  <c r="Q717" i="2"/>
  <c r="G717" i="2"/>
  <c r="C717" i="2"/>
  <c r="V716" i="2"/>
  <c r="U716" i="2"/>
  <c r="T716" i="2"/>
  <c r="S716" i="2"/>
  <c r="R716" i="2"/>
  <c r="Q716" i="2"/>
  <c r="N716" i="2"/>
  <c r="G716" i="2"/>
  <c r="C716" i="2"/>
  <c r="V715" i="2"/>
  <c r="U715" i="2"/>
  <c r="T715" i="2"/>
  <c r="S715" i="2"/>
  <c r="R715" i="2"/>
  <c r="Q715" i="2"/>
  <c r="G715" i="2"/>
  <c r="C715" i="2"/>
  <c r="V714" i="2"/>
  <c r="U714" i="2"/>
  <c r="T714" i="2"/>
  <c r="S714" i="2"/>
  <c r="R714" i="2"/>
  <c r="Q714" i="2"/>
  <c r="N714" i="2"/>
  <c r="G714" i="2"/>
  <c r="C714" i="2"/>
  <c r="V713" i="2"/>
  <c r="U713" i="2"/>
  <c r="T713" i="2"/>
  <c r="S713" i="2"/>
  <c r="R713" i="2"/>
  <c r="Q713" i="2"/>
  <c r="N713" i="2"/>
  <c r="G713" i="2"/>
  <c r="C713" i="2"/>
  <c r="V712" i="2"/>
  <c r="U712" i="2"/>
  <c r="T712" i="2"/>
  <c r="S712" i="2"/>
  <c r="R712" i="2"/>
  <c r="Q712" i="2"/>
  <c r="N712" i="2"/>
  <c r="G712" i="2"/>
  <c r="C712" i="2"/>
  <c r="V711" i="2"/>
  <c r="U711" i="2"/>
  <c r="T711" i="2"/>
  <c r="S711" i="2"/>
  <c r="R711" i="2"/>
  <c r="Q711" i="2"/>
  <c r="N711" i="2"/>
  <c r="G711" i="2"/>
  <c r="D711" i="2"/>
  <c r="C711" i="2"/>
  <c r="V710" i="2"/>
  <c r="U710" i="2"/>
  <c r="T710" i="2"/>
  <c r="S710" i="2"/>
  <c r="R710" i="2"/>
  <c r="Q710" i="2"/>
  <c r="N710" i="2"/>
  <c r="G710" i="2"/>
  <c r="C710" i="2"/>
  <c r="V709" i="2"/>
  <c r="U709" i="2"/>
  <c r="T709" i="2"/>
  <c r="S709" i="2"/>
  <c r="R709" i="2"/>
  <c r="Q709" i="2"/>
  <c r="N709" i="2"/>
  <c r="G709" i="2"/>
  <c r="C709" i="2"/>
  <c r="V708" i="2"/>
  <c r="U708" i="2"/>
  <c r="T708" i="2"/>
  <c r="S708" i="2"/>
  <c r="R708" i="2"/>
  <c r="Q708" i="2"/>
  <c r="N708" i="2"/>
  <c r="G708" i="2"/>
  <c r="C708" i="2"/>
  <c r="V707" i="2"/>
  <c r="U707" i="2"/>
  <c r="T707" i="2"/>
  <c r="S707" i="2"/>
  <c r="R707" i="2"/>
  <c r="Q707" i="2"/>
  <c r="N707" i="2"/>
  <c r="G707" i="2"/>
  <c r="C707" i="2"/>
  <c r="V706" i="2"/>
  <c r="U706" i="2"/>
  <c r="T706" i="2"/>
  <c r="S706" i="2"/>
  <c r="R706" i="2"/>
  <c r="Q706" i="2"/>
  <c r="N706" i="2"/>
  <c r="G706" i="2"/>
  <c r="C706" i="2"/>
  <c r="V705" i="2"/>
  <c r="U705" i="2"/>
  <c r="T705" i="2"/>
  <c r="S705" i="2"/>
  <c r="R705" i="2"/>
  <c r="Q705" i="2"/>
  <c r="N705" i="2"/>
  <c r="G705" i="2"/>
  <c r="C705" i="2"/>
  <c r="V704" i="2"/>
  <c r="U704" i="2"/>
  <c r="T704" i="2"/>
  <c r="S704" i="2"/>
  <c r="R704" i="2"/>
  <c r="Q704" i="2"/>
  <c r="N704" i="2"/>
  <c r="G704" i="2"/>
  <c r="C704" i="2"/>
  <c r="V703" i="2"/>
  <c r="U703" i="2"/>
  <c r="T703" i="2"/>
  <c r="S703" i="2"/>
  <c r="R703" i="2"/>
  <c r="Q703" i="2"/>
  <c r="N703" i="2"/>
  <c r="G703" i="2"/>
  <c r="C703" i="2"/>
  <c r="V702" i="2"/>
  <c r="U702" i="2"/>
  <c r="T702" i="2"/>
  <c r="S702" i="2"/>
  <c r="R702" i="2"/>
  <c r="Q702" i="2"/>
  <c r="N702" i="2"/>
  <c r="G702" i="2"/>
  <c r="D702" i="2"/>
  <c r="C702" i="2"/>
  <c r="V701" i="2"/>
  <c r="U701" i="2"/>
  <c r="T701" i="2"/>
  <c r="S701" i="2"/>
  <c r="R701" i="2"/>
  <c r="Q701" i="2"/>
  <c r="N701" i="2"/>
  <c r="G701" i="2"/>
  <c r="C701" i="2"/>
  <c r="V700" i="2"/>
  <c r="U700" i="2"/>
  <c r="T700" i="2"/>
  <c r="S700" i="2"/>
  <c r="R700" i="2"/>
  <c r="Q700" i="2"/>
  <c r="N700" i="2"/>
  <c r="G700" i="2"/>
  <c r="C700" i="2"/>
  <c r="V699" i="2"/>
  <c r="U699" i="2"/>
  <c r="T699" i="2"/>
  <c r="S699" i="2"/>
  <c r="R699" i="2"/>
  <c r="Q699" i="2"/>
  <c r="N699" i="2"/>
  <c r="G699" i="2"/>
  <c r="C699" i="2"/>
  <c r="V698" i="2"/>
  <c r="U698" i="2"/>
  <c r="T698" i="2"/>
  <c r="S698" i="2"/>
  <c r="R698" i="2"/>
  <c r="Q698" i="2"/>
  <c r="N698" i="2"/>
  <c r="G698" i="2"/>
  <c r="C698" i="2"/>
  <c r="V697" i="2"/>
  <c r="U697" i="2"/>
  <c r="T697" i="2"/>
  <c r="S697" i="2"/>
  <c r="R697" i="2"/>
  <c r="Q697" i="2"/>
  <c r="N697" i="2"/>
  <c r="G697" i="2"/>
  <c r="C697" i="2"/>
  <c r="V696" i="2"/>
  <c r="U696" i="2"/>
  <c r="T696" i="2"/>
  <c r="S696" i="2"/>
  <c r="R696" i="2"/>
  <c r="Q696" i="2"/>
  <c r="G696" i="2"/>
  <c r="C696" i="2"/>
  <c r="V695" i="2"/>
  <c r="U695" i="2"/>
  <c r="T695" i="2"/>
  <c r="S695" i="2"/>
  <c r="R695" i="2"/>
  <c r="Q695" i="2"/>
  <c r="N695" i="2"/>
  <c r="G695" i="2"/>
  <c r="C695" i="2"/>
  <c r="V694" i="2"/>
  <c r="U694" i="2"/>
  <c r="T694" i="2"/>
  <c r="S694" i="2"/>
  <c r="R694" i="2"/>
  <c r="Q694" i="2"/>
  <c r="N694" i="2"/>
  <c r="G694" i="2"/>
  <c r="C694" i="2"/>
  <c r="V693" i="2"/>
  <c r="U693" i="2"/>
  <c r="T693" i="2"/>
  <c r="S693" i="2"/>
  <c r="R693" i="2"/>
  <c r="Q693" i="2"/>
  <c r="N693" i="2"/>
  <c r="G693" i="2"/>
  <c r="C693" i="2"/>
  <c r="V692" i="2"/>
  <c r="U692" i="2"/>
  <c r="T692" i="2"/>
  <c r="S692" i="2"/>
  <c r="R692" i="2"/>
  <c r="Q692" i="2"/>
  <c r="N692" i="2"/>
  <c r="G692" i="2"/>
  <c r="C692" i="2"/>
  <c r="V691" i="2"/>
  <c r="U691" i="2"/>
  <c r="T691" i="2"/>
  <c r="S691" i="2"/>
  <c r="R691" i="2"/>
  <c r="Q691" i="2"/>
  <c r="N691" i="2"/>
  <c r="G691" i="2"/>
  <c r="C691" i="2"/>
  <c r="V690" i="2"/>
  <c r="U690" i="2"/>
  <c r="T690" i="2"/>
  <c r="S690" i="2"/>
  <c r="R690" i="2"/>
  <c r="Q690" i="2"/>
  <c r="N690" i="2"/>
  <c r="G690" i="2"/>
  <c r="C690" i="2"/>
  <c r="V689" i="2"/>
  <c r="U689" i="2"/>
  <c r="T689" i="2"/>
  <c r="S689" i="2"/>
  <c r="R689" i="2"/>
  <c r="Q689" i="2"/>
  <c r="N689" i="2"/>
  <c r="G689" i="2"/>
  <c r="D689" i="2"/>
  <c r="C689" i="2"/>
  <c r="V688" i="2"/>
  <c r="U688" i="2"/>
  <c r="T688" i="2"/>
  <c r="S688" i="2"/>
  <c r="R688" i="2"/>
  <c r="Q688" i="2"/>
  <c r="N688" i="2"/>
  <c r="G688" i="2"/>
  <c r="C688" i="2"/>
  <c r="V687" i="2"/>
  <c r="U687" i="2"/>
  <c r="T687" i="2"/>
  <c r="S687" i="2"/>
  <c r="R687" i="2"/>
  <c r="Q687" i="2"/>
  <c r="N687" i="2"/>
  <c r="G687" i="2"/>
  <c r="C687" i="2"/>
  <c r="V686" i="2"/>
  <c r="U686" i="2"/>
  <c r="T686" i="2"/>
  <c r="S686" i="2"/>
  <c r="R686" i="2"/>
  <c r="Q686" i="2"/>
  <c r="N686" i="2"/>
  <c r="G686" i="2"/>
  <c r="C686" i="2"/>
  <c r="V685" i="2"/>
  <c r="U685" i="2"/>
  <c r="T685" i="2"/>
  <c r="S685" i="2"/>
  <c r="R685" i="2"/>
  <c r="Q685" i="2"/>
  <c r="N685" i="2"/>
  <c r="G685" i="2"/>
  <c r="C685" i="2"/>
  <c r="V684" i="2"/>
  <c r="U684" i="2"/>
  <c r="T684" i="2"/>
  <c r="S684" i="2"/>
  <c r="R684" i="2"/>
  <c r="Q684" i="2"/>
  <c r="N684" i="2"/>
  <c r="G684" i="2"/>
  <c r="C684" i="2"/>
  <c r="V683" i="2"/>
  <c r="U683" i="2"/>
  <c r="T683" i="2"/>
  <c r="S683" i="2"/>
  <c r="R683" i="2"/>
  <c r="Q683" i="2"/>
  <c r="N683" i="2"/>
  <c r="G683" i="2"/>
  <c r="C683" i="2"/>
  <c r="V682" i="2"/>
  <c r="U682" i="2"/>
  <c r="T682" i="2"/>
  <c r="S682" i="2"/>
  <c r="R682" i="2"/>
  <c r="Q682" i="2"/>
  <c r="N682" i="2"/>
  <c r="G682" i="2"/>
  <c r="C682" i="2"/>
  <c r="V681" i="2"/>
  <c r="U681" i="2"/>
  <c r="T681" i="2"/>
  <c r="S681" i="2"/>
  <c r="R681" i="2"/>
  <c r="Q681" i="2"/>
  <c r="N681" i="2"/>
  <c r="G681" i="2"/>
  <c r="C681" i="2"/>
  <c r="V680" i="2"/>
  <c r="U680" i="2"/>
  <c r="T680" i="2"/>
  <c r="S680" i="2"/>
  <c r="R680" i="2"/>
  <c r="Q680" i="2"/>
  <c r="N680" i="2"/>
  <c r="G680" i="2"/>
  <c r="C680" i="2"/>
  <c r="V679" i="2"/>
  <c r="U679" i="2"/>
  <c r="T679" i="2"/>
  <c r="S679" i="2"/>
  <c r="R679" i="2"/>
  <c r="Q679" i="2"/>
  <c r="N679" i="2"/>
  <c r="G679" i="2"/>
  <c r="C679" i="2"/>
  <c r="V678" i="2"/>
  <c r="U678" i="2"/>
  <c r="T678" i="2"/>
  <c r="S678" i="2"/>
  <c r="R678" i="2"/>
  <c r="Q678" i="2"/>
  <c r="N678" i="2"/>
  <c r="G678" i="2"/>
  <c r="C678" i="2"/>
  <c r="V677" i="2"/>
  <c r="U677" i="2"/>
  <c r="T677" i="2"/>
  <c r="S677" i="2"/>
  <c r="R677" i="2"/>
  <c r="Q677" i="2"/>
  <c r="N677" i="2"/>
  <c r="G677" i="2"/>
  <c r="C677" i="2"/>
  <c r="V676" i="2"/>
  <c r="U676" i="2"/>
  <c r="T676" i="2"/>
  <c r="S676" i="2"/>
  <c r="R676" i="2"/>
  <c r="Q676" i="2"/>
  <c r="N676" i="2"/>
  <c r="G676" i="2"/>
  <c r="C676" i="2"/>
  <c r="V675" i="2"/>
  <c r="U675" i="2"/>
  <c r="T675" i="2"/>
  <c r="S675" i="2"/>
  <c r="R675" i="2"/>
  <c r="Q675" i="2"/>
  <c r="N675" i="2"/>
  <c r="G675" i="2"/>
  <c r="C675" i="2"/>
  <c r="V674" i="2"/>
  <c r="U674" i="2"/>
  <c r="T674" i="2"/>
  <c r="S674" i="2"/>
  <c r="R674" i="2"/>
  <c r="Q674" i="2"/>
  <c r="G674" i="2"/>
  <c r="C674" i="2"/>
  <c r="V673" i="2"/>
  <c r="U673" i="2"/>
  <c r="T673" i="2"/>
  <c r="S673" i="2"/>
  <c r="R673" i="2"/>
  <c r="Q673" i="2"/>
  <c r="N673" i="2"/>
  <c r="G673" i="2"/>
  <c r="C673" i="2"/>
  <c r="V672" i="2"/>
  <c r="U672" i="2"/>
  <c r="T672" i="2"/>
  <c r="S672" i="2"/>
  <c r="R672" i="2"/>
  <c r="Q672" i="2"/>
  <c r="N672" i="2"/>
  <c r="G672" i="2"/>
  <c r="C672" i="2"/>
  <c r="V671" i="2"/>
  <c r="U671" i="2"/>
  <c r="T671" i="2"/>
  <c r="S671" i="2"/>
  <c r="R671" i="2"/>
  <c r="Q671" i="2"/>
  <c r="N671" i="2"/>
  <c r="G671" i="2"/>
  <c r="C671" i="2"/>
  <c r="V670" i="2"/>
  <c r="U670" i="2"/>
  <c r="T670" i="2"/>
  <c r="S670" i="2"/>
  <c r="R670" i="2"/>
  <c r="Q670" i="2"/>
  <c r="N670" i="2"/>
  <c r="G670" i="2"/>
  <c r="C670" i="2"/>
  <c r="V669" i="2"/>
  <c r="U669" i="2"/>
  <c r="T669" i="2"/>
  <c r="S669" i="2"/>
  <c r="R669" i="2"/>
  <c r="Q669" i="2"/>
  <c r="N669" i="2"/>
  <c r="G669" i="2"/>
  <c r="C669" i="2"/>
  <c r="V668" i="2"/>
  <c r="U668" i="2"/>
  <c r="T668" i="2"/>
  <c r="S668" i="2"/>
  <c r="R668" i="2"/>
  <c r="Q668" i="2"/>
  <c r="N668" i="2"/>
  <c r="G668" i="2"/>
  <c r="C668" i="2"/>
  <c r="V667" i="2"/>
  <c r="U667" i="2"/>
  <c r="T667" i="2"/>
  <c r="S667" i="2"/>
  <c r="R667" i="2"/>
  <c r="Q667" i="2"/>
  <c r="N667" i="2"/>
  <c r="G667" i="2"/>
  <c r="C667" i="2"/>
  <c r="V666" i="2"/>
  <c r="U666" i="2"/>
  <c r="T666" i="2"/>
  <c r="S666" i="2"/>
  <c r="R666" i="2"/>
  <c r="Q666" i="2"/>
  <c r="N666" i="2"/>
  <c r="G666" i="2"/>
  <c r="C666" i="2"/>
  <c r="V665" i="2"/>
  <c r="U665" i="2"/>
  <c r="T665" i="2"/>
  <c r="S665" i="2"/>
  <c r="R665" i="2"/>
  <c r="Q665" i="2"/>
  <c r="N665" i="2"/>
  <c r="G665" i="2"/>
  <c r="D665" i="2"/>
  <c r="C665" i="2"/>
  <c r="V664" i="2"/>
  <c r="U664" i="2"/>
  <c r="T664" i="2"/>
  <c r="S664" i="2"/>
  <c r="R664" i="2"/>
  <c r="Q664" i="2"/>
  <c r="N664" i="2"/>
  <c r="G664" i="2"/>
  <c r="C664" i="2"/>
  <c r="V663" i="2"/>
  <c r="U663" i="2"/>
  <c r="T663" i="2"/>
  <c r="S663" i="2"/>
  <c r="R663" i="2"/>
  <c r="Q663" i="2"/>
  <c r="N663" i="2"/>
  <c r="G663" i="2"/>
  <c r="C663" i="2"/>
  <c r="V662" i="2"/>
  <c r="U662" i="2"/>
  <c r="T662" i="2"/>
  <c r="S662" i="2"/>
  <c r="R662" i="2"/>
  <c r="Q662" i="2"/>
  <c r="N662" i="2"/>
  <c r="G662" i="2"/>
  <c r="C662" i="2"/>
  <c r="V661" i="2"/>
  <c r="U661" i="2"/>
  <c r="T661" i="2"/>
  <c r="S661" i="2"/>
  <c r="R661" i="2"/>
  <c r="Q661" i="2"/>
  <c r="N661" i="2"/>
  <c r="G661" i="2"/>
  <c r="C661" i="2"/>
  <c r="V660" i="2"/>
  <c r="U660" i="2"/>
  <c r="T660" i="2"/>
  <c r="S660" i="2"/>
  <c r="R660" i="2"/>
  <c r="Q660" i="2"/>
  <c r="N660" i="2"/>
  <c r="G660" i="2"/>
  <c r="C660" i="2"/>
  <c r="V659" i="2"/>
  <c r="U659" i="2"/>
  <c r="T659" i="2"/>
  <c r="S659" i="2"/>
  <c r="R659" i="2"/>
  <c r="Q659" i="2"/>
  <c r="N659" i="2"/>
  <c r="G659" i="2"/>
  <c r="C659" i="2"/>
  <c r="V658" i="2"/>
  <c r="U658" i="2"/>
  <c r="T658" i="2"/>
  <c r="S658" i="2"/>
  <c r="R658" i="2"/>
  <c r="Q658" i="2"/>
  <c r="N658" i="2"/>
  <c r="G658" i="2"/>
  <c r="C658" i="2"/>
  <c r="V657" i="2"/>
  <c r="U657" i="2"/>
  <c r="T657" i="2"/>
  <c r="S657" i="2"/>
  <c r="R657" i="2"/>
  <c r="Q657" i="2"/>
  <c r="N657" i="2"/>
  <c r="G657" i="2"/>
  <c r="C657" i="2"/>
  <c r="V656" i="2"/>
  <c r="U656" i="2"/>
  <c r="T656" i="2"/>
  <c r="S656" i="2"/>
  <c r="R656" i="2"/>
  <c r="Q656" i="2"/>
  <c r="N656" i="2"/>
  <c r="G656" i="2"/>
  <c r="C656" i="2"/>
  <c r="V655" i="2"/>
  <c r="U655" i="2"/>
  <c r="T655" i="2"/>
  <c r="S655" i="2"/>
  <c r="R655" i="2"/>
  <c r="Q655" i="2"/>
  <c r="N655" i="2"/>
  <c r="G655" i="2"/>
  <c r="C655" i="2"/>
  <c r="V654" i="2"/>
  <c r="U654" i="2"/>
  <c r="T654" i="2"/>
  <c r="S654" i="2"/>
  <c r="R654" i="2"/>
  <c r="Q654" i="2"/>
  <c r="N654" i="2"/>
  <c r="G654" i="2"/>
  <c r="C654" i="2"/>
  <c r="V653" i="2"/>
  <c r="U653" i="2"/>
  <c r="T653" i="2"/>
  <c r="S653" i="2"/>
  <c r="R653" i="2"/>
  <c r="Q653" i="2"/>
  <c r="N653" i="2"/>
  <c r="G653" i="2"/>
  <c r="C653" i="2"/>
  <c r="V652" i="2"/>
  <c r="U652" i="2"/>
  <c r="T652" i="2"/>
  <c r="S652" i="2"/>
  <c r="R652" i="2"/>
  <c r="Q652" i="2"/>
  <c r="N652" i="2"/>
  <c r="G652" i="2"/>
  <c r="C652" i="2"/>
  <c r="V651" i="2"/>
  <c r="U651" i="2"/>
  <c r="T651" i="2"/>
  <c r="S651" i="2"/>
  <c r="R651" i="2"/>
  <c r="Q651" i="2"/>
  <c r="N651" i="2"/>
  <c r="G651" i="2"/>
  <c r="C651" i="2"/>
  <c r="V650" i="2"/>
  <c r="U650" i="2"/>
  <c r="T650" i="2"/>
  <c r="S650" i="2"/>
  <c r="R650" i="2"/>
  <c r="Q650" i="2"/>
  <c r="N650" i="2"/>
  <c r="G650" i="2"/>
  <c r="C650" i="2"/>
  <c r="V649" i="2"/>
  <c r="U649" i="2"/>
  <c r="T649" i="2"/>
  <c r="S649" i="2"/>
  <c r="R649" i="2"/>
  <c r="Q649" i="2"/>
  <c r="N649" i="2"/>
  <c r="G649" i="2"/>
  <c r="C649" i="2"/>
  <c r="V648" i="2"/>
  <c r="U648" i="2"/>
  <c r="T648" i="2"/>
  <c r="S648" i="2"/>
  <c r="R648" i="2"/>
  <c r="Q648" i="2"/>
  <c r="N648" i="2"/>
  <c r="G648" i="2"/>
  <c r="C648" i="2"/>
  <c r="V647" i="2"/>
  <c r="U647" i="2"/>
  <c r="T647" i="2"/>
  <c r="S647" i="2"/>
  <c r="R647" i="2"/>
  <c r="Q647" i="2"/>
  <c r="N647" i="2"/>
  <c r="G647" i="2"/>
  <c r="C647" i="2"/>
  <c r="V646" i="2"/>
  <c r="U646" i="2"/>
  <c r="T646" i="2"/>
  <c r="S646" i="2"/>
  <c r="R646" i="2"/>
  <c r="Q646" i="2"/>
  <c r="N646" i="2"/>
  <c r="G646" i="2"/>
  <c r="C646" i="2"/>
  <c r="V645" i="2"/>
  <c r="U645" i="2"/>
  <c r="T645" i="2"/>
  <c r="S645" i="2"/>
  <c r="R645" i="2"/>
  <c r="Q645" i="2"/>
  <c r="N645" i="2"/>
  <c r="G645" i="2"/>
  <c r="C645" i="2"/>
  <c r="V644" i="2"/>
  <c r="U644" i="2"/>
  <c r="T644" i="2"/>
  <c r="S644" i="2"/>
  <c r="R644" i="2"/>
  <c r="Q644" i="2"/>
  <c r="N644" i="2"/>
  <c r="G644" i="2"/>
  <c r="C644" i="2"/>
  <c r="V643" i="2"/>
  <c r="U643" i="2"/>
  <c r="T643" i="2"/>
  <c r="S643" i="2"/>
  <c r="R643" i="2"/>
  <c r="Q643" i="2"/>
  <c r="N643" i="2"/>
  <c r="G643" i="2"/>
  <c r="C643" i="2"/>
  <c r="V642" i="2"/>
  <c r="U642" i="2"/>
  <c r="T642" i="2"/>
  <c r="S642" i="2"/>
  <c r="R642" i="2"/>
  <c r="Q642" i="2"/>
  <c r="N642" i="2"/>
  <c r="G642" i="2"/>
  <c r="C642" i="2"/>
  <c r="V641" i="2"/>
  <c r="U641" i="2"/>
  <c r="T641" i="2"/>
  <c r="S641" i="2"/>
  <c r="R641" i="2"/>
  <c r="Q641" i="2"/>
  <c r="N641" i="2"/>
  <c r="G641" i="2"/>
  <c r="C641" i="2"/>
  <c r="V640" i="2"/>
  <c r="U640" i="2"/>
  <c r="T640" i="2"/>
  <c r="S640" i="2"/>
  <c r="R640" i="2"/>
  <c r="Q640" i="2"/>
  <c r="N640" i="2"/>
  <c r="G640" i="2"/>
  <c r="D640" i="2"/>
  <c r="C640" i="2"/>
  <c r="V639" i="2"/>
  <c r="U639" i="2"/>
  <c r="T639" i="2"/>
  <c r="R639" i="2"/>
  <c r="Q639" i="2"/>
  <c r="N639" i="2"/>
  <c r="G639" i="2"/>
  <c r="C639" i="2"/>
  <c r="V638" i="2"/>
  <c r="U638" i="2"/>
  <c r="T638" i="2"/>
  <c r="S638" i="2"/>
  <c r="R638" i="2"/>
  <c r="Q638" i="2"/>
  <c r="G638" i="2"/>
  <c r="C638" i="2"/>
  <c r="V637" i="2"/>
  <c r="U637" i="2"/>
  <c r="T637" i="2"/>
  <c r="S637" i="2"/>
  <c r="R637" i="2"/>
  <c r="Q637" i="2"/>
  <c r="N637" i="2"/>
  <c r="G637" i="2"/>
  <c r="C637" i="2"/>
  <c r="V636" i="2"/>
  <c r="U636" i="2"/>
  <c r="T636" i="2"/>
  <c r="S636" i="2"/>
  <c r="R636" i="2"/>
  <c r="Q636" i="2"/>
  <c r="N636" i="2"/>
  <c r="G636" i="2"/>
  <c r="C636" i="2"/>
  <c r="V635" i="2"/>
  <c r="U635" i="2"/>
  <c r="T635" i="2"/>
  <c r="S635" i="2"/>
  <c r="R635" i="2"/>
  <c r="Q635" i="2"/>
  <c r="G635" i="2"/>
  <c r="C635" i="2"/>
  <c r="V634" i="2"/>
  <c r="U634" i="2"/>
  <c r="T634" i="2"/>
  <c r="S634" i="2"/>
  <c r="R634" i="2"/>
  <c r="Q634" i="2"/>
  <c r="N634" i="2"/>
  <c r="G634" i="2"/>
  <c r="C634" i="2"/>
  <c r="V633" i="2"/>
  <c r="U633" i="2"/>
  <c r="T633" i="2"/>
  <c r="S633" i="2"/>
  <c r="R633" i="2"/>
  <c r="Q633" i="2"/>
  <c r="N633" i="2"/>
  <c r="G633" i="2"/>
  <c r="C633" i="2"/>
  <c r="V632" i="2"/>
  <c r="U632" i="2"/>
  <c r="T632" i="2"/>
  <c r="S632" i="2"/>
  <c r="R632" i="2"/>
  <c r="Q632" i="2"/>
  <c r="N632" i="2"/>
  <c r="G632" i="2"/>
  <c r="C632" i="2"/>
  <c r="V631" i="2"/>
  <c r="U631" i="2"/>
  <c r="T631" i="2"/>
  <c r="S631" i="2"/>
  <c r="R631" i="2"/>
  <c r="Q631" i="2"/>
  <c r="N631" i="2"/>
  <c r="G631" i="2"/>
  <c r="C631" i="2"/>
  <c r="V630" i="2"/>
  <c r="U630" i="2"/>
  <c r="T630" i="2"/>
  <c r="S630" i="2"/>
  <c r="R630" i="2"/>
  <c r="Q630" i="2"/>
  <c r="N630" i="2"/>
  <c r="G630" i="2"/>
  <c r="C630" i="2"/>
  <c r="V629" i="2"/>
  <c r="U629" i="2"/>
  <c r="T629" i="2"/>
  <c r="S629" i="2"/>
  <c r="R629" i="2"/>
  <c r="Q629" i="2"/>
  <c r="N629" i="2"/>
  <c r="G629" i="2"/>
  <c r="C629" i="2"/>
  <c r="V628" i="2"/>
  <c r="U628" i="2"/>
  <c r="T628" i="2"/>
  <c r="S628" i="2"/>
  <c r="R628" i="2"/>
  <c r="Q628" i="2"/>
  <c r="N628" i="2"/>
  <c r="G628" i="2"/>
  <c r="D628" i="2"/>
  <c r="C628" i="2"/>
  <c r="V627" i="2"/>
  <c r="U627" i="2"/>
  <c r="T627" i="2"/>
  <c r="S627" i="2"/>
  <c r="R627" i="2"/>
  <c r="Q627" i="2"/>
  <c r="N627" i="2"/>
  <c r="G627" i="2"/>
  <c r="C627" i="2"/>
  <c r="V626" i="2"/>
  <c r="U626" i="2"/>
  <c r="T626" i="2"/>
  <c r="S626" i="2"/>
  <c r="R626" i="2"/>
  <c r="Q626" i="2"/>
  <c r="N626" i="2"/>
  <c r="G626" i="2"/>
  <c r="C626" i="2"/>
  <c r="V625" i="2"/>
  <c r="U625" i="2"/>
  <c r="T625" i="2"/>
  <c r="S625" i="2"/>
  <c r="R625" i="2"/>
  <c r="Q625" i="2"/>
  <c r="N625" i="2"/>
  <c r="G625" i="2"/>
  <c r="C625" i="2"/>
  <c r="V624" i="2"/>
  <c r="U624" i="2"/>
  <c r="T624" i="2"/>
  <c r="S624" i="2"/>
  <c r="R624" i="2"/>
  <c r="Q624" i="2"/>
  <c r="N624" i="2"/>
  <c r="G624" i="2"/>
  <c r="C624" i="2"/>
  <c r="V623" i="2"/>
  <c r="U623" i="2"/>
  <c r="T623" i="2"/>
  <c r="S623" i="2"/>
  <c r="R623" i="2"/>
  <c r="Q623" i="2"/>
  <c r="N623" i="2"/>
  <c r="G623" i="2"/>
  <c r="C623" i="2"/>
  <c r="V622" i="2"/>
  <c r="U622" i="2"/>
  <c r="T622" i="2"/>
  <c r="S622" i="2"/>
  <c r="R622" i="2"/>
  <c r="Q622" i="2"/>
  <c r="N622" i="2"/>
  <c r="G622" i="2"/>
  <c r="C622" i="2"/>
  <c r="V621" i="2"/>
  <c r="U621" i="2"/>
  <c r="T621" i="2"/>
  <c r="S621" i="2"/>
  <c r="R621" i="2"/>
  <c r="Q621" i="2"/>
  <c r="N621" i="2"/>
  <c r="G621" i="2"/>
  <c r="C621" i="2"/>
  <c r="V620" i="2"/>
  <c r="U620" i="2"/>
  <c r="T620" i="2"/>
  <c r="S620" i="2"/>
  <c r="R620" i="2"/>
  <c r="Q620" i="2"/>
  <c r="G620" i="2"/>
  <c r="C620" i="2"/>
  <c r="V619" i="2"/>
  <c r="U619" i="2"/>
  <c r="T619" i="2"/>
  <c r="S619" i="2"/>
  <c r="R619" i="2"/>
  <c r="Q619" i="2"/>
  <c r="N619" i="2"/>
  <c r="G619" i="2"/>
  <c r="C619" i="2"/>
  <c r="V618" i="2"/>
  <c r="U618" i="2"/>
  <c r="T618" i="2"/>
  <c r="S618" i="2"/>
  <c r="R618" i="2"/>
  <c r="Q618" i="2"/>
  <c r="N618" i="2"/>
  <c r="G618" i="2"/>
  <c r="C618" i="2"/>
  <c r="V617" i="2"/>
  <c r="U617" i="2"/>
  <c r="T617" i="2"/>
  <c r="S617" i="2"/>
  <c r="R617" i="2"/>
  <c r="Q617" i="2"/>
  <c r="N617" i="2"/>
  <c r="G617" i="2"/>
  <c r="D617" i="2"/>
  <c r="C617" i="2"/>
  <c r="V616" i="2"/>
  <c r="U616" i="2"/>
  <c r="T616" i="2"/>
  <c r="S616" i="2"/>
  <c r="R616" i="2"/>
  <c r="Q616" i="2"/>
  <c r="N616" i="2"/>
  <c r="G616" i="2"/>
  <c r="C616" i="2"/>
  <c r="V615" i="2"/>
  <c r="U615" i="2"/>
  <c r="T615" i="2"/>
  <c r="S615" i="2"/>
  <c r="R615" i="2"/>
  <c r="Q615" i="2"/>
  <c r="N615" i="2"/>
  <c r="G615" i="2"/>
  <c r="C615" i="2"/>
  <c r="V614" i="2"/>
  <c r="U614" i="2"/>
  <c r="T614" i="2"/>
  <c r="S614" i="2"/>
  <c r="R614" i="2"/>
  <c r="Q614" i="2"/>
  <c r="N614" i="2"/>
  <c r="G614" i="2"/>
  <c r="C614" i="2"/>
  <c r="V613" i="2"/>
  <c r="U613" i="2"/>
  <c r="T613" i="2"/>
  <c r="S613" i="2"/>
  <c r="R613" i="2"/>
  <c r="Q613" i="2"/>
  <c r="G613" i="2"/>
  <c r="C613" i="2"/>
  <c r="V612" i="2"/>
  <c r="U612" i="2"/>
  <c r="T612" i="2"/>
  <c r="S612" i="2"/>
  <c r="R612" i="2"/>
  <c r="Q612" i="2"/>
  <c r="G612" i="2"/>
  <c r="C612" i="2"/>
  <c r="V611" i="2"/>
  <c r="U611" i="2"/>
  <c r="T611" i="2"/>
  <c r="S611" i="2"/>
  <c r="R611" i="2"/>
  <c r="Q611" i="2"/>
  <c r="N611" i="2"/>
  <c r="G611" i="2"/>
  <c r="C611" i="2"/>
  <c r="V610" i="2"/>
  <c r="U610" i="2"/>
  <c r="T610" i="2"/>
  <c r="S610" i="2"/>
  <c r="R610" i="2"/>
  <c r="Q610" i="2"/>
  <c r="N610" i="2"/>
  <c r="G610" i="2"/>
  <c r="C610" i="2"/>
  <c r="V609" i="2"/>
  <c r="U609" i="2"/>
  <c r="T609" i="2"/>
  <c r="S609" i="2"/>
  <c r="R609" i="2"/>
  <c r="Q609" i="2"/>
  <c r="G609" i="2"/>
  <c r="C609" i="2"/>
  <c r="V608" i="2"/>
  <c r="U608" i="2"/>
  <c r="T608" i="2"/>
  <c r="S608" i="2"/>
  <c r="R608" i="2"/>
  <c r="Q608" i="2"/>
  <c r="N608" i="2"/>
  <c r="G608" i="2"/>
  <c r="C608" i="2"/>
  <c r="V607" i="2"/>
  <c r="U607" i="2"/>
  <c r="T607" i="2"/>
  <c r="S607" i="2"/>
  <c r="R607" i="2"/>
  <c r="Q607" i="2"/>
  <c r="N607" i="2"/>
  <c r="G607" i="2"/>
  <c r="C607" i="2"/>
  <c r="V606" i="2"/>
  <c r="U606" i="2"/>
  <c r="T606" i="2"/>
  <c r="S606" i="2"/>
  <c r="R606" i="2"/>
  <c r="Q606" i="2"/>
  <c r="N606" i="2"/>
  <c r="G606" i="2"/>
  <c r="C606" i="2"/>
  <c r="V605" i="2"/>
  <c r="U605" i="2"/>
  <c r="T605" i="2"/>
  <c r="S605" i="2"/>
  <c r="R605" i="2"/>
  <c r="Q605" i="2"/>
  <c r="N605" i="2"/>
  <c r="G605" i="2"/>
  <c r="C605" i="2"/>
  <c r="V604" i="2"/>
  <c r="U604" i="2"/>
  <c r="T604" i="2"/>
  <c r="S604" i="2"/>
  <c r="R604" i="2"/>
  <c r="Q604" i="2"/>
  <c r="N604" i="2"/>
  <c r="G604" i="2"/>
  <c r="C604" i="2"/>
  <c r="V603" i="2"/>
  <c r="U603" i="2"/>
  <c r="T603" i="2"/>
  <c r="S603" i="2"/>
  <c r="R603" i="2"/>
  <c r="Q603" i="2"/>
  <c r="N603" i="2"/>
  <c r="G603" i="2"/>
  <c r="C603" i="2"/>
  <c r="V602" i="2"/>
  <c r="U602" i="2"/>
  <c r="T602" i="2"/>
  <c r="S602" i="2"/>
  <c r="R602" i="2"/>
  <c r="Q602" i="2"/>
  <c r="G602" i="2"/>
  <c r="C602" i="2"/>
  <c r="V601" i="2"/>
  <c r="U601" i="2"/>
  <c r="T601" i="2"/>
  <c r="S601" i="2"/>
  <c r="R601" i="2"/>
  <c r="Q601" i="2"/>
  <c r="G601" i="2"/>
  <c r="C601" i="2"/>
  <c r="V600" i="2"/>
  <c r="U600" i="2"/>
  <c r="T600" i="2"/>
  <c r="S600" i="2"/>
  <c r="R600" i="2"/>
  <c r="Q600" i="2"/>
  <c r="N600" i="2"/>
  <c r="G600" i="2"/>
  <c r="C600" i="2"/>
  <c r="V599" i="2"/>
  <c r="U599" i="2"/>
  <c r="T599" i="2"/>
  <c r="S599" i="2"/>
  <c r="R599" i="2"/>
  <c r="Q599" i="2"/>
  <c r="N599" i="2"/>
  <c r="G599" i="2"/>
  <c r="C599" i="2"/>
  <c r="V598" i="2"/>
  <c r="U598" i="2"/>
  <c r="T598" i="2"/>
  <c r="S598" i="2"/>
  <c r="R598" i="2"/>
  <c r="Q598" i="2"/>
  <c r="G598" i="2"/>
  <c r="C598" i="2"/>
  <c r="V597" i="2"/>
  <c r="U597" i="2"/>
  <c r="T597" i="2"/>
  <c r="S597" i="2"/>
  <c r="R597" i="2"/>
  <c r="Q597" i="2"/>
  <c r="N597" i="2"/>
  <c r="G597" i="2"/>
  <c r="C597" i="2"/>
  <c r="V596" i="2"/>
  <c r="U596" i="2"/>
  <c r="T596" i="2"/>
  <c r="S596" i="2"/>
  <c r="R596" i="2"/>
  <c r="Q596" i="2"/>
  <c r="N596" i="2"/>
  <c r="G596" i="2"/>
  <c r="C596" i="2"/>
  <c r="V595" i="2"/>
  <c r="U595" i="2"/>
  <c r="T595" i="2"/>
  <c r="S595" i="2"/>
  <c r="R595" i="2"/>
  <c r="Q595" i="2"/>
  <c r="N595" i="2"/>
  <c r="G595" i="2"/>
  <c r="C595" i="2"/>
  <c r="V594" i="2"/>
  <c r="U594" i="2"/>
  <c r="T594" i="2"/>
  <c r="S594" i="2"/>
  <c r="R594" i="2"/>
  <c r="Q594" i="2"/>
  <c r="N594" i="2"/>
  <c r="G594" i="2"/>
  <c r="C594" i="2"/>
  <c r="V593" i="2"/>
  <c r="U593" i="2"/>
  <c r="T593" i="2"/>
  <c r="S593" i="2"/>
  <c r="R593" i="2"/>
  <c r="Q593" i="2"/>
  <c r="N593" i="2"/>
  <c r="G593" i="2"/>
  <c r="C593" i="2"/>
  <c r="V592" i="2"/>
  <c r="U592" i="2"/>
  <c r="T592" i="2"/>
  <c r="S592" i="2"/>
  <c r="R592" i="2"/>
  <c r="Q592" i="2"/>
  <c r="N592" i="2"/>
  <c r="G592" i="2"/>
  <c r="C592" i="2"/>
  <c r="V591" i="2"/>
  <c r="U591" i="2"/>
  <c r="T591" i="2"/>
  <c r="S591" i="2"/>
  <c r="R591" i="2"/>
  <c r="Q591" i="2"/>
  <c r="G591" i="2"/>
  <c r="C591" i="2"/>
  <c r="V590" i="2"/>
  <c r="U590" i="2"/>
  <c r="T590" i="2"/>
  <c r="R590" i="2"/>
  <c r="Q590" i="2"/>
  <c r="N590" i="2"/>
  <c r="G590" i="2"/>
  <c r="C590" i="2"/>
  <c r="V589" i="2"/>
  <c r="U589" i="2"/>
  <c r="T589" i="2"/>
  <c r="S589" i="2"/>
  <c r="R589" i="2"/>
  <c r="Q589" i="2"/>
  <c r="N589" i="2"/>
  <c r="G589" i="2"/>
  <c r="C589" i="2"/>
  <c r="V588" i="2"/>
  <c r="U588" i="2"/>
  <c r="T588" i="2"/>
  <c r="S588" i="2"/>
  <c r="R588" i="2"/>
  <c r="Q588" i="2"/>
  <c r="N588" i="2"/>
  <c r="G588" i="2"/>
  <c r="C588" i="2"/>
  <c r="V587" i="2"/>
  <c r="U587" i="2"/>
  <c r="T587" i="2"/>
  <c r="S587" i="2"/>
  <c r="R587" i="2"/>
  <c r="Q587" i="2"/>
  <c r="N587" i="2"/>
  <c r="G587" i="2"/>
  <c r="C587" i="2"/>
  <c r="V586" i="2"/>
  <c r="U586" i="2"/>
  <c r="T586" i="2"/>
  <c r="S586" i="2"/>
  <c r="R586" i="2"/>
  <c r="Q586" i="2"/>
  <c r="N586" i="2"/>
  <c r="G586" i="2"/>
  <c r="C586" i="2"/>
  <c r="V585" i="2"/>
  <c r="U585" i="2"/>
  <c r="T585" i="2"/>
  <c r="S585" i="2"/>
  <c r="R585" i="2"/>
  <c r="Q585" i="2"/>
  <c r="N585" i="2"/>
  <c r="G585" i="2"/>
  <c r="C585" i="2"/>
  <c r="V584" i="2"/>
  <c r="U584" i="2"/>
  <c r="T584" i="2"/>
  <c r="S584" i="2"/>
  <c r="R584" i="2"/>
  <c r="Q584" i="2"/>
  <c r="N584" i="2"/>
  <c r="G584" i="2"/>
  <c r="C584" i="2"/>
  <c r="V583" i="2"/>
  <c r="U583" i="2"/>
  <c r="T583" i="2"/>
  <c r="S583" i="2"/>
  <c r="R583" i="2"/>
  <c r="Q583" i="2"/>
  <c r="N583" i="2"/>
  <c r="G583" i="2"/>
  <c r="C583" i="2"/>
  <c r="V582" i="2"/>
  <c r="U582" i="2"/>
  <c r="T582" i="2"/>
  <c r="S582" i="2"/>
  <c r="R582" i="2"/>
  <c r="Q582" i="2"/>
  <c r="G582" i="2"/>
  <c r="C582" i="2"/>
  <c r="V581" i="2"/>
  <c r="U581" i="2"/>
  <c r="T581" i="2"/>
  <c r="S581" i="2"/>
  <c r="R581" i="2"/>
  <c r="Q581" i="2"/>
  <c r="N581" i="2"/>
  <c r="G581" i="2"/>
  <c r="C581" i="2"/>
  <c r="V580" i="2"/>
  <c r="U580" i="2"/>
  <c r="T580" i="2"/>
  <c r="S580" i="2"/>
  <c r="R580" i="2"/>
  <c r="Q580" i="2"/>
  <c r="N580" i="2"/>
  <c r="G580" i="2"/>
  <c r="C580" i="2"/>
  <c r="V579" i="2"/>
  <c r="U579" i="2"/>
  <c r="T579" i="2"/>
  <c r="S579" i="2"/>
  <c r="R579" i="2"/>
  <c r="Q579" i="2"/>
  <c r="N579" i="2"/>
  <c r="G579" i="2"/>
  <c r="C579" i="2"/>
  <c r="V578" i="2"/>
  <c r="U578" i="2"/>
  <c r="T578" i="2"/>
  <c r="S578" i="2"/>
  <c r="R578" i="2"/>
  <c r="Q578" i="2"/>
  <c r="N578" i="2"/>
  <c r="G578" i="2"/>
  <c r="C578" i="2"/>
  <c r="V577" i="2"/>
  <c r="U577" i="2"/>
  <c r="T577" i="2"/>
  <c r="S577" i="2"/>
  <c r="R577" i="2"/>
  <c r="Q577" i="2"/>
  <c r="N577" i="2"/>
  <c r="G577" i="2"/>
  <c r="C577" i="2"/>
  <c r="V576" i="2"/>
  <c r="U576" i="2"/>
  <c r="T576" i="2"/>
  <c r="S576" i="2"/>
  <c r="R576" i="2"/>
  <c r="Q576" i="2"/>
  <c r="N576" i="2"/>
  <c r="G576" i="2"/>
  <c r="C576" i="2"/>
  <c r="V575" i="2"/>
  <c r="U575" i="2"/>
  <c r="T575" i="2"/>
  <c r="S575" i="2"/>
  <c r="R575" i="2"/>
  <c r="Q575" i="2"/>
  <c r="N575" i="2"/>
  <c r="G575" i="2"/>
  <c r="C575" i="2"/>
  <c r="V574" i="2"/>
  <c r="U574" i="2"/>
  <c r="T574" i="2"/>
  <c r="S574" i="2"/>
  <c r="R574" i="2"/>
  <c r="Q574" i="2"/>
  <c r="N574" i="2"/>
  <c r="G574" i="2"/>
  <c r="C574" i="2"/>
  <c r="V573" i="2"/>
  <c r="U573" i="2"/>
  <c r="T573" i="2"/>
  <c r="S573" i="2"/>
  <c r="R573" i="2"/>
  <c r="Q573" i="2"/>
  <c r="N573" i="2"/>
  <c r="G573" i="2"/>
  <c r="C573" i="2"/>
  <c r="V572" i="2"/>
  <c r="U572" i="2"/>
  <c r="T572" i="2"/>
  <c r="S572" i="2"/>
  <c r="R572" i="2"/>
  <c r="Q572" i="2"/>
  <c r="N572" i="2"/>
  <c r="G572" i="2"/>
  <c r="C572" i="2"/>
  <c r="V571" i="2"/>
  <c r="U571" i="2"/>
  <c r="T571" i="2"/>
  <c r="S571" i="2"/>
  <c r="R571" i="2"/>
  <c r="Q571" i="2"/>
  <c r="N571" i="2"/>
  <c r="G571" i="2"/>
  <c r="C571" i="2"/>
  <c r="V570" i="2"/>
  <c r="U570" i="2"/>
  <c r="T570" i="2"/>
  <c r="S570" i="2"/>
  <c r="R570" i="2"/>
  <c r="Q570" i="2"/>
  <c r="N570" i="2"/>
  <c r="G570" i="2"/>
  <c r="C570" i="2"/>
  <c r="V569" i="2"/>
  <c r="U569" i="2"/>
  <c r="T569" i="2"/>
  <c r="S569" i="2"/>
  <c r="R569" i="2"/>
  <c r="Q569" i="2"/>
  <c r="N569" i="2"/>
  <c r="G569" i="2"/>
  <c r="C569" i="2"/>
  <c r="V568" i="2"/>
  <c r="U568" i="2"/>
  <c r="T568" i="2"/>
  <c r="S568" i="2"/>
  <c r="R568" i="2"/>
  <c r="Q568" i="2"/>
  <c r="N568" i="2"/>
  <c r="G568" i="2"/>
  <c r="C568" i="2"/>
  <c r="V567" i="2"/>
  <c r="U567" i="2"/>
  <c r="T567" i="2"/>
  <c r="S567" i="2"/>
  <c r="R567" i="2"/>
  <c r="Q567" i="2"/>
  <c r="N567" i="2"/>
  <c r="G567" i="2"/>
  <c r="C567" i="2"/>
  <c r="V566" i="2"/>
  <c r="U566" i="2"/>
  <c r="T566" i="2"/>
  <c r="S566" i="2"/>
  <c r="R566" i="2"/>
  <c r="Q566" i="2"/>
  <c r="N566" i="2"/>
  <c r="G566" i="2"/>
  <c r="C566" i="2"/>
  <c r="V565" i="2"/>
  <c r="U565" i="2"/>
  <c r="T565" i="2"/>
  <c r="S565" i="2"/>
  <c r="R565" i="2"/>
  <c r="Q565" i="2"/>
  <c r="N565" i="2"/>
  <c r="G565" i="2"/>
  <c r="C565" i="2"/>
  <c r="V564" i="2"/>
  <c r="U564" i="2"/>
  <c r="T564" i="2"/>
  <c r="S564" i="2"/>
  <c r="R564" i="2"/>
  <c r="Q564" i="2"/>
  <c r="N564" i="2"/>
  <c r="G564" i="2"/>
  <c r="C564" i="2"/>
  <c r="V563" i="2"/>
  <c r="U563" i="2"/>
  <c r="T563" i="2"/>
  <c r="S563" i="2"/>
  <c r="R563" i="2"/>
  <c r="Q563" i="2"/>
  <c r="G563" i="2"/>
  <c r="C563" i="2"/>
  <c r="V562" i="2"/>
  <c r="U562" i="2"/>
  <c r="T562" i="2"/>
  <c r="S562" i="2"/>
  <c r="R562" i="2"/>
  <c r="Q562" i="2"/>
  <c r="N562" i="2"/>
  <c r="G562" i="2"/>
  <c r="C562" i="2"/>
  <c r="V561" i="2"/>
  <c r="U561" i="2"/>
  <c r="T561" i="2"/>
  <c r="S561" i="2"/>
  <c r="R561" i="2"/>
  <c r="Q561" i="2"/>
  <c r="N561" i="2"/>
  <c r="G561" i="2"/>
  <c r="C561" i="2"/>
  <c r="V560" i="2"/>
  <c r="U560" i="2"/>
  <c r="T560" i="2"/>
  <c r="S560" i="2"/>
  <c r="R560" i="2"/>
  <c r="Q560" i="2"/>
  <c r="N560" i="2"/>
  <c r="G560" i="2"/>
  <c r="C560" i="2"/>
  <c r="V559" i="2"/>
  <c r="U559" i="2"/>
  <c r="T559" i="2"/>
  <c r="S559" i="2"/>
  <c r="R559" i="2"/>
  <c r="Q559" i="2"/>
  <c r="N559" i="2"/>
  <c r="G559" i="2"/>
  <c r="C559" i="2"/>
  <c r="V558" i="2"/>
  <c r="U558" i="2"/>
  <c r="T558" i="2"/>
  <c r="S558" i="2"/>
  <c r="R558" i="2"/>
  <c r="Q558" i="2"/>
  <c r="N558" i="2"/>
  <c r="G558" i="2"/>
  <c r="C558" i="2"/>
  <c r="V557" i="2"/>
  <c r="U557" i="2"/>
  <c r="T557" i="2"/>
  <c r="S557" i="2"/>
  <c r="R557" i="2"/>
  <c r="Q557" i="2"/>
  <c r="N557" i="2"/>
  <c r="G557" i="2"/>
  <c r="C557" i="2"/>
  <c r="V556" i="2"/>
  <c r="U556" i="2"/>
  <c r="T556" i="2"/>
  <c r="S556" i="2"/>
  <c r="R556" i="2"/>
  <c r="Q556" i="2"/>
  <c r="N556" i="2"/>
  <c r="G556" i="2"/>
  <c r="C556" i="2"/>
  <c r="V555" i="2"/>
  <c r="U555" i="2"/>
  <c r="T555" i="2"/>
  <c r="S555" i="2"/>
  <c r="R555" i="2"/>
  <c r="Q555" i="2"/>
  <c r="N555" i="2"/>
  <c r="G555" i="2"/>
  <c r="C555" i="2"/>
  <c r="V554" i="2"/>
  <c r="U554" i="2"/>
  <c r="T554" i="2"/>
  <c r="S554" i="2"/>
  <c r="R554" i="2"/>
  <c r="Q554" i="2"/>
  <c r="N554" i="2"/>
  <c r="G554" i="2"/>
  <c r="C554" i="2"/>
  <c r="V553" i="2"/>
  <c r="U553" i="2"/>
  <c r="T553" i="2"/>
  <c r="S553" i="2"/>
  <c r="R553" i="2"/>
  <c r="Q553" i="2"/>
  <c r="N553" i="2"/>
  <c r="G553" i="2"/>
  <c r="C553" i="2"/>
  <c r="V552" i="2"/>
  <c r="U552" i="2"/>
  <c r="T552" i="2"/>
  <c r="S552" i="2"/>
  <c r="R552" i="2"/>
  <c r="Q552" i="2"/>
  <c r="N552" i="2"/>
  <c r="G552" i="2"/>
  <c r="C552" i="2"/>
  <c r="V551" i="2"/>
  <c r="U551" i="2"/>
  <c r="T551" i="2"/>
  <c r="S551" i="2"/>
  <c r="R551" i="2"/>
  <c r="Q551" i="2"/>
  <c r="N551" i="2"/>
  <c r="G551" i="2"/>
  <c r="C551" i="2"/>
  <c r="V550" i="2"/>
  <c r="U550" i="2"/>
  <c r="T550" i="2"/>
  <c r="S550" i="2"/>
  <c r="R550" i="2"/>
  <c r="Q550" i="2"/>
  <c r="N550" i="2"/>
  <c r="G550" i="2"/>
  <c r="C550" i="2"/>
  <c r="V549" i="2"/>
  <c r="U549" i="2"/>
  <c r="T549" i="2"/>
  <c r="S549" i="2"/>
  <c r="R549" i="2"/>
  <c r="Q549" i="2"/>
  <c r="N549" i="2"/>
  <c r="G549" i="2"/>
  <c r="C549" i="2"/>
  <c r="V548" i="2"/>
  <c r="U548" i="2"/>
  <c r="T548" i="2"/>
  <c r="S548" i="2"/>
  <c r="R548" i="2"/>
  <c r="Q548" i="2"/>
  <c r="N548" i="2"/>
  <c r="G548" i="2"/>
  <c r="C548" i="2"/>
  <c r="V547" i="2"/>
  <c r="U547" i="2"/>
  <c r="T547" i="2"/>
  <c r="S547" i="2"/>
  <c r="R547" i="2"/>
  <c r="Q547" i="2"/>
  <c r="N547" i="2"/>
  <c r="G547" i="2"/>
  <c r="C547" i="2"/>
  <c r="V546" i="2"/>
  <c r="U546" i="2"/>
  <c r="T546" i="2"/>
  <c r="S546" i="2"/>
  <c r="R546" i="2"/>
  <c r="Q546" i="2"/>
  <c r="N546" i="2"/>
  <c r="G546" i="2"/>
  <c r="C546" i="2"/>
  <c r="V545" i="2"/>
  <c r="U545" i="2"/>
  <c r="T545" i="2"/>
  <c r="S545" i="2"/>
  <c r="R545" i="2"/>
  <c r="Q545" i="2"/>
  <c r="N545" i="2"/>
  <c r="G545" i="2"/>
  <c r="C545" i="2"/>
  <c r="V544" i="2"/>
  <c r="U544" i="2"/>
  <c r="T544" i="2"/>
  <c r="S544" i="2"/>
  <c r="R544" i="2"/>
  <c r="Q544" i="2"/>
  <c r="N544" i="2"/>
  <c r="G544" i="2"/>
  <c r="C544" i="2"/>
  <c r="V543" i="2"/>
  <c r="U543" i="2"/>
  <c r="T543" i="2"/>
  <c r="S543" i="2"/>
  <c r="R543" i="2"/>
  <c r="Q543" i="2"/>
  <c r="N543" i="2"/>
  <c r="G543" i="2"/>
  <c r="C543" i="2"/>
  <c r="V542" i="2"/>
  <c r="U542" i="2"/>
  <c r="T542" i="2"/>
  <c r="S542" i="2"/>
  <c r="R542" i="2"/>
  <c r="Q542" i="2"/>
  <c r="N542" i="2"/>
  <c r="G542" i="2"/>
  <c r="C542" i="2"/>
  <c r="V541" i="2"/>
  <c r="U541" i="2"/>
  <c r="T541" i="2"/>
  <c r="S541" i="2"/>
  <c r="R541" i="2"/>
  <c r="Q541" i="2"/>
  <c r="N541" i="2"/>
  <c r="G541" i="2"/>
  <c r="C541" i="2"/>
  <c r="V540" i="2"/>
  <c r="U540" i="2"/>
  <c r="T540" i="2"/>
  <c r="S540" i="2"/>
  <c r="R540" i="2"/>
  <c r="Q540" i="2"/>
  <c r="N540" i="2"/>
  <c r="G540" i="2"/>
  <c r="C540" i="2"/>
  <c r="V539" i="2"/>
  <c r="U539" i="2"/>
  <c r="T539" i="2"/>
  <c r="S539" i="2"/>
  <c r="R539" i="2"/>
  <c r="Q539" i="2"/>
  <c r="N539" i="2"/>
  <c r="G539" i="2"/>
  <c r="C539" i="2"/>
  <c r="V538" i="2"/>
  <c r="U538" i="2"/>
  <c r="T538" i="2"/>
  <c r="S538" i="2"/>
  <c r="R538" i="2"/>
  <c r="Q538" i="2"/>
  <c r="N538" i="2"/>
  <c r="G538" i="2"/>
  <c r="C538" i="2"/>
  <c r="V537" i="2"/>
  <c r="U537" i="2"/>
  <c r="T537" i="2"/>
  <c r="S537" i="2"/>
  <c r="R537" i="2"/>
  <c r="Q537" i="2"/>
  <c r="N537" i="2"/>
  <c r="G537" i="2"/>
  <c r="C537" i="2"/>
  <c r="V536" i="2"/>
  <c r="U536" i="2"/>
  <c r="T536" i="2"/>
  <c r="S536" i="2"/>
  <c r="R536" i="2"/>
  <c r="Q536" i="2"/>
  <c r="N536" i="2"/>
  <c r="G536" i="2"/>
  <c r="C536" i="2"/>
  <c r="V535" i="2"/>
  <c r="U535" i="2"/>
  <c r="T535" i="2"/>
  <c r="S535" i="2"/>
  <c r="R535" i="2"/>
  <c r="Q535" i="2"/>
  <c r="N535" i="2"/>
  <c r="G535" i="2"/>
  <c r="C535" i="2"/>
  <c r="V534" i="2"/>
  <c r="U534" i="2"/>
  <c r="T534" i="2"/>
  <c r="S534" i="2"/>
  <c r="R534" i="2"/>
  <c r="Q534" i="2"/>
  <c r="N534" i="2"/>
  <c r="G534" i="2"/>
  <c r="C534" i="2"/>
  <c r="V533" i="2"/>
  <c r="U533" i="2"/>
  <c r="T533" i="2"/>
  <c r="S533" i="2"/>
  <c r="R533" i="2"/>
  <c r="Q533" i="2"/>
  <c r="N533" i="2"/>
  <c r="G533" i="2"/>
  <c r="C533" i="2"/>
  <c r="V532" i="2"/>
  <c r="U532" i="2"/>
  <c r="T532" i="2"/>
  <c r="S532" i="2"/>
  <c r="R532" i="2"/>
  <c r="Q532" i="2"/>
  <c r="N532" i="2"/>
  <c r="G532" i="2"/>
  <c r="C532" i="2"/>
  <c r="V531" i="2"/>
  <c r="U531" i="2"/>
  <c r="T531" i="2"/>
  <c r="S531" i="2"/>
  <c r="R531" i="2"/>
  <c r="Q531" i="2"/>
  <c r="N531" i="2"/>
  <c r="G531" i="2"/>
  <c r="C531" i="2"/>
  <c r="V530" i="2"/>
  <c r="U530" i="2"/>
  <c r="T530" i="2"/>
  <c r="S530" i="2"/>
  <c r="R530" i="2"/>
  <c r="Q530" i="2"/>
  <c r="N530" i="2"/>
  <c r="C530" i="2"/>
  <c r="V529" i="2"/>
  <c r="U529" i="2"/>
  <c r="T529" i="2"/>
  <c r="S529" i="2"/>
  <c r="R529" i="2"/>
  <c r="Q529" i="2"/>
  <c r="N529" i="2"/>
  <c r="C529" i="2"/>
  <c r="V528" i="2"/>
  <c r="U528" i="2"/>
  <c r="T528" i="2"/>
  <c r="S528" i="2"/>
  <c r="R528" i="2"/>
  <c r="Q528" i="2"/>
  <c r="N528" i="2"/>
  <c r="G528" i="2"/>
  <c r="C528" i="2"/>
  <c r="V527" i="2"/>
  <c r="U527" i="2"/>
  <c r="T527" i="2"/>
  <c r="S527" i="2"/>
  <c r="R527" i="2"/>
  <c r="Q527" i="2"/>
  <c r="N527" i="2"/>
  <c r="G527" i="2"/>
  <c r="C527" i="2"/>
  <c r="V526" i="2"/>
  <c r="U526" i="2"/>
  <c r="T526" i="2"/>
  <c r="S526" i="2"/>
  <c r="R526" i="2"/>
  <c r="Q526" i="2"/>
  <c r="N526" i="2"/>
  <c r="G526" i="2"/>
  <c r="C526" i="2"/>
  <c r="V525" i="2"/>
  <c r="U525" i="2"/>
  <c r="T525" i="2"/>
  <c r="S525" i="2"/>
  <c r="R525" i="2"/>
  <c r="Q525" i="2"/>
  <c r="N525" i="2"/>
  <c r="G525" i="2"/>
  <c r="C525" i="2"/>
  <c r="V524" i="2"/>
  <c r="U524" i="2"/>
  <c r="T524" i="2"/>
  <c r="S524" i="2"/>
  <c r="R524" i="2"/>
  <c r="Q524" i="2"/>
  <c r="N524" i="2"/>
  <c r="G524" i="2"/>
  <c r="C524" i="2"/>
  <c r="V523" i="2"/>
  <c r="U523" i="2"/>
  <c r="T523" i="2"/>
  <c r="S523" i="2"/>
  <c r="R523" i="2"/>
  <c r="Q523" i="2"/>
  <c r="N523" i="2"/>
  <c r="G523" i="2"/>
  <c r="C523" i="2"/>
  <c r="V522" i="2"/>
  <c r="U522" i="2"/>
  <c r="T522" i="2"/>
  <c r="S522" i="2"/>
  <c r="R522" i="2"/>
  <c r="Q522" i="2"/>
  <c r="G522" i="2"/>
  <c r="C522" i="2"/>
  <c r="V521" i="2"/>
  <c r="U521" i="2"/>
  <c r="T521" i="2"/>
  <c r="S521" i="2"/>
  <c r="R521" i="2"/>
  <c r="Q521" i="2"/>
  <c r="G521" i="2"/>
  <c r="C521" i="2"/>
  <c r="V520" i="2"/>
  <c r="U520" i="2"/>
  <c r="T520" i="2"/>
  <c r="S520" i="2"/>
  <c r="R520" i="2"/>
  <c r="Q520" i="2"/>
  <c r="N520" i="2"/>
  <c r="G520" i="2"/>
  <c r="C520" i="2"/>
  <c r="V519" i="2"/>
  <c r="U519" i="2"/>
  <c r="T519" i="2"/>
  <c r="S519" i="2"/>
  <c r="R519" i="2"/>
  <c r="Q519" i="2"/>
  <c r="N519" i="2"/>
  <c r="G519" i="2"/>
  <c r="C519" i="2"/>
  <c r="V518" i="2"/>
  <c r="U518" i="2"/>
  <c r="T518" i="2"/>
  <c r="S518" i="2"/>
  <c r="R518" i="2"/>
  <c r="Q518" i="2"/>
  <c r="N518" i="2"/>
  <c r="G518" i="2"/>
  <c r="C518" i="2"/>
  <c r="V517" i="2"/>
  <c r="U517" i="2"/>
  <c r="T517" i="2"/>
  <c r="S517" i="2"/>
  <c r="R517" i="2"/>
  <c r="Q517" i="2"/>
  <c r="N517" i="2"/>
  <c r="G517" i="2"/>
  <c r="C517" i="2"/>
  <c r="V516" i="2"/>
  <c r="U516" i="2"/>
  <c r="T516" i="2"/>
  <c r="S516" i="2"/>
  <c r="R516" i="2"/>
  <c r="Q516" i="2"/>
  <c r="N516" i="2"/>
  <c r="C516" i="2"/>
  <c r="V515" i="2"/>
  <c r="U515" i="2"/>
  <c r="T515" i="2"/>
  <c r="S515" i="2"/>
  <c r="R515" i="2"/>
  <c r="Q515" i="2"/>
  <c r="N515" i="2"/>
  <c r="C515" i="2"/>
  <c r="V514" i="2"/>
  <c r="U514" i="2"/>
  <c r="T514" i="2"/>
  <c r="S514" i="2"/>
  <c r="R514" i="2"/>
  <c r="Q514" i="2"/>
  <c r="N514" i="2"/>
  <c r="G514" i="2"/>
  <c r="C514" i="2"/>
  <c r="V513" i="2"/>
  <c r="U513" i="2"/>
  <c r="T513" i="2"/>
  <c r="S513" i="2"/>
  <c r="R513" i="2"/>
  <c r="Q513" i="2"/>
  <c r="N513" i="2"/>
  <c r="G513" i="2"/>
  <c r="C513" i="2"/>
  <c r="V512" i="2"/>
  <c r="U512" i="2"/>
  <c r="T512" i="2"/>
  <c r="S512" i="2"/>
  <c r="R512" i="2"/>
  <c r="Q512" i="2"/>
  <c r="N512" i="2"/>
  <c r="G512" i="2"/>
  <c r="C512" i="2"/>
  <c r="V511" i="2"/>
  <c r="U511" i="2"/>
  <c r="T511" i="2"/>
  <c r="S511" i="2"/>
  <c r="R511" i="2"/>
  <c r="Q511" i="2"/>
  <c r="N511" i="2"/>
  <c r="G511" i="2"/>
  <c r="C511" i="2"/>
  <c r="V510" i="2"/>
  <c r="U510" i="2"/>
  <c r="T510" i="2"/>
  <c r="S510" i="2"/>
  <c r="R510" i="2"/>
  <c r="Q510" i="2"/>
  <c r="N510" i="2"/>
  <c r="C510" i="2"/>
  <c r="V509" i="2"/>
  <c r="U509" i="2"/>
  <c r="T509" i="2"/>
  <c r="S509" i="2"/>
  <c r="R509" i="2"/>
  <c r="Q509" i="2"/>
  <c r="N509" i="2"/>
  <c r="C509" i="2"/>
  <c r="V508" i="2"/>
  <c r="U508" i="2"/>
  <c r="T508" i="2"/>
  <c r="S508" i="2"/>
  <c r="R508" i="2"/>
  <c r="Q508" i="2"/>
  <c r="N508" i="2"/>
  <c r="G508" i="2"/>
  <c r="C508" i="2"/>
  <c r="V507" i="2"/>
  <c r="U507" i="2"/>
  <c r="T507" i="2"/>
  <c r="S507" i="2"/>
  <c r="R507" i="2"/>
  <c r="Q507" i="2"/>
  <c r="N507" i="2"/>
  <c r="G507" i="2"/>
  <c r="C507" i="2"/>
  <c r="V506" i="2"/>
  <c r="U506" i="2"/>
  <c r="T506" i="2"/>
  <c r="S506" i="2"/>
  <c r="R506" i="2"/>
  <c r="Q506" i="2"/>
  <c r="N506" i="2"/>
  <c r="G506" i="2"/>
  <c r="C506" i="2"/>
  <c r="V505" i="2"/>
  <c r="U505" i="2"/>
  <c r="T505" i="2"/>
  <c r="S505" i="2"/>
  <c r="R505" i="2"/>
  <c r="Q505" i="2"/>
  <c r="N505" i="2"/>
  <c r="G505" i="2"/>
  <c r="C505" i="2"/>
  <c r="V504" i="2"/>
  <c r="U504" i="2"/>
  <c r="T504" i="2"/>
  <c r="S504" i="2"/>
  <c r="R504" i="2"/>
  <c r="Q504" i="2"/>
  <c r="N504" i="2"/>
  <c r="G504" i="2"/>
  <c r="C504" i="2"/>
  <c r="V503" i="2"/>
  <c r="U503" i="2"/>
  <c r="T503" i="2"/>
  <c r="S503" i="2"/>
  <c r="R503" i="2"/>
  <c r="Q503" i="2"/>
  <c r="G503" i="2"/>
  <c r="C503" i="2"/>
  <c r="V502" i="2"/>
  <c r="U502" i="2"/>
  <c r="T502" i="2"/>
  <c r="S502" i="2"/>
  <c r="R502" i="2"/>
  <c r="Q502" i="2"/>
  <c r="N502" i="2"/>
  <c r="G502" i="2"/>
  <c r="C502" i="2"/>
  <c r="V501" i="2"/>
  <c r="U501" i="2"/>
  <c r="T501" i="2"/>
  <c r="S501" i="2"/>
  <c r="R501" i="2"/>
  <c r="Q501" i="2"/>
  <c r="N501" i="2"/>
  <c r="G501" i="2"/>
  <c r="C501" i="2"/>
  <c r="V500" i="2"/>
  <c r="U500" i="2"/>
  <c r="T500" i="2"/>
  <c r="S500" i="2"/>
  <c r="R500" i="2"/>
  <c r="Q500" i="2"/>
  <c r="N500" i="2"/>
  <c r="G500" i="2"/>
  <c r="C500" i="2"/>
  <c r="V499" i="2"/>
  <c r="U499" i="2"/>
  <c r="T499" i="2"/>
  <c r="S499" i="2"/>
  <c r="R499" i="2"/>
  <c r="Q499" i="2"/>
  <c r="N499" i="2"/>
  <c r="G499" i="2"/>
  <c r="C499" i="2"/>
  <c r="V498" i="2"/>
  <c r="U498" i="2"/>
  <c r="T498" i="2"/>
  <c r="S498" i="2"/>
  <c r="R498" i="2"/>
  <c r="Q498" i="2"/>
  <c r="N498" i="2"/>
  <c r="G498" i="2"/>
  <c r="C498" i="2"/>
  <c r="V497" i="2"/>
  <c r="U497" i="2"/>
  <c r="T497" i="2"/>
  <c r="S497" i="2"/>
  <c r="R497" i="2"/>
  <c r="Q497" i="2"/>
  <c r="N497" i="2"/>
  <c r="G497" i="2"/>
  <c r="C497" i="2"/>
  <c r="V496" i="2"/>
  <c r="U496" i="2"/>
  <c r="T496" i="2"/>
  <c r="S496" i="2"/>
  <c r="R496" i="2"/>
  <c r="Q496" i="2"/>
  <c r="N496" i="2"/>
  <c r="G496" i="2"/>
  <c r="C496" i="2"/>
  <c r="V495" i="2"/>
  <c r="U495" i="2"/>
  <c r="T495" i="2"/>
  <c r="S495" i="2"/>
  <c r="R495" i="2"/>
  <c r="Q495" i="2"/>
  <c r="N495" i="2"/>
  <c r="G495" i="2"/>
  <c r="C495" i="2"/>
  <c r="V494" i="2"/>
  <c r="U494" i="2"/>
  <c r="T494" i="2"/>
  <c r="S494" i="2"/>
  <c r="R494" i="2"/>
  <c r="Q494" i="2"/>
  <c r="N494" i="2"/>
  <c r="G494" i="2"/>
  <c r="C494" i="2"/>
  <c r="V493" i="2"/>
  <c r="U493" i="2"/>
  <c r="T493" i="2"/>
  <c r="S493" i="2"/>
  <c r="R493" i="2"/>
  <c r="Q493" i="2"/>
  <c r="N493" i="2"/>
  <c r="G493" i="2"/>
  <c r="C493" i="2"/>
  <c r="V492" i="2"/>
  <c r="U492" i="2"/>
  <c r="T492" i="2"/>
  <c r="S492" i="2"/>
  <c r="R492" i="2"/>
  <c r="Q492" i="2"/>
  <c r="N492" i="2"/>
  <c r="G492" i="2"/>
  <c r="C492" i="2"/>
  <c r="V491" i="2"/>
  <c r="U491" i="2"/>
  <c r="T491" i="2"/>
  <c r="S491" i="2"/>
  <c r="R491" i="2"/>
  <c r="Q491" i="2"/>
  <c r="N491" i="2"/>
  <c r="G491" i="2"/>
  <c r="C491" i="2"/>
  <c r="V490" i="2"/>
  <c r="U490" i="2"/>
  <c r="T490" i="2"/>
  <c r="S490" i="2"/>
  <c r="R490" i="2"/>
  <c r="Q490" i="2"/>
  <c r="N490" i="2"/>
  <c r="G490" i="2"/>
  <c r="C490" i="2"/>
  <c r="V489" i="2"/>
  <c r="U489" i="2"/>
  <c r="T489" i="2"/>
  <c r="S489" i="2"/>
  <c r="R489" i="2"/>
  <c r="Q489" i="2"/>
  <c r="N489" i="2"/>
  <c r="G489" i="2"/>
  <c r="C489" i="2"/>
  <c r="V488" i="2"/>
  <c r="U488" i="2"/>
  <c r="T488" i="2"/>
  <c r="S488" i="2"/>
  <c r="R488" i="2"/>
  <c r="Q488" i="2"/>
  <c r="N488" i="2"/>
  <c r="G488" i="2"/>
  <c r="C488" i="2"/>
  <c r="V487" i="2"/>
  <c r="U487" i="2"/>
  <c r="T487" i="2"/>
  <c r="S487" i="2"/>
  <c r="R487" i="2"/>
  <c r="Q487" i="2"/>
  <c r="N487" i="2"/>
  <c r="G487" i="2"/>
  <c r="C487" i="2"/>
  <c r="V486" i="2"/>
  <c r="U486" i="2"/>
  <c r="T486" i="2"/>
  <c r="S486" i="2"/>
  <c r="R486" i="2"/>
  <c r="Q486" i="2"/>
  <c r="N486" i="2"/>
  <c r="G486" i="2"/>
  <c r="C486" i="2"/>
  <c r="V485" i="2"/>
  <c r="U485" i="2"/>
  <c r="T485" i="2"/>
  <c r="S485" i="2"/>
  <c r="R485" i="2"/>
  <c r="Q485" i="2"/>
  <c r="N485" i="2"/>
  <c r="G485" i="2"/>
  <c r="C485" i="2"/>
  <c r="V484" i="2"/>
  <c r="U484" i="2"/>
  <c r="T484" i="2"/>
  <c r="S484" i="2"/>
  <c r="R484" i="2"/>
  <c r="Q484" i="2"/>
  <c r="N484" i="2"/>
  <c r="G484" i="2"/>
  <c r="C484" i="2"/>
  <c r="V483" i="2"/>
  <c r="U483" i="2"/>
  <c r="T483" i="2"/>
  <c r="S483" i="2"/>
  <c r="R483" i="2"/>
  <c r="Q483" i="2"/>
  <c r="N483" i="2"/>
  <c r="G483" i="2"/>
  <c r="C483" i="2"/>
  <c r="V482" i="2"/>
  <c r="U482" i="2"/>
  <c r="T482" i="2"/>
  <c r="S482" i="2"/>
  <c r="R482" i="2"/>
  <c r="Q482" i="2"/>
  <c r="N482" i="2"/>
  <c r="G482" i="2"/>
  <c r="C482" i="2"/>
  <c r="V481" i="2"/>
  <c r="U481" i="2"/>
  <c r="T481" i="2"/>
  <c r="S481" i="2"/>
  <c r="R481" i="2"/>
  <c r="Q481" i="2"/>
  <c r="N481" i="2"/>
  <c r="G481" i="2"/>
  <c r="C481" i="2"/>
  <c r="V480" i="2"/>
  <c r="U480" i="2"/>
  <c r="T480" i="2"/>
  <c r="S480" i="2"/>
  <c r="R480" i="2"/>
  <c r="Q480" i="2"/>
  <c r="N480" i="2"/>
  <c r="G480" i="2"/>
  <c r="C480" i="2"/>
  <c r="V479" i="2"/>
  <c r="U479" i="2"/>
  <c r="T479" i="2"/>
  <c r="S479" i="2"/>
  <c r="R479" i="2"/>
  <c r="Q479" i="2"/>
  <c r="N479" i="2"/>
  <c r="G479" i="2"/>
  <c r="C479" i="2"/>
  <c r="V478" i="2"/>
  <c r="U478" i="2"/>
  <c r="T478" i="2"/>
  <c r="S478" i="2"/>
  <c r="R478" i="2"/>
  <c r="Q478" i="2"/>
  <c r="N478" i="2"/>
  <c r="G478" i="2"/>
  <c r="C478" i="2"/>
  <c r="V477" i="2"/>
  <c r="U477" i="2"/>
  <c r="T477" i="2"/>
  <c r="S477" i="2"/>
  <c r="R477" i="2"/>
  <c r="Q477" i="2"/>
  <c r="N477" i="2"/>
  <c r="G477" i="2"/>
  <c r="C477" i="2"/>
  <c r="V476" i="2"/>
  <c r="U476" i="2"/>
  <c r="T476" i="2"/>
  <c r="S476" i="2"/>
  <c r="R476" i="2"/>
  <c r="Q476" i="2"/>
  <c r="N476" i="2"/>
  <c r="G476" i="2"/>
  <c r="C476" i="2"/>
  <c r="V475" i="2"/>
  <c r="U475" i="2"/>
  <c r="T475" i="2"/>
  <c r="S475" i="2"/>
  <c r="R475" i="2"/>
  <c r="Q475" i="2"/>
  <c r="N475" i="2"/>
  <c r="G475" i="2"/>
  <c r="C475" i="2"/>
  <c r="V474" i="2"/>
  <c r="U474" i="2"/>
  <c r="T474" i="2"/>
  <c r="S474" i="2"/>
  <c r="R474" i="2"/>
  <c r="Q474" i="2"/>
  <c r="N474" i="2"/>
  <c r="G474" i="2"/>
  <c r="C474" i="2"/>
  <c r="V473" i="2"/>
  <c r="U473" i="2"/>
  <c r="T473" i="2"/>
  <c r="S473" i="2"/>
  <c r="R473" i="2"/>
  <c r="Q473" i="2"/>
  <c r="N473" i="2"/>
  <c r="G473" i="2"/>
  <c r="C473" i="2"/>
  <c r="V472" i="2"/>
  <c r="U472" i="2"/>
  <c r="T472" i="2"/>
  <c r="S472" i="2"/>
  <c r="R472" i="2"/>
  <c r="Q472" i="2"/>
  <c r="N472" i="2"/>
  <c r="G472" i="2"/>
  <c r="C472" i="2"/>
  <c r="V471" i="2"/>
  <c r="U471" i="2"/>
  <c r="T471" i="2"/>
  <c r="S471" i="2"/>
  <c r="R471" i="2"/>
  <c r="Q471" i="2"/>
  <c r="N471" i="2"/>
  <c r="G471" i="2"/>
  <c r="C471" i="2"/>
  <c r="V470" i="2"/>
  <c r="U470" i="2"/>
  <c r="T470" i="2"/>
  <c r="S470" i="2"/>
  <c r="R470" i="2"/>
  <c r="Q470" i="2"/>
  <c r="N470" i="2"/>
  <c r="G470" i="2"/>
  <c r="C470" i="2"/>
  <c r="V469" i="2"/>
  <c r="U469" i="2"/>
  <c r="T469" i="2"/>
  <c r="S469" i="2"/>
  <c r="R469" i="2"/>
  <c r="Q469" i="2"/>
  <c r="N469" i="2"/>
  <c r="G469" i="2"/>
  <c r="C469" i="2"/>
  <c r="V468" i="2"/>
  <c r="U468" i="2"/>
  <c r="T468" i="2"/>
  <c r="S468" i="2"/>
  <c r="R468" i="2"/>
  <c r="Q468" i="2"/>
  <c r="N468" i="2"/>
  <c r="G468" i="2"/>
  <c r="C468" i="2"/>
  <c r="V467" i="2"/>
  <c r="U467" i="2"/>
  <c r="T467" i="2"/>
  <c r="S467" i="2"/>
  <c r="R467" i="2"/>
  <c r="Q467" i="2"/>
  <c r="N467" i="2"/>
  <c r="G467" i="2"/>
  <c r="C467" i="2"/>
  <c r="V466" i="2"/>
  <c r="U466" i="2"/>
  <c r="T466" i="2"/>
  <c r="S466" i="2"/>
  <c r="R466" i="2"/>
  <c r="Q466" i="2"/>
  <c r="N466" i="2"/>
  <c r="G466" i="2"/>
  <c r="C466" i="2"/>
  <c r="V465" i="2"/>
  <c r="U465" i="2"/>
  <c r="T465" i="2"/>
  <c r="S465" i="2"/>
  <c r="R465" i="2"/>
  <c r="Q465" i="2"/>
  <c r="N465" i="2"/>
  <c r="G465" i="2"/>
  <c r="C465" i="2"/>
  <c r="V464" i="2"/>
  <c r="U464" i="2"/>
  <c r="T464" i="2"/>
  <c r="S464" i="2"/>
  <c r="R464" i="2"/>
  <c r="Q464" i="2"/>
  <c r="N464" i="2"/>
  <c r="G464" i="2"/>
  <c r="C464" i="2"/>
  <c r="V463" i="2"/>
  <c r="U463" i="2"/>
  <c r="T463" i="2"/>
  <c r="S463" i="2"/>
  <c r="R463" i="2"/>
  <c r="Q463" i="2"/>
  <c r="N463" i="2"/>
  <c r="G463" i="2"/>
  <c r="C463" i="2"/>
  <c r="V462" i="2"/>
  <c r="U462" i="2"/>
  <c r="T462" i="2"/>
  <c r="S462" i="2"/>
  <c r="R462" i="2"/>
  <c r="Q462" i="2"/>
  <c r="N462" i="2"/>
  <c r="G462" i="2"/>
  <c r="C462" i="2"/>
  <c r="V461" i="2"/>
  <c r="U461" i="2"/>
  <c r="T461" i="2"/>
  <c r="S461" i="2"/>
  <c r="R461" i="2"/>
  <c r="Q461" i="2"/>
  <c r="N461" i="2"/>
  <c r="G461" i="2"/>
  <c r="C461" i="2"/>
  <c r="V460" i="2"/>
  <c r="U460" i="2"/>
  <c r="T460" i="2"/>
  <c r="S460" i="2"/>
  <c r="R460" i="2"/>
  <c r="Q460" i="2"/>
  <c r="N460" i="2"/>
  <c r="G460" i="2"/>
  <c r="C460" i="2"/>
  <c r="V459" i="2"/>
  <c r="U459" i="2"/>
  <c r="T459" i="2"/>
  <c r="S459" i="2"/>
  <c r="R459" i="2"/>
  <c r="Q459" i="2"/>
  <c r="N459" i="2"/>
  <c r="G459" i="2"/>
  <c r="C459" i="2"/>
  <c r="V458" i="2"/>
  <c r="U458" i="2"/>
  <c r="T458" i="2"/>
  <c r="S458" i="2"/>
  <c r="R458" i="2"/>
  <c r="Q458" i="2"/>
  <c r="N458" i="2"/>
  <c r="G458" i="2"/>
  <c r="C458" i="2"/>
  <c r="V457" i="2"/>
  <c r="U457" i="2"/>
  <c r="T457" i="2"/>
  <c r="S457" i="2"/>
  <c r="R457" i="2"/>
  <c r="Q457" i="2"/>
  <c r="N457" i="2"/>
  <c r="G457" i="2"/>
  <c r="C457" i="2"/>
  <c r="V456" i="2"/>
  <c r="U456" i="2"/>
  <c r="T456" i="2"/>
  <c r="S456" i="2"/>
  <c r="R456" i="2"/>
  <c r="Q456" i="2"/>
  <c r="N456" i="2"/>
  <c r="G456" i="2"/>
  <c r="C456" i="2"/>
  <c r="V455" i="2"/>
  <c r="U455" i="2"/>
  <c r="T455" i="2"/>
  <c r="S455" i="2"/>
  <c r="R455" i="2"/>
  <c r="Q455" i="2"/>
  <c r="N455" i="2"/>
  <c r="G455" i="2"/>
  <c r="C455" i="2"/>
  <c r="V454" i="2"/>
  <c r="U454" i="2"/>
  <c r="T454" i="2"/>
  <c r="S454" i="2"/>
  <c r="R454" i="2"/>
  <c r="Q454" i="2"/>
  <c r="N454" i="2"/>
  <c r="G454" i="2"/>
  <c r="C454" i="2"/>
  <c r="V453" i="2"/>
  <c r="U453" i="2"/>
  <c r="T453" i="2"/>
  <c r="S453" i="2"/>
  <c r="R453" i="2"/>
  <c r="Q453" i="2"/>
  <c r="N453" i="2"/>
  <c r="G453" i="2"/>
  <c r="C453" i="2"/>
  <c r="V452" i="2"/>
  <c r="U452" i="2"/>
  <c r="T452" i="2"/>
  <c r="S452" i="2"/>
  <c r="R452" i="2"/>
  <c r="Q452" i="2"/>
  <c r="N452" i="2"/>
  <c r="G452" i="2"/>
  <c r="C452" i="2"/>
  <c r="V451" i="2"/>
  <c r="U451" i="2"/>
  <c r="T451" i="2"/>
  <c r="S451" i="2"/>
  <c r="R451" i="2"/>
  <c r="Q451" i="2"/>
  <c r="N451" i="2"/>
  <c r="G451" i="2"/>
  <c r="C451" i="2"/>
  <c r="V450" i="2"/>
  <c r="U450" i="2"/>
  <c r="T450" i="2"/>
  <c r="S450" i="2"/>
  <c r="R450" i="2"/>
  <c r="Q450" i="2"/>
  <c r="N450" i="2"/>
  <c r="G450" i="2"/>
  <c r="C450" i="2"/>
  <c r="V449" i="2"/>
  <c r="U449" i="2"/>
  <c r="T449" i="2"/>
  <c r="S449" i="2"/>
  <c r="R449" i="2"/>
  <c r="Q449" i="2"/>
  <c r="N449" i="2"/>
  <c r="G449" i="2"/>
  <c r="C449" i="2"/>
  <c r="V448" i="2"/>
  <c r="U448" i="2"/>
  <c r="T448" i="2"/>
  <c r="S448" i="2"/>
  <c r="R448" i="2"/>
  <c r="Q448" i="2"/>
  <c r="N448" i="2"/>
  <c r="G448" i="2"/>
  <c r="C448" i="2"/>
  <c r="V447" i="2"/>
  <c r="U447" i="2"/>
  <c r="T447" i="2"/>
  <c r="S447" i="2"/>
  <c r="R447" i="2"/>
  <c r="Q447" i="2"/>
  <c r="N447" i="2"/>
  <c r="G447" i="2"/>
  <c r="C447" i="2"/>
  <c r="V446" i="2"/>
  <c r="U446" i="2"/>
  <c r="T446" i="2"/>
  <c r="S446" i="2"/>
  <c r="R446" i="2"/>
  <c r="Q446" i="2"/>
  <c r="N446" i="2"/>
  <c r="G446" i="2"/>
  <c r="C446" i="2"/>
  <c r="V445" i="2"/>
  <c r="U445" i="2"/>
  <c r="T445" i="2"/>
  <c r="S445" i="2"/>
  <c r="R445" i="2"/>
  <c r="Q445" i="2"/>
  <c r="N445" i="2"/>
  <c r="G445" i="2"/>
  <c r="C445" i="2"/>
  <c r="V444" i="2"/>
  <c r="U444" i="2"/>
  <c r="T444" i="2"/>
  <c r="S444" i="2"/>
  <c r="R444" i="2"/>
  <c r="Q444" i="2"/>
  <c r="N444" i="2"/>
  <c r="G444" i="2"/>
  <c r="C444" i="2"/>
  <c r="V443" i="2"/>
  <c r="U443" i="2"/>
  <c r="T443" i="2"/>
  <c r="S443" i="2"/>
  <c r="R443" i="2"/>
  <c r="Q443" i="2"/>
  <c r="N443" i="2"/>
  <c r="G443" i="2"/>
  <c r="C443" i="2"/>
  <c r="V442" i="2"/>
  <c r="U442" i="2"/>
  <c r="T442" i="2"/>
  <c r="S442" i="2"/>
  <c r="R442" i="2"/>
  <c r="Q442" i="2"/>
  <c r="N442" i="2"/>
  <c r="G442" i="2"/>
  <c r="C442" i="2"/>
  <c r="V441" i="2"/>
  <c r="U441" i="2"/>
  <c r="T441" i="2"/>
  <c r="S441" i="2"/>
  <c r="R441" i="2"/>
  <c r="Q441" i="2"/>
  <c r="N441" i="2"/>
  <c r="G441" i="2"/>
  <c r="C441" i="2"/>
  <c r="V440" i="2"/>
  <c r="U440" i="2"/>
  <c r="T440" i="2"/>
  <c r="S440" i="2"/>
  <c r="R440" i="2"/>
  <c r="Q440" i="2"/>
  <c r="N440" i="2"/>
  <c r="G440" i="2"/>
  <c r="C440" i="2"/>
  <c r="V439" i="2"/>
  <c r="U439" i="2"/>
  <c r="T439" i="2"/>
  <c r="S439" i="2"/>
  <c r="R439" i="2"/>
  <c r="Q439" i="2"/>
  <c r="N439" i="2"/>
  <c r="G439" i="2"/>
  <c r="C439" i="2"/>
  <c r="V438" i="2"/>
  <c r="U438" i="2"/>
  <c r="T438" i="2"/>
  <c r="S438" i="2"/>
  <c r="R438" i="2"/>
  <c r="Q438" i="2"/>
  <c r="N438" i="2"/>
  <c r="G438" i="2"/>
  <c r="C438" i="2"/>
  <c r="V437" i="2"/>
  <c r="U437" i="2"/>
  <c r="T437" i="2"/>
  <c r="S437" i="2"/>
  <c r="R437" i="2"/>
  <c r="Q437" i="2"/>
  <c r="N437" i="2"/>
  <c r="G437" i="2"/>
  <c r="C437" i="2"/>
  <c r="V436" i="2"/>
  <c r="U436" i="2"/>
  <c r="T436" i="2"/>
  <c r="S436" i="2"/>
  <c r="R436" i="2"/>
  <c r="Q436" i="2"/>
  <c r="N436" i="2"/>
  <c r="G436" i="2"/>
  <c r="C436" i="2"/>
  <c r="V435" i="2"/>
  <c r="U435" i="2"/>
  <c r="T435" i="2"/>
  <c r="S435" i="2"/>
  <c r="R435" i="2"/>
  <c r="Q435" i="2"/>
  <c r="N435" i="2"/>
  <c r="G435" i="2"/>
  <c r="C435" i="2"/>
  <c r="V434" i="2"/>
  <c r="U434" i="2"/>
  <c r="T434" i="2"/>
  <c r="S434" i="2"/>
  <c r="R434" i="2"/>
  <c r="Q434" i="2"/>
  <c r="N434" i="2"/>
  <c r="G434" i="2"/>
  <c r="C434" i="2"/>
  <c r="V433" i="2"/>
  <c r="U433" i="2"/>
  <c r="T433" i="2"/>
  <c r="S433" i="2"/>
  <c r="R433" i="2"/>
  <c r="Q433" i="2"/>
  <c r="N433" i="2"/>
  <c r="G433" i="2"/>
  <c r="C433" i="2"/>
  <c r="V432" i="2"/>
  <c r="U432" i="2"/>
  <c r="T432" i="2"/>
  <c r="S432" i="2"/>
  <c r="R432" i="2"/>
  <c r="Q432" i="2"/>
  <c r="N432" i="2"/>
  <c r="G432" i="2"/>
  <c r="C432" i="2"/>
  <c r="V431" i="2"/>
  <c r="U431" i="2"/>
  <c r="T431" i="2"/>
  <c r="S431" i="2"/>
  <c r="R431" i="2"/>
  <c r="Q431" i="2"/>
  <c r="N431" i="2"/>
  <c r="G431" i="2"/>
  <c r="C431" i="2"/>
  <c r="V430" i="2"/>
  <c r="U430" i="2"/>
  <c r="T430" i="2"/>
  <c r="S430" i="2"/>
  <c r="R430" i="2"/>
  <c r="Q430" i="2"/>
  <c r="G430" i="2"/>
  <c r="C430" i="2"/>
  <c r="V429" i="2"/>
  <c r="U429" i="2"/>
  <c r="T429" i="2"/>
  <c r="S429" i="2"/>
  <c r="R429" i="2"/>
  <c r="Q429" i="2"/>
  <c r="N429" i="2"/>
  <c r="G429" i="2"/>
  <c r="C429" i="2"/>
  <c r="V428" i="2"/>
  <c r="U428" i="2"/>
  <c r="T428" i="2"/>
  <c r="S428" i="2"/>
  <c r="R428" i="2"/>
  <c r="Q428" i="2"/>
  <c r="N428" i="2"/>
  <c r="G428" i="2"/>
  <c r="C428" i="2"/>
  <c r="V427" i="2"/>
  <c r="U427" i="2"/>
  <c r="T427" i="2"/>
  <c r="S427" i="2"/>
  <c r="R427" i="2"/>
  <c r="Q427" i="2"/>
  <c r="N427" i="2"/>
  <c r="G427" i="2"/>
  <c r="C427" i="2"/>
  <c r="V426" i="2"/>
  <c r="U426" i="2"/>
  <c r="T426" i="2"/>
  <c r="S426" i="2"/>
  <c r="R426" i="2"/>
  <c r="Q426" i="2"/>
  <c r="N426" i="2"/>
  <c r="G426" i="2"/>
  <c r="C426" i="2"/>
  <c r="V425" i="2"/>
  <c r="U425" i="2"/>
  <c r="T425" i="2"/>
  <c r="S425" i="2"/>
  <c r="R425" i="2"/>
  <c r="Q425" i="2"/>
  <c r="N425" i="2"/>
  <c r="G425" i="2"/>
  <c r="C425" i="2"/>
  <c r="V424" i="2"/>
  <c r="U424" i="2"/>
  <c r="T424" i="2"/>
  <c r="S424" i="2"/>
  <c r="R424" i="2"/>
  <c r="Q424" i="2"/>
  <c r="N424" i="2"/>
  <c r="G424" i="2"/>
  <c r="C424" i="2"/>
  <c r="V423" i="2"/>
  <c r="U423" i="2"/>
  <c r="T423" i="2"/>
  <c r="S423" i="2"/>
  <c r="R423" i="2"/>
  <c r="Q423" i="2"/>
  <c r="N423" i="2"/>
  <c r="G423" i="2"/>
  <c r="C423" i="2"/>
  <c r="V422" i="2"/>
  <c r="U422" i="2"/>
  <c r="T422" i="2"/>
  <c r="S422" i="2"/>
  <c r="R422" i="2"/>
  <c r="Q422" i="2"/>
  <c r="N422" i="2"/>
  <c r="G422" i="2"/>
  <c r="C422" i="2"/>
  <c r="V421" i="2"/>
  <c r="U421" i="2"/>
  <c r="T421" i="2"/>
  <c r="S421" i="2"/>
  <c r="R421" i="2"/>
  <c r="Q421" i="2"/>
  <c r="N421" i="2"/>
  <c r="G421" i="2"/>
  <c r="C421" i="2"/>
  <c r="V420" i="2"/>
  <c r="U420" i="2"/>
  <c r="T420" i="2"/>
  <c r="S420" i="2"/>
  <c r="R420" i="2"/>
  <c r="Q420" i="2"/>
  <c r="N420" i="2"/>
  <c r="G420" i="2"/>
  <c r="C420" i="2"/>
  <c r="V419" i="2"/>
  <c r="U419" i="2"/>
  <c r="T419" i="2"/>
  <c r="S419" i="2"/>
  <c r="R419" i="2"/>
  <c r="Q419" i="2"/>
  <c r="N419" i="2"/>
  <c r="G419" i="2"/>
  <c r="C419" i="2"/>
  <c r="V418" i="2"/>
  <c r="U418" i="2"/>
  <c r="T418" i="2"/>
  <c r="S418" i="2"/>
  <c r="R418" i="2"/>
  <c r="Q418" i="2"/>
  <c r="N418" i="2"/>
  <c r="G418" i="2"/>
  <c r="C418" i="2"/>
  <c r="V417" i="2"/>
  <c r="U417" i="2"/>
  <c r="T417" i="2"/>
  <c r="S417" i="2"/>
  <c r="R417" i="2"/>
  <c r="Q417" i="2"/>
  <c r="N417" i="2"/>
  <c r="G417" i="2"/>
  <c r="C417" i="2"/>
  <c r="V416" i="2"/>
  <c r="U416" i="2"/>
  <c r="T416" i="2"/>
  <c r="S416" i="2"/>
  <c r="R416" i="2"/>
  <c r="Q416" i="2"/>
  <c r="G416" i="2"/>
  <c r="C416" i="2"/>
  <c r="V415" i="2"/>
  <c r="U415" i="2"/>
  <c r="T415" i="2"/>
  <c r="S415" i="2"/>
  <c r="R415" i="2"/>
  <c r="Q415" i="2"/>
  <c r="N415" i="2"/>
  <c r="G415" i="2"/>
  <c r="C415" i="2"/>
  <c r="V414" i="2"/>
  <c r="U414" i="2"/>
  <c r="T414" i="2"/>
  <c r="S414" i="2"/>
  <c r="R414" i="2"/>
  <c r="Q414" i="2"/>
  <c r="N414" i="2"/>
  <c r="G414" i="2"/>
  <c r="C414" i="2"/>
  <c r="V413" i="2"/>
  <c r="U413" i="2"/>
  <c r="T413" i="2"/>
  <c r="S413" i="2"/>
  <c r="R413" i="2"/>
  <c r="Q413" i="2"/>
  <c r="N413" i="2"/>
  <c r="G413" i="2"/>
  <c r="C413" i="2"/>
  <c r="V412" i="2"/>
  <c r="U412" i="2"/>
  <c r="T412" i="2"/>
  <c r="S412" i="2"/>
  <c r="R412" i="2"/>
  <c r="Q412" i="2"/>
  <c r="G412" i="2"/>
  <c r="C412" i="2"/>
  <c r="V411" i="2"/>
  <c r="U411" i="2"/>
  <c r="T411" i="2"/>
  <c r="S411" i="2"/>
  <c r="R411" i="2"/>
  <c r="Q411" i="2"/>
  <c r="G411" i="2"/>
  <c r="C411" i="2"/>
  <c r="V410" i="2"/>
  <c r="U410" i="2"/>
  <c r="T410" i="2"/>
  <c r="S410" i="2"/>
  <c r="R410" i="2"/>
  <c r="Q410" i="2"/>
  <c r="N410" i="2"/>
  <c r="G410" i="2"/>
  <c r="C410" i="2"/>
  <c r="V409" i="2"/>
  <c r="U409" i="2"/>
  <c r="T409" i="2"/>
  <c r="S409" i="2"/>
  <c r="R409" i="2"/>
  <c r="Q409" i="2"/>
  <c r="N409" i="2"/>
  <c r="G409" i="2"/>
  <c r="C409" i="2"/>
  <c r="V408" i="2"/>
  <c r="U408" i="2"/>
  <c r="T408" i="2"/>
  <c r="S408" i="2"/>
  <c r="R408" i="2"/>
  <c r="Q408" i="2"/>
  <c r="N408" i="2"/>
  <c r="G408" i="2"/>
  <c r="C408" i="2"/>
  <c r="V407" i="2"/>
  <c r="U407" i="2"/>
  <c r="T407" i="2"/>
  <c r="S407" i="2"/>
  <c r="R407" i="2"/>
  <c r="Q407" i="2"/>
  <c r="N407" i="2"/>
  <c r="G407" i="2"/>
  <c r="C407" i="2"/>
  <c r="V406" i="2"/>
  <c r="U406" i="2"/>
  <c r="T406" i="2"/>
  <c r="S406" i="2"/>
  <c r="R406" i="2"/>
  <c r="Q406" i="2"/>
  <c r="N406" i="2"/>
  <c r="G406" i="2"/>
  <c r="C406" i="2"/>
  <c r="V405" i="2"/>
  <c r="U405" i="2"/>
  <c r="T405" i="2"/>
  <c r="S405" i="2"/>
  <c r="R405" i="2"/>
  <c r="Q405" i="2"/>
  <c r="N405" i="2"/>
  <c r="G405" i="2"/>
  <c r="C405" i="2"/>
  <c r="V404" i="2"/>
  <c r="U404" i="2"/>
  <c r="T404" i="2"/>
  <c r="S404" i="2"/>
  <c r="R404" i="2"/>
  <c r="Q404" i="2"/>
  <c r="N404" i="2"/>
  <c r="G404" i="2"/>
  <c r="C404" i="2"/>
  <c r="V403" i="2"/>
  <c r="U403" i="2"/>
  <c r="T403" i="2"/>
  <c r="S403" i="2"/>
  <c r="R403" i="2"/>
  <c r="Q403" i="2"/>
  <c r="N403" i="2"/>
  <c r="G403" i="2"/>
  <c r="C403" i="2"/>
  <c r="V402" i="2"/>
  <c r="U402" i="2"/>
  <c r="T402" i="2"/>
  <c r="S402" i="2"/>
  <c r="R402" i="2"/>
  <c r="Q402" i="2"/>
  <c r="N402" i="2"/>
  <c r="G402" i="2"/>
  <c r="C402" i="2"/>
  <c r="V401" i="2"/>
  <c r="U401" i="2"/>
  <c r="T401" i="2"/>
  <c r="S401" i="2"/>
  <c r="R401" i="2"/>
  <c r="Q401" i="2"/>
  <c r="N401" i="2"/>
  <c r="G401" i="2"/>
  <c r="C401" i="2"/>
  <c r="V400" i="2"/>
  <c r="U400" i="2"/>
  <c r="T400" i="2"/>
  <c r="S400" i="2"/>
  <c r="R400" i="2"/>
  <c r="Q400" i="2"/>
  <c r="N400" i="2"/>
  <c r="G400" i="2"/>
  <c r="C400" i="2"/>
  <c r="V399" i="2"/>
  <c r="U399" i="2"/>
  <c r="T399" i="2"/>
  <c r="S399" i="2"/>
  <c r="R399" i="2"/>
  <c r="Q399" i="2"/>
  <c r="N399" i="2"/>
  <c r="G399" i="2"/>
  <c r="C399" i="2"/>
  <c r="V398" i="2"/>
  <c r="U398" i="2"/>
  <c r="T398" i="2"/>
  <c r="S398" i="2"/>
  <c r="R398" i="2"/>
  <c r="Q398" i="2"/>
  <c r="N398" i="2"/>
  <c r="G398" i="2"/>
  <c r="C398" i="2"/>
  <c r="V397" i="2"/>
  <c r="U397" i="2"/>
  <c r="T397" i="2"/>
  <c r="S397" i="2"/>
  <c r="R397" i="2"/>
  <c r="Q397" i="2"/>
  <c r="N397" i="2"/>
  <c r="G397" i="2"/>
  <c r="C397" i="2"/>
  <c r="V396" i="2"/>
  <c r="U396" i="2"/>
  <c r="T396" i="2"/>
  <c r="S396" i="2"/>
  <c r="R396" i="2"/>
  <c r="Q396" i="2"/>
  <c r="N396" i="2"/>
  <c r="G396" i="2"/>
  <c r="C396" i="2"/>
  <c r="V395" i="2"/>
  <c r="U395" i="2"/>
  <c r="T395" i="2"/>
  <c r="S395" i="2"/>
  <c r="R395" i="2"/>
  <c r="Q395" i="2"/>
  <c r="N395" i="2"/>
  <c r="G395" i="2"/>
  <c r="C395" i="2"/>
  <c r="V394" i="2"/>
  <c r="U394" i="2"/>
  <c r="T394" i="2"/>
  <c r="S394" i="2"/>
  <c r="R394" i="2"/>
  <c r="Q394" i="2"/>
  <c r="N394" i="2"/>
  <c r="G394" i="2"/>
  <c r="C394" i="2"/>
  <c r="V393" i="2"/>
  <c r="U393" i="2"/>
  <c r="T393" i="2"/>
  <c r="S393" i="2"/>
  <c r="R393" i="2"/>
  <c r="Q393" i="2"/>
  <c r="N393" i="2"/>
  <c r="G393" i="2"/>
  <c r="C393" i="2"/>
  <c r="V392" i="2"/>
  <c r="U392" i="2"/>
  <c r="T392" i="2"/>
  <c r="S392" i="2"/>
  <c r="R392" i="2"/>
  <c r="Q392" i="2"/>
  <c r="N392" i="2"/>
  <c r="G392" i="2"/>
  <c r="C392" i="2"/>
  <c r="V391" i="2"/>
  <c r="U391" i="2"/>
  <c r="T391" i="2"/>
  <c r="S391" i="2"/>
  <c r="R391" i="2"/>
  <c r="Q391" i="2"/>
  <c r="N391" i="2"/>
  <c r="G391" i="2"/>
  <c r="C391" i="2"/>
  <c r="V390" i="2"/>
  <c r="U390" i="2"/>
  <c r="T390" i="2"/>
  <c r="S390" i="2"/>
  <c r="R390" i="2"/>
  <c r="Q390" i="2"/>
  <c r="N390" i="2"/>
  <c r="G390" i="2"/>
  <c r="C390" i="2"/>
  <c r="V389" i="2"/>
  <c r="U389" i="2"/>
  <c r="T389" i="2"/>
  <c r="S389" i="2"/>
  <c r="R389" i="2"/>
  <c r="Q389" i="2"/>
  <c r="N389" i="2"/>
  <c r="G389" i="2"/>
  <c r="C389" i="2"/>
  <c r="V388" i="2"/>
  <c r="U388" i="2"/>
  <c r="T388" i="2"/>
  <c r="S388" i="2"/>
  <c r="R388" i="2"/>
  <c r="Q388" i="2"/>
  <c r="N388" i="2"/>
  <c r="G388" i="2"/>
  <c r="C388" i="2"/>
  <c r="V387" i="2"/>
  <c r="U387" i="2"/>
  <c r="T387" i="2"/>
  <c r="S387" i="2"/>
  <c r="R387" i="2"/>
  <c r="Q387" i="2"/>
  <c r="N387" i="2"/>
  <c r="G387" i="2"/>
  <c r="C387" i="2"/>
  <c r="V386" i="2"/>
  <c r="U386" i="2"/>
  <c r="T386" i="2"/>
  <c r="S386" i="2"/>
  <c r="R386" i="2"/>
  <c r="Q386" i="2"/>
  <c r="N386" i="2"/>
  <c r="G386" i="2"/>
  <c r="C386" i="2"/>
  <c r="V385" i="2"/>
  <c r="U385" i="2"/>
  <c r="T385" i="2"/>
  <c r="S385" i="2"/>
  <c r="R385" i="2"/>
  <c r="Q385" i="2"/>
  <c r="N385" i="2"/>
  <c r="G385" i="2"/>
  <c r="C385" i="2"/>
  <c r="V384" i="2"/>
  <c r="U384" i="2"/>
  <c r="T384" i="2"/>
  <c r="S384" i="2"/>
  <c r="R384" i="2"/>
  <c r="Q384" i="2"/>
  <c r="N384" i="2"/>
  <c r="G384" i="2"/>
  <c r="C384" i="2"/>
  <c r="V383" i="2"/>
  <c r="U383" i="2"/>
  <c r="T383" i="2"/>
  <c r="S383" i="2"/>
  <c r="R383" i="2"/>
  <c r="Q383" i="2"/>
  <c r="N383" i="2"/>
  <c r="G383" i="2"/>
  <c r="C383" i="2"/>
  <c r="V382" i="2"/>
  <c r="U382" i="2"/>
  <c r="T382" i="2"/>
  <c r="S382" i="2"/>
  <c r="R382" i="2"/>
  <c r="Q382" i="2"/>
  <c r="N382" i="2"/>
  <c r="G382" i="2"/>
  <c r="C382" i="2"/>
  <c r="V381" i="2"/>
  <c r="U381" i="2"/>
  <c r="T381" i="2"/>
  <c r="S381" i="2"/>
  <c r="R381" i="2"/>
  <c r="Q381" i="2"/>
  <c r="N381" i="2"/>
  <c r="G381" i="2"/>
  <c r="C381" i="2"/>
  <c r="V380" i="2"/>
  <c r="U380" i="2"/>
  <c r="T380" i="2"/>
  <c r="S380" i="2"/>
  <c r="R380" i="2"/>
  <c r="Q380" i="2"/>
  <c r="G380" i="2"/>
  <c r="C380" i="2"/>
  <c r="V379" i="2"/>
  <c r="U379" i="2"/>
  <c r="T379" i="2"/>
  <c r="S379" i="2"/>
  <c r="R379" i="2"/>
  <c r="Q379" i="2"/>
  <c r="N379" i="2"/>
  <c r="G379" i="2"/>
  <c r="C379" i="2"/>
  <c r="V378" i="2"/>
  <c r="U378" i="2"/>
  <c r="T378" i="2"/>
  <c r="S378" i="2"/>
  <c r="R378" i="2"/>
  <c r="Q378" i="2"/>
  <c r="N378" i="2"/>
  <c r="G378" i="2"/>
  <c r="C378" i="2"/>
  <c r="V377" i="2"/>
  <c r="U377" i="2"/>
  <c r="T377" i="2"/>
  <c r="S377" i="2"/>
  <c r="R377" i="2"/>
  <c r="Q377" i="2"/>
  <c r="N377" i="2"/>
  <c r="G377" i="2"/>
  <c r="C377" i="2"/>
  <c r="V376" i="2"/>
  <c r="U376" i="2"/>
  <c r="T376" i="2"/>
  <c r="S376" i="2"/>
  <c r="R376" i="2"/>
  <c r="Q376" i="2"/>
  <c r="N376" i="2"/>
  <c r="G376" i="2"/>
  <c r="C376" i="2"/>
  <c r="V375" i="2"/>
  <c r="U375" i="2"/>
  <c r="T375" i="2"/>
  <c r="S375" i="2"/>
  <c r="R375" i="2"/>
  <c r="Q375" i="2"/>
  <c r="N375" i="2"/>
  <c r="G375" i="2"/>
  <c r="C375" i="2"/>
  <c r="V374" i="2"/>
  <c r="U374" i="2"/>
  <c r="T374" i="2"/>
  <c r="S374" i="2"/>
  <c r="R374" i="2"/>
  <c r="Q374" i="2"/>
  <c r="N374" i="2"/>
  <c r="G374" i="2"/>
  <c r="C374" i="2"/>
  <c r="V373" i="2"/>
  <c r="U373" i="2"/>
  <c r="T373" i="2"/>
  <c r="S373" i="2"/>
  <c r="R373" i="2"/>
  <c r="Q373" i="2"/>
  <c r="N373" i="2"/>
  <c r="G373" i="2"/>
  <c r="C373" i="2"/>
  <c r="V372" i="2"/>
  <c r="U372" i="2"/>
  <c r="T372" i="2"/>
  <c r="S372" i="2"/>
  <c r="R372" i="2"/>
  <c r="Q372" i="2"/>
  <c r="N372" i="2"/>
  <c r="G372" i="2"/>
  <c r="C372" i="2"/>
  <c r="V371" i="2"/>
  <c r="U371" i="2"/>
  <c r="T371" i="2"/>
  <c r="R371" i="2"/>
  <c r="Q371" i="2"/>
  <c r="N371" i="2"/>
  <c r="G371" i="2"/>
  <c r="C371" i="2"/>
  <c r="V370" i="2"/>
  <c r="U370" i="2"/>
  <c r="T370" i="2"/>
  <c r="S370" i="2"/>
  <c r="R370" i="2"/>
  <c r="Q370" i="2"/>
  <c r="N370" i="2"/>
  <c r="G370" i="2"/>
  <c r="C370" i="2"/>
  <c r="V369" i="2"/>
  <c r="U369" i="2"/>
  <c r="T369" i="2"/>
  <c r="S369" i="2"/>
  <c r="R369" i="2"/>
  <c r="Q369" i="2"/>
  <c r="N369" i="2"/>
  <c r="G369" i="2"/>
  <c r="C369" i="2"/>
  <c r="V368" i="2"/>
  <c r="U368" i="2"/>
  <c r="T368" i="2"/>
  <c r="S368" i="2"/>
  <c r="R368" i="2"/>
  <c r="Q368" i="2"/>
  <c r="G368" i="2"/>
  <c r="C368" i="2"/>
  <c r="V367" i="2"/>
  <c r="U367" i="2"/>
  <c r="T367" i="2"/>
  <c r="S367" i="2"/>
  <c r="R367" i="2"/>
  <c r="N367" i="2"/>
  <c r="G367" i="2"/>
  <c r="C367" i="2"/>
  <c r="V366" i="2"/>
  <c r="U366" i="2"/>
  <c r="T366" i="2"/>
  <c r="S366" i="2"/>
  <c r="R366" i="2"/>
  <c r="Q366" i="2"/>
  <c r="N366" i="2"/>
  <c r="G366" i="2"/>
  <c r="C366" i="2"/>
  <c r="V365" i="2"/>
  <c r="U365" i="2"/>
  <c r="T365" i="2"/>
  <c r="R365" i="2"/>
  <c r="Q365" i="2"/>
  <c r="N365" i="2"/>
  <c r="G365" i="2"/>
  <c r="C365" i="2"/>
  <c r="V364" i="2"/>
  <c r="U364" i="2"/>
  <c r="T364" i="2"/>
  <c r="S364" i="2"/>
  <c r="R364" i="2"/>
  <c r="Q364" i="2"/>
  <c r="N364" i="2"/>
  <c r="G364" i="2"/>
  <c r="C364" i="2"/>
  <c r="V363" i="2"/>
  <c r="U363" i="2"/>
  <c r="T363" i="2"/>
  <c r="S363" i="2"/>
  <c r="R363" i="2"/>
  <c r="Q363" i="2"/>
  <c r="N363" i="2"/>
  <c r="G363" i="2"/>
  <c r="C363" i="2"/>
  <c r="V362" i="2"/>
  <c r="U362" i="2"/>
  <c r="T362" i="2"/>
  <c r="R362" i="2"/>
  <c r="Q362" i="2"/>
  <c r="N362" i="2"/>
  <c r="G362" i="2"/>
  <c r="C362" i="2"/>
  <c r="V361" i="2"/>
  <c r="U361" i="2"/>
  <c r="T361" i="2"/>
  <c r="S361" i="2"/>
  <c r="R361" i="2"/>
  <c r="Q361" i="2"/>
  <c r="N361" i="2"/>
  <c r="G361" i="2"/>
  <c r="C361" i="2"/>
  <c r="V360" i="2"/>
  <c r="U360" i="2"/>
  <c r="T360" i="2"/>
  <c r="S360" i="2"/>
  <c r="R360" i="2"/>
  <c r="Q360" i="2"/>
  <c r="N360" i="2"/>
  <c r="G360" i="2"/>
  <c r="C360" i="2"/>
  <c r="V359" i="2"/>
  <c r="U359" i="2"/>
  <c r="T359" i="2"/>
  <c r="S359" i="2"/>
  <c r="R359" i="2"/>
  <c r="Q359" i="2"/>
  <c r="G359" i="2"/>
  <c r="C359" i="2"/>
  <c r="V358" i="2"/>
  <c r="U358" i="2"/>
  <c r="T358" i="2"/>
  <c r="S358" i="2"/>
  <c r="R358" i="2"/>
  <c r="Q358" i="2"/>
  <c r="N358" i="2"/>
  <c r="G358" i="2"/>
  <c r="C358" i="2"/>
  <c r="V357" i="2"/>
  <c r="U357" i="2"/>
  <c r="T357" i="2"/>
  <c r="S357" i="2"/>
  <c r="R357" i="2"/>
  <c r="Q357" i="2"/>
  <c r="N357" i="2"/>
  <c r="G357" i="2"/>
  <c r="C357" i="2"/>
  <c r="V356" i="2"/>
  <c r="U356" i="2"/>
  <c r="T356" i="2"/>
  <c r="S356" i="2"/>
  <c r="R356" i="2"/>
  <c r="Q356" i="2"/>
  <c r="N356" i="2"/>
  <c r="G356" i="2"/>
  <c r="C356" i="2"/>
  <c r="V355" i="2"/>
  <c r="U355" i="2"/>
  <c r="T355" i="2"/>
  <c r="S355" i="2"/>
  <c r="R355" i="2"/>
  <c r="Q355" i="2"/>
  <c r="N355" i="2"/>
  <c r="G355" i="2"/>
  <c r="C355" i="2"/>
  <c r="V354" i="2"/>
  <c r="U354" i="2"/>
  <c r="T354" i="2"/>
  <c r="S354" i="2"/>
  <c r="R354" i="2"/>
  <c r="Q354" i="2"/>
  <c r="N354" i="2"/>
  <c r="G354" i="2"/>
  <c r="C354" i="2"/>
  <c r="V353" i="2"/>
  <c r="U353" i="2"/>
  <c r="T353" i="2"/>
  <c r="S353" i="2"/>
  <c r="R353" i="2"/>
  <c r="Q353" i="2"/>
  <c r="N353" i="2"/>
  <c r="G353" i="2"/>
  <c r="C353" i="2"/>
  <c r="V352" i="2"/>
  <c r="U352" i="2"/>
  <c r="T352" i="2"/>
  <c r="S352" i="2"/>
  <c r="R352" i="2"/>
  <c r="Q352" i="2"/>
  <c r="N352" i="2"/>
  <c r="G352" i="2"/>
  <c r="C352" i="2"/>
  <c r="V351" i="2"/>
  <c r="U351" i="2"/>
  <c r="T351" i="2"/>
  <c r="S351" i="2"/>
  <c r="R351" i="2"/>
  <c r="Q351" i="2"/>
  <c r="N351" i="2"/>
  <c r="G351" i="2"/>
  <c r="C351" i="2"/>
  <c r="V350" i="2"/>
  <c r="U350" i="2"/>
  <c r="T350" i="2"/>
  <c r="S350" i="2"/>
  <c r="R350" i="2"/>
  <c r="Q350" i="2"/>
  <c r="N350" i="2"/>
  <c r="G350" i="2"/>
  <c r="C350" i="2"/>
  <c r="V349" i="2"/>
  <c r="U349" i="2"/>
  <c r="T349" i="2"/>
  <c r="S349" i="2"/>
  <c r="R349" i="2"/>
  <c r="Q349" i="2"/>
  <c r="N349" i="2"/>
  <c r="G349" i="2"/>
  <c r="C349" i="2"/>
  <c r="V348" i="2"/>
  <c r="U348" i="2"/>
  <c r="T348" i="2"/>
  <c r="S348" i="2"/>
  <c r="R348" i="2"/>
  <c r="Q348" i="2"/>
  <c r="N348" i="2"/>
  <c r="G348" i="2"/>
  <c r="C348" i="2"/>
  <c r="V347" i="2"/>
  <c r="U347" i="2"/>
  <c r="T347" i="2"/>
  <c r="S347" i="2"/>
  <c r="R347" i="2"/>
  <c r="Q347" i="2"/>
  <c r="N347" i="2"/>
  <c r="G347" i="2"/>
  <c r="C347" i="2"/>
  <c r="V346" i="2"/>
  <c r="U346" i="2"/>
  <c r="T346" i="2"/>
  <c r="S346" i="2"/>
  <c r="R346" i="2"/>
  <c r="Q346" i="2"/>
  <c r="N346" i="2"/>
  <c r="G346" i="2"/>
  <c r="C346" i="2"/>
  <c r="R345" i="2"/>
  <c r="Q345" i="2"/>
  <c r="N345" i="2"/>
  <c r="G345" i="2"/>
  <c r="C345" i="2"/>
  <c r="V344" i="2"/>
  <c r="U344" i="2"/>
  <c r="T344" i="2"/>
  <c r="S344" i="2"/>
  <c r="R344" i="2"/>
  <c r="Q344" i="2"/>
  <c r="N344" i="2"/>
  <c r="G344" i="2"/>
  <c r="C344" i="2"/>
  <c r="V343" i="2"/>
  <c r="U343" i="2"/>
  <c r="T343" i="2"/>
  <c r="S343" i="2"/>
  <c r="R343" i="2"/>
  <c r="Q343" i="2"/>
  <c r="N343" i="2"/>
  <c r="G343" i="2"/>
  <c r="C343" i="2"/>
  <c r="V342" i="2"/>
  <c r="U342" i="2"/>
  <c r="T342" i="2"/>
  <c r="S342" i="2"/>
  <c r="R342" i="2"/>
  <c r="Q342" i="2"/>
  <c r="N342" i="2"/>
  <c r="G342" i="2"/>
  <c r="C342" i="2"/>
  <c r="V341" i="2"/>
  <c r="U341" i="2"/>
  <c r="T341" i="2"/>
  <c r="S341" i="2"/>
  <c r="R341" i="2"/>
  <c r="Q341" i="2"/>
  <c r="N341" i="2"/>
  <c r="G341" i="2"/>
  <c r="C341" i="2"/>
  <c r="V340" i="2"/>
  <c r="U340" i="2"/>
  <c r="T340" i="2"/>
  <c r="S340" i="2"/>
  <c r="R340" i="2"/>
  <c r="Q340" i="2"/>
  <c r="N340" i="2"/>
  <c r="G340" i="2"/>
  <c r="C340" i="2"/>
  <c r="V339" i="2"/>
  <c r="U339" i="2"/>
  <c r="T339" i="2"/>
  <c r="S339" i="2"/>
  <c r="R339" i="2"/>
  <c r="Q339" i="2"/>
  <c r="N339" i="2"/>
  <c r="G339" i="2"/>
  <c r="C339" i="2"/>
  <c r="R338" i="2"/>
  <c r="Q338" i="2"/>
  <c r="N338" i="2"/>
  <c r="G338" i="2"/>
  <c r="C338" i="2"/>
  <c r="V337" i="2"/>
  <c r="U337" i="2"/>
  <c r="T337" i="2"/>
  <c r="S337" i="2"/>
  <c r="R337" i="2"/>
  <c r="Q337" i="2"/>
  <c r="G337" i="2"/>
  <c r="C337" i="2"/>
  <c r="V336" i="2"/>
  <c r="U336" i="2"/>
  <c r="T336" i="2"/>
  <c r="S336" i="2"/>
  <c r="R336" i="2"/>
  <c r="Q336" i="2"/>
  <c r="N336" i="2"/>
  <c r="G336" i="2"/>
  <c r="C336" i="2"/>
  <c r="V335" i="2"/>
  <c r="U335" i="2"/>
  <c r="T335" i="2"/>
  <c r="S335" i="2"/>
  <c r="R335" i="2"/>
  <c r="Q335" i="2"/>
  <c r="N335" i="2"/>
  <c r="G335" i="2"/>
  <c r="C335" i="2"/>
  <c r="R334" i="2"/>
  <c r="Q334" i="2"/>
  <c r="N334" i="2"/>
  <c r="G334" i="2"/>
  <c r="C334" i="2"/>
  <c r="R333" i="2"/>
  <c r="Q333" i="2"/>
  <c r="N333" i="2"/>
  <c r="G333" i="2"/>
  <c r="C333" i="2"/>
  <c r="R332" i="2"/>
  <c r="Q332" i="2"/>
  <c r="N332" i="2"/>
  <c r="G332" i="2"/>
  <c r="C332" i="2"/>
  <c r="R331" i="2"/>
  <c r="Q331" i="2"/>
  <c r="N331" i="2"/>
  <c r="G331" i="2"/>
  <c r="C331" i="2"/>
  <c r="V330" i="2"/>
  <c r="U330" i="2"/>
  <c r="T330" i="2"/>
  <c r="S330" i="2"/>
  <c r="R330" i="2"/>
  <c r="Q330" i="2"/>
  <c r="N330" i="2"/>
  <c r="G330" i="2"/>
  <c r="C330" i="2"/>
  <c r="V329" i="2"/>
  <c r="U329" i="2"/>
  <c r="T329" i="2"/>
  <c r="S329" i="2"/>
  <c r="R329" i="2"/>
  <c r="Q329" i="2"/>
  <c r="N329" i="2"/>
  <c r="G329" i="2"/>
  <c r="C329" i="2"/>
  <c r="V328" i="2"/>
  <c r="U328" i="2"/>
  <c r="T328" i="2"/>
  <c r="S328" i="2"/>
  <c r="R328" i="2"/>
  <c r="Q328" i="2"/>
  <c r="N328" i="2"/>
  <c r="G328" i="2"/>
  <c r="C328" i="2"/>
  <c r="V327" i="2"/>
  <c r="U327" i="2"/>
  <c r="T327" i="2"/>
  <c r="S327" i="2"/>
  <c r="R327" i="2"/>
  <c r="Q327" i="2"/>
  <c r="N327" i="2"/>
  <c r="G327" i="2"/>
  <c r="C327" i="2"/>
  <c r="V326" i="2"/>
  <c r="U326" i="2"/>
  <c r="T326" i="2"/>
  <c r="S326" i="2"/>
  <c r="R326" i="2"/>
  <c r="Q326" i="2"/>
  <c r="N326" i="2"/>
  <c r="G326" i="2"/>
  <c r="C326" i="2"/>
  <c r="R325" i="2"/>
  <c r="Q325" i="2"/>
  <c r="N325" i="2"/>
  <c r="G325" i="2"/>
  <c r="C325" i="2"/>
  <c r="V324" i="2"/>
  <c r="U324" i="2"/>
  <c r="T324" i="2"/>
  <c r="S324" i="2"/>
  <c r="R324" i="2"/>
  <c r="Q324" i="2"/>
  <c r="N324" i="2"/>
  <c r="G324" i="2"/>
  <c r="C324" i="2"/>
  <c r="V323" i="2"/>
  <c r="U323" i="2"/>
  <c r="T323" i="2"/>
  <c r="S323" i="2"/>
  <c r="R323" i="2"/>
  <c r="Q323" i="2"/>
  <c r="N323" i="2"/>
  <c r="G323" i="2"/>
  <c r="C323" i="2"/>
  <c r="V322" i="2"/>
  <c r="U322" i="2"/>
  <c r="T322" i="2"/>
  <c r="S322" i="2"/>
  <c r="R322" i="2"/>
  <c r="Q322" i="2"/>
  <c r="N322" i="2"/>
  <c r="G322" i="2"/>
  <c r="C322" i="2"/>
  <c r="V321" i="2"/>
  <c r="U321" i="2"/>
  <c r="T321" i="2"/>
  <c r="S321" i="2"/>
  <c r="R321" i="2"/>
  <c r="Q321" i="2"/>
  <c r="N321" i="2"/>
  <c r="C321" i="2"/>
  <c r="V320" i="2"/>
  <c r="U320" i="2"/>
  <c r="T320" i="2"/>
  <c r="S320" i="2"/>
  <c r="R320" i="2"/>
  <c r="Q320" i="2"/>
  <c r="G320" i="2"/>
  <c r="C320" i="2"/>
  <c r="V319" i="2"/>
  <c r="U319" i="2"/>
  <c r="T319" i="2"/>
  <c r="S319" i="2"/>
  <c r="R319" i="2"/>
  <c r="Q319" i="2"/>
  <c r="G319" i="2"/>
  <c r="C319" i="2"/>
  <c r="V318" i="2"/>
  <c r="U318" i="2"/>
  <c r="T318" i="2"/>
  <c r="S318" i="2"/>
  <c r="R318" i="2"/>
  <c r="Q318" i="2"/>
  <c r="N318" i="2"/>
  <c r="G318" i="2"/>
  <c r="C318" i="2"/>
  <c r="V317" i="2"/>
  <c r="U317" i="2"/>
  <c r="T317" i="2"/>
  <c r="S317" i="2"/>
  <c r="R317" i="2"/>
  <c r="Q317" i="2"/>
  <c r="N317" i="2"/>
  <c r="G317" i="2"/>
  <c r="C317" i="2"/>
  <c r="V316" i="2"/>
  <c r="U316" i="2"/>
  <c r="T316" i="2"/>
  <c r="S316" i="2"/>
  <c r="R316" i="2"/>
  <c r="Q316" i="2"/>
  <c r="N316" i="2"/>
  <c r="G316" i="2"/>
  <c r="C316" i="2"/>
  <c r="V315" i="2"/>
  <c r="U315" i="2"/>
  <c r="T315" i="2"/>
  <c r="S315" i="2"/>
  <c r="R315" i="2"/>
  <c r="Q315" i="2"/>
  <c r="N315" i="2"/>
  <c r="G315" i="2"/>
  <c r="C315" i="2"/>
  <c r="V314" i="2"/>
  <c r="U314" i="2"/>
  <c r="T314" i="2"/>
  <c r="S314" i="2"/>
  <c r="Q314" i="2"/>
  <c r="N314" i="2"/>
  <c r="G314" i="2"/>
  <c r="C314" i="2"/>
  <c r="V313" i="2"/>
  <c r="U313" i="2"/>
  <c r="T313" i="2"/>
  <c r="S313" i="2"/>
  <c r="Q313" i="2"/>
  <c r="N313" i="2"/>
  <c r="G313" i="2"/>
  <c r="C313" i="2"/>
  <c r="V312" i="2"/>
  <c r="U312" i="2"/>
  <c r="T312" i="2"/>
  <c r="S312" i="2"/>
  <c r="R312" i="2"/>
  <c r="Q312" i="2"/>
  <c r="G312" i="2"/>
  <c r="C312" i="2"/>
  <c r="V311" i="2"/>
  <c r="U311" i="2"/>
  <c r="T311" i="2"/>
  <c r="S311" i="2"/>
  <c r="R311" i="2"/>
  <c r="Q311" i="2"/>
  <c r="N311" i="2"/>
  <c r="G311" i="2"/>
  <c r="C311" i="2"/>
  <c r="R310" i="2"/>
  <c r="Q310" i="2"/>
  <c r="N310" i="2"/>
  <c r="G310" i="2"/>
  <c r="C310" i="2"/>
  <c r="R309" i="2"/>
  <c r="Q309" i="2"/>
  <c r="N309" i="2"/>
  <c r="G309" i="2"/>
  <c r="C309" i="2"/>
  <c r="R308" i="2"/>
  <c r="Q308" i="2"/>
  <c r="N308" i="2"/>
  <c r="G308" i="2"/>
  <c r="C308" i="2"/>
  <c r="V307" i="2"/>
  <c r="U307" i="2"/>
  <c r="T307" i="2"/>
  <c r="S307" i="2"/>
  <c r="R307" i="2"/>
  <c r="Q307" i="2"/>
  <c r="N307" i="2"/>
  <c r="G307" i="2"/>
  <c r="C307" i="2"/>
  <c r="R306" i="2"/>
  <c r="Q306" i="2"/>
  <c r="N306" i="2"/>
  <c r="C306" i="2"/>
  <c r="R305" i="2"/>
  <c r="Q305" i="2"/>
  <c r="N305" i="2"/>
  <c r="C305" i="2"/>
  <c r="R304" i="2"/>
  <c r="Q304" i="2"/>
  <c r="N304" i="2"/>
  <c r="G304" i="2"/>
  <c r="C304" i="2"/>
  <c r="R303" i="2"/>
  <c r="Q303" i="2"/>
  <c r="N303" i="2"/>
  <c r="G303" i="2"/>
  <c r="C303" i="2"/>
  <c r="R302" i="2"/>
  <c r="Q302" i="2"/>
  <c r="N302" i="2"/>
  <c r="G302" i="2"/>
  <c r="C302" i="2"/>
  <c r="R301" i="2"/>
  <c r="Q301" i="2"/>
  <c r="N301" i="2"/>
  <c r="G301" i="2"/>
  <c r="C301" i="2"/>
  <c r="V300" i="2"/>
  <c r="U300" i="2"/>
  <c r="T300" i="2"/>
  <c r="S300" i="2"/>
  <c r="R300" i="2"/>
  <c r="Q300" i="2"/>
  <c r="N300" i="2"/>
  <c r="G300" i="2"/>
  <c r="C300" i="2"/>
  <c r="V299" i="2"/>
  <c r="U299" i="2"/>
  <c r="T299" i="2"/>
  <c r="S299" i="2"/>
  <c r="R299" i="2"/>
  <c r="Q299" i="2"/>
  <c r="N299" i="2"/>
  <c r="G299" i="2"/>
  <c r="C299" i="2"/>
  <c r="V298" i="2"/>
  <c r="U298" i="2"/>
  <c r="T298" i="2"/>
  <c r="S298" i="2"/>
  <c r="R298" i="2"/>
  <c r="Q298" i="2"/>
  <c r="N298" i="2"/>
  <c r="G298" i="2"/>
  <c r="C298" i="2"/>
  <c r="V297" i="2"/>
  <c r="U297" i="2"/>
  <c r="T297" i="2"/>
  <c r="S297" i="2"/>
  <c r="R297" i="2"/>
  <c r="Q297" i="2"/>
  <c r="N297" i="2"/>
  <c r="C297" i="2"/>
  <c r="V296" i="2"/>
  <c r="U296" i="2"/>
  <c r="T296" i="2"/>
  <c r="S296" i="2"/>
  <c r="R296" i="2"/>
  <c r="Q296" i="2"/>
  <c r="N296" i="2"/>
  <c r="C296" i="2"/>
  <c r="V295" i="2"/>
  <c r="U295" i="2"/>
  <c r="T295" i="2"/>
  <c r="S295" i="2"/>
  <c r="R295" i="2"/>
  <c r="Q295" i="2"/>
  <c r="N295" i="2"/>
  <c r="G295" i="2"/>
  <c r="C295" i="2"/>
  <c r="V294" i="2"/>
  <c r="U294" i="2"/>
  <c r="T294" i="2"/>
  <c r="S294" i="2"/>
  <c r="R294" i="2"/>
  <c r="Q294" i="2"/>
  <c r="N294" i="2"/>
  <c r="G294" i="2"/>
  <c r="C294" i="2"/>
  <c r="V293" i="2"/>
  <c r="U293" i="2"/>
  <c r="T293" i="2"/>
  <c r="S293" i="2"/>
  <c r="R293" i="2"/>
  <c r="Q293" i="2"/>
  <c r="N293" i="2"/>
  <c r="G293" i="2"/>
  <c r="C293" i="2"/>
  <c r="V292" i="2"/>
  <c r="U292" i="2"/>
  <c r="T292" i="2"/>
  <c r="S292" i="2"/>
  <c r="R292" i="2"/>
  <c r="Q292" i="2"/>
  <c r="N292" i="2"/>
  <c r="G292" i="2"/>
  <c r="C292" i="2"/>
  <c r="V291" i="2"/>
  <c r="U291" i="2"/>
  <c r="T291" i="2"/>
  <c r="S291" i="2"/>
  <c r="R291" i="2"/>
  <c r="Q291" i="2"/>
  <c r="N291" i="2"/>
  <c r="G291" i="2"/>
  <c r="C291" i="2"/>
  <c r="V290" i="2"/>
  <c r="U290" i="2"/>
  <c r="T290" i="2"/>
  <c r="S290" i="2"/>
  <c r="R290" i="2"/>
  <c r="Q290" i="2"/>
  <c r="N290" i="2"/>
  <c r="G290" i="2"/>
  <c r="C290" i="2"/>
  <c r="V289" i="2"/>
  <c r="U289" i="2"/>
  <c r="T289" i="2"/>
  <c r="S289" i="2"/>
  <c r="R289" i="2"/>
  <c r="Q289" i="2"/>
  <c r="N289" i="2"/>
  <c r="G289" i="2"/>
  <c r="C289" i="2"/>
  <c r="V288" i="2"/>
  <c r="U288" i="2"/>
  <c r="T288" i="2"/>
  <c r="S288" i="2"/>
  <c r="R288" i="2"/>
  <c r="Q288" i="2"/>
  <c r="N288" i="2"/>
  <c r="G288" i="2"/>
  <c r="C288" i="2"/>
  <c r="V287" i="2"/>
  <c r="U287" i="2"/>
  <c r="T287" i="2"/>
  <c r="S287" i="2"/>
  <c r="R287" i="2"/>
  <c r="Q287" i="2"/>
  <c r="N287" i="2"/>
  <c r="G287" i="2"/>
  <c r="C287" i="2"/>
  <c r="V286" i="2"/>
  <c r="U286" i="2"/>
  <c r="T286" i="2"/>
  <c r="S286" i="2"/>
  <c r="R286" i="2"/>
  <c r="Q286" i="2"/>
  <c r="N286" i="2"/>
  <c r="G286" i="2"/>
  <c r="C286" i="2"/>
  <c r="V285" i="2"/>
  <c r="U285" i="2"/>
  <c r="T285" i="2"/>
  <c r="S285" i="2"/>
  <c r="R285" i="2"/>
  <c r="Q285" i="2"/>
  <c r="N285" i="2"/>
  <c r="G285" i="2"/>
  <c r="C285" i="2"/>
  <c r="V284" i="2"/>
  <c r="U284" i="2"/>
  <c r="T284" i="2"/>
  <c r="S284" i="2"/>
  <c r="R284" i="2"/>
  <c r="Q284" i="2"/>
  <c r="N284" i="2"/>
  <c r="G284" i="2"/>
  <c r="C284" i="2"/>
  <c r="V283" i="2"/>
  <c r="U283" i="2"/>
  <c r="T283" i="2"/>
  <c r="S283" i="2"/>
  <c r="R283" i="2"/>
  <c r="Q283" i="2"/>
  <c r="N283" i="2"/>
  <c r="G283" i="2"/>
  <c r="C283" i="2"/>
  <c r="V282" i="2"/>
  <c r="U282" i="2"/>
  <c r="T282" i="2"/>
  <c r="S282" i="2"/>
  <c r="R282" i="2"/>
  <c r="Q282" i="2"/>
  <c r="N282" i="2"/>
  <c r="G282" i="2"/>
  <c r="C282" i="2"/>
  <c r="V281" i="2"/>
  <c r="U281" i="2"/>
  <c r="T281" i="2"/>
  <c r="S281" i="2"/>
  <c r="R281" i="2"/>
  <c r="Q281" i="2"/>
  <c r="N281" i="2"/>
  <c r="G281" i="2"/>
  <c r="C281" i="2"/>
  <c r="V280" i="2"/>
  <c r="U280" i="2"/>
  <c r="T280" i="2"/>
  <c r="S280" i="2"/>
  <c r="R280" i="2"/>
  <c r="Q280" i="2"/>
  <c r="N280" i="2"/>
  <c r="G280" i="2"/>
  <c r="C280" i="2"/>
  <c r="V279" i="2"/>
  <c r="U279" i="2"/>
  <c r="T279" i="2"/>
  <c r="S279" i="2"/>
  <c r="R279" i="2"/>
  <c r="Q279" i="2"/>
  <c r="N279" i="2"/>
  <c r="G279" i="2"/>
  <c r="C279" i="2"/>
  <c r="V278" i="2"/>
  <c r="U278" i="2"/>
  <c r="T278" i="2"/>
  <c r="R278" i="2"/>
  <c r="Q278" i="2"/>
  <c r="N278" i="2"/>
  <c r="G278" i="2"/>
  <c r="C278" i="2"/>
  <c r="V277" i="2"/>
  <c r="U277" i="2"/>
  <c r="T277" i="2"/>
  <c r="S277" i="2"/>
  <c r="R277" i="2"/>
  <c r="Q277" i="2"/>
  <c r="N277" i="2"/>
  <c r="G277" i="2"/>
  <c r="C277" i="2"/>
  <c r="V276" i="2"/>
  <c r="U276" i="2"/>
  <c r="T276" i="2"/>
  <c r="S276" i="2"/>
  <c r="R276" i="2"/>
  <c r="Q276" i="2"/>
  <c r="N276" i="2"/>
  <c r="G276" i="2"/>
  <c r="C276" i="2"/>
  <c r="V275" i="2"/>
  <c r="U275" i="2"/>
  <c r="T275" i="2"/>
  <c r="S275" i="2"/>
  <c r="R275" i="2"/>
  <c r="Q275" i="2"/>
  <c r="N275" i="2"/>
  <c r="G275" i="2"/>
  <c r="C275" i="2"/>
  <c r="V274" i="2"/>
  <c r="U274" i="2"/>
  <c r="T274" i="2"/>
  <c r="S274" i="2"/>
  <c r="R274" i="2"/>
  <c r="Q274" i="2"/>
  <c r="N274" i="2"/>
  <c r="G274" i="2"/>
  <c r="C274" i="2"/>
  <c r="V273" i="2"/>
  <c r="U273" i="2"/>
  <c r="T273" i="2"/>
  <c r="S273" i="2"/>
  <c r="R273" i="2"/>
  <c r="Q273" i="2"/>
  <c r="N273" i="2"/>
  <c r="G273" i="2"/>
  <c r="C273" i="2"/>
  <c r="V272" i="2"/>
  <c r="U272" i="2"/>
  <c r="T272" i="2"/>
  <c r="R272" i="2"/>
  <c r="Q272" i="2"/>
  <c r="N272" i="2"/>
  <c r="G272" i="2"/>
  <c r="C272" i="2"/>
  <c r="V271" i="2"/>
  <c r="U271" i="2"/>
  <c r="T271" i="2"/>
  <c r="S271" i="2"/>
  <c r="R271" i="2"/>
  <c r="Q271" i="2"/>
  <c r="N271" i="2"/>
  <c r="G271" i="2"/>
  <c r="C271" i="2"/>
  <c r="V270" i="2"/>
  <c r="U270" i="2"/>
  <c r="T270" i="2"/>
  <c r="R270" i="2"/>
  <c r="Q270" i="2"/>
  <c r="N270" i="2"/>
  <c r="G270" i="2"/>
  <c r="C270" i="2"/>
  <c r="V269" i="2"/>
  <c r="U269" i="2"/>
  <c r="T269" i="2"/>
  <c r="S269" i="2"/>
  <c r="R269" i="2"/>
  <c r="Q269" i="2"/>
  <c r="N269" i="2"/>
  <c r="G269" i="2"/>
  <c r="C269" i="2"/>
  <c r="V268" i="2"/>
  <c r="U268" i="2"/>
  <c r="T268" i="2"/>
  <c r="S268" i="2"/>
  <c r="R268" i="2"/>
  <c r="Q268" i="2"/>
  <c r="N268" i="2"/>
  <c r="G268" i="2"/>
  <c r="C268" i="2"/>
  <c r="V267" i="2"/>
  <c r="U267" i="2"/>
  <c r="T267" i="2"/>
  <c r="S267" i="2"/>
  <c r="R267" i="2"/>
  <c r="Q267" i="2"/>
  <c r="N267" i="2"/>
  <c r="G267" i="2"/>
  <c r="C267" i="2"/>
  <c r="V266" i="2"/>
  <c r="U266" i="2"/>
  <c r="T266" i="2"/>
  <c r="S266" i="2"/>
  <c r="R266" i="2"/>
  <c r="Q266" i="2"/>
  <c r="N266" i="2"/>
  <c r="G266" i="2"/>
  <c r="C266" i="2"/>
  <c r="V265" i="2"/>
  <c r="U265" i="2"/>
  <c r="T265" i="2"/>
  <c r="R265" i="2"/>
  <c r="Q265" i="2"/>
  <c r="N265" i="2"/>
  <c r="G265" i="2"/>
  <c r="C265" i="2"/>
  <c r="V264" i="2"/>
  <c r="U264" i="2"/>
  <c r="T264" i="2"/>
  <c r="S264" i="2"/>
  <c r="R264" i="2"/>
  <c r="Q264" i="2"/>
  <c r="N264" i="2"/>
  <c r="G264" i="2"/>
  <c r="C264" i="2"/>
  <c r="V263" i="2"/>
  <c r="U263" i="2"/>
  <c r="T263" i="2"/>
  <c r="S263" i="2"/>
  <c r="R263" i="2"/>
  <c r="Q263" i="2"/>
  <c r="N263" i="2"/>
  <c r="G263" i="2"/>
  <c r="C263" i="2"/>
  <c r="V262" i="2"/>
  <c r="U262" i="2"/>
  <c r="T262" i="2"/>
  <c r="S262" i="2"/>
  <c r="R262" i="2"/>
  <c r="Q262" i="2"/>
  <c r="N262" i="2"/>
  <c r="G262" i="2"/>
  <c r="C262" i="2"/>
  <c r="V261" i="2"/>
  <c r="U261" i="2"/>
  <c r="T261" i="2"/>
  <c r="S261" i="2"/>
  <c r="R261" i="2"/>
  <c r="Q261" i="2"/>
  <c r="N261" i="2"/>
  <c r="G261" i="2"/>
  <c r="C261" i="2"/>
  <c r="V260" i="2"/>
  <c r="U260" i="2"/>
  <c r="T260" i="2"/>
  <c r="S260" i="2"/>
  <c r="R260" i="2"/>
  <c r="Q260" i="2"/>
  <c r="N260" i="2"/>
  <c r="G260" i="2"/>
  <c r="C260" i="2"/>
  <c r="V259" i="2"/>
  <c r="U259" i="2"/>
  <c r="T259" i="2"/>
  <c r="S259" i="2"/>
  <c r="R259" i="2"/>
  <c r="Q259" i="2"/>
  <c r="N259" i="2"/>
  <c r="G259" i="2"/>
  <c r="C259" i="2"/>
  <c r="R258" i="2"/>
  <c r="Q258" i="2"/>
  <c r="N258" i="2"/>
  <c r="G258" i="2"/>
  <c r="C258" i="2"/>
  <c r="V257" i="2"/>
  <c r="U257" i="2"/>
  <c r="T257" i="2"/>
  <c r="S257" i="2"/>
  <c r="R257" i="2"/>
  <c r="Q257" i="2"/>
  <c r="N257" i="2"/>
  <c r="G257" i="2"/>
  <c r="C257" i="2"/>
  <c r="R256" i="2"/>
  <c r="Q256" i="2"/>
  <c r="G256" i="2"/>
  <c r="C256" i="2"/>
  <c r="V255" i="2"/>
  <c r="U255" i="2"/>
  <c r="T255" i="2"/>
  <c r="S255" i="2"/>
  <c r="R255" i="2"/>
  <c r="Q255" i="2"/>
  <c r="N255" i="2"/>
  <c r="G255" i="2"/>
  <c r="C255" i="2"/>
  <c r="V254" i="2"/>
  <c r="U254" i="2"/>
  <c r="T254" i="2"/>
  <c r="S254" i="2"/>
  <c r="R254" i="2"/>
  <c r="Q254" i="2"/>
  <c r="N254" i="2"/>
  <c r="G254" i="2"/>
  <c r="C254" i="2"/>
  <c r="V253" i="2"/>
  <c r="U253" i="2"/>
  <c r="T253" i="2"/>
  <c r="S253" i="2"/>
  <c r="R253" i="2"/>
  <c r="Q253" i="2"/>
  <c r="N253" i="2"/>
  <c r="G253" i="2"/>
  <c r="C253" i="2"/>
  <c r="R252" i="2"/>
  <c r="Q252" i="2"/>
  <c r="G252" i="2"/>
  <c r="C252" i="2"/>
  <c r="R251" i="2"/>
  <c r="Q251" i="2"/>
  <c r="N251" i="2"/>
  <c r="G251" i="2"/>
  <c r="C251" i="2"/>
  <c r="V250" i="2"/>
  <c r="U250" i="2"/>
  <c r="T250" i="2"/>
  <c r="S250" i="2"/>
  <c r="R250" i="2"/>
  <c r="Q250" i="2"/>
  <c r="N250" i="2"/>
  <c r="G250" i="2"/>
  <c r="C250" i="2"/>
  <c r="V249" i="2"/>
  <c r="U249" i="2"/>
  <c r="T249" i="2"/>
  <c r="S249" i="2"/>
  <c r="R249" i="2"/>
  <c r="Q249" i="2"/>
  <c r="N249" i="2"/>
  <c r="G249" i="2"/>
  <c r="C249" i="2"/>
  <c r="V248" i="2"/>
  <c r="U248" i="2"/>
  <c r="T248" i="2"/>
  <c r="S248" i="2"/>
  <c r="R248" i="2"/>
  <c r="Q248" i="2"/>
  <c r="N248" i="2"/>
  <c r="G248" i="2"/>
  <c r="C248" i="2"/>
  <c r="V247" i="2"/>
  <c r="U247" i="2"/>
  <c r="T247" i="2"/>
  <c r="S247" i="2"/>
  <c r="R247" i="2"/>
  <c r="Q247" i="2"/>
  <c r="N247" i="2"/>
  <c r="G247" i="2"/>
  <c r="C247" i="2"/>
  <c r="V246" i="2"/>
  <c r="U246" i="2"/>
  <c r="T246" i="2"/>
  <c r="S246" i="2"/>
  <c r="R246" i="2"/>
  <c r="Q246" i="2"/>
  <c r="G246" i="2"/>
  <c r="C246" i="2"/>
  <c r="V245" i="2"/>
  <c r="U245" i="2"/>
  <c r="T245" i="2"/>
  <c r="S245" i="2"/>
  <c r="R245" i="2"/>
  <c r="Q245" i="2"/>
  <c r="N245" i="2"/>
  <c r="G245" i="2"/>
  <c r="C245" i="2"/>
  <c r="V244" i="2"/>
  <c r="U244" i="2"/>
  <c r="T244" i="2"/>
  <c r="S244" i="2"/>
  <c r="R244" i="2"/>
  <c r="Q244" i="2"/>
  <c r="N244" i="2"/>
  <c r="G244" i="2"/>
  <c r="C244" i="2"/>
  <c r="R243" i="2"/>
  <c r="Q243" i="2"/>
  <c r="N243" i="2"/>
  <c r="G243" i="2"/>
  <c r="C243" i="2"/>
  <c r="R242" i="2"/>
  <c r="Q242" i="2"/>
  <c r="N242" i="2"/>
  <c r="G242" i="2"/>
  <c r="C242" i="2"/>
  <c r="V241" i="2"/>
  <c r="U241" i="2"/>
  <c r="T241" i="2"/>
  <c r="S241" i="2"/>
  <c r="R241" i="2"/>
  <c r="Q241" i="2"/>
  <c r="N241" i="2"/>
  <c r="G241" i="2"/>
  <c r="C241" i="2"/>
  <c r="V240" i="2"/>
  <c r="U240" i="2"/>
  <c r="T240" i="2"/>
  <c r="S240" i="2"/>
  <c r="R240" i="2"/>
  <c r="Q240" i="2"/>
  <c r="N240" i="2"/>
  <c r="G240" i="2"/>
  <c r="C240" i="2"/>
  <c r="R239" i="2"/>
  <c r="Q239" i="2"/>
  <c r="G239" i="2"/>
  <c r="C239" i="2"/>
  <c r="R238" i="2"/>
  <c r="Q238" i="2"/>
  <c r="N238" i="2"/>
  <c r="G238" i="2"/>
  <c r="C238" i="2"/>
  <c r="V237" i="2"/>
  <c r="U237" i="2"/>
  <c r="T237" i="2"/>
  <c r="S237" i="2"/>
  <c r="R237" i="2"/>
  <c r="Q237" i="2"/>
  <c r="N237" i="2"/>
  <c r="G237" i="2"/>
  <c r="C237" i="2"/>
  <c r="V236" i="2"/>
  <c r="U236" i="2"/>
  <c r="T236" i="2"/>
  <c r="S236" i="2"/>
  <c r="R236" i="2"/>
  <c r="Q236" i="2"/>
  <c r="N236" i="2"/>
  <c r="G236" i="2"/>
  <c r="C236" i="2"/>
  <c r="R235" i="2"/>
  <c r="Q235" i="2"/>
  <c r="N235" i="2"/>
  <c r="G235" i="2"/>
  <c r="C235" i="2"/>
  <c r="R234" i="2"/>
  <c r="Q234" i="2"/>
  <c r="N234" i="2"/>
  <c r="G234" i="2"/>
  <c r="C234" i="2"/>
  <c r="V233" i="2"/>
  <c r="U233" i="2"/>
  <c r="T233" i="2"/>
  <c r="S233" i="2"/>
  <c r="R233" i="2"/>
  <c r="Q233" i="2"/>
  <c r="N233" i="2"/>
  <c r="G233" i="2"/>
  <c r="C233" i="2"/>
  <c r="V232" i="2"/>
  <c r="U232" i="2"/>
  <c r="T232" i="2"/>
  <c r="S232" i="2"/>
  <c r="R232" i="2"/>
  <c r="Q232" i="2"/>
  <c r="N232" i="2"/>
  <c r="G232" i="2"/>
  <c r="C232" i="2"/>
  <c r="V231" i="2"/>
  <c r="U231" i="2"/>
  <c r="T231" i="2"/>
  <c r="S231" i="2"/>
  <c r="R231" i="2"/>
  <c r="Q231" i="2"/>
  <c r="N231" i="2"/>
  <c r="G231" i="2"/>
  <c r="C231" i="2"/>
  <c r="V230" i="2"/>
  <c r="U230" i="2"/>
  <c r="T230" i="2"/>
  <c r="S230" i="2"/>
  <c r="R230" i="2"/>
  <c r="Q230" i="2"/>
  <c r="N230" i="2"/>
  <c r="G230" i="2"/>
  <c r="C230" i="2"/>
  <c r="V229" i="2"/>
  <c r="U229" i="2"/>
  <c r="T229" i="2"/>
  <c r="S229" i="2"/>
  <c r="R229" i="2"/>
  <c r="Q229" i="2"/>
  <c r="G229" i="2"/>
  <c r="C229" i="2"/>
  <c r="V228" i="2"/>
  <c r="U228" i="2"/>
  <c r="T228" i="2"/>
  <c r="S228" i="2"/>
  <c r="R228" i="2"/>
  <c r="Q228" i="2"/>
  <c r="N228" i="2"/>
  <c r="G228" i="2"/>
  <c r="C228" i="2"/>
  <c r="V227" i="2"/>
  <c r="U227" i="2"/>
  <c r="T227" i="2"/>
  <c r="S227" i="2"/>
  <c r="R227" i="2"/>
  <c r="Q227" i="2"/>
  <c r="N227" i="2"/>
  <c r="G227" i="2"/>
  <c r="C227" i="2"/>
  <c r="R226" i="2"/>
  <c r="Q226" i="2"/>
  <c r="N226" i="2"/>
  <c r="G226" i="2"/>
  <c r="C226" i="2"/>
  <c r="V225" i="2"/>
  <c r="U225" i="2"/>
  <c r="T225" i="2"/>
  <c r="S225" i="2"/>
  <c r="R225" i="2"/>
  <c r="Q225" i="2"/>
  <c r="N225" i="2"/>
  <c r="G225" i="2"/>
  <c r="C225" i="2"/>
  <c r="V224" i="2"/>
  <c r="U224" i="2"/>
  <c r="T224" i="2"/>
  <c r="S224" i="2"/>
  <c r="R224" i="2"/>
  <c r="Q224" i="2"/>
  <c r="N224" i="2"/>
  <c r="G224" i="2"/>
  <c r="C224" i="2"/>
  <c r="V223" i="2"/>
  <c r="U223" i="2"/>
  <c r="T223" i="2"/>
  <c r="S223" i="2"/>
  <c r="R223" i="2"/>
  <c r="Q223" i="2"/>
  <c r="G223" i="2"/>
  <c r="C223" i="2"/>
  <c r="V222" i="2"/>
  <c r="U222" i="2"/>
  <c r="T222" i="2"/>
  <c r="S222" i="2"/>
  <c r="R222" i="2"/>
  <c r="Q222" i="2"/>
  <c r="N222" i="2"/>
  <c r="G222" i="2"/>
  <c r="C222" i="2"/>
  <c r="V221" i="2"/>
  <c r="U221" i="2"/>
  <c r="T221" i="2"/>
  <c r="S221" i="2"/>
  <c r="R221" i="2"/>
  <c r="Q221" i="2"/>
  <c r="G221" i="2"/>
  <c r="C221" i="2"/>
  <c r="V220" i="2"/>
  <c r="U220" i="2"/>
  <c r="T220" i="2"/>
  <c r="S220" i="2"/>
  <c r="R220" i="2"/>
  <c r="Q220" i="2"/>
  <c r="G220" i="2"/>
  <c r="C220" i="2"/>
  <c r="V219" i="2"/>
  <c r="U219" i="2"/>
  <c r="T219" i="2"/>
  <c r="S219" i="2"/>
  <c r="R219" i="2"/>
  <c r="Q219" i="2"/>
  <c r="N219" i="2"/>
  <c r="G219" i="2"/>
  <c r="C219" i="2"/>
  <c r="V218" i="2"/>
  <c r="U218" i="2"/>
  <c r="T218" i="2"/>
  <c r="S218" i="2"/>
  <c r="R218" i="2"/>
  <c r="Q218" i="2"/>
  <c r="N218" i="2"/>
  <c r="G218" i="2"/>
  <c r="C218" i="2"/>
  <c r="V217" i="2"/>
  <c r="U217" i="2"/>
  <c r="T217" i="2"/>
  <c r="S217" i="2"/>
  <c r="R217" i="2"/>
  <c r="Q217" i="2"/>
  <c r="N217" i="2"/>
  <c r="G217" i="2"/>
  <c r="C217" i="2"/>
  <c r="V216" i="2"/>
  <c r="U216" i="2"/>
  <c r="T216" i="2"/>
  <c r="S216" i="2"/>
  <c r="R216" i="2"/>
  <c r="Q216" i="2"/>
  <c r="N216" i="2"/>
  <c r="G216" i="2"/>
  <c r="C216" i="2"/>
  <c r="R215" i="2"/>
  <c r="Q215" i="2"/>
  <c r="N215" i="2"/>
  <c r="G215" i="2"/>
  <c r="C215" i="2"/>
  <c r="V214" i="2"/>
  <c r="U214" i="2"/>
  <c r="T214" i="2"/>
  <c r="S214" i="2"/>
  <c r="R214" i="2"/>
  <c r="Q214" i="2"/>
  <c r="N214" i="2"/>
  <c r="G214" i="2"/>
  <c r="C214" i="2"/>
  <c r="V213" i="2"/>
  <c r="U213" i="2"/>
  <c r="T213" i="2"/>
  <c r="S213" i="2"/>
  <c r="R213" i="2"/>
  <c r="Q213" i="2"/>
  <c r="N213" i="2"/>
  <c r="G213" i="2"/>
  <c r="C213" i="2"/>
  <c r="V212" i="2"/>
  <c r="U212" i="2"/>
  <c r="T212" i="2"/>
  <c r="S212" i="2"/>
  <c r="R212" i="2"/>
  <c r="Q212" i="2"/>
  <c r="G212" i="2"/>
  <c r="C212" i="2"/>
  <c r="V211" i="2"/>
  <c r="U211" i="2"/>
  <c r="T211" i="2"/>
  <c r="S211" i="2"/>
  <c r="R211" i="2"/>
  <c r="Q211" i="2"/>
  <c r="N211" i="2"/>
  <c r="G211" i="2"/>
  <c r="C211" i="2"/>
  <c r="R210" i="2"/>
  <c r="Q210" i="2"/>
  <c r="N210" i="2"/>
  <c r="G210" i="2"/>
  <c r="C210" i="2"/>
  <c r="R209" i="2"/>
  <c r="Q209" i="2"/>
  <c r="N209" i="2"/>
  <c r="G209" i="2"/>
  <c r="C209" i="2"/>
  <c r="V208" i="2"/>
  <c r="U208" i="2"/>
  <c r="T208" i="2"/>
  <c r="S208" i="2"/>
  <c r="R208" i="2"/>
  <c r="Q208" i="2"/>
  <c r="N208" i="2"/>
  <c r="G208" i="2"/>
  <c r="C208" i="2"/>
  <c r="R207" i="2"/>
  <c r="Q207" i="2"/>
  <c r="N207" i="2"/>
  <c r="G207" i="2"/>
  <c r="C207" i="2"/>
  <c r="V206" i="2"/>
  <c r="U206" i="2"/>
  <c r="T206" i="2"/>
  <c r="S206" i="2"/>
  <c r="R206" i="2"/>
  <c r="Q206" i="2"/>
  <c r="G206" i="2"/>
  <c r="C206" i="2"/>
  <c r="V205" i="2"/>
  <c r="U205" i="2"/>
  <c r="T205" i="2"/>
  <c r="S205" i="2"/>
  <c r="R205" i="2"/>
  <c r="Q205" i="2"/>
  <c r="N205" i="2"/>
  <c r="G205" i="2"/>
  <c r="C205" i="2"/>
  <c r="V204" i="2"/>
  <c r="U204" i="2"/>
  <c r="T204" i="2"/>
  <c r="S204" i="2"/>
  <c r="R204" i="2"/>
  <c r="Q204" i="2"/>
  <c r="G204" i="2"/>
  <c r="C204" i="2"/>
  <c r="V203" i="2"/>
  <c r="U203" i="2"/>
  <c r="T203" i="2"/>
  <c r="S203" i="2"/>
  <c r="R203" i="2"/>
  <c r="Q203" i="2"/>
  <c r="N203" i="2"/>
  <c r="G203" i="2"/>
  <c r="C203" i="2"/>
  <c r="V202" i="2"/>
  <c r="U202" i="2"/>
  <c r="T202" i="2"/>
  <c r="S202" i="2"/>
  <c r="R202" i="2"/>
  <c r="Q202" i="2"/>
  <c r="N202" i="2"/>
  <c r="G202" i="2"/>
  <c r="C202" i="2"/>
  <c r="V201" i="2"/>
  <c r="U201" i="2"/>
  <c r="T201" i="2"/>
  <c r="S201" i="2"/>
  <c r="R201" i="2"/>
  <c r="Q201" i="2"/>
  <c r="N201" i="2"/>
  <c r="G201" i="2"/>
  <c r="C201" i="2"/>
  <c r="V200" i="2"/>
  <c r="U200" i="2"/>
  <c r="T200" i="2"/>
  <c r="S200" i="2"/>
  <c r="R200" i="2"/>
  <c r="Q200" i="2"/>
  <c r="N200" i="2"/>
  <c r="G200" i="2"/>
  <c r="C200" i="2"/>
  <c r="V199" i="2"/>
  <c r="U199" i="2"/>
  <c r="T199" i="2"/>
  <c r="S199" i="2"/>
  <c r="R199" i="2"/>
  <c r="Q199" i="2"/>
  <c r="N199" i="2"/>
  <c r="G199" i="2"/>
  <c r="C199" i="2"/>
  <c r="V198" i="2"/>
  <c r="U198" i="2"/>
  <c r="T198" i="2"/>
  <c r="S198" i="2"/>
  <c r="R198" i="2"/>
  <c r="Q198" i="2"/>
  <c r="N198" i="2"/>
  <c r="G198" i="2"/>
  <c r="C198" i="2"/>
  <c r="V197" i="2"/>
  <c r="U197" i="2"/>
  <c r="T197" i="2"/>
  <c r="S197" i="2"/>
  <c r="R197" i="2"/>
  <c r="Q197" i="2"/>
  <c r="G197" i="2"/>
  <c r="C197" i="2"/>
  <c r="V196" i="2"/>
  <c r="U196" i="2"/>
  <c r="T196" i="2"/>
  <c r="S196" i="2"/>
  <c r="R196" i="2"/>
  <c r="Q196" i="2"/>
  <c r="N196" i="2"/>
  <c r="G196" i="2"/>
  <c r="C196" i="2"/>
  <c r="V195" i="2"/>
  <c r="U195" i="2"/>
  <c r="T195" i="2"/>
  <c r="S195" i="2"/>
  <c r="R195" i="2"/>
  <c r="Q195" i="2"/>
  <c r="N195" i="2"/>
  <c r="G195" i="2"/>
  <c r="C195" i="2"/>
  <c r="V194" i="2"/>
  <c r="U194" i="2"/>
  <c r="T194" i="2"/>
  <c r="S194" i="2"/>
  <c r="R194" i="2"/>
  <c r="Q194" i="2"/>
  <c r="N194" i="2"/>
  <c r="G194" i="2"/>
  <c r="C194" i="2"/>
  <c r="V193" i="2"/>
  <c r="U193" i="2"/>
  <c r="T193" i="2"/>
  <c r="S193" i="2"/>
  <c r="R193" i="2"/>
  <c r="Q193" i="2"/>
  <c r="N193" i="2"/>
  <c r="G193" i="2"/>
  <c r="C193" i="2"/>
  <c r="V192" i="2"/>
  <c r="U192" i="2"/>
  <c r="T192" i="2"/>
  <c r="S192" i="2"/>
  <c r="R192" i="2"/>
  <c r="Q192" i="2"/>
  <c r="G192" i="2"/>
  <c r="C192" i="2"/>
  <c r="V191" i="2"/>
  <c r="U191" i="2"/>
  <c r="T191" i="2"/>
  <c r="S191" i="2"/>
  <c r="R191" i="2"/>
  <c r="Q191" i="2"/>
  <c r="N191" i="2"/>
  <c r="G191" i="2"/>
  <c r="C191" i="2"/>
  <c r="V190" i="2"/>
  <c r="U190" i="2"/>
  <c r="T190" i="2"/>
  <c r="S190" i="2"/>
  <c r="R190" i="2"/>
  <c r="Q190" i="2"/>
  <c r="N190" i="2"/>
  <c r="G190" i="2"/>
  <c r="C190" i="2"/>
  <c r="V189" i="2"/>
  <c r="U189" i="2"/>
  <c r="T189" i="2"/>
  <c r="S189" i="2"/>
  <c r="R189" i="2"/>
  <c r="Q189" i="2"/>
  <c r="N189" i="2"/>
  <c r="G189" i="2"/>
  <c r="C189" i="2"/>
  <c r="V188" i="2"/>
  <c r="U188" i="2"/>
  <c r="T188" i="2"/>
  <c r="S188" i="2"/>
  <c r="R188" i="2"/>
  <c r="Q188" i="2"/>
  <c r="N188" i="2"/>
  <c r="G188" i="2"/>
  <c r="C188" i="2"/>
  <c r="V187" i="2"/>
  <c r="U187" i="2"/>
  <c r="T187" i="2"/>
  <c r="S187" i="2"/>
  <c r="R187" i="2"/>
  <c r="Q187" i="2"/>
  <c r="N187" i="2"/>
  <c r="G187" i="2"/>
  <c r="C187" i="2"/>
  <c r="V186" i="2"/>
  <c r="U186" i="2"/>
  <c r="T186" i="2"/>
  <c r="S186" i="2"/>
  <c r="R186" i="2"/>
  <c r="Q186" i="2"/>
  <c r="N186" i="2"/>
  <c r="G186" i="2"/>
  <c r="C186" i="2"/>
  <c r="V185" i="2"/>
  <c r="U185" i="2"/>
  <c r="T185" i="2"/>
  <c r="S185" i="2"/>
  <c r="R185" i="2"/>
  <c r="Q185" i="2"/>
  <c r="G185" i="2"/>
  <c r="C185" i="2"/>
  <c r="V184" i="2"/>
  <c r="U184" i="2"/>
  <c r="T184" i="2"/>
  <c r="S184" i="2"/>
  <c r="R184" i="2"/>
  <c r="Q184" i="2"/>
  <c r="G184" i="2"/>
  <c r="C184" i="2"/>
  <c r="V183" i="2"/>
  <c r="U183" i="2"/>
  <c r="T183" i="2"/>
  <c r="S183" i="2"/>
  <c r="R183" i="2"/>
  <c r="Q183" i="2"/>
  <c r="N183" i="2"/>
  <c r="G183" i="2"/>
  <c r="C183" i="2"/>
  <c r="V182" i="2"/>
  <c r="U182" i="2"/>
  <c r="T182" i="2"/>
  <c r="S182" i="2"/>
  <c r="R182" i="2"/>
  <c r="Q182" i="2"/>
  <c r="N182" i="2"/>
  <c r="G182" i="2"/>
  <c r="C182" i="2"/>
  <c r="V181" i="2"/>
  <c r="U181" i="2"/>
  <c r="T181" i="2"/>
  <c r="S181" i="2"/>
  <c r="R181" i="2"/>
  <c r="Q181" i="2"/>
  <c r="N181" i="2"/>
  <c r="G181" i="2"/>
  <c r="C181" i="2"/>
  <c r="V180" i="2"/>
  <c r="U180" i="2"/>
  <c r="T180" i="2"/>
  <c r="S180" i="2"/>
  <c r="R180" i="2"/>
  <c r="Q180" i="2"/>
  <c r="N180" i="2"/>
  <c r="G180" i="2"/>
  <c r="C180" i="2"/>
  <c r="V179" i="2"/>
  <c r="U179" i="2"/>
  <c r="T179" i="2"/>
  <c r="S179" i="2"/>
  <c r="R179" i="2"/>
  <c r="Q179" i="2"/>
  <c r="N179" i="2"/>
  <c r="G179" i="2"/>
  <c r="C179" i="2"/>
  <c r="V178" i="2"/>
  <c r="U178" i="2"/>
  <c r="T178" i="2"/>
  <c r="S178" i="2"/>
  <c r="R178" i="2"/>
  <c r="Q178" i="2"/>
  <c r="N178" i="2"/>
  <c r="G178" i="2"/>
  <c r="C178" i="2"/>
  <c r="V177" i="2"/>
  <c r="U177" i="2"/>
  <c r="T177" i="2"/>
  <c r="S177" i="2"/>
  <c r="R177" i="2"/>
  <c r="Q177" i="2"/>
  <c r="G177" i="2"/>
  <c r="C177" i="2"/>
  <c r="V176" i="2"/>
  <c r="U176" i="2"/>
  <c r="T176" i="2"/>
  <c r="S176" i="2"/>
  <c r="R176" i="2"/>
  <c r="Q176" i="2"/>
  <c r="N176" i="2"/>
  <c r="G176" i="2"/>
  <c r="C176" i="2"/>
  <c r="V175" i="2"/>
  <c r="U175" i="2"/>
  <c r="T175" i="2"/>
  <c r="S175" i="2"/>
  <c r="R175" i="2"/>
  <c r="Q175" i="2"/>
  <c r="N175" i="2"/>
  <c r="G175" i="2"/>
  <c r="C175" i="2"/>
  <c r="V174" i="2"/>
  <c r="U174" i="2"/>
  <c r="T174" i="2"/>
  <c r="S174" i="2"/>
  <c r="R174" i="2"/>
  <c r="Q174" i="2"/>
  <c r="N174" i="2"/>
  <c r="G174" i="2"/>
  <c r="C174" i="2"/>
  <c r="V173" i="2"/>
  <c r="U173" i="2"/>
  <c r="T173" i="2"/>
  <c r="S173" i="2"/>
  <c r="N173" i="2"/>
  <c r="G173" i="2"/>
  <c r="C173" i="2"/>
  <c r="V172" i="2"/>
  <c r="U172" i="2"/>
  <c r="T172" i="2"/>
  <c r="S172" i="2"/>
  <c r="R172" i="2"/>
  <c r="Q172" i="2"/>
  <c r="N172" i="2"/>
  <c r="G172" i="2"/>
  <c r="C172" i="2"/>
  <c r="V171" i="2"/>
  <c r="U171" i="2"/>
  <c r="T171" i="2"/>
  <c r="S171" i="2"/>
  <c r="R171" i="2"/>
  <c r="Q171" i="2"/>
  <c r="N171" i="2"/>
  <c r="G171" i="2"/>
  <c r="C171" i="2"/>
  <c r="V170" i="2"/>
  <c r="U170" i="2"/>
  <c r="T170" i="2"/>
  <c r="S170" i="2"/>
  <c r="R170" i="2"/>
  <c r="Q170" i="2"/>
  <c r="N170" i="2"/>
  <c r="G170" i="2"/>
  <c r="C170" i="2"/>
  <c r="V169" i="2"/>
  <c r="U169" i="2"/>
  <c r="T169" i="2"/>
  <c r="S169" i="2"/>
  <c r="R169" i="2"/>
  <c r="Q169" i="2"/>
  <c r="N169" i="2"/>
  <c r="G169" i="2"/>
  <c r="C169" i="2"/>
  <c r="V168" i="2"/>
  <c r="U168" i="2"/>
  <c r="T168" i="2"/>
  <c r="S168" i="2"/>
  <c r="R168" i="2"/>
  <c r="Q168" i="2"/>
  <c r="G168" i="2"/>
  <c r="C168" i="2"/>
  <c r="V167" i="2"/>
  <c r="U167" i="2"/>
  <c r="T167" i="2"/>
  <c r="S167" i="2"/>
  <c r="R167" i="2"/>
  <c r="Q167" i="2"/>
  <c r="N167" i="2"/>
  <c r="G167" i="2"/>
  <c r="C167" i="2"/>
  <c r="V166" i="2"/>
  <c r="U166" i="2"/>
  <c r="T166" i="2"/>
  <c r="S166" i="2"/>
  <c r="R166" i="2"/>
  <c r="Q166" i="2"/>
  <c r="N166" i="2"/>
  <c r="G166" i="2"/>
  <c r="C166" i="2"/>
  <c r="V165" i="2"/>
  <c r="U165" i="2"/>
  <c r="T165" i="2"/>
  <c r="S165" i="2"/>
  <c r="R165" i="2"/>
  <c r="Q165" i="2"/>
  <c r="N165" i="2"/>
  <c r="G165" i="2"/>
  <c r="C165" i="2"/>
  <c r="V164" i="2"/>
  <c r="U164" i="2"/>
  <c r="T164" i="2"/>
  <c r="S164" i="2"/>
  <c r="R164" i="2"/>
  <c r="Q164" i="2"/>
  <c r="N164" i="2"/>
  <c r="G164" i="2"/>
  <c r="C164" i="2"/>
  <c r="V163" i="2"/>
  <c r="U163" i="2"/>
  <c r="T163" i="2"/>
  <c r="S163" i="2"/>
  <c r="R163" i="2"/>
  <c r="Q163" i="2"/>
  <c r="G163" i="2"/>
  <c r="C163" i="2"/>
  <c r="V162" i="2"/>
  <c r="U162" i="2"/>
  <c r="T162" i="2"/>
  <c r="S162" i="2"/>
  <c r="G162" i="2"/>
  <c r="C162" i="2"/>
  <c r="U161" i="2"/>
  <c r="T161" i="2"/>
  <c r="S161" i="2"/>
  <c r="R161" i="2"/>
  <c r="Q161" i="2"/>
  <c r="N161" i="2"/>
  <c r="G161" i="2"/>
  <c r="C161" i="2"/>
  <c r="V160" i="2"/>
  <c r="U160" i="2"/>
  <c r="T160" i="2"/>
  <c r="S160" i="2"/>
  <c r="R160" i="2"/>
  <c r="Q160" i="2"/>
  <c r="N160" i="2"/>
  <c r="G160" i="2"/>
  <c r="C160" i="2"/>
  <c r="V159" i="2"/>
  <c r="U159" i="2"/>
  <c r="T159" i="2"/>
  <c r="S159" i="2"/>
  <c r="R159" i="2"/>
  <c r="Q159" i="2"/>
  <c r="G159" i="2"/>
  <c r="C159" i="2"/>
  <c r="V158" i="2"/>
  <c r="U158" i="2"/>
  <c r="T158" i="2"/>
  <c r="S158" i="2"/>
  <c r="R158" i="2"/>
  <c r="Q158" i="2"/>
  <c r="N158" i="2"/>
  <c r="G158" i="2"/>
  <c r="C158" i="2"/>
  <c r="U157" i="2"/>
  <c r="T157" i="2"/>
  <c r="S157" i="2"/>
  <c r="R157" i="2"/>
  <c r="Q157" i="2"/>
  <c r="N157" i="2"/>
  <c r="G157" i="2"/>
  <c r="C157" i="2"/>
  <c r="U156" i="2"/>
  <c r="T156" i="2"/>
  <c r="S156" i="2"/>
  <c r="R156" i="2"/>
  <c r="Q156" i="2"/>
  <c r="N156" i="2"/>
  <c r="G156" i="2"/>
  <c r="C156" i="2"/>
  <c r="U155" i="2"/>
  <c r="T155" i="2"/>
  <c r="S155" i="2"/>
  <c r="R155" i="2"/>
  <c r="Q155" i="2"/>
  <c r="N155" i="2"/>
  <c r="G155" i="2"/>
  <c r="C155" i="2"/>
  <c r="U154" i="2"/>
  <c r="T154" i="2"/>
  <c r="S154" i="2"/>
  <c r="R154" i="2"/>
  <c r="Q154" i="2"/>
  <c r="N154" i="2"/>
  <c r="G154" i="2"/>
  <c r="C154" i="2"/>
  <c r="U153" i="2"/>
  <c r="T153" i="2"/>
  <c r="S153" i="2"/>
  <c r="R153" i="2"/>
  <c r="Q153" i="2"/>
  <c r="N153" i="2"/>
  <c r="G153" i="2"/>
  <c r="C153" i="2"/>
  <c r="V152" i="2"/>
  <c r="U152" i="2"/>
  <c r="T152" i="2"/>
  <c r="S152" i="2"/>
  <c r="R152" i="2"/>
  <c r="Q152" i="2"/>
  <c r="N152" i="2"/>
  <c r="G152" i="2"/>
  <c r="C152" i="2"/>
  <c r="V151" i="2"/>
  <c r="U151" i="2"/>
  <c r="T151" i="2"/>
  <c r="S151" i="2"/>
  <c r="R151" i="2"/>
  <c r="Q151" i="2"/>
  <c r="G151" i="2"/>
  <c r="C151" i="2"/>
  <c r="V150" i="2"/>
  <c r="U150" i="2"/>
  <c r="T150" i="2"/>
  <c r="S150" i="2"/>
  <c r="R150" i="2"/>
  <c r="Q150" i="2"/>
  <c r="N150" i="2"/>
  <c r="G150" i="2"/>
  <c r="C150" i="2"/>
  <c r="V149" i="2"/>
  <c r="U149" i="2"/>
  <c r="T149" i="2"/>
  <c r="S149" i="2"/>
  <c r="R149" i="2"/>
  <c r="Q149" i="2"/>
  <c r="G149" i="2"/>
  <c r="C149" i="2"/>
  <c r="U148" i="2"/>
  <c r="T148" i="2"/>
  <c r="S148" i="2"/>
  <c r="R148" i="2"/>
  <c r="Q148" i="2"/>
  <c r="N148" i="2"/>
  <c r="G148" i="2"/>
  <c r="C148" i="2"/>
  <c r="V147" i="2"/>
  <c r="U147" i="2"/>
  <c r="T147" i="2"/>
  <c r="S147" i="2"/>
  <c r="R147" i="2"/>
  <c r="Q147" i="2"/>
  <c r="N147" i="2"/>
  <c r="G147" i="2"/>
  <c r="C147" i="2"/>
  <c r="V146" i="2"/>
  <c r="U146" i="2"/>
  <c r="T146" i="2"/>
  <c r="S146" i="2"/>
  <c r="R146" i="2"/>
  <c r="Q146" i="2"/>
  <c r="G146" i="2"/>
  <c r="C146" i="2"/>
  <c r="T145" i="2"/>
  <c r="R145" i="2"/>
  <c r="Q145" i="2"/>
  <c r="N145" i="2"/>
  <c r="G145" i="2"/>
  <c r="C145" i="2"/>
  <c r="T144" i="2"/>
  <c r="Q144" i="2"/>
  <c r="N144" i="2"/>
  <c r="G144" i="2"/>
  <c r="C144" i="2"/>
  <c r="V143" i="2"/>
  <c r="U143" i="2"/>
  <c r="T143" i="2"/>
  <c r="S143" i="2"/>
  <c r="R143" i="2"/>
  <c r="Q143" i="2"/>
  <c r="N143" i="2"/>
  <c r="G143" i="2"/>
  <c r="C143" i="2"/>
  <c r="V142" i="2"/>
  <c r="U142" i="2"/>
  <c r="T142" i="2"/>
  <c r="S142" i="2"/>
  <c r="R142" i="2"/>
  <c r="Q142" i="2"/>
  <c r="G142" i="2"/>
  <c r="C142" i="2"/>
  <c r="R141" i="2"/>
  <c r="Q141" i="2"/>
  <c r="G141" i="2"/>
  <c r="C141" i="2"/>
  <c r="R140" i="2"/>
  <c r="Q140" i="2"/>
  <c r="N140" i="2"/>
  <c r="G140" i="2"/>
  <c r="C140" i="2"/>
  <c r="R139" i="2"/>
  <c r="Q139" i="2"/>
  <c r="N139" i="2"/>
  <c r="G139" i="2"/>
  <c r="C139" i="2"/>
  <c r="R138" i="2"/>
  <c r="Q138" i="2"/>
  <c r="N138" i="2"/>
  <c r="G138" i="2"/>
  <c r="C138" i="2"/>
  <c r="R137" i="2"/>
  <c r="Q137" i="2"/>
  <c r="N137" i="2"/>
  <c r="G137" i="2"/>
  <c r="C137" i="2"/>
  <c r="R136" i="2"/>
  <c r="Q136" i="2"/>
  <c r="N136" i="2"/>
  <c r="G136" i="2"/>
  <c r="C136" i="2"/>
  <c r="R135" i="2"/>
  <c r="Q135" i="2"/>
  <c r="N135" i="2"/>
  <c r="G135" i="2"/>
  <c r="C135" i="2"/>
  <c r="R134" i="2"/>
  <c r="Q134" i="2"/>
  <c r="N134" i="2"/>
  <c r="G134" i="2"/>
  <c r="C134" i="2"/>
  <c r="R133" i="2"/>
  <c r="Q133" i="2"/>
  <c r="N133" i="2"/>
  <c r="G133" i="2"/>
  <c r="C133" i="2"/>
  <c r="R132" i="2"/>
  <c r="Q132" i="2"/>
  <c r="G132" i="2"/>
  <c r="C132" i="2"/>
  <c r="R131" i="2"/>
  <c r="Q131" i="2"/>
  <c r="N131" i="2"/>
  <c r="G131" i="2"/>
  <c r="C131" i="2"/>
  <c r="R130" i="2"/>
  <c r="Q130" i="2"/>
  <c r="G130" i="2"/>
  <c r="C130" i="2"/>
  <c r="R129" i="2"/>
  <c r="Q129" i="2"/>
  <c r="N129" i="2"/>
  <c r="G129" i="2"/>
  <c r="C129" i="2"/>
  <c r="V128" i="2"/>
  <c r="U128" i="2"/>
  <c r="T128" i="2"/>
  <c r="S128" i="2"/>
  <c r="R128" i="2"/>
  <c r="Q128" i="2"/>
  <c r="N128" i="2"/>
  <c r="G128" i="2"/>
  <c r="C128" i="2"/>
  <c r="V127" i="2"/>
  <c r="U127" i="2"/>
  <c r="T127" i="2"/>
  <c r="S127" i="2"/>
  <c r="R127" i="2"/>
  <c r="Q127" i="2"/>
  <c r="N127" i="2"/>
  <c r="G127" i="2"/>
  <c r="C127" i="2"/>
  <c r="V126" i="2"/>
  <c r="U126" i="2"/>
  <c r="T126" i="2"/>
  <c r="S126" i="2"/>
  <c r="R126" i="2"/>
  <c r="Q126" i="2"/>
  <c r="N126" i="2"/>
  <c r="G126" i="2"/>
  <c r="C126" i="2"/>
  <c r="V125" i="2"/>
  <c r="U125" i="2"/>
  <c r="T125" i="2"/>
  <c r="S125" i="2"/>
  <c r="R125" i="2"/>
  <c r="Q125" i="2"/>
  <c r="N125" i="2"/>
  <c r="G125" i="2"/>
  <c r="C125" i="2"/>
  <c r="V124" i="2"/>
  <c r="U124" i="2"/>
  <c r="T124" i="2"/>
  <c r="S124" i="2"/>
  <c r="R124" i="2"/>
  <c r="Q124" i="2"/>
  <c r="N124" i="2"/>
  <c r="G124" i="2"/>
  <c r="C124" i="2"/>
  <c r="V123" i="2"/>
  <c r="U123" i="2"/>
  <c r="T123" i="2"/>
  <c r="S123" i="2"/>
  <c r="R123" i="2"/>
  <c r="Q123" i="2"/>
  <c r="N123" i="2"/>
  <c r="G123" i="2"/>
  <c r="C123" i="2"/>
  <c r="V122" i="2"/>
  <c r="U122" i="2"/>
  <c r="T122" i="2"/>
  <c r="S122" i="2"/>
  <c r="R122" i="2"/>
  <c r="Q122" i="2"/>
  <c r="N122" i="2"/>
  <c r="G122" i="2"/>
  <c r="C122" i="2"/>
  <c r="V121" i="2"/>
  <c r="U121" i="2"/>
  <c r="T121" i="2"/>
  <c r="S121" i="2"/>
  <c r="R121" i="2"/>
  <c r="Q121" i="2"/>
  <c r="N121" i="2"/>
  <c r="G121" i="2"/>
  <c r="C121" i="2"/>
  <c r="V120" i="2"/>
  <c r="U120" i="2"/>
  <c r="T120" i="2"/>
  <c r="S120" i="2"/>
  <c r="R120" i="2"/>
  <c r="Q120" i="2"/>
  <c r="N120" i="2"/>
  <c r="G120" i="2"/>
  <c r="C120" i="2"/>
  <c r="V119" i="2"/>
  <c r="U119" i="2"/>
  <c r="T119" i="2"/>
  <c r="S119" i="2"/>
  <c r="R119" i="2"/>
  <c r="Q119" i="2"/>
  <c r="N119" i="2"/>
  <c r="G119" i="2"/>
  <c r="C119" i="2"/>
  <c r="V118" i="2"/>
  <c r="U118" i="2"/>
  <c r="T118" i="2"/>
  <c r="S118" i="2"/>
  <c r="R118" i="2"/>
  <c r="Q118" i="2"/>
  <c r="N118" i="2"/>
  <c r="G118" i="2"/>
  <c r="C118" i="2"/>
  <c r="V117" i="2"/>
  <c r="U117" i="2"/>
  <c r="T117" i="2"/>
  <c r="S117" i="2"/>
  <c r="R117" i="2"/>
  <c r="Q117" i="2"/>
  <c r="N117" i="2"/>
  <c r="G117" i="2"/>
  <c r="C117" i="2"/>
  <c r="R116" i="2"/>
  <c r="Q116" i="2"/>
  <c r="G116" i="2"/>
  <c r="C116" i="2"/>
  <c r="R115" i="2"/>
  <c r="Q115" i="2"/>
  <c r="N115" i="2"/>
  <c r="G115" i="2"/>
  <c r="C115" i="2"/>
  <c r="R114" i="2"/>
  <c r="Q114" i="2"/>
  <c r="N114" i="2"/>
  <c r="G114" i="2"/>
  <c r="C114" i="2"/>
  <c r="R113" i="2"/>
  <c r="Q113" i="2"/>
  <c r="N113" i="2"/>
  <c r="G113" i="2"/>
  <c r="C113" i="2"/>
  <c r="R112" i="2"/>
  <c r="Q112" i="2"/>
  <c r="N112" i="2"/>
  <c r="G112" i="2"/>
  <c r="C112" i="2"/>
  <c r="R111" i="2"/>
  <c r="Q111" i="2"/>
  <c r="G111" i="2"/>
  <c r="C111" i="2"/>
  <c r="R110" i="2"/>
  <c r="Q110" i="2"/>
  <c r="G110" i="2"/>
  <c r="C110" i="2"/>
  <c r="R109" i="2"/>
  <c r="Q109" i="2"/>
  <c r="N109" i="2"/>
  <c r="G109" i="2"/>
  <c r="C109" i="2"/>
  <c r="V108" i="2"/>
  <c r="U108" i="2"/>
  <c r="T108" i="2"/>
  <c r="S108" i="2"/>
  <c r="R108" i="2"/>
  <c r="Q108" i="2"/>
  <c r="N108" i="2"/>
  <c r="G108" i="2"/>
  <c r="C108" i="2"/>
  <c r="V107" i="2"/>
  <c r="U107" i="2"/>
  <c r="T107" i="2"/>
  <c r="S107" i="2"/>
  <c r="R107" i="2"/>
  <c r="Q107" i="2"/>
  <c r="G107" i="2"/>
  <c r="C107" i="2"/>
  <c r="V106" i="2"/>
  <c r="U106" i="2"/>
  <c r="T106" i="2"/>
  <c r="S106" i="2"/>
  <c r="R106" i="2"/>
  <c r="Q106" i="2"/>
  <c r="N106" i="2"/>
  <c r="G106" i="2"/>
  <c r="C106" i="2"/>
  <c r="V105" i="2"/>
  <c r="U105" i="2"/>
  <c r="T105" i="2"/>
  <c r="R105" i="2"/>
  <c r="Q105" i="2"/>
  <c r="N105" i="2"/>
  <c r="G105" i="2"/>
  <c r="C105" i="2"/>
  <c r="V104" i="2"/>
  <c r="U104" i="2"/>
  <c r="T104" i="2"/>
  <c r="S104" i="2"/>
  <c r="G104" i="2"/>
  <c r="C104" i="2"/>
  <c r="V103" i="2"/>
  <c r="U103" i="2"/>
  <c r="T103" i="2"/>
  <c r="S103" i="2"/>
  <c r="R103" i="2"/>
  <c r="Q103" i="2"/>
  <c r="N103" i="2"/>
  <c r="G103" i="2"/>
  <c r="C103" i="2"/>
  <c r="V102" i="2"/>
  <c r="U102" i="2"/>
  <c r="T102" i="2"/>
  <c r="S102" i="2"/>
  <c r="R102" i="2"/>
  <c r="Q102" i="2"/>
  <c r="N102" i="2"/>
  <c r="G102" i="2"/>
  <c r="C102" i="2"/>
  <c r="V101" i="2"/>
  <c r="U101" i="2"/>
  <c r="T101" i="2"/>
  <c r="S101" i="2"/>
  <c r="R101" i="2"/>
  <c r="Q101" i="2"/>
  <c r="N101" i="2"/>
  <c r="G101" i="2"/>
  <c r="C101" i="2"/>
  <c r="V100" i="2"/>
  <c r="U100" i="2"/>
  <c r="T100" i="2"/>
  <c r="S100" i="2"/>
  <c r="R100" i="2"/>
  <c r="Q100" i="2"/>
  <c r="N100" i="2"/>
  <c r="G100" i="2"/>
  <c r="C100" i="2"/>
  <c r="V99" i="2"/>
  <c r="U99" i="2"/>
  <c r="T99" i="2"/>
  <c r="S99" i="2"/>
  <c r="R99" i="2"/>
  <c r="Q99" i="2"/>
  <c r="N99" i="2"/>
  <c r="G99" i="2"/>
  <c r="C99" i="2"/>
  <c r="V98" i="2"/>
  <c r="U98" i="2"/>
  <c r="T98" i="2"/>
  <c r="S98" i="2"/>
  <c r="R98" i="2"/>
  <c r="Q98" i="2"/>
  <c r="G98" i="2"/>
  <c r="C98" i="2"/>
  <c r="V97" i="2"/>
  <c r="U97" i="2"/>
  <c r="T97" i="2"/>
  <c r="S97" i="2"/>
  <c r="R97" i="2"/>
  <c r="Q97" i="2"/>
  <c r="N97" i="2"/>
  <c r="G97" i="2"/>
  <c r="C97" i="2"/>
  <c r="V96" i="2"/>
  <c r="U96" i="2"/>
  <c r="T96" i="2"/>
  <c r="S96" i="2"/>
  <c r="R96" i="2"/>
  <c r="Q96" i="2"/>
  <c r="N96" i="2"/>
  <c r="G96" i="2"/>
  <c r="C96" i="2"/>
  <c r="R95" i="2"/>
  <c r="Q95" i="2"/>
  <c r="N95" i="2"/>
  <c r="G95" i="2"/>
  <c r="C95" i="2"/>
  <c r="R94" i="2"/>
  <c r="Q94" i="2"/>
  <c r="N94" i="2"/>
  <c r="G94" i="2"/>
  <c r="C94" i="2"/>
  <c r="R93" i="2"/>
  <c r="Q93" i="2"/>
  <c r="N93" i="2"/>
  <c r="G93" i="2"/>
  <c r="C93" i="2"/>
  <c r="R92" i="2"/>
  <c r="Q92" i="2"/>
  <c r="N92" i="2"/>
  <c r="G92" i="2"/>
  <c r="C92" i="2"/>
  <c r="R91" i="2"/>
  <c r="Q91" i="2"/>
  <c r="N91" i="2"/>
  <c r="G91" i="2"/>
  <c r="C91" i="2"/>
  <c r="R90" i="2"/>
  <c r="Q90" i="2"/>
  <c r="N90" i="2"/>
  <c r="G90" i="2"/>
  <c r="C90" i="2"/>
  <c r="V89" i="2"/>
  <c r="U89" i="2"/>
  <c r="T89" i="2"/>
  <c r="S89" i="2"/>
  <c r="R89" i="2"/>
  <c r="Q89" i="2"/>
  <c r="N89" i="2"/>
  <c r="G89" i="2"/>
  <c r="C89" i="2"/>
  <c r="V88" i="2"/>
  <c r="U88" i="2"/>
  <c r="T88" i="2"/>
  <c r="S88" i="2"/>
  <c r="R88" i="2"/>
  <c r="Q88" i="2"/>
  <c r="G88" i="2"/>
  <c r="C88" i="2"/>
  <c r="V87" i="2"/>
  <c r="U87" i="2"/>
  <c r="T87" i="2"/>
  <c r="S87" i="2"/>
  <c r="R87" i="2"/>
  <c r="Q87" i="2"/>
  <c r="N87" i="2"/>
  <c r="G87" i="2"/>
  <c r="C87" i="2"/>
  <c r="V86" i="2"/>
  <c r="U86" i="2"/>
  <c r="T86" i="2"/>
  <c r="S86" i="2"/>
  <c r="R86" i="2"/>
  <c r="Q86" i="2"/>
  <c r="N86" i="2"/>
  <c r="G86" i="2"/>
  <c r="C86" i="2"/>
  <c r="V85" i="2"/>
  <c r="U85" i="2"/>
  <c r="T85" i="2"/>
  <c r="S85" i="2"/>
  <c r="R85" i="2"/>
  <c r="Q85" i="2"/>
  <c r="N85" i="2"/>
  <c r="G85" i="2"/>
  <c r="C85" i="2"/>
  <c r="V84" i="2"/>
  <c r="U84" i="2"/>
  <c r="T84" i="2"/>
  <c r="S84" i="2"/>
  <c r="R84" i="2"/>
  <c r="Q84" i="2"/>
  <c r="N84" i="2"/>
  <c r="G84" i="2"/>
  <c r="C84" i="2"/>
  <c r="V83" i="2"/>
  <c r="U83" i="2"/>
  <c r="T83" i="2"/>
  <c r="S83" i="2"/>
  <c r="R83" i="2"/>
  <c r="Q83" i="2"/>
  <c r="N83" i="2"/>
  <c r="G83" i="2"/>
  <c r="C83" i="2"/>
  <c r="V82" i="2"/>
  <c r="U82" i="2"/>
  <c r="T82" i="2"/>
  <c r="S82" i="2"/>
  <c r="R82" i="2"/>
  <c r="Q82" i="2"/>
  <c r="N82" i="2"/>
  <c r="G82" i="2"/>
  <c r="C82" i="2"/>
  <c r="V81" i="2"/>
  <c r="U81" i="2"/>
  <c r="T81" i="2"/>
  <c r="S81" i="2"/>
  <c r="R81" i="2"/>
  <c r="Q81" i="2"/>
  <c r="N81" i="2"/>
  <c r="G81" i="2"/>
  <c r="C81" i="2"/>
  <c r="V80" i="2"/>
  <c r="U80" i="2"/>
  <c r="T80" i="2"/>
  <c r="S80" i="2"/>
  <c r="R80" i="2"/>
  <c r="Q80" i="2"/>
  <c r="N80" i="2"/>
  <c r="G80" i="2"/>
  <c r="C80" i="2"/>
  <c r="V79" i="2"/>
  <c r="U79" i="2"/>
  <c r="T79" i="2"/>
  <c r="S79" i="2"/>
  <c r="R79" i="2"/>
  <c r="Q79" i="2"/>
  <c r="N79" i="2"/>
  <c r="G79" i="2"/>
  <c r="C79" i="2"/>
  <c r="V78" i="2"/>
  <c r="U78" i="2"/>
  <c r="T78" i="2"/>
  <c r="S78" i="2"/>
  <c r="R78" i="2"/>
  <c r="Q78" i="2"/>
  <c r="N78" i="2"/>
  <c r="G78" i="2"/>
  <c r="C78" i="2"/>
  <c r="V77" i="2"/>
  <c r="U77" i="2"/>
  <c r="T77" i="2"/>
  <c r="S77" i="2"/>
  <c r="R77" i="2"/>
  <c r="Q77" i="2"/>
  <c r="N77" i="2"/>
  <c r="G77" i="2"/>
  <c r="C77" i="2"/>
  <c r="V76" i="2"/>
  <c r="U76" i="2"/>
  <c r="T76" i="2"/>
  <c r="S76" i="2"/>
  <c r="R76" i="2"/>
  <c r="Q76" i="2"/>
  <c r="G76" i="2"/>
  <c r="C76" i="2"/>
  <c r="V75" i="2"/>
  <c r="U75" i="2"/>
  <c r="T75" i="2"/>
  <c r="S75" i="2"/>
  <c r="R75" i="2"/>
  <c r="Q75" i="2"/>
  <c r="N75" i="2"/>
  <c r="G75" i="2"/>
  <c r="C75" i="2"/>
  <c r="V74" i="2"/>
  <c r="U74" i="2"/>
  <c r="T74" i="2"/>
  <c r="S74" i="2"/>
  <c r="R74" i="2"/>
  <c r="Q74" i="2"/>
  <c r="N74" i="2"/>
  <c r="G74" i="2"/>
  <c r="C74" i="2"/>
  <c r="R73" i="2"/>
  <c r="Q73" i="2"/>
  <c r="N73" i="2"/>
  <c r="G73" i="2"/>
  <c r="C73" i="2"/>
  <c r="T72" i="2"/>
  <c r="S72" i="2"/>
  <c r="R72" i="2"/>
  <c r="Q72" i="2"/>
  <c r="N72" i="2"/>
  <c r="G72" i="2"/>
  <c r="C72" i="2"/>
  <c r="T71" i="2"/>
  <c r="S71" i="2"/>
  <c r="R71" i="2"/>
  <c r="Q71" i="2"/>
  <c r="N71" i="2"/>
  <c r="G71" i="2"/>
  <c r="C71" i="2"/>
  <c r="V70" i="2"/>
  <c r="T70" i="2"/>
  <c r="S70" i="2"/>
  <c r="Q70" i="2"/>
  <c r="N70" i="2"/>
  <c r="G70" i="2"/>
  <c r="C70" i="2"/>
  <c r="V69" i="2"/>
  <c r="T69" i="2"/>
  <c r="S69" i="2"/>
  <c r="R69" i="2"/>
  <c r="Q69" i="2"/>
  <c r="N69" i="2"/>
  <c r="G69" i="2"/>
  <c r="C69" i="2"/>
  <c r="V68" i="2"/>
  <c r="Q68" i="2"/>
  <c r="N68" i="2"/>
  <c r="C68" i="2"/>
  <c r="V67" i="2"/>
  <c r="U67" i="2"/>
  <c r="T67" i="2"/>
  <c r="S67" i="2"/>
  <c r="R67" i="2"/>
  <c r="O67" i="2"/>
  <c r="N67" i="2"/>
  <c r="G67" i="2"/>
  <c r="C67" i="2"/>
  <c r="V66" i="2"/>
  <c r="T66" i="2"/>
  <c r="S66" i="2"/>
  <c r="R66" i="2"/>
  <c r="Q66" i="2"/>
  <c r="N66" i="2"/>
  <c r="G66" i="2"/>
  <c r="C66" i="2"/>
  <c r="T65" i="2"/>
  <c r="S65" i="2"/>
  <c r="R65" i="2"/>
  <c r="Q65" i="2"/>
  <c r="N65" i="2"/>
  <c r="G65" i="2"/>
  <c r="C65" i="2"/>
  <c r="R64" i="2"/>
  <c r="Q64" i="2"/>
  <c r="N64" i="2"/>
  <c r="G64" i="2"/>
  <c r="C64" i="2"/>
  <c r="T63" i="2"/>
  <c r="S63" i="2"/>
  <c r="R63" i="2"/>
  <c r="Q63" i="2"/>
  <c r="N63" i="2"/>
  <c r="G63" i="2"/>
  <c r="C63" i="2"/>
  <c r="V62" i="2"/>
  <c r="Q62" i="2"/>
  <c r="N62" i="2"/>
  <c r="G62" i="2"/>
  <c r="C62" i="2"/>
  <c r="V61" i="2"/>
  <c r="U61" i="2"/>
  <c r="T61" i="2"/>
  <c r="S61" i="2"/>
  <c r="R61" i="2"/>
  <c r="O61" i="2"/>
  <c r="N61" i="2"/>
  <c r="G61" i="2"/>
  <c r="C61" i="2"/>
  <c r="V60" i="2"/>
  <c r="T60" i="2"/>
  <c r="S60" i="2"/>
  <c r="R60" i="2"/>
  <c r="Q60" i="2"/>
  <c r="N60" i="2"/>
  <c r="G60" i="2"/>
  <c r="C60" i="2"/>
  <c r="R59" i="2"/>
  <c r="Q59" i="2"/>
  <c r="N59" i="2"/>
  <c r="G59" i="2"/>
  <c r="C59" i="2"/>
  <c r="R58" i="2"/>
  <c r="Q58" i="2"/>
  <c r="N58" i="2"/>
  <c r="G58" i="2"/>
  <c r="C58" i="2"/>
  <c r="V57" i="2"/>
  <c r="Q57" i="2"/>
  <c r="N57" i="2"/>
  <c r="G57" i="2"/>
  <c r="C57" i="2"/>
  <c r="V56" i="2"/>
  <c r="U56" i="2"/>
  <c r="T56" i="2"/>
  <c r="S56" i="2"/>
  <c r="R56" i="2"/>
  <c r="O56" i="2"/>
  <c r="N56" i="2"/>
  <c r="G56" i="2"/>
  <c r="C56" i="2"/>
  <c r="V55" i="2"/>
  <c r="U55" i="2"/>
  <c r="T55" i="2"/>
  <c r="S55" i="2"/>
  <c r="R55" i="2"/>
  <c r="Q55" i="2"/>
  <c r="N55" i="2"/>
  <c r="G55" i="2"/>
  <c r="C55" i="2"/>
  <c r="V54" i="2"/>
  <c r="U54" i="2"/>
  <c r="T54" i="2"/>
  <c r="S54" i="2"/>
  <c r="R54" i="2"/>
  <c r="Q54" i="2"/>
  <c r="N54" i="2"/>
  <c r="G54" i="2"/>
  <c r="C54" i="2"/>
  <c r="R53" i="2"/>
  <c r="Q53" i="2"/>
  <c r="N53" i="2"/>
  <c r="G53" i="2"/>
  <c r="C53" i="2"/>
  <c r="V52" i="2"/>
  <c r="U52" i="2"/>
  <c r="T52" i="2"/>
  <c r="S52" i="2"/>
  <c r="R52" i="2"/>
  <c r="Q52" i="2"/>
  <c r="N52" i="2"/>
  <c r="G52" i="2"/>
  <c r="C52" i="2"/>
  <c r="V51" i="2"/>
  <c r="U51" i="2"/>
  <c r="T51" i="2"/>
  <c r="S51" i="2"/>
  <c r="R51" i="2"/>
  <c r="Q51" i="2"/>
  <c r="N51" i="2"/>
  <c r="G51" i="2"/>
  <c r="C51" i="2"/>
  <c r="V50" i="2"/>
  <c r="U50" i="2"/>
  <c r="T50" i="2"/>
  <c r="S50" i="2"/>
  <c r="R50" i="2"/>
  <c r="Q50" i="2"/>
  <c r="N50" i="2"/>
  <c r="G50" i="2"/>
  <c r="C50" i="2"/>
  <c r="V49" i="2"/>
  <c r="U49" i="2"/>
  <c r="T49" i="2"/>
  <c r="S49" i="2"/>
  <c r="R49" i="2"/>
  <c r="Q49" i="2"/>
  <c r="N49" i="2"/>
  <c r="G49" i="2"/>
  <c r="C49" i="2"/>
  <c r="V48" i="2"/>
  <c r="U48" i="2"/>
  <c r="T48" i="2"/>
  <c r="S48" i="2"/>
  <c r="R48" i="2"/>
  <c r="Q48" i="2"/>
  <c r="N48" i="2"/>
  <c r="G48" i="2"/>
  <c r="C48" i="2"/>
  <c r="V47" i="2"/>
  <c r="U47" i="2"/>
  <c r="T47" i="2"/>
  <c r="S47" i="2"/>
  <c r="R47" i="2"/>
  <c r="Q47" i="2"/>
  <c r="N47" i="2"/>
  <c r="G47" i="2"/>
  <c r="C47" i="2"/>
  <c r="V46" i="2"/>
  <c r="U46" i="2"/>
  <c r="T46" i="2"/>
  <c r="S46" i="2"/>
  <c r="R46" i="2"/>
  <c r="Q46" i="2"/>
  <c r="N46" i="2"/>
  <c r="G46" i="2"/>
  <c r="C46" i="2"/>
  <c r="V45" i="2"/>
  <c r="U45" i="2"/>
  <c r="T45" i="2"/>
  <c r="S45" i="2"/>
  <c r="R45" i="2"/>
  <c r="Q45" i="2"/>
  <c r="N45" i="2"/>
  <c r="G45" i="2"/>
  <c r="C45" i="2"/>
  <c r="R44" i="2"/>
  <c r="Q44" i="2"/>
  <c r="N44" i="2"/>
  <c r="G44" i="2"/>
  <c r="C44" i="2"/>
  <c r="R43" i="2"/>
  <c r="Q43" i="2"/>
  <c r="N43" i="2"/>
  <c r="G43" i="2"/>
  <c r="C43" i="2"/>
  <c r="V42" i="2"/>
  <c r="U42" i="2"/>
  <c r="T42" i="2"/>
  <c r="S42" i="2"/>
  <c r="R42" i="2"/>
  <c r="Q42" i="2"/>
  <c r="N42" i="2"/>
  <c r="G42" i="2"/>
  <c r="C42" i="2"/>
  <c r="V41" i="2"/>
  <c r="U41" i="2"/>
  <c r="T41" i="2"/>
  <c r="S41" i="2"/>
  <c r="R41" i="2"/>
  <c r="Q41" i="2"/>
  <c r="N41" i="2"/>
  <c r="G41" i="2"/>
  <c r="C41" i="2"/>
  <c r="V40" i="2"/>
  <c r="U40" i="2"/>
  <c r="T40" i="2"/>
  <c r="S40" i="2"/>
  <c r="R40" i="2"/>
  <c r="Q40" i="2"/>
  <c r="N40" i="2"/>
  <c r="G40" i="2"/>
  <c r="C40" i="2"/>
  <c r="V39" i="2"/>
  <c r="U39" i="2"/>
  <c r="T39" i="2"/>
  <c r="S39" i="2"/>
  <c r="R39" i="2"/>
  <c r="Q39" i="2"/>
  <c r="N39" i="2"/>
  <c r="G39" i="2"/>
  <c r="C39" i="2"/>
  <c r="V38" i="2"/>
  <c r="U38" i="2"/>
  <c r="T38" i="2"/>
  <c r="S38" i="2"/>
  <c r="R38" i="2"/>
  <c r="Q38" i="2"/>
  <c r="N38" i="2"/>
  <c r="G38" i="2"/>
  <c r="C38" i="2"/>
  <c r="V37" i="2"/>
  <c r="U37" i="2"/>
  <c r="T37" i="2"/>
  <c r="S37" i="2"/>
  <c r="N37" i="2"/>
  <c r="G37" i="2"/>
  <c r="C37" i="2"/>
  <c r="V36" i="2"/>
  <c r="U36" i="2"/>
  <c r="T36" i="2"/>
  <c r="S36" i="2"/>
  <c r="R36" i="2"/>
  <c r="Q36" i="2"/>
  <c r="N36" i="2"/>
  <c r="G36" i="2"/>
  <c r="C36" i="2"/>
  <c r="V35" i="2"/>
  <c r="U35" i="2"/>
  <c r="T35" i="2"/>
  <c r="S35" i="2"/>
  <c r="R35" i="2"/>
  <c r="Q35" i="2"/>
  <c r="N35" i="2"/>
  <c r="G35" i="2"/>
  <c r="C35" i="2"/>
  <c r="V34" i="2"/>
  <c r="U34" i="2"/>
  <c r="T34" i="2"/>
  <c r="S34" i="2"/>
  <c r="G34" i="2"/>
  <c r="C34" i="2"/>
  <c r="V33" i="2"/>
  <c r="U33" i="2"/>
  <c r="T33" i="2"/>
  <c r="S33" i="2"/>
  <c r="R33" i="2"/>
  <c r="Q33" i="2"/>
  <c r="N33" i="2"/>
  <c r="G33" i="2"/>
  <c r="C33" i="2"/>
  <c r="V32" i="2"/>
  <c r="U32" i="2"/>
  <c r="T32" i="2"/>
  <c r="S32" i="2"/>
  <c r="R32" i="2"/>
  <c r="Q32" i="2"/>
  <c r="N32" i="2"/>
  <c r="G32" i="2"/>
  <c r="C32" i="2"/>
  <c r="V31" i="2"/>
  <c r="U31" i="2"/>
  <c r="T31" i="2"/>
  <c r="S31" i="2"/>
  <c r="R31" i="2"/>
  <c r="Q31" i="2"/>
  <c r="N31" i="2"/>
  <c r="G31" i="2"/>
  <c r="C31" i="2"/>
  <c r="V30" i="2"/>
  <c r="U30" i="2"/>
  <c r="T30" i="2"/>
  <c r="S30" i="2"/>
  <c r="R30" i="2"/>
  <c r="Q30" i="2"/>
  <c r="N30" i="2"/>
  <c r="G30" i="2"/>
  <c r="C30" i="2"/>
  <c r="V29" i="2"/>
  <c r="U29" i="2"/>
  <c r="T29" i="2"/>
  <c r="S29" i="2"/>
  <c r="R29" i="2"/>
  <c r="Q29" i="2"/>
  <c r="N29" i="2"/>
  <c r="G29" i="2"/>
  <c r="C29" i="2"/>
  <c r="V28" i="2"/>
  <c r="U28" i="2"/>
  <c r="T28" i="2"/>
  <c r="S28" i="2"/>
  <c r="R28" i="2"/>
  <c r="Q28" i="2"/>
  <c r="N28" i="2"/>
  <c r="G28" i="2"/>
  <c r="C28" i="2"/>
  <c r="V27" i="2"/>
  <c r="U27" i="2"/>
  <c r="T27" i="2"/>
  <c r="S27" i="2"/>
  <c r="R27" i="2"/>
  <c r="Q27" i="2"/>
  <c r="N27" i="2"/>
  <c r="G27" i="2"/>
  <c r="C27" i="2"/>
  <c r="V26" i="2"/>
  <c r="U26" i="2"/>
  <c r="T26" i="2"/>
  <c r="S26" i="2"/>
  <c r="R26" i="2"/>
  <c r="Q26" i="2"/>
  <c r="N26" i="2"/>
  <c r="G26" i="2"/>
  <c r="C26" i="2"/>
  <c r="V25" i="2"/>
  <c r="U25" i="2"/>
  <c r="T25" i="2"/>
  <c r="S25" i="2"/>
  <c r="R25" i="2"/>
  <c r="Q25" i="2"/>
  <c r="N25" i="2"/>
  <c r="G25" i="2"/>
  <c r="C25" i="2"/>
  <c r="V24" i="2"/>
  <c r="U24" i="2"/>
  <c r="T24" i="2"/>
  <c r="S24" i="2"/>
  <c r="R24" i="2"/>
  <c r="Q24" i="2"/>
  <c r="N24" i="2"/>
  <c r="G24" i="2"/>
  <c r="C24" i="2"/>
  <c r="V23" i="2"/>
  <c r="U23" i="2"/>
  <c r="T23" i="2"/>
  <c r="S23" i="2"/>
  <c r="R23" i="2"/>
  <c r="Q23" i="2"/>
  <c r="N23" i="2"/>
  <c r="G23" i="2"/>
  <c r="C23" i="2"/>
  <c r="V22" i="2"/>
  <c r="U22" i="2"/>
  <c r="T22" i="2"/>
  <c r="S22" i="2"/>
  <c r="R22" i="2"/>
  <c r="Q22" i="2"/>
  <c r="N22" i="2"/>
  <c r="G22" i="2"/>
  <c r="C22" i="2"/>
  <c r="U21" i="2"/>
  <c r="T21" i="2"/>
  <c r="S21" i="2"/>
  <c r="R21" i="2"/>
  <c r="Q21" i="2"/>
  <c r="C21" i="2"/>
  <c r="V20" i="2"/>
  <c r="U20" i="2"/>
  <c r="T20" i="2"/>
  <c r="S20" i="2"/>
  <c r="R20" i="2"/>
  <c r="Q20" i="2"/>
  <c r="N20" i="2"/>
  <c r="G20" i="2"/>
  <c r="C20" i="2"/>
  <c r="V19" i="2"/>
  <c r="U19" i="2"/>
  <c r="T19" i="2"/>
  <c r="S19" i="2"/>
  <c r="R19" i="2"/>
  <c r="Q19" i="2"/>
  <c r="N19" i="2"/>
  <c r="G19" i="2"/>
  <c r="C19" i="2"/>
  <c r="V18" i="2"/>
  <c r="U18" i="2"/>
  <c r="T18" i="2"/>
  <c r="S18" i="2"/>
  <c r="R18" i="2"/>
  <c r="Q18" i="2"/>
  <c r="N18" i="2"/>
  <c r="G18" i="2"/>
  <c r="C18" i="2"/>
  <c r="V17" i="2"/>
  <c r="U17" i="2"/>
  <c r="T17" i="2"/>
  <c r="S17" i="2"/>
  <c r="R17" i="2"/>
  <c r="Q17" i="2"/>
  <c r="N17" i="2"/>
  <c r="G17" i="2"/>
  <c r="C17" i="2"/>
  <c r="V16" i="2"/>
  <c r="U16" i="2"/>
  <c r="T16" i="2"/>
  <c r="S16" i="2"/>
  <c r="R16" i="2"/>
  <c r="N16" i="2"/>
  <c r="G16" i="2"/>
  <c r="C16" i="2"/>
  <c r="U15" i="2"/>
  <c r="T15" i="2"/>
  <c r="R15" i="2"/>
  <c r="Q15" i="2"/>
  <c r="N15" i="2"/>
  <c r="G15" i="2"/>
  <c r="C15" i="2"/>
  <c r="U14" i="2"/>
  <c r="T14" i="2"/>
  <c r="S14" i="2"/>
  <c r="R14" i="2"/>
  <c r="Q14" i="2"/>
  <c r="N14" i="2"/>
  <c r="G14" i="2"/>
  <c r="C14" i="2"/>
  <c r="U13" i="2"/>
  <c r="T13" i="2"/>
  <c r="S13" i="2"/>
  <c r="R13" i="2"/>
  <c r="Q13" i="2"/>
  <c r="N13" i="2"/>
  <c r="G13" i="2"/>
  <c r="C13" i="2"/>
  <c r="U12" i="2"/>
  <c r="T12" i="2"/>
  <c r="S12" i="2"/>
  <c r="R12" i="2"/>
  <c r="Q12" i="2"/>
  <c r="N12" i="2"/>
  <c r="G12" i="2"/>
  <c r="C12" i="2"/>
  <c r="U11" i="2"/>
  <c r="T11" i="2"/>
  <c r="S11" i="2"/>
  <c r="R11" i="2"/>
  <c r="Q11" i="2"/>
  <c r="N11" i="2"/>
  <c r="G11" i="2"/>
  <c r="C11" i="2"/>
  <c r="U10" i="2"/>
  <c r="T10" i="2"/>
  <c r="S10" i="2"/>
  <c r="R10" i="2"/>
  <c r="Q10" i="2"/>
  <c r="N10" i="2"/>
  <c r="G10" i="2"/>
  <c r="C10" i="2"/>
  <c r="U9" i="2"/>
  <c r="T9" i="2"/>
  <c r="S9" i="2"/>
  <c r="R9" i="2"/>
  <c r="N9" i="2"/>
  <c r="G9" i="2"/>
  <c r="C9" i="2"/>
  <c r="U8" i="2"/>
  <c r="T8" i="2"/>
  <c r="S8" i="2"/>
  <c r="R8" i="2"/>
  <c r="Q8" i="2"/>
  <c r="N8" i="2"/>
  <c r="G8" i="2"/>
  <c r="C8" i="2"/>
  <c r="U7" i="2"/>
  <c r="T7" i="2"/>
  <c r="S7" i="2"/>
  <c r="R7" i="2"/>
  <c r="Q7" i="2"/>
  <c r="N7" i="2"/>
  <c r="G7" i="2"/>
  <c r="C7" i="2"/>
  <c r="R6" i="2"/>
  <c r="Q6" i="2"/>
  <c r="N6" i="2"/>
  <c r="G6" i="2"/>
  <c r="C6" i="2"/>
  <c r="R5" i="2"/>
  <c r="Q5" i="2"/>
  <c r="N5" i="2"/>
  <c r="G5" i="2"/>
  <c r="C5" i="2"/>
  <c r="U4" i="2"/>
  <c r="T4" i="2"/>
  <c r="S4" i="2"/>
  <c r="R4" i="2"/>
  <c r="Q4" i="2"/>
  <c r="N4" i="2"/>
  <c r="G4" i="2"/>
  <c r="C4" i="2"/>
  <c r="U3" i="2"/>
  <c r="T3" i="2"/>
  <c r="S3" i="2"/>
  <c r="R3" i="2"/>
  <c r="Q3" i="2"/>
  <c r="N3" i="2"/>
  <c r="G3" i="2"/>
  <c r="C3" i="2"/>
  <c r="S916" i="1"/>
  <c r="R916" i="1"/>
  <c r="Q916" i="1"/>
  <c r="P916" i="1"/>
  <c r="O916" i="1"/>
  <c r="N916" i="1"/>
  <c r="M916" i="1"/>
  <c r="L916" i="1"/>
  <c r="K916" i="1"/>
  <c r="J916" i="1"/>
  <c r="I916" i="1"/>
  <c r="H916" i="1"/>
  <c r="F916" i="1"/>
  <c r="S915" i="1"/>
  <c r="R915" i="1"/>
  <c r="Q915" i="1"/>
  <c r="P915" i="1"/>
  <c r="O915" i="1"/>
  <c r="N915" i="1"/>
  <c r="M915" i="1"/>
  <c r="L915" i="1"/>
  <c r="K915" i="1"/>
  <c r="J915" i="1"/>
  <c r="I915" i="1"/>
  <c r="H915" i="1"/>
  <c r="F915" i="1"/>
  <c r="S914" i="1"/>
  <c r="R914" i="1"/>
  <c r="Q914" i="1"/>
  <c r="P914" i="1"/>
  <c r="O914" i="1"/>
  <c r="N914" i="1"/>
  <c r="M914" i="1"/>
  <c r="L914" i="1"/>
  <c r="K914" i="1"/>
  <c r="J914" i="1"/>
  <c r="I914" i="1"/>
  <c r="H914" i="1"/>
  <c r="F914" i="1"/>
  <c r="S913" i="1"/>
  <c r="R913" i="1"/>
  <c r="Q913" i="1"/>
  <c r="P913" i="1"/>
  <c r="O913" i="1"/>
  <c r="N913" i="1"/>
  <c r="M913" i="1"/>
  <c r="L913" i="1"/>
  <c r="K913" i="1"/>
  <c r="J913" i="1"/>
  <c r="I913" i="1"/>
  <c r="H913" i="1"/>
  <c r="F913" i="1"/>
  <c r="S912" i="1"/>
  <c r="R912" i="1"/>
  <c r="Q912" i="1"/>
  <c r="P912" i="1"/>
  <c r="O912" i="1"/>
  <c r="N912" i="1"/>
  <c r="M912" i="1"/>
  <c r="L912" i="1"/>
  <c r="K912" i="1"/>
  <c r="J912" i="1"/>
  <c r="I912" i="1"/>
  <c r="H912" i="1"/>
  <c r="F912" i="1"/>
  <c r="S911" i="1"/>
  <c r="R911" i="1"/>
  <c r="Q911" i="1"/>
  <c r="P911" i="1"/>
  <c r="O911" i="1"/>
  <c r="N911" i="1"/>
  <c r="M911" i="1"/>
  <c r="L911" i="1"/>
  <c r="K911" i="1"/>
  <c r="J911" i="1"/>
  <c r="I911" i="1"/>
  <c r="H911" i="1"/>
  <c r="F911" i="1"/>
  <c r="S910" i="1"/>
  <c r="R910" i="1"/>
  <c r="Q910" i="1"/>
  <c r="P910" i="1"/>
  <c r="O910" i="1"/>
  <c r="N910" i="1"/>
  <c r="M910" i="1"/>
  <c r="L910" i="1"/>
  <c r="K910" i="1"/>
  <c r="J910" i="1"/>
  <c r="I910" i="1"/>
  <c r="H910" i="1"/>
  <c r="F910" i="1"/>
  <c r="S909" i="1"/>
  <c r="R909" i="1"/>
  <c r="Q909" i="1"/>
  <c r="P909" i="1"/>
  <c r="O909" i="1"/>
  <c r="N909" i="1"/>
  <c r="M909" i="1"/>
  <c r="L909" i="1"/>
  <c r="K909" i="1"/>
  <c r="J909" i="1"/>
  <c r="I909" i="1"/>
  <c r="H909" i="1"/>
  <c r="F909" i="1"/>
  <c r="S908" i="1"/>
  <c r="R908" i="1"/>
  <c r="Q908" i="1"/>
  <c r="P908" i="1"/>
  <c r="O908" i="1"/>
  <c r="N908" i="1"/>
  <c r="M908" i="1"/>
  <c r="L908" i="1"/>
  <c r="K908" i="1"/>
  <c r="J908" i="1"/>
  <c r="I908" i="1"/>
  <c r="H908" i="1"/>
  <c r="F908" i="1"/>
  <c r="S907" i="1"/>
  <c r="R907" i="1"/>
  <c r="Q907" i="1"/>
  <c r="P907" i="1"/>
  <c r="O907" i="1"/>
  <c r="N907" i="1"/>
  <c r="M907" i="1"/>
  <c r="L907" i="1"/>
  <c r="K907" i="1"/>
  <c r="J907" i="1"/>
  <c r="I907" i="1"/>
  <c r="H907" i="1"/>
  <c r="F907" i="1"/>
  <c r="S906" i="1"/>
  <c r="R906" i="1"/>
  <c r="Q906" i="1"/>
  <c r="P906" i="1"/>
  <c r="O906" i="1"/>
  <c r="N906" i="1"/>
  <c r="M906" i="1"/>
  <c r="L906" i="1"/>
  <c r="K906" i="1"/>
  <c r="J906" i="1"/>
  <c r="I906" i="1"/>
  <c r="H906" i="1"/>
  <c r="F906" i="1"/>
  <c r="S905" i="1"/>
  <c r="R905" i="1"/>
  <c r="Q905" i="1"/>
  <c r="P905" i="1"/>
  <c r="O905" i="1"/>
  <c r="N905" i="1"/>
  <c r="M905" i="1"/>
  <c r="L905" i="1"/>
  <c r="K905" i="1"/>
  <c r="J905" i="1"/>
  <c r="H905" i="1"/>
  <c r="F905" i="1"/>
  <c r="S904" i="1"/>
  <c r="R904" i="1"/>
  <c r="Q904" i="1"/>
  <c r="P904" i="1"/>
  <c r="O904" i="1"/>
  <c r="N904" i="1"/>
  <c r="M904" i="1"/>
  <c r="L904" i="1"/>
  <c r="K904" i="1"/>
  <c r="J904" i="1"/>
  <c r="I904" i="1"/>
  <c r="H904" i="1"/>
  <c r="F904" i="1"/>
  <c r="S903" i="1"/>
  <c r="R903" i="1"/>
  <c r="Q903" i="1"/>
  <c r="P903" i="1"/>
  <c r="O903" i="1"/>
  <c r="N903" i="1"/>
  <c r="M903" i="1"/>
  <c r="L903" i="1"/>
  <c r="K903" i="1"/>
  <c r="J903" i="1"/>
  <c r="I903" i="1"/>
  <c r="H903" i="1"/>
  <c r="F903" i="1"/>
  <c r="S902" i="1"/>
  <c r="R902" i="1"/>
  <c r="Q902" i="1"/>
  <c r="P902" i="1"/>
  <c r="O902" i="1"/>
  <c r="N902" i="1"/>
  <c r="M902" i="1"/>
  <c r="L902" i="1"/>
  <c r="K902" i="1"/>
  <c r="J902" i="1"/>
  <c r="I902" i="1"/>
  <c r="H902" i="1"/>
  <c r="F902" i="1"/>
  <c r="S901" i="1"/>
  <c r="R901" i="1"/>
  <c r="Q901" i="1"/>
  <c r="P901" i="1"/>
  <c r="O901" i="1"/>
  <c r="N901" i="1"/>
  <c r="M901" i="1"/>
  <c r="L901" i="1"/>
  <c r="K901" i="1"/>
  <c r="J901" i="1"/>
  <c r="I901" i="1"/>
  <c r="H901" i="1"/>
  <c r="F901" i="1"/>
  <c r="S900" i="1"/>
  <c r="R900" i="1"/>
  <c r="Q900" i="1"/>
  <c r="P900" i="1"/>
  <c r="O900" i="1"/>
  <c r="N900" i="1"/>
  <c r="M900" i="1"/>
  <c r="L900" i="1"/>
  <c r="K900" i="1"/>
  <c r="J900" i="1"/>
  <c r="I900" i="1"/>
  <c r="H900" i="1"/>
  <c r="F900" i="1"/>
  <c r="S899" i="1"/>
  <c r="R899" i="1"/>
  <c r="Q899" i="1"/>
  <c r="P899" i="1"/>
  <c r="O899" i="1"/>
  <c r="N899" i="1"/>
  <c r="M899" i="1"/>
  <c r="L899" i="1"/>
  <c r="K899" i="1"/>
  <c r="J899" i="1"/>
  <c r="I899" i="1"/>
  <c r="H899" i="1"/>
  <c r="F899" i="1"/>
  <c r="S898" i="1"/>
  <c r="R898" i="1"/>
  <c r="Q898" i="1"/>
  <c r="P898" i="1"/>
  <c r="O898" i="1"/>
  <c r="N898" i="1"/>
  <c r="M898" i="1"/>
  <c r="L898" i="1"/>
  <c r="K898" i="1"/>
  <c r="J898" i="1"/>
  <c r="I898" i="1"/>
  <c r="H898" i="1"/>
  <c r="F898" i="1"/>
  <c r="S897" i="1"/>
  <c r="R897" i="1"/>
  <c r="Q897" i="1"/>
  <c r="P897" i="1"/>
  <c r="O897" i="1"/>
  <c r="N897" i="1"/>
  <c r="M897" i="1"/>
  <c r="L897" i="1"/>
  <c r="K897" i="1"/>
  <c r="J897" i="1"/>
  <c r="I897" i="1"/>
  <c r="H897" i="1"/>
  <c r="F897" i="1"/>
  <c r="S896" i="1"/>
  <c r="R896" i="1"/>
  <c r="Q896" i="1"/>
  <c r="P896" i="1"/>
  <c r="O896" i="1"/>
  <c r="N896" i="1"/>
  <c r="M896" i="1"/>
  <c r="L896" i="1"/>
  <c r="K896" i="1"/>
  <c r="J896" i="1"/>
  <c r="I896" i="1"/>
  <c r="H896" i="1"/>
  <c r="F896" i="1"/>
  <c r="S895" i="1"/>
  <c r="R895" i="1"/>
  <c r="Q895" i="1"/>
  <c r="P895" i="1"/>
  <c r="O895" i="1"/>
  <c r="N895" i="1"/>
  <c r="M895" i="1"/>
  <c r="L895" i="1"/>
  <c r="K895" i="1"/>
  <c r="J895" i="1"/>
  <c r="I895" i="1"/>
  <c r="H895" i="1"/>
  <c r="F895" i="1"/>
  <c r="S894" i="1"/>
  <c r="R894" i="1"/>
  <c r="Q894" i="1"/>
  <c r="P894" i="1"/>
  <c r="O894" i="1"/>
  <c r="N894" i="1"/>
  <c r="M894" i="1"/>
  <c r="L894" i="1"/>
  <c r="K894" i="1"/>
  <c r="J894" i="1"/>
  <c r="H894" i="1"/>
  <c r="F894" i="1"/>
  <c r="S893" i="1"/>
  <c r="R893" i="1"/>
  <c r="Q893" i="1"/>
  <c r="P893" i="1"/>
  <c r="O893" i="1"/>
  <c r="N893" i="1"/>
  <c r="M893" i="1"/>
  <c r="L893" i="1"/>
  <c r="K893" i="1"/>
  <c r="J893" i="1"/>
  <c r="I893" i="1"/>
  <c r="H893" i="1"/>
  <c r="F893" i="1"/>
  <c r="S892" i="1"/>
  <c r="R892" i="1"/>
  <c r="Q892" i="1"/>
  <c r="P892" i="1"/>
  <c r="O892" i="1"/>
  <c r="N892" i="1"/>
  <c r="M892" i="1"/>
  <c r="L892" i="1"/>
  <c r="K892" i="1"/>
  <c r="J892" i="1"/>
  <c r="I892" i="1"/>
  <c r="H892" i="1"/>
  <c r="F892" i="1"/>
  <c r="S891" i="1"/>
  <c r="R891" i="1"/>
  <c r="Q891" i="1"/>
  <c r="P891" i="1"/>
  <c r="O891" i="1"/>
  <c r="N891" i="1"/>
  <c r="M891" i="1"/>
  <c r="L891" i="1"/>
  <c r="K891" i="1"/>
  <c r="J891" i="1"/>
  <c r="I891" i="1"/>
  <c r="H891" i="1"/>
  <c r="F891" i="1"/>
  <c r="S890" i="1"/>
  <c r="R890" i="1"/>
  <c r="Q890" i="1"/>
  <c r="P890" i="1"/>
  <c r="O890" i="1"/>
  <c r="N890" i="1"/>
  <c r="M890" i="1"/>
  <c r="L890" i="1"/>
  <c r="K890" i="1"/>
  <c r="J890" i="1"/>
  <c r="I890" i="1"/>
  <c r="H890" i="1"/>
  <c r="F890" i="1"/>
  <c r="S889" i="1"/>
  <c r="R889" i="1"/>
  <c r="Q889" i="1"/>
  <c r="P889" i="1"/>
  <c r="O889" i="1"/>
  <c r="N889" i="1"/>
  <c r="M889" i="1"/>
  <c r="L889" i="1"/>
  <c r="K889" i="1"/>
  <c r="J889" i="1"/>
  <c r="I889" i="1"/>
  <c r="H889" i="1"/>
  <c r="F889" i="1"/>
  <c r="S888" i="1"/>
  <c r="R888" i="1"/>
  <c r="Q888" i="1"/>
  <c r="P888" i="1"/>
  <c r="O888" i="1"/>
  <c r="N888" i="1"/>
  <c r="M888" i="1"/>
  <c r="L888" i="1"/>
  <c r="K888" i="1"/>
  <c r="J888" i="1"/>
  <c r="I888" i="1"/>
  <c r="H888" i="1"/>
  <c r="F888" i="1"/>
  <c r="S887" i="1"/>
  <c r="R887" i="1"/>
  <c r="Q887" i="1"/>
  <c r="P887" i="1"/>
  <c r="O887" i="1"/>
  <c r="N887" i="1"/>
  <c r="M887" i="1"/>
  <c r="L887" i="1"/>
  <c r="K887" i="1"/>
  <c r="J887" i="1"/>
  <c r="I887" i="1"/>
  <c r="H887" i="1"/>
  <c r="F887" i="1"/>
  <c r="S886" i="1"/>
  <c r="R886" i="1"/>
  <c r="Q886" i="1"/>
  <c r="P886" i="1"/>
  <c r="O886" i="1"/>
  <c r="N886" i="1"/>
  <c r="M886" i="1"/>
  <c r="L886" i="1"/>
  <c r="K886" i="1"/>
  <c r="J886" i="1"/>
  <c r="I886" i="1"/>
  <c r="H886" i="1"/>
  <c r="F886" i="1"/>
  <c r="S885" i="1"/>
  <c r="R885" i="1"/>
  <c r="Q885" i="1"/>
  <c r="P885" i="1"/>
  <c r="O885" i="1"/>
  <c r="N885" i="1"/>
  <c r="M885" i="1"/>
  <c r="L885" i="1"/>
  <c r="K885" i="1"/>
  <c r="J885" i="1"/>
  <c r="I885" i="1"/>
  <c r="H885" i="1"/>
  <c r="F885" i="1"/>
  <c r="S884" i="1"/>
  <c r="R884" i="1"/>
  <c r="Q884" i="1"/>
  <c r="P884" i="1"/>
  <c r="O884" i="1"/>
  <c r="N884" i="1"/>
  <c r="M884" i="1"/>
  <c r="L884" i="1"/>
  <c r="K884" i="1"/>
  <c r="J884" i="1"/>
  <c r="I884" i="1"/>
  <c r="H884" i="1"/>
  <c r="F884" i="1"/>
  <c r="S883" i="1"/>
  <c r="R883" i="1"/>
  <c r="Q883" i="1"/>
  <c r="P883" i="1"/>
  <c r="O883" i="1"/>
  <c r="N883" i="1"/>
  <c r="M883" i="1"/>
  <c r="L883" i="1"/>
  <c r="K883" i="1"/>
  <c r="J883" i="1"/>
  <c r="I883" i="1"/>
  <c r="H883" i="1"/>
  <c r="F883" i="1"/>
  <c r="S882" i="1"/>
  <c r="R882" i="1"/>
  <c r="Q882" i="1"/>
  <c r="P882" i="1"/>
  <c r="O882" i="1"/>
  <c r="N882" i="1"/>
  <c r="M882" i="1"/>
  <c r="L882" i="1"/>
  <c r="K882" i="1"/>
  <c r="J882" i="1"/>
  <c r="I882" i="1"/>
  <c r="H882" i="1"/>
  <c r="F882" i="1"/>
  <c r="S881" i="1"/>
  <c r="R881" i="1"/>
  <c r="Q881" i="1"/>
  <c r="P881" i="1"/>
  <c r="O881" i="1"/>
  <c r="N881" i="1"/>
  <c r="M881" i="1"/>
  <c r="L881" i="1"/>
  <c r="K881" i="1"/>
  <c r="J881" i="1"/>
  <c r="I881" i="1"/>
  <c r="H881" i="1"/>
  <c r="F881" i="1"/>
  <c r="S880" i="1"/>
  <c r="R880" i="1"/>
  <c r="Q880" i="1"/>
  <c r="P880" i="1"/>
  <c r="O880" i="1"/>
  <c r="N880" i="1"/>
  <c r="M880" i="1"/>
  <c r="L880" i="1"/>
  <c r="K880" i="1"/>
  <c r="J880" i="1"/>
  <c r="I880" i="1"/>
  <c r="H880" i="1"/>
  <c r="F880" i="1"/>
  <c r="S879" i="1"/>
  <c r="R879" i="1"/>
  <c r="Q879" i="1"/>
  <c r="P879" i="1"/>
  <c r="O879" i="1"/>
  <c r="N879" i="1"/>
  <c r="M879" i="1"/>
  <c r="L879" i="1"/>
  <c r="K879" i="1"/>
  <c r="J879" i="1"/>
  <c r="I879" i="1"/>
  <c r="H879" i="1"/>
  <c r="F879" i="1"/>
  <c r="S878" i="1"/>
  <c r="R878" i="1"/>
  <c r="Q878" i="1"/>
  <c r="P878" i="1"/>
  <c r="O878" i="1"/>
  <c r="N878" i="1"/>
  <c r="M878" i="1"/>
  <c r="L878" i="1"/>
  <c r="K878" i="1"/>
  <c r="J878" i="1"/>
  <c r="I878" i="1"/>
  <c r="H878" i="1"/>
  <c r="F878" i="1"/>
  <c r="S877" i="1"/>
  <c r="R877" i="1"/>
  <c r="Q877" i="1"/>
  <c r="P877" i="1"/>
  <c r="O877" i="1"/>
  <c r="N877" i="1"/>
  <c r="M877" i="1"/>
  <c r="L877" i="1"/>
  <c r="K877" i="1"/>
  <c r="J877" i="1"/>
  <c r="I877" i="1"/>
  <c r="H877" i="1"/>
  <c r="F877" i="1"/>
  <c r="S876" i="1"/>
  <c r="R876" i="1"/>
  <c r="Q876" i="1"/>
  <c r="P876" i="1"/>
  <c r="O876" i="1"/>
  <c r="N876" i="1"/>
  <c r="M876" i="1"/>
  <c r="L876" i="1"/>
  <c r="K876" i="1"/>
  <c r="J876" i="1"/>
  <c r="I876" i="1"/>
  <c r="H876" i="1"/>
  <c r="F876" i="1"/>
  <c r="S875" i="1"/>
  <c r="R875" i="1"/>
  <c r="Q875" i="1"/>
  <c r="P875" i="1"/>
  <c r="O875" i="1"/>
  <c r="N875" i="1"/>
  <c r="M875" i="1"/>
  <c r="L875" i="1"/>
  <c r="K875" i="1"/>
  <c r="J875" i="1"/>
  <c r="I875" i="1"/>
  <c r="H875" i="1"/>
  <c r="F875" i="1"/>
  <c r="S874" i="1"/>
  <c r="R874" i="1"/>
  <c r="Q874" i="1"/>
  <c r="P874" i="1"/>
  <c r="O874" i="1"/>
  <c r="N874" i="1"/>
  <c r="M874" i="1"/>
  <c r="L874" i="1"/>
  <c r="K874" i="1"/>
  <c r="J874" i="1"/>
  <c r="I874" i="1"/>
  <c r="H874" i="1"/>
  <c r="F874" i="1"/>
  <c r="S873" i="1"/>
  <c r="R873" i="1"/>
  <c r="Q873" i="1"/>
  <c r="P873" i="1"/>
  <c r="O873" i="1"/>
  <c r="N873" i="1"/>
  <c r="M873" i="1"/>
  <c r="L873" i="1"/>
  <c r="K873" i="1"/>
  <c r="J873" i="1"/>
  <c r="I873" i="1"/>
  <c r="H873" i="1"/>
  <c r="F873" i="1"/>
  <c r="S872" i="1"/>
  <c r="R872" i="1"/>
  <c r="Q872" i="1"/>
  <c r="P872" i="1"/>
  <c r="O872" i="1"/>
  <c r="N872" i="1"/>
  <c r="M872" i="1"/>
  <c r="L872" i="1"/>
  <c r="K872" i="1"/>
  <c r="J872" i="1"/>
  <c r="I872" i="1"/>
  <c r="H872" i="1"/>
  <c r="F872" i="1"/>
  <c r="S871" i="1"/>
  <c r="R871" i="1"/>
  <c r="Q871" i="1"/>
  <c r="P871" i="1"/>
  <c r="O871" i="1"/>
  <c r="N871" i="1"/>
  <c r="M871" i="1"/>
  <c r="L871" i="1"/>
  <c r="K871" i="1"/>
  <c r="J871" i="1"/>
  <c r="I871" i="1"/>
  <c r="H871" i="1"/>
  <c r="F871" i="1"/>
  <c r="S870" i="1"/>
  <c r="R870" i="1"/>
  <c r="Q870" i="1"/>
  <c r="P870" i="1"/>
  <c r="O870" i="1"/>
  <c r="N870" i="1"/>
  <c r="M870" i="1"/>
  <c r="L870" i="1"/>
  <c r="K870" i="1"/>
  <c r="J870" i="1"/>
  <c r="I870" i="1"/>
  <c r="H870" i="1"/>
  <c r="F870" i="1"/>
  <c r="S869" i="1"/>
  <c r="R869" i="1"/>
  <c r="Q869" i="1"/>
  <c r="P869" i="1"/>
  <c r="O869" i="1"/>
  <c r="N869" i="1"/>
  <c r="M869" i="1"/>
  <c r="L869" i="1"/>
  <c r="K869" i="1"/>
  <c r="J869" i="1"/>
  <c r="I869" i="1"/>
  <c r="H869" i="1"/>
  <c r="F869" i="1"/>
  <c r="S868" i="1"/>
  <c r="R868" i="1"/>
  <c r="Q868" i="1"/>
  <c r="P868" i="1"/>
  <c r="O868" i="1"/>
  <c r="N868" i="1"/>
  <c r="M868" i="1"/>
  <c r="L868" i="1"/>
  <c r="K868" i="1"/>
  <c r="J868" i="1"/>
  <c r="I868" i="1"/>
  <c r="H868" i="1"/>
  <c r="F868" i="1"/>
  <c r="S867" i="1"/>
  <c r="R867" i="1"/>
  <c r="Q867" i="1"/>
  <c r="P867" i="1"/>
  <c r="O867" i="1"/>
  <c r="N867" i="1"/>
  <c r="M867" i="1"/>
  <c r="L867" i="1"/>
  <c r="K867" i="1"/>
  <c r="J867" i="1"/>
  <c r="I867" i="1"/>
  <c r="H867" i="1"/>
  <c r="F867" i="1"/>
  <c r="S866" i="1"/>
  <c r="R866" i="1"/>
  <c r="Q866" i="1"/>
  <c r="P866" i="1"/>
  <c r="O866" i="1"/>
  <c r="N866" i="1"/>
  <c r="M866" i="1"/>
  <c r="L866" i="1"/>
  <c r="K866" i="1"/>
  <c r="J866" i="1"/>
  <c r="H866" i="1"/>
  <c r="F866" i="1"/>
  <c r="S865" i="1"/>
  <c r="R865" i="1"/>
  <c r="Q865" i="1"/>
  <c r="P865" i="1"/>
  <c r="O865" i="1"/>
  <c r="N865" i="1"/>
  <c r="M865" i="1"/>
  <c r="L865" i="1"/>
  <c r="K865" i="1"/>
  <c r="J865" i="1"/>
  <c r="I865" i="1"/>
  <c r="H865" i="1"/>
  <c r="F865" i="1"/>
  <c r="S864" i="1"/>
  <c r="R864" i="1"/>
  <c r="Q864" i="1"/>
  <c r="P864" i="1"/>
  <c r="O864" i="1"/>
  <c r="N864" i="1"/>
  <c r="M864" i="1"/>
  <c r="L864" i="1"/>
  <c r="K864" i="1"/>
  <c r="J864" i="1"/>
  <c r="I864" i="1"/>
  <c r="H864" i="1"/>
  <c r="F864" i="1"/>
  <c r="S863" i="1"/>
  <c r="R863" i="1"/>
  <c r="Q863" i="1"/>
  <c r="P863" i="1"/>
  <c r="O863" i="1"/>
  <c r="N863" i="1"/>
  <c r="M863" i="1"/>
  <c r="L863" i="1"/>
  <c r="K863" i="1"/>
  <c r="J863" i="1"/>
  <c r="I863" i="1"/>
  <c r="H863" i="1"/>
  <c r="F863" i="1"/>
  <c r="S862" i="1"/>
  <c r="R862" i="1"/>
  <c r="Q862" i="1"/>
  <c r="P862" i="1"/>
  <c r="O862" i="1"/>
  <c r="N862" i="1"/>
  <c r="M862" i="1"/>
  <c r="L862" i="1"/>
  <c r="K862" i="1"/>
  <c r="J862" i="1"/>
  <c r="I862" i="1"/>
  <c r="H862" i="1"/>
  <c r="F862" i="1"/>
  <c r="S861" i="1"/>
  <c r="R861" i="1"/>
  <c r="Q861" i="1"/>
  <c r="P861" i="1"/>
  <c r="O861" i="1"/>
  <c r="N861" i="1"/>
  <c r="M861" i="1"/>
  <c r="L861" i="1"/>
  <c r="K861" i="1"/>
  <c r="J861" i="1"/>
  <c r="I861" i="1"/>
  <c r="H861" i="1"/>
  <c r="F861" i="1"/>
  <c r="S860" i="1"/>
  <c r="R860" i="1"/>
  <c r="Q860" i="1"/>
  <c r="P860" i="1"/>
  <c r="O860" i="1"/>
  <c r="N860" i="1"/>
  <c r="M860" i="1"/>
  <c r="L860" i="1"/>
  <c r="K860" i="1"/>
  <c r="J860" i="1"/>
  <c r="I860" i="1"/>
  <c r="H860" i="1"/>
  <c r="F860" i="1"/>
  <c r="S859" i="1"/>
  <c r="R859" i="1"/>
  <c r="Q859" i="1"/>
  <c r="P859" i="1"/>
  <c r="O859" i="1"/>
  <c r="N859" i="1"/>
  <c r="M859" i="1"/>
  <c r="L859" i="1"/>
  <c r="K859" i="1"/>
  <c r="J859" i="1"/>
  <c r="I859" i="1"/>
  <c r="H859" i="1"/>
  <c r="F859" i="1"/>
  <c r="S858" i="1"/>
  <c r="R858" i="1"/>
  <c r="Q858" i="1"/>
  <c r="P858" i="1"/>
  <c r="O858" i="1"/>
  <c r="N858" i="1"/>
  <c r="M858" i="1"/>
  <c r="L858" i="1"/>
  <c r="K858" i="1"/>
  <c r="J858" i="1"/>
  <c r="I858" i="1"/>
  <c r="H858" i="1"/>
  <c r="F858" i="1"/>
  <c r="S857" i="1"/>
  <c r="R857" i="1"/>
  <c r="Q857" i="1"/>
  <c r="P857" i="1"/>
  <c r="O857" i="1"/>
  <c r="N857" i="1"/>
  <c r="M857" i="1"/>
  <c r="L857" i="1"/>
  <c r="K857" i="1"/>
  <c r="J857" i="1"/>
  <c r="I857" i="1"/>
  <c r="H857" i="1"/>
  <c r="F857" i="1"/>
  <c r="S856" i="1"/>
  <c r="R856" i="1"/>
  <c r="Q856" i="1"/>
  <c r="P856" i="1"/>
  <c r="O856" i="1"/>
  <c r="N856" i="1"/>
  <c r="M856" i="1"/>
  <c r="L856" i="1"/>
  <c r="K856" i="1"/>
  <c r="J856" i="1"/>
  <c r="I856" i="1"/>
  <c r="H856" i="1"/>
  <c r="F856" i="1"/>
  <c r="S855" i="1"/>
  <c r="R855" i="1"/>
  <c r="Q855" i="1"/>
  <c r="P855" i="1"/>
  <c r="O855" i="1"/>
  <c r="N855" i="1"/>
  <c r="M855" i="1"/>
  <c r="L855" i="1"/>
  <c r="K855" i="1"/>
  <c r="J855" i="1"/>
  <c r="I855" i="1"/>
  <c r="H855" i="1"/>
  <c r="F855" i="1"/>
  <c r="S854" i="1"/>
  <c r="R854" i="1"/>
  <c r="Q854" i="1"/>
  <c r="P854" i="1"/>
  <c r="O854" i="1"/>
  <c r="N854" i="1"/>
  <c r="M854" i="1"/>
  <c r="L854" i="1"/>
  <c r="K854" i="1"/>
  <c r="J854" i="1"/>
  <c r="I854" i="1"/>
  <c r="H854" i="1"/>
  <c r="F854" i="1"/>
  <c r="S853" i="1"/>
  <c r="R853" i="1"/>
  <c r="Q853" i="1"/>
  <c r="P853" i="1"/>
  <c r="O853" i="1"/>
  <c r="N853" i="1"/>
  <c r="M853" i="1"/>
  <c r="L853" i="1"/>
  <c r="K853" i="1"/>
  <c r="J853" i="1"/>
  <c r="I853" i="1"/>
  <c r="H853" i="1"/>
  <c r="F853" i="1"/>
  <c r="S852" i="1"/>
  <c r="R852" i="1"/>
  <c r="Q852" i="1"/>
  <c r="P852" i="1"/>
  <c r="O852" i="1"/>
  <c r="N852" i="1"/>
  <c r="M852" i="1"/>
  <c r="L852" i="1"/>
  <c r="K852" i="1"/>
  <c r="J852" i="1"/>
  <c r="I852" i="1"/>
  <c r="H852" i="1"/>
  <c r="F852" i="1"/>
  <c r="S851" i="1"/>
  <c r="R851" i="1"/>
  <c r="Q851" i="1"/>
  <c r="P851" i="1"/>
  <c r="O851" i="1"/>
  <c r="N851" i="1"/>
  <c r="M851" i="1"/>
  <c r="L851" i="1"/>
  <c r="K851" i="1"/>
  <c r="J851" i="1"/>
  <c r="I851" i="1"/>
  <c r="H851" i="1"/>
  <c r="F851" i="1"/>
  <c r="S850" i="1"/>
  <c r="R850" i="1"/>
  <c r="Q850" i="1"/>
  <c r="P850" i="1"/>
  <c r="O850" i="1"/>
  <c r="N850" i="1"/>
  <c r="M850" i="1"/>
  <c r="L850" i="1"/>
  <c r="K850" i="1"/>
  <c r="J850" i="1"/>
  <c r="I850" i="1"/>
  <c r="H850" i="1"/>
  <c r="F850" i="1"/>
  <c r="S849" i="1"/>
  <c r="R849" i="1"/>
  <c r="Q849" i="1"/>
  <c r="P849" i="1"/>
  <c r="O849" i="1"/>
  <c r="N849" i="1"/>
  <c r="M849" i="1"/>
  <c r="L849" i="1"/>
  <c r="K849" i="1"/>
  <c r="J849" i="1"/>
  <c r="I849" i="1"/>
  <c r="H849" i="1"/>
  <c r="F849" i="1"/>
  <c r="S848" i="1"/>
  <c r="R848" i="1"/>
  <c r="Q848" i="1"/>
  <c r="P848" i="1"/>
  <c r="O848" i="1"/>
  <c r="N848" i="1"/>
  <c r="M848" i="1"/>
  <c r="L848" i="1"/>
  <c r="K848" i="1"/>
  <c r="J848" i="1"/>
  <c r="I848" i="1"/>
  <c r="H848" i="1"/>
  <c r="F848" i="1"/>
  <c r="S847" i="1"/>
  <c r="R847" i="1"/>
  <c r="Q847" i="1"/>
  <c r="P847" i="1"/>
  <c r="O847" i="1"/>
  <c r="N847" i="1"/>
  <c r="M847" i="1"/>
  <c r="L847" i="1"/>
  <c r="K847" i="1"/>
  <c r="J847" i="1"/>
  <c r="I847" i="1"/>
  <c r="H847" i="1"/>
  <c r="F847" i="1"/>
  <c r="S846" i="1"/>
  <c r="R846" i="1"/>
  <c r="Q846" i="1"/>
  <c r="P846" i="1"/>
  <c r="O846" i="1"/>
  <c r="N846" i="1"/>
  <c r="M846" i="1"/>
  <c r="L846" i="1"/>
  <c r="K846" i="1"/>
  <c r="J846" i="1"/>
  <c r="I846" i="1"/>
  <c r="H846" i="1"/>
  <c r="F846" i="1"/>
  <c r="S845" i="1"/>
  <c r="R845" i="1"/>
  <c r="Q845" i="1"/>
  <c r="P845" i="1"/>
  <c r="O845" i="1"/>
  <c r="N845" i="1"/>
  <c r="M845" i="1"/>
  <c r="L845" i="1"/>
  <c r="K845" i="1"/>
  <c r="J845" i="1"/>
  <c r="I845" i="1"/>
  <c r="H845" i="1"/>
  <c r="F845" i="1"/>
  <c r="S844" i="1"/>
  <c r="R844" i="1"/>
  <c r="Q844" i="1"/>
  <c r="P844" i="1"/>
  <c r="O844" i="1"/>
  <c r="N844" i="1"/>
  <c r="M844" i="1"/>
  <c r="L844" i="1"/>
  <c r="K844" i="1"/>
  <c r="J844" i="1"/>
  <c r="I844" i="1"/>
  <c r="H844" i="1"/>
  <c r="F844" i="1"/>
  <c r="S843" i="1"/>
  <c r="R843" i="1"/>
  <c r="Q843" i="1"/>
  <c r="P843" i="1"/>
  <c r="O843" i="1"/>
  <c r="N843" i="1"/>
  <c r="M843" i="1"/>
  <c r="L843" i="1"/>
  <c r="K843" i="1"/>
  <c r="J843" i="1"/>
  <c r="I843" i="1"/>
  <c r="H843" i="1"/>
  <c r="F843" i="1"/>
  <c r="S842" i="1"/>
  <c r="R842" i="1"/>
  <c r="Q842" i="1"/>
  <c r="P842" i="1"/>
  <c r="O842" i="1"/>
  <c r="N842" i="1"/>
  <c r="M842" i="1"/>
  <c r="L842" i="1"/>
  <c r="K842" i="1"/>
  <c r="J842" i="1"/>
  <c r="I842" i="1"/>
  <c r="H842" i="1"/>
  <c r="F842" i="1"/>
  <c r="S841" i="1"/>
  <c r="R841" i="1"/>
  <c r="Q841" i="1"/>
  <c r="P841" i="1"/>
  <c r="O841" i="1"/>
  <c r="N841" i="1"/>
  <c r="M841" i="1"/>
  <c r="L841" i="1"/>
  <c r="K841" i="1"/>
  <c r="J841" i="1"/>
  <c r="I841" i="1"/>
  <c r="H841" i="1"/>
  <c r="F841" i="1"/>
  <c r="S840" i="1"/>
  <c r="R840" i="1"/>
  <c r="Q840" i="1"/>
  <c r="P840" i="1"/>
  <c r="O840" i="1"/>
  <c r="N840" i="1"/>
  <c r="M840" i="1"/>
  <c r="L840" i="1"/>
  <c r="K840" i="1"/>
  <c r="J840" i="1"/>
  <c r="I840" i="1"/>
  <c r="H840" i="1"/>
  <c r="F840" i="1"/>
  <c r="S839" i="1"/>
  <c r="R839" i="1"/>
  <c r="Q839" i="1"/>
  <c r="P839" i="1"/>
  <c r="O839" i="1"/>
  <c r="N839" i="1"/>
  <c r="M839" i="1"/>
  <c r="L839" i="1"/>
  <c r="K839" i="1"/>
  <c r="J839" i="1"/>
  <c r="I839" i="1"/>
  <c r="H839" i="1"/>
  <c r="F839" i="1"/>
  <c r="S838" i="1"/>
  <c r="R838" i="1"/>
  <c r="Q838" i="1"/>
  <c r="P838" i="1"/>
  <c r="O838" i="1"/>
  <c r="N838" i="1"/>
  <c r="M838" i="1"/>
  <c r="L838" i="1"/>
  <c r="K838" i="1"/>
  <c r="J838" i="1"/>
  <c r="I838" i="1"/>
  <c r="H838" i="1"/>
  <c r="F838" i="1"/>
  <c r="A838" i="1"/>
  <c r="S837" i="1"/>
  <c r="R837" i="1"/>
  <c r="Q837" i="1"/>
  <c r="P837" i="1"/>
  <c r="O837" i="1"/>
  <c r="N837" i="1"/>
  <c r="M837" i="1"/>
  <c r="L837" i="1"/>
  <c r="K837" i="1"/>
  <c r="J837" i="1"/>
  <c r="I837" i="1"/>
  <c r="H837" i="1"/>
  <c r="F837" i="1"/>
  <c r="A837" i="1"/>
  <c r="S836" i="1"/>
  <c r="R836" i="1"/>
  <c r="Q836" i="1"/>
  <c r="P836" i="1"/>
  <c r="O836" i="1"/>
  <c r="N836" i="1"/>
  <c r="M836" i="1"/>
  <c r="L836" i="1"/>
  <c r="K836" i="1"/>
  <c r="J836" i="1"/>
  <c r="I836" i="1"/>
  <c r="H836" i="1"/>
  <c r="F836" i="1"/>
  <c r="A836" i="1"/>
  <c r="S835" i="1"/>
  <c r="R835" i="1"/>
  <c r="Q835" i="1"/>
  <c r="P835" i="1"/>
  <c r="O835" i="1"/>
  <c r="N835" i="1"/>
  <c r="M835" i="1"/>
  <c r="L835" i="1"/>
  <c r="K835" i="1"/>
  <c r="J835" i="1"/>
  <c r="I835" i="1"/>
  <c r="H835" i="1"/>
  <c r="F835" i="1"/>
  <c r="A835" i="1"/>
  <c r="S834" i="1"/>
  <c r="R834" i="1"/>
  <c r="Q834" i="1"/>
  <c r="P834" i="1"/>
  <c r="O834" i="1"/>
  <c r="N834" i="1"/>
  <c r="M834" i="1"/>
  <c r="L834" i="1"/>
  <c r="K834" i="1"/>
  <c r="J834" i="1"/>
  <c r="I834" i="1"/>
  <c r="H834" i="1"/>
  <c r="F834" i="1"/>
  <c r="A834" i="1"/>
  <c r="S833" i="1"/>
  <c r="R833" i="1"/>
  <c r="Q833" i="1"/>
  <c r="P833" i="1"/>
  <c r="O833" i="1"/>
  <c r="N833" i="1"/>
  <c r="M833" i="1"/>
  <c r="L833" i="1"/>
  <c r="K833" i="1"/>
  <c r="J833" i="1"/>
  <c r="I833" i="1"/>
  <c r="H833" i="1"/>
  <c r="F833" i="1"/>
  <c r="A833" i="1"/>
  <c r="S832" i="1"/>
  <c r="R832" i="1"/>
  <c r="Q832" i="1"/>
  <c r="P832" i="1"/>
  <c r="O832" i="1"/>
  <c r="N832" i="1"/>
  <c r="M832" i="1"/>
  <c r="L832" i="1"/>
  <c r="K832" i="1"/>
  <c r="J832" i="1"/>
  <c r="I832" i="1"/>
  <c r="H832" i="1"/>
  <c r="F832" i="1"/>
  <c r="A832" i="1"/>
  <c r="S831" i="1"/>
  <c r="R831" i="1"/>
  <c r="Q831" i="1"/>
  <c r="P831" i="1"/>
  <c r="O831" i="1"/>
  <c r="N831" i="1"/>
  <c r="M831" i="1"/>
  <c r="L831" i="1"/>
  <c r="K831" i="1"/>
  <c r="J831" i="1"/>
  <c r="I831" i="1"/>
  <c r="H831" i="1"/>
  <c r="F831" i="1"/>
  <c r="A831" i="1"/>
  <c r="S830" i="1"/>
  <c r="R830" i="1"/>
  <c r="Q830" i="1"/>
  <c r="P830" i="1"/>
  <c r="O830" i="1"/>
  <c r="N830" i="1"/>
  <c r="M830" i="1"/>
  <c r="L830" i="1"/>
  <c r="K830" i="1"/>
  <c r="J830" i="1"/>
  <c r="I830" i="1"/>
  <c r="H830" i="1"/>
  <c r="F830" i="1"/>
  <c r="A830" i="1"/>
  <c r="S829" i="1"/>
  <c r="R829" i="1"/>
  <c r="Q829" i="1"/>
  <c r="P829" i="1"/>
  <c r="O829" i="1"/>
  <c r="N829" i="1"/>
  <c r="M829" i="1"/>
  <c r="L829" i="1"/>
  <c r="K829" i="1"/>
  <c r="J829" i="1"/>
  <c r="I829" i="1"/>
  <c r="H829" i="1"/>
  <c r="F829" i="1"/>
  <c r="A829" i="1"/>
  <c r="S828" i="1"/>
  <c r="R828" i="1"/>
  <c r="Q828" i="1"/>
  <c r="P828" i="1"/>
  <c r="O828" i="1"/>
  <c r="N828" i="1"/>
  <c r="M828" i="1"/>
  <c r="L828" i="1"/>
  <c r="K828" i="1"/>
  <c r="J828" i="1"/>
  <c r="I828" i="1"/>
  <c r="H828" i="1"/>
  <c r="F828" i="1"/>
  <c r="A828" i="1"/>
  <c r="S827" i="1"/>
  <c r="R827" i="1"/>
  <c r="Q827" i="1"/>
  <c r="P827" i="1"/>
  <c r="O827" i="1"/>
  <c r="N827" i="1"/>
  <c r="M827" i="1"/>
  <c r="L827" i="1"/>
  <c r="K827" i="1"/>
  <c r="J827" i="1"/>
  <c r="I827" i="1"/>
  <c r="H827" i="1"/>
  <c r="F827" i="1"/>
  <c r="A827" i="1"/>
  <c r="S826" i="1"/>
  <c r="R826" i="1"/>
  <c r="Q826" i="1"/>
  <c r="P826" i="1"/>
  <c r="O826" i="1"/>
  <c r="N826" i="1"/>
  <c r="M826" i="1"/>
  <c r="L826" i="1"/>
  <c r="K826" i="1"/>
  <c r="J826" i="1"/>
  <c r="I826" i="1"/>
  <c r="H826" i="1"/>
  <c r="F826" i="1"/>
  <c r="A826" i="1"/>
  <c r="S825" i="1"/>
  <c r="R825" i="1"/>
  <c r="Q825" i="1"/>
  <c r="P825" i="1"/>
  <c r="O825" i="1"/>
  <c r="N825" i="1"/>
  <c r="M825" i="1"/>
  <c r="L825" i="1"/>
  <c r="K825" i="1"/>
  <c r="J825" i="1"/>
  <c r="I825" i="1"/>
  <c r="H825" i="1"/>
  <c r="F825" i="1"/>
  <c r="A825" i="1"/>
  <c r="S824" i="1"/>
  <c r="R824" i="1"/>
  <c r="Q824" i="1"/>
  <c r="P824" i="1"/>
  <c r="O824" i="1"/>
  <c r="N824" i="1"/>
  <c r="M824" i="1"/>
  <c r="L824" i="1"/>
  <c r="K824" i="1"/>
  <c r="J824" i="1"/>
  <c r="I824" i="1"/>
  <c r="H824" i="1"/>
  <c r="F824" i="1"/>
  <c r="A824" i="1"/>
  <c r="S823" i="1"/>
  <c r="R823" i="1"/>
  <c r="Q823" i="1"/>
  <c r="P823" i="1"/>
  <c r="O823" i="1"/>
  <c r="N823" i="1"/>
  <c r="M823" i="1"/>
  <c r="L823" i="1"/>
  <c r="K823" i="1"/>
  <c r="J823" i="1"/>
  <c r="I823" i="1"/>
  <c r="H823" i="1"/>
  <c r="F823" i="1"/>
  <c r="A823" i="1"/>
  <c r="S822" i="1"/>
  <c r="R822" i="1"/>
  <c r="Q822" i="1"/>
  <c r="P822" i="1"/>
  <c r="O822" i="1"/>
  <c r="N822" i="1"/>
  <c r="M822" i="1"/>
  <c r="L822" i="1"/>
  <c r="K822" i="1"/>
  <c r="J822" i="1"/>
  <c r="I822" i="1"/>
  <c r="H822" i="1"/>
  <c r="F822" i="1"/>
  <c r="A822" i="1"/>
  <c r="S821" i="1"/>
  <c r="R821" i="1"/>
  <c r="Q821" i="1"/>
  <c r="P821" i="1"/>
  <c r="O821" i="1"/>
  <c r="N821" i="1"/>
  <c r="M821" i="1"/>
  <c r="L821" i="1"/>
  <c r="K821" i="1"/>
  <c r="J821" i="1"/>
  <c r="I821" i="1"/>
  <c r="H821" i="1"/>
  <c r="F821" i="1"/>
  <c r="A821" i="1"/>
  <c r="S820" i="1"/>
  <c r="R820" i="1"/>
  <c r="Q820" i="1"/>
  <c r="P820" i="1"/>
  <c r="O820" i="1"/>
  <c r="N820" i="1"/>
  <c r="M820" i="1"/>
  <c r="L820" i="1"/>
  <c r="K820" i="1"/>
  <c r="J820" i="1"/>
  <c r="I820" i="1"/>
  <c r="H820" i="1"/>
  <c r="F820" i="1"/>
  <c r="A820" i="1"/>
  <c r="S819" i="1"/>
  <c r="R819" i="1"/>
  <c r="Q819" i="1"/>
  <c r="P819" i="1"/>
  <c r="O819" i="1"/>
  <c r="N819" i="1"/>
  <c r="M819" i="1"/>
  <c r="L819" i="1"/>
  <c r="K819" i="1"/>
  <c r="J819" i="1"/>
  <c r="I819" i="1"/>
  <c r="H819" i="1"/>
  <c r="F819" i="1"/>
  <c r="A819" i="1"/>
  <c r="S818" i="1"/>
  <c r="R818" i="1"/>
  <c r="Q818" i="1"/>
  <c r="P818" i="1"/>
  <c r="O818" i="1"/>
  <c r="N818" i="1"/>
  <c r="M818" i="1"/>
  <c r="L818" i="1"/>
  <c r="K818" i="1"/>
  <c r="J818" i="1"/>
  <c r="I818" i="1"/>
  <c r="H818" i="1"/>
  <c r="F818" i="1"/>
  <c r="A818" i="1"/>
  <c r="S817" i="1"/>
  <c r="R817" i="1"/>
  <c r="Q817" i="1"/>
  <c r="P817" i="1"/>
  <c r="O817" i="1"/>
  <c r="N817" i="1"/>
  <c r="M817" i="1"/>
  <c r="L817" i="1"/>
  <c r="K817" i="1"/>
  <c r="J817" i="1"/>
  <c r="I817" i="1"/>
  <c r="H817" i="1"/>
  <c r="F817" i="1"/>
  <c r="A817" i="1"/>
  <c r="S816" i="1"/>
  <c r="R816" i="1"/>
  <c r="Q816" i="1"/>
  <c r="P816" i="1"/>
  <c r="O816" i="1"/>
  <c r="N816" i="1"/>
  <c r="M816" i="1"/>
  <c r="L816" i="1"/>
  <c r="K816" i="1"/>
  <c r="J816" i="1"/>
  <c r="I816" i="1"/>
  <c r="H816" i="1"/>
  <c r="F816" i="1"/>
  <c r="A816" i="1"/>
  <c r="S815" i="1"/>
  <c r="R815" i="1"/>
  <c r="Q815" i="1"/>
  <c r="P815" i="1"/>
  <c r="O815" i="1"/>
  <c r="N815" i="1"/>
  <c r="M815" i="1"/>
  <c r="L815" i="1"/>
  <c r="K815" i="1"/>
  <c r="J815" i="1"/>
  <c r="I815" i="1"/>
  <c r="H815" i="1"/>
  <c r="F815" i="1"/>
  <c r="A815" i="1"/>
  <c r="S814" i="1"/>
  <c r="R814" i="1"/>
  <c r="Q814" i="1"/>
  <c r="P814" i="1"/>
  <c r="O814" i="1"/>
  <c r="N814" i="1"/>
  <c r="M814" i="1"/>
  <c r="L814" i="1"/>
  <c r="K814" i="1"/>
  <c r="J814" i="1"/>
  <c r="I814" i="1"/>
  <c r="H814" i="1"/>
  <c r="F814" i="1"/>
  <c r="A814" i="1"/>
  <c r="S813" i="1"/>
  <c r="R813" i="1"/>
  <c r="Q813" i="1"/>
  <c r="P813" i="1"/>
  <c r="O813" i="1"/>
  <c r="N813" i="1"/>
  <c r="M813" i="1"/>
  <c r="L813" i="1"/>
  <c r="K813" i="1"/>
  <c r="J813" i="1"/>
  <c r="I813" i="1"/>
  <c r="H813" i="1"/>
  <c r="F813" i="1"/>
  <c r="A813" i="1"/>
  <c r="S812" i="1"/>
  <c r="R812" i="1"/>
  <c r="Q812" i="1"/>
  <c r="P812" i="1"/>
  <c r="O812" i="1"/>
  <c r="N812" i="1"/>
  <c r="M812" i="1"/>
  <c r="L812" i="1"/>
  <c r="K812" i="1"/>
  <c r="J812" i="1"/>
  <c r="I812" i="1"/>
  <c r="H812" i="1"/>
  <c r="F812" i="1"/>
  <c r="A812" i="1"/>
  <c r="S811" i="1"/>
  <c r="R811" i="1"/>
  <c r="Q811" i="1"/>
  <c r="P811" i="1"/>
  <c r="O811" i="1"/>
  <c r="N811" i="1"/>
  <c r="M811" i="1"/>
  <c r="L811" i="1"/>
  <c r="K811" i="1"/>
  <c r="J811" i="1"/>
  <c r="I811" i="1"/>
  <c r="H811" i="1"/>
  <c r="F811" i="1"/>
  <c r="A811" i="1"/>
  <c r="S810" i="1"/>
  <c r="R810" i="1"/>
  <c r="Q810" i="1"/>
  <c r="P810" i="1"/>
  <c r="O810" i="1"/>
  <c r="N810" i="1"/>
  <c r="M810" i="1"/>
  <c r="L810" i="1"/>
  <c r="K810" i="1"/>
  <c r="J810" i="1"/>
  <c r="I810" i="1"/>
  <c r="H810" i="1"/>
  <c r="F810" i="1"/>
  <c r="A810" i="1"/>
  <c r="S809" i="1"/>
  <c r="R809" i="1"/>
  <c r="Q809" i="1"/>
  <c r="P809" i="1"/>
  <c r="O809" i="1"/>
  <c r="N809" i="1"/>
  <c r="M809" i="1"/>
  <c r="L809" i="1"/>
  <c r="K809" i="1"/>
  <c r="J809" i="1"/>
  <c r="I809" i="1"/>
  <c r="H809" i="1"/>
  <c r="F809" i="1"/>
  <c r="A809" i="1"/>
  <c r="S808" i="1"/>
  <c r="R808" i="1"/>
  <c r="Q808" i="1"/>
  <c r="P808" i="1"/>
  <c r="O808" i="1"/>
  <c r="N808" i="1"/>
  <c r="M808" i="1"/>
  <c r="L808" i="1"/>
  <c r="K808" i="1"/>
  <c r="J808" i="1"/>
  <c r="I808" i="1"/>
  <c r="H808" i="1"/>
  <c r="F808" i="1"/>
  <c r="A808" i="1"/>
  <c r="S807" i="1"/>
  <c r="R807" i="1"/>
  <c r="Q807" i="1"/>
  <c r="P807" i="1"/>
  <c r="O807" i="1"/>
  <c r="N807" i="1"/>
  <c r="M807" i="1"/>
  <c r="L807" i="1"/>
  <c r="K807" i="1"/>
  <c r="J807" i="1"/>
  <c r="I807" i="1"/>
  <c r="H807" i="1"/>
  <c r="F807" i="1"/>
  <c r="A807" i="1"/>
  <c r="S806" i="1"/>
  <c r="R806" i="1"/>
  <c r="Q806" i="1"/>
  <c r="P806" i="1"/>
  <c r="O806" i="1"/>
  <c r="N806" i="1"/>
  <c r="M806" i="1"/>
  <c r="L806" i="1"/>
  <c r="K806" i="1"/>
  <c r="J806" i="1"/>
  <c r="I806" i="1"/>
  <c r="H806" i="1"/>
  <c r="F806" i="1"/>
  <c r="A806" i="1"/>
  <c r="S805" i="1"/>
  <c r="R805" i="1"/>
  <c r="Q805" i="1"/>
  <c r="P805" i="1"/>
  <c r="O805" i="1"/>
  <c r="N805" i="1"/>
  <c r="M805" i="1"/>
  <c r="L805" i="1"/>
  <c r="K805" i="1"/>
  <c r="J805" i="1"/>
  <c r="I805" i="1"/>
  <c r="H805" i="1"/>
  <c r="F805" i="1"/>
  <c r="A805" i="1"/>
  <c r="S804" i="1"/>
  <c r="R804" i="1"/>
  <c r="Q804" i="1"/>
  <c r="P804" i="1"/>
  <c r="O804" i="1"/>
  <c r="N804" i="1"/>
  <c r="M804" i="1"/>
  <c r="L804" i="1"/>
  <c r="K804" i="1"/>
  <c r="J804" i="1"/>
  <c r="I804" i="1"/>
  <c r="H804" i="1"/>
  <c r="F804" i="1"/>
  <c r="A804" i="1"/>
  <c r="S803" i="1"/>
  <c r="R803" i="1"/>
  <c r="Q803" i="1"/>
  <c r="P803" i="1"/>
  <c r="O803" i="1"/>
  <c r="N803" i="1"/>
  <c r="M803" i="1"/>
  <c r="L803" i="1"/>
  <c r="K803" i="1"/>
  <c r="J803" i="1"/>
  <c r="I803" i="1"/>
  <c r="H803" i="1"/>
  <c r="F803" i="1"/>
  <c r="A803" i="1"/>
  <c r="S802" i="1"/>
  <c r="R802" i="1"/>
  <c r="Q802" i="1"/>
  <c r="P802" i="1"/>
  <c r="O802" i="1"/>
  <c r="N802" i="1"/>
  <c r="M802" i="1"/>
  <c r="L802" i="1"/>
  <c r="K802" i="1"/>
  <c r="J802" i="1"/>
  <c r="I802" i="1"/>
  <c r="H802" i="1"/>
  <c r="F802" i="1"/>
  <c r="A802" i="1"/>
  <c r="S801" i="1"/>
  <c r="R801" i="1"/>
  <c r="Q801" i="1"/>
  <c r="P801" i="1"/>
  <c r="O801" i="1"/>
  <c r="N801" i="1"/>
  <c r="M801" i="1"/>
  <c r="L801" i="1"/>
  <c r="K801" i="1"/>
  <c r="J801" i="1"/>
  <c r="I801" i="1"/>
  <c r="H801" i="1"/>
  <c r="F801" i="1"/>
  <c r="A801" i="1"/>
  <c r="S800" i="1"/>
  <c r="R800" i="1"/>
  <c r="Q800" i="1"/>
  <c r="P800" i="1"/>
  <c r="O800" i="1"/>
  <c r="N800" i="1"/>
  <c r="M800" i="1"/>
  <c r="L800" i="1"/>
  <c r="K800" i="1"/>
  <c r="J800" i="1"/>
  <c r="I800" i="1"/>
  <c r="H800" i="1"/>
  <c r="F800" i="1"/>
  <c r="A800" i="1"/>
  <c r="S799" i="1"/>
  <c r="R799" i="1"/>
  <c r="Q799" i="1"/>
  <c r="P799" i="1"/>
  <c r="O799" i="1"/>
  <c r="N799" i="1"/>
  <c r="M799" i="1"/>
  <c r="L799" i="1"/>
  <c r="K799" i="1"/>
  <c r="J799" i="1"/>
  <c r="I799" i="1"/>
  <c r="H799" i="1"/>
  <c r="F799" i="1"/>
  <c r="A799" i="1"/>
  <c r="S798" i="1"/>
  <c r="R798" i="1"/>
  <c r="Q798" i="1"/>
  <c r="P798" i="1"/>
  <c r="O798" i="1"/>
  <c r="N798" i="1"/>
  <c r="M798" i="1"/>
  <c r="L798" i="1"/>
  <c r="K798" i="1"/>
  <c r="J798" i="1"/>
  <c r="I798" i="1"/>
  <c r="H798" i="1"/>
  <c r="F798" i="1"/>
  <c r="A798" i="1"/>
  <c r="S797" i="1"/>
  <c r="R797" i="1"/>
  <c r="Q797" i="1"/>
  <c r="P797" i="1"/>
  <c r="O797" i="1"/>
  <c r="N797" i="1"/>
  <c r="M797" i="1"/>
  <c r="L797" i="1"/>
  <c r="K797" i="1"/>
  <c r="J797" i="1"/>
  <c r="I797" i="1"/>
  <c r="H797" i="1"/>
  <c r="F797" i="1"/>
  <c r="A797" i="1"/>
  <c r="S796" i="1"/>
  <c r="R796" i="1"/>
  <c r="Q796" i="1"/>
  <c r="P796" i="1"/>
  <c r="O796" i="1"/>
  <c r="N796" i="1"/>
  <c r="M796" i="1"/>
  <c r="L796" i="1"/>
  <c r="K796" i="1"/>
  <c r="J796" i="1"/>
  <c r="I796" i="1"/>
  <c r="H796" i="1"/>
  <c r="F796" i="1"/>
  <c r="A796" i="1"/>
  <c r="S795" i="1"/>
  <c r="R795" i="1"/>
  <c r="Q795" i="1"/>
  <c r="P795" i="1"/>
  <c r="O795" i="1"/>
  <c r="N795" i="1"/>
  <c r="M795" i="1"/>
  <c r="L795" i="1"/>
  <c r="K795" i="1"/>
  <c r="J795" i="1"/>
  <c r="I795" i="1"/>
  <c r="H795" i="1"/>
  <c r="F795" i="1"/>
  <c r="A795" i="1"/>
  <c r="S794" i="1"/>
  <c r="R794" i="1"/>
  <c r="Q794" i="1"/>
  <c r="P794" i="1"/>
  <c r="O794" i="1"/>
  <c r="N794" i="1"/>
  <c r="M794" i="1"/>
  <c r="L794" i="1"/>
  <c r="K794" i="1"/>
  <c r="J794" i="1"/>
  <c r="I794" i="1"/>
  <c r="H794" i="1"/>
  <c r="F794" i="1"/>
  <c r="A794" i="1"/>
  <c r="S793" i="1"/>
  <c r="R793" i="1"/>
  <c r="Q793" i="1"/>
  <c r="P793" i="1"/>
  <c r="O793" i="1"/>
  <c r="N793" i="1"/>
  <c r="M793" i="1"/>
  <c r="L793" i="1"/>
  <c r="K793" i="1"/>
  <c r="J793" i="1"/>
  <c r="I793" i="1"/>
  <c r="H793" i="1"/>
  <c r="F793" i="1"/>
  <c r="A793" i="1"/>
  <c r="S792" i="1"/>
  <c r="R792" i="1"/>
  <c r="Q792" i="1"/>
  <c r="P792" i="1"/>
  <c r="O792" i="1"/>
  <c r="N792" i="1"/>
  <c r="M792" i="1"/>
  <c r="L792" i="1"/>
  <c r="K792" i="1"/>
  <c r="J792" i="1"/>
  <c r="I792" i="1"/>
  <c r="H792" i="1"/>
  <c r="F792" i="1"/>
  <c r="A792" i="1"/>
  <c r="S791" i="1"/>
  <c r="R791" i="1"/>
  <c r="Q791" i="1"/>
  <c r="P791" i="1"/>
  <c r="O791" i="1"/>
  <c r="N791" i="1"/>
  <c r="M791" i="1"/>
  <c r="L791" i="1"/>
  <c r="K791" i="1"/>
  <c r="J791" i="1"/>
  <c r="I791" i="1"/>
  <c r="H791" i="1"/>
  <c r="F791" i="1"/>
  <c r="A791" i="1"/>
  <c r="S790" i="1"/>
  <c r="R790" i="1"/>
  <c r="Q790" i="1"/>
  <c r="P790" i="1"/>
  <c r="O790" i="1"/>
  <c r="N790" i="1"/>
  <c r="M790" i="1"/>
  <c r="L790" i="1"/>
  <c r="K790" i="1"/>
  <c r="J790" i="1"/>
  <c r="I790" i="1"/>
  <c r="H790" i="1"/>
  <c r="F790" i="1"/>
  <c r="A790" i="1"/>
  <c r="S789" i="1"/>
  <c r="R789" i="1"/>
  <c r="Q789" i="1"/>
  <c r="P789" i="1"/>
  <c r="O789" i="1"/>
  <c r="N789" i="1"/>
  <c r="M789" i="1"/>
  <c r="L789" i="1"/>
  <c r="K789" i="1"/>
  <c r="J789" i="1"/>
  <c r="I789" i="1"/>
  <c r="H789" i="1"/>
  <c r="F789" i="1"/>
  <c r="A789" i="1"/>
  <c r="S788" i="1"/>
  <c r="R788" i="1"/>
  <c r="Q788" i="1"/>
  <c r="P788" i="1"/>
  <c r="O788" i="1"/>
  <c r="N788" i="1"/>
  <c r="M788" i="1"/>
  <c r="L788" i="1"/>
  <c r="K788" i="1"/>
  <c r="J788" i="1"/>
  <c r="I788" i="1"/>
  <c r="H788" i="1"/>
  <c r="F788" i="1"/>
  <c r="A788" i="1"/>
  <c r="S787" i="1"/>
  <c r="R787" i="1"/>
  <c r="Q787" i="1"/>
  <c r="P787" i="1"/>
  <c r="O787" i="1"/>
  <c r="N787" i="1"/>
  <c r="M787" i="1"/>
  <c r="L787" i="1"/>
  <c r="K787" i="1"/>
  <c r="J787" i="1"/>
  <c r="I787" i="1"/>
  <c r="H787" i="1"/>
  <c r="F787" i="1"/>
  <c r="A787" i="1"/>
  <c r="S786" i="1"/>
  <c r="R786" i="1"/>
  <c r="Q786" i="1"/>
  <c r="P786" i="1"/>
  <c r="O786" i="1"/>
  <c r="N786" i="1"/>
  <c r="M786" i="1"/>
  <c r="L786" i="1"/>
  <c r="K786" i="1"/>
  <c r="J786" i="1"/>
  <c r="I786" i="1"/>
  <c r="H786" i="1"/>
  <c r="F786" i="1"/>
  <c r="A786" i="1"/>
  <c r="S785" i="1"/>
  <c r="R785" i="1"/>
  <c r="Q785" i="1"/>
  <c r="P785" i="1"/>
  <c r="O785" i="1"/>
  <c r="N785" i="1"/>
  <c r="M785" i="1"/>
  <c r="L785" i="1"/>
  <c r="K785" i="1"/>
  <c r="J785" i="1"/>
  <c r="I785" i="1"/>
  <c r="H785" i="1"/>
  <c r="F785" i="1"/>
  <c r="A785" i="1"/>
  <c r="S784" i="1"/>
  <c r="R784" i="1"/>
  <c r="Q784" i="1"/>
  <c r="P784" i="1"/>
  <c r="O784" i="1"/>
  <c r="N784" i="1"/>
  <c r="M784" i="1"/>
  <c r="L784" i="1"/>
  <c r="K784" i="1"/>
  <c r="J784" i="1"/>
  <c r="I784" i="1"/>
  <c r="H784" i="1"/>
  <c r="F784" i="1"/>
  <c r="A784" i="1"/>
  <c r="S783" i="1"/>
  <c r="R783" i="1"/>
  <c r="Q783" i="1"/>
  <c r="P783" i="1"/>
  <c r="O783" i="1"/>
  <c r="N783" i="1"/>
  <c r="M783" i="1"/>
  <c r="L783" i="1"/>
  <c r="K783" i="1"/>
  <c r="J783" i="1"/>
  <c r="I783" i="1"/>
  <c r="H783" i="1"/>
  <c r="F783" i="1"/>
  <c r="A783" i="1"/>
  <c r="S782" i="1"/>
  <c r="R782" i="1"/>
  <c r="Q782" i="1"/>
  <c r="P782" i="1"/>
  <c r="O782" i="1"/>
  <c r="N782" i="1"/>
  <c r="M782" i="1"/>
  <c r="L782" i="1"/>
  <c r="K782" i="1"/>
  <c r="J782" i="1"/>
  <c r="I782" i="1"/>
  <c r="H782" i="1"/>
  <c r="F782" i="1"/>
  <c r="A782" i="1"/>
  <c r="S781" i="1"/>
  <c r="R781" i="1"/>
  <c r="Q781" i="1"/>
  <c r="P781" i="1"/>
  <c r="O781" i="1"/>
  <c r="N781" i="1"/>
  <c r="M781" i="1"/>
  <c r="L781" i="1"/>
  <c r="K781" i="1"/>
  <c r="J781" i="1"/>
  <c r="I781" i="1"/>
  <c r="H781" i="1"/>
  <c r="F781" i="1"/>
  <c r="A781" i="1"/>
  <c r="S780" i="1"/>
  <c r="R780" i="1"/>
  <c r="Q780" i="1"/>
  <c r="P780" i="1"/>
  <c r="O780" i="1"/>
  <c r="N780" i="1"/>
  <c r="M780" i="1"/>
  <c r="L780" i="1"/>
  <c r="K780" i="1"/>
  <c r="J780" i="1"/>
  <c r="I780" i="1"/>
  <c r="H780" i="1"/>
  <c r="F780" i="1"/>
  <c r="A780" i="1"/>
  <c r="S779" i="1"/>
  <c r="R779" i="1"/>
  <c r="Q779" i="1"/>
  <c r="P779" i="1"/>
  <c r="O779" i="1"/>
  <c r="N779" i="1"/>
  <c r="M779" i="1"/>
  <c r="L779" i="1"/>
  <c r="K779" i="1"/>
  <c r="J779" i="1"/>
  <c r="I779" i="1"/>
  <c r="H779" i="1"/>
  <c r="F779" i="1"/>
  <c r="A779" i="1"/>
  <c r="S778" i="1"/>
  <c r="R778" i="1"/>
  <c r="Q778" i="1"/>
  <c r="P778" i="1"/>
  <c r="O778" i="1"/>
  <c r="N778" i="1"/>
  <c r="M778" i="1"/>
  <c r="L778" i="1"/>
  <c r="K778" i="1"/>
  <c r="J778" i="1"/>
  <c r="I778" i="1"/>
  <c r="H778" i="1"/>
  <c r="F778" i="1"/>
  <c r="A778" i="1"/>
  <c r="S777" i="1"/>
  <c r="R777" i="1"/>
  <c r="Q777" i="1"/>
  <c r="P777" i="1"/>
  <c r="O777" i="1"/>
  <c r="N777" i="1"/>
  <c r="M777" i="1"/>
  <c r="L777" i="1"/>
  <c r="K777" i="1"/>
  <c r="J777" i="1"/>
  <c r="I777" i="1"/>
  <c r="H777" i="1"/>
  <c r="F777" i="1"/>
  <c r="A777" i="1"/>
  <c r="S776" i="1"/>
  <c r="R776" i="1"/>
  <c r="Q776" i="1"/>
  <c r="P776" i="1"/>
  <c r="O776" i="1"/>
  <c r="N776" i="1"/>
  <c r="M776" i="1"/>
  <c r="L776" i="1"/>
  <c r="K776" i="1"/>
  <c r="J776" i="1"/>
  <c r="I776" i="1"/>
  <c r="H776" i="1"/>
  <c r="F776" i="1"/>
  <c r="A776" i="1"/>
  <c r="S775" i="1"/>
  <c r="R775" i="1"/>
  <c r="Q775" i="1"/>
  <c r="P775" i="1"/>
  <c r="O775" i="1"/>
  <c r="N775" i="1"/>
  <c r="M775" i="1"/>
  <c r="L775" i="1"/>
  <c r="K775" i="1"/>
  <c r="J775" i="1"/>
  <c r="I775" i="1"/>
  <c r="H775" i="1"/>
  <c r="F775" i="1"/>
  <c r="A775" i="1"/>
  <c r="S774" i="1"/>
  <c r="R774" i="1"/>
  <c r="Q774" i="1"/>
  <c r="P774" i="1"/>
  <c r="O774" i="1"/>
  <c r="N774" i="1"/>
  <c r="M774" i="1"/>
  <c r="L774" i="1"/>
  <c r="K774" i="1"/>
  <c r="J774" i="1"/>
  <c r="I774" i="1"/>
  <c r="H774" i="1"/>
  <c r="F774" i="1"/>
  <c r="A774" i="1"/>
  <c r="S773" i="1"/>
  <c r="R773" i="1"/>
  <c r="Q773" i="1"/>
  <c r="P773" i="1"/>
  <c r="O773" i="1"/>
  <c r="N773" i="1"/>
  <c r="M773" i="1"/>
  <c r="L773" i="1"/>
  <c r="K773" i="1"/>
  <c r="J773" i="1"/>
  <c r="I773" i="1"/>
  <c r="H773" i="1"/>
  <c r="F773" i="1"/>
  <c r="A773" i="1"/>
  <c r="S772" i="1"/>
  <c r="R772" i="1"/>
  <c r="Q772" i="1"/>
  <c r="P772" i="1"/>
  <c r="O772" i="1"/>
  <c r="N772" i="1"/>
  <c r="M772" i="1"/>
  <c r="L772" i="1"/>
  <c r="K772" i="1"/>
  <c r="J772" i="1"/>
  <c r="I772" i="1"/>
  <c r="H772" i="1"/>
  <c r="F772" i="1"/>
  <c r="A772" i="1"/>
  <c r="S771" i="1"/>
  <c r="R771" i="1"/>
  <c r="Q771" i="1"/>
  <c r="P771" i="1"/>
  <c r="O771" i="1"/>
  <c r="N771" i="1"/>
  <c r="M771" i="1"/>
  <c r="L771" i="1"/>
  <c r="K771" i="1"/>
  <c r="J771" i="1"/>
  <c r="I771" i="1"/>
  <c r="H771" i="1"/>
  <c r="F771" i="1"/>
  <c r="A771" i="1"/>
  <c r="S770" i="1"/>
  <c r="R770" i="1"/>
  <c r="Q770" i="1"/>
  <c r="P770" i="1"/>
  <c r="O770" i="1"/>
  <c r="N770" i="1"/>
  <c r="M770" i="1"/>
  <c r="L770" i="1"/>
  <c r="K770" i="1"/>
  <c r="J770" i="1"/>
  <c r="I770" i="1"/>
  <c r="H770" i="1"/>
  <c r="F770" i="1"/>
  <c r="A770" i="1"/>
  <c r="S769" i="1"/>
  <c r="R769" i="1"/>
  <c r="Q769" i="1"/>
  <c r="P769" i="1"/>
  <c r="O769" i="1"/>
  <c r="N769" i="1"/>
  <c r="M769" i="1"/>
  <c r="L769" i="1"/>
  <c r="K769" i="1"/>
  <c r="J769" i="1"/>
  <c r="I769" i="1"/>
  <c r="H769" i="1"/>
  <c r="F769" i="1"/>
  <c r="A769" i="1"/>
  <c r="S768" i="1"/>
  <c r="R768" i="1"/>
  <c r="Q768" i="1"/>
  <c r="P768" i="1"/>
  <c r="O768" i="1"/>
  <c r="N768" i="1"/>
  <c r="M768" i="1"/>
  <c r="L768" i="1"/>
  <c r="K768" i="1"/>
  <c r="J768" i="1"/>
  <c r="I768" i="1"/>
  <c r="H768" i="1"/>
  <c r="F768" i="1"/>
  <c r="A768" i="1"/>
  <c r="S767" i="1"/>
  <c r="R767" i="1"/>
  <c r="Q767" i="1"/>
  <c r="P767" i="1"/>
  <c r="O767" i="1"/>
  <c r="N767" i="1"/>
  <c r="M767" i="1"/>
  <c r="L767" i="1"/>
  <c r="K767" i="1"/>
  <c r="J767" i="1"/>
  <c r="I767" i="1"/>
  <c r="H767" i="1"/>
  <c r="F767" i="1"/>
  <c r="A767" i="1"/>
  <c r="S766" i="1"/>
  <c r="R766" i="1"/>
  <c r="Q766" i="1"/>
  <c r="P766" i="1"/>
  <c r="O766" i="1"/>
  <c r="N766" i="1"/>
  <c r="M766" i="1"/>
  <c r="L766" i="1"/>
  <c r="K766" i="1"/>
  <c r="J766" i="1"/>
  <c r="I766" i="1"/>
  <c r="H766" i="1"/>
  <c r="F766" i="1"/>
  <c r="A766" i="1"/>
  <c r="S765" i="1"/>
  <c r="R765" i="1"/>
  <c r="Q765" i="1"/>
  <c r="P765" i="1"/>
  <c r="O765" i="1"/>
  <c r="N765" i="1"/>
  <c r="M765" i="1"/>
  <c r="L765" i="1"/>
  <c r="K765" i="1"/>
  <c r="J765" i="1"/>
  <c r="I765" i="1"/>
  <c r="H765" i="1"/>
  <c r="F765" i="1"/>
  <c r="A765" i="1"/>
  <c r="S764" i="1"/>
  <c r="R764" i="1"/>
  <c r="Q764" i="1"/>
  <c r="P764" i="1"/>
  <c r="O764" i="1"/>
  <c r="N764" i="1"/>
  <c r="M764" i="1"/>
  <c r="L764" i="1"/>
  <c r="K764" i="1"/>
  <c r="J764" i="1"/>
  <c r="I764" i="1"/>
  <c r="H764" i="1"/>
  <c r="F764" i="1"/>
  <c r="A764" i="1"/>
  <c r="S763" i="1"/>
  <c r="R763" i="1"/>
  <c r="Q763" i="1"/>
  <c r="P763" i="1"/>
  <c r="O763" i="1"/>
  <c r="N763" i="1"/>
  <c r="M763" i="1"/>
  <c r="L763" i="1"/>
  <c r="K763" i="1"/>
  <c r="J763" i="1"/>
  <c r="I763" i="1"/>
  <c r="H763" i="1"/>
  <c r="F763" i="1"/>
  <c r="A763" i="1"/>
  <c r="S762" i="1"/>
  <c r="R762" i="1"/>
  <c r="Q762" i="1"/>
  <c r="P762" i="1"/>
  <c r="O762" i="1"/>
  <c r="N762" i="1"/>
  <c r="M762" i="1"/>
  <c r="L762" i="1"/>
  <c r="K762" i="1"/>
  <c r="J762" i="1"/>
  <c r="I762" i="1"/>
  <c r="H762" i="1"/>
  <c r="F762" i="1"/>
  <c r="A762" i="1"/>
  <c r="S761" i="1"/>
  <c r="R761" i="1"/>
  <c r="Q761" i="1"/>
  <c r="P761" i="1"/>
  <c r="O761" i="1"/>
  <c r="N761" i="1"/>
  <c r="M761" i="1"/>
  <c r="L761" i="1"/>
  <c r="K761" i="1"/>
  <c r="J761" i="1"/>
  <c r="I761" i="1"/>
  <c r="H761" i="1"/>
  <c r="F761" i="1"/>
  <c r="A761" i="1"/>
  <c r="S760" i="1"/>
  <c r="R760" i="1"/>
  <c r="Q760" i="1"/>
  <c r="P760" i="1"/>
  <c r="O760" i="1"/>
  <c r="N760" i="1"/>
  <c r="M760" i="1"/>
  <c r="L760" i="1"/>
  <c r="K760" i="1"/>
  <c r="J760" i="1"/>
  <c r="I760" i="1"/>
  <c r="H760" i="1"/>
  <c r="F760" i="1"/>
  <c r="A760" i="1"/>
  <c r="S759" i="1"/>
  <c r="R759" i="1"/>
  <c r="Q759" i="1"/>
  <c r="P759" i="1"/>
  <c r="O759" i="1"/>
  <c r="N759" i="1"/>
  <c r="M759" i="1"/>
  <c r="L759" i="1"/>
  <c r="K759" i="1"/>
  <c r="J759" i="1"/>
  <c r="I759" i="1"/>
  <c r="H759" i="1"/>
  <c r="F759" i="1"/>
  <c r="A759" i="1"/>
  <c r="S758" i="1"/>
  <c r="R758" i="1"/>
  <c r="Q758" i="1"/>
  <c r="P758" i="1"/>
  <c r="O758" i="1"/>
  <c r="N758" i="1"/>
  <c r="M758" i="1"/>
  <c r="L758" i="1"/>
  <c r="K758" i="1"/>
  <c r="J758" i="1"/>
  <c r="I758" i="1"/>
  <c r="H758" i="1"/>
  <c r="F758" i="1"/>
  <c r="A758" i="1"/>
  <c r="S757" i="1"/>
  <c r="R757" i="1"/>
  <c r="Q757" i="1"/>
  <c r="P757" i="1"/>
  <c r="O757" i="1"/>
  <c r="N757" i="1"/>
  <c r="M757" i="1"/>
  <c r="L757" i="1"/>
  <c r="K757" i="1"/>
  <c r="J757" i="1"/>
  <c r="I757" i="1"/>
  <c r="H757" i="1"/>
  <c r="F757" i="1"/>
  <c r="A757" i="1"/>
  <c r="S756" i="1"/>
  <c r="R756" i="1"/>
  <c r="Q756" i="1"/>
  <c r="P756" i="1"/>
  <c r="O756" i="1"/>
  <c r="N756" i="1"/>
  <c r="M756" i="1"/>
  <c r="L756" i="1"/>
  <c r="K756" i="1"/>
  <c r="J756" i="1"/>
  <c r="I756" i="1"/>
  <c r="H756" i="1"/>
  <c r="F756" i="1"/>
  <c r="A756" i="1"/>
  <c r="S755" i="1"/>
  <c r="R755" i="1"/>
  <c r="Q755" i="1"/>
  <c r="P755" i="1"/>
  <c r="O755" i="1"/>
  <c r="N755" i="1"/>
  <c r="M755" i="1"/>
  <c r="L755" i="1"/>
  <c r="K755" i="1"/>
  <c r="J755" i="1"/>
  <c r="I755" i="1"/>
  <c r="H755" i="1"/>
  <c r="F755" i="1"/>
  <c r="A755" i="1"/>
  <c r="S754" i="1"/>
  <c r="R754" i="1"/>
  <c r="Q754" i="1"/>
  <c r="P754" i="1"/>
  <c r="O754" i="1"/>
  <c r="N754" i="1"/>
  <c r="M754" i="1"/>
  <c r="L754" i="1"/>
  <c r="K754" i="1"/>
  <c r="J754" i="1"/>
  <c r="I754" i="1"/>
  <c r="H754" i="1"/>
  <c r="F754" i="1"/>
  <c r="A754" i="1"/>
  <c r="S753" i="1"/>
  <c r="R753" i="1"/>
  <c r="Q753" i="1"/>
  <c r="P753" i="1"/>
  <c r="O753" i="1"/>
  <c r="N753" i="1"/>
  <c r="M753" i="1"/>
  <c r="L753" i="1"/>
  <c r="K753" i="1"/>
  <c r="J753" i="1"/>
  <c r="I753" i="1"/>
  <c r="H753" i="1"/>
  <c r="F753" i="1"/>
  <c r="A753" i="1"/>
  <c r="S752" i="1"/>
  <c r="R752" i="1"/>
  <c r="Q752" i="1"/>
  <c r="P752" i="1"/>
  <c r="O752" i="1"/>
  <c r="N752" i="1"/>
  <c r="M752" i="1"/>
  <c r="L752" i="1"/>
  <c r="K752" i="1"/>
  <c r="J752" i="1"/>
  <c r="I752" i="1"/>
  <c r="H752" i="1"/>
  <c r="F752" i="1"/>
  <c r="A752" i="1"/>
  <c r="S751" i="1"/>
  <c r="R751" i="1"/>
  <c r="Q751" i="1"/>
  <c r="P751" i="1"/>
  <c r="O751" i="1"/>
  <c r="N751" i="1"/>
  <c r="M751" i="1"/>
  <c r="L751" i="1"/>
  <c r="K751" i="1"/>
  <c r="J751" i="1"/>
  <c r="I751" i="1"/>
  <c r="H751" i="1"/>
  <c r="F751" i="1"/>
  <c r="A751" i="1"/>
  <c r="S750" i="1"/>
  <c r="R750" i="1"/>
  <c r="Q750" i="1"/>
  <c r="P750" i="1"/>
  <c r="O750" i="1"/>
  <c r="N750" i="1"/>
  <c r="M750" i="1"/>
  <c r="L750" i="1"/>
  <c r="K750" i="1"/>
  <c r="J750" i="1"/>
  <c r="I750" i="1"/>
  <c r="H750" i="1"/>
  <c r="F750" i="1"/>
  <c r="A750" i="1"/>
  <c r="S749" i="1"/>
  <c r="R749" i="1"/>
  <c r="Q749" i="1"/>
  <c r="P749" i="1"/>
  <c r="O749" i="1"/>
  <c r="N749" i="1"/>
  <c r="M749" i="1"/>
  <c r="L749" i="1"/>
  <c r="K749" i="1"/>
  <c r="J749" i="1"/>
  <c r="I749" i="1"/>
  <c r="H749" i="1"/>
  <c r="F749" i="1"/>
  <c r="A749" i="1"/>
  <c r="S748" i="1"/>
  <c r="R748" i="1"/>
  <c r="Q748" i="1"/>
  <c r="P748" i="1"/>
  <c r="O748" i="1"/>
  <c r="N748" i="1"/>
  <c r="M748" i="1"/>
  <c r="L748" i="1"/>
  <c r="K748" i="1"/>
  <c r="J748" i="1"/>
  <c r="I748" i="1"/>
  <c r="H748" i="1"/>
  <c r="F748" i="1"/>
  <c r="A748" i="1"/>
  <c r="S747" i="1"/>
  <c r="R747" i="1"/>
  <c r="Q747" i="1"/>
  <c r="P747" i="1"/>
  <c r="O747" i="1"/>
  <c r="N747" i="1"/>
  <c r="M747" i="1"/>
  <c r="L747" i="1"/>
  <c r="K747" i="1"/>
  <c r="J747" i="1"/>
  <c r="I747" i="1"/>
  <c r="H747" i="1"/>
  <c r="F747" i="1"/>
  <c r="A747" i="1"/>
  <c r="S746" i="1"/>
  <c r="R746" i="1"/>
  <c r="Q746" i="1"/>
  <c r="P746" i="1"/>
  <c r="O746" i="1"/>
  <c r="N746" i="1"/>
  <c r="M746" i="1"/>
  <c r="L746" i="1"/>
  <c r="K746" i="1"/>
  <c r="J746" i="1"/>
  <c r="I746" i="1"/>
  <c r="H746" i="1"/>
  <c r="F746" i="1"/>
  <c r="A746" i="1"/>
  <c r="S745" i="1"/>
  <c r="R745" i="1"/>
  <c r="Q745" i="1"/>
  <c r="P745" i="1"/>
  <c r="O745" i="1"/>
  <c r="N745" i="1"/>
  <c r="M745" i="1"/>
  <c r="L745" i="1"/>
  <c r="K745" i="1"/>
  <c r="J745" i="1"/>
  <c r="I745" i="1"/>
  <c r="H745" i="1"/>
  <c r="F745" i="1"/>
  <c r="A745" i="1"/>
  <c r="S744" i="1"/>
  <c r="R744" i="1"/>
  <c r="Q744" i="1"/>
  <c r="P744" i="1"/>
  <c r="O744" i="1"/>
  <c r="N744" i="1"/>
  <c r="M744" i="1"/>
  <c r="L744" i="1"/>
  <c r="K744" i="1"/>
  <c r="J744" i="1"/>
  <c r="I744" i="1"/>
  <c r="H744" i="1"/>
  <c r="F744" i="1"/>
  <c r="A744" i="1"/>
  <c r="S743" i="1"/>
  <c r="R743" i="1"/>
  <c r="Q743" i="1"/>
  <c r="P743" i="1"/>
  <c r="O743" i="1"/>
  <c r="N743" i="1"/>
  <c r="M743" i="1"/>
  <c r="L743" i="1"/>
  <c r="K743" i="1"/>
  <c r="J743" i="1"/>
  <c r="I743" i="1"/>
  <c r="H743" i="1"/>
  <c r="F743" i="1"/>
  <c r="A743" i="1"/>
  <c r="S742" i="1"/>
  <c r="R742" i="1"/>
  <c r="Q742" i="1"/>
  <c r="P742" i="1"/>
  <c r="O742" i="1"/>
  <c r="N742" i="1"/>
  <c r="M742" i="1"/>
  <c r="L742" i="1"/>
  <c r="K742" i="1"/>
  <c r="J742" i="1"/>
  <c r="I742" i="1"/>
  <c r="H742" i="1"/>
  <c r="F742" i="1"/>
  <c r="A742" i="1"/>
  <c r="S741" i="1"/>
  <c r="R741" i="1"/>
  <c r="Q741" i="1"/>
  <c r="P741" i="1"/>
  <c r="O741" i="1"/>
  <c r="N741" i="1"/>
  <c r="M741" i="1"/>
  <c r="L741" i="1"/>
  <c r="K741" i="1"/>
  <c r="J741" i="1"/>
  <c r="I741" i="1"/>
  <c r="H741" i="1"/>
  <c r="F741" i="1"/>
  <c r="A741" i="1"/>
  <c r="S740" i="1"/>
  <c r="R740" i="1"/>
  <c r="Q740" i="1"/>
  <c r="P740" i="1"/>
  <c r="O740" i="1"/>
  <c r="N740" i="1"/>
  <c r="M740" i="1"/>
  <c r="L740" i="1"/>
  <c r="K740" i="1"/>
  <c r="J740" i="1"/>
  <c r="I740" i="1"/>
  <c r="H740" i="1"/>
  <c r="F740" i="1"/>
  <c r="A740" i="1"/>
  <c r="S739" i="1"/>
  <c r="R739" i="1"/>
  <c r="Q739" i="1"/>
  <c r="P739" i="1"/>
  <c r="O739" i="1"/>
  <c r="N739" i="1"/>
  <c r="M739" i="1"/>
  <c r="L739" i="1"/>
  <c r="K739" i="1"/>
  <c r="J739" i="1"/>
  <c r="I739" i="1"/>
  <c r="H739" i="1"/>
  <c r="F739" i="1"/>
  <c r="A739" i="1"/>
  <c r="S738" i="1"/>
  <c r="R738" i="1"/>
  <c r="Q738" i="1"/>
  <c r="P738" i="1"/>
  <c r="O738" i="1"/>
  <c r="N738" i="1"/>
  <c r="M738" i="1"/>
  <c r="L738" i="1"/>
  <c r="K738" i="1"/>
  <c r="J738" i="1"/>
  <c r="I738" i="1"/>
  <c r="H738" i="1"/>
  <c r="F738" i="1"/>
  <c r="A738" i="1"/>
  <c r="S737" i="1"/>
  <c r="R737" i="1"/>
  <c r="Q737" i="1"/>
  <c r="P737" i="1"/>
  <c r="O737" i="1"/>
  <c r="N737" i="1"/>
  <c r="M737" i="1"/>
  <c r="L737" i="1"/>
  <c r="K737" i="1"/>
  <c r="J737" i="1"/>
  <c r="I737" i="1"/>
  <c r="H737" i="1"/>
  <c r="F737" i="1"/>
  <c r="A737" i="1"/>
  <c r="S736" i="1"/>
  <c r="R736" i="1"/>
  <c r="Q736" i="1"/>
  <c r="P736" i="1"/>
  <c r="O736" i="1"/>
  <c r="N736" i="1"/>
  <c r="M736" i="1"/>
  <c r="L736" i="1"/>
  <c r="K736" i="1"/>
  <c r="J736" i="1"/>
  <c r="I736" i="1"/>
  <c r="H736" i="1"/>
  <c r="F736" i="1"/>
  <c r="A736" i="1"/>
  <c r="S735" i="1"/>
  <c r="R735" i="1"/>
  <c r="Q735" i="1"/>
  <c r="P735" i="1"/>
  <c r="O735" i="1"/>
  <c r="N735" i="1"/>
  <c r="M735" i="1"/>
  <c r="L735" i="1"/>
  <c r="K735" i="1"/>
  <c r="J735" i="1"/>
  <c r="I735" i="1"/>
  <c r="H735" i="1"/>
  <c r="F735" i="1"/>
  <c r="A735" i="1"/>
  <c r="S734" i="1"/>
  <c r="R734" i="1"/>
  <c r="Q734" i="1"/>
  <c r="P734" i="1"/>
  <c r="O734" i="1"/>
  <c r="N734" i="1"/>
  <c r="M734" i="1"/>
  <c r="L734" i="1"/>
  <c r="K734" i="1"/>
  <c r="J734" i="1"/>
  <c r="I734" i="1"/>
  <c r="H734" i="1"/>
  <c r="F734" i="1"/>
  <c r="A734" i="1"/>
  <c r="S733" i="1"/>
  <c r="R733" i="1"/>
  <c r="Q733" i="1"/>
  <c r="P733" i="1"/>
  <c r="O733" i="1"/>
  <c r="N733" i="1"/>
  <c r="M733" i="1"/>
  <c r="L733" i="1"/>
  <c r="K733" i="1"/>
  <c r="J733" i="1"/>
  <c r="I733" i="1"/>
  <c r="H733" i="1"/>
  <c r="F733" i="1"/>
  <c r="A733" i="1"/>
  <c r="S732" i="1"/>
  <c r="R732" i="1"/>
  <c r="Q732" i="1"/>
  <c r="P732" i="1"/>
  <c r="O732" i="1"/>
  <c r="N732" i="1"/>
  <c r="M732" i="1"/>
  <c r="L732" i="1"/>
  <c r="K732" i="1"/>
  <c r="J732" i="1"/>
  <c r="I732" i="1"/>
  <c r="H732" i="1"/>
  <c r="F732" i="1"/>
  <c r="A732" i="1"/>
  <c r="S731" i="1"/>
  <c r="R731" i="1"/>
  <c r="Q731" i="1"/>
  <c r="P731" i="1"/>
  <c r="O731" i="1"/>
  <c r="N731" i="1"/>
  <c r="M731" i="1"/>
  <c r="L731" i="1"/>
  <c r="K731" i="1"/>
  <c r="J731" i="1"/>
  <c r="I731" i="1"/>
  <c r="H731" i="1"/>
  <c r="F731" i="1"/>
  <c r="A731" i="1"/>
  <c r="S730" i="1"/>
  <c r="R730" i="1"/>
  <c r="Q730" i="1"/>
  <c r="P730" i="1"/>
  <c r="O730" i="1"/>
  <c r="N730" i="1"/>
  <c r="M730" i="1"/>
  <c r="L730" i="1"/>
  <c r="K730" i="1"/>
  <c r="J730" i="1"/>
  <c r="I730" i="1"/>
  <c r="H730" i="1"/>
  <c r="F730" i="1"/>
  <c r="A730" i="1"/>
  <c r="S729" i="1"/>
  <c r="R729" i="1"/>
  <c r="Q729" i="1"/>
  <c r="P729" i="1"/>
  <c r="O729" i="1"/>
  <c r="N729" i="1"/>
  <c r="M729" i="1"/>
  <c r="L729" i="1"/>
  <c r="K729" i="1"/>
  <c r="J729" i="1"/>
  <c r="I729" i="1"/>
  <c r="H729" i="1"/>
  <c r="F729" i="1"/>
  <c r="A729" i="1"/>
  <c r="S728" i="1"/>
  <c r="R728" i="1"/>
  <c r="Q728" i="1"/>
  <c r="P728" i="1"/>
  <c r="O728" i="1"/>
  <c r="N728" i="1"/>
  <c r="M728" i="1"/>
  <c r="L728" i="1"/>
  <c r="K728" i="1"/>
  <c r="J728" i="1"/>
  <c r="I728" i="1"/>
  <c r="H728" i="1"/>
  <c r="F728" i="1"/>
  <c r="A728" i="1"/>
  <c r="S727" i="1"/>
  <c r="R727" i="1"/>
  <c r="Q727" i="1"/>
  <c r="P727" i="1"/>
  <c r="O727" i="1"/>
  <c r="N727" i="1"/>
  <c r="M727" i="1"/>
  <c r="L727" i="1"/>
  <c r="K727" i="1"/>
  <c r="J727" i="1"/>
  <c r="I727" i="1"/>
  <c r="H727" i="1"/>
  <c r="F727" i="1"/>
  <c r="A727" i="1"/>
  <c r="S726" i="1"/>
  <c r="R726" i="1"/>
  <c r="Q726" i="1"/>
  <c r="P726" i="1"/>
  <c r="O726" i="1"/>
  <c r="N726" i="1"/>
  <c r="M726" i="1"/>
  <c r="L726" i="1"/>
  <c r="K726" i="1"/>
  <c r="J726" i="1"/>
  <c r="I726" i="1"/>
  <c r="H726" i="1"/>
  <c r="F726" i="1"/>
  <c r="A726" i="1"/>
  <c r="S725" i="1"/>
  <c r="R725" i="1"/>
  <c r="Q725" i="1"/>
  <c r="P725" i="1"/>
  <c r="O725" i="1"/>
  <c r="N725" i="1"/>
  <c r="M725" i="1"/>
  <c r="L725" i="1"/>
  <c r="K725" i="1"/>
  <c r="J725" i="1"/>
  <c r="I725" i="1"/>
  <c r="H725" i="1"/>
  <c r="F725" i="1"/>
  <c r="A725" i="1"/>
  <c r="S724" i="1"/>
  <c r="R724" i="1"/>
  <c r="Q724" i="1"/>
  <c r="P724" i="1"/>
  <c r="O724" i="1"/>
  <c r="N724" i="1"/>
  <c r="M724" i="1"/>
  <c r="L724" i="1"/>
  <c r="K724" i="1"/>
  <c r="J724" i="1"/>
  <c r="I724" i="1"/>
  <c r="H724" i="1"/>
  <c r="F724" i="1"/>
  <c r="A724" i="1"/>
  <c r="S723" i="1"/>
  <c r="R723" i="1"/>
  <c r="Q723" i="1"/>
  <c r="P723" i="1"/>
  <c r="O723" i="1"/>
  <c r="N723" i="1"/>
  <c r="M723" i="1"/>
  <c r="L723" i="1"/>
  <c r="K723" i="1"/>
  <c r="J723" i="1"/>
  <c r="I723" i="1"/>
  <c r="H723" i="1"/>
  <c r="F723" i="1"/>
  <c r="A723" i="1"/>
  <c r="S722" i="1"/>
  <c r="R722" i="1"/>
  <c r="Q722" i="1"/>
  <c r="P722" i="1"/>
  <c r="O722" i="1"/>
  <c r="N722" i="1"/>
  <c r="M722" i="1"/>
  <c r="L722" i="1"/>
  <c r="K722" i="1"/>
  <c r="J722" i="1"/>
  <c r="I722" i="1"/>
  <c r="H722" i="1"/>
  <c r="F722" i="1"/>
  <c r="A722" i="1"/>
  <c r="S721" i="1"/>
  <c r="R721" i="1"/>
  <c r="Q721" i="1"/>
  <c r="P721" i="1"/>
  <c r="O721" i="1"/>
  <c r="N721" i="1"/>
  <c r="M721" i="1"/>
  <c r="L721" i="1"/>
  <c r="K721" i="1"/>
  <c r="J721" i="1"/>
  <c r="I721" i="1"/>
  <c r="H721" i="1"/>
  <c r="F721" i="1"/>
  <c r="A721" i="1"/>
  <c r="S720" i="1"/>
  <c r="R720" i="1"/>
  <c r="Q720" i="1"/>
  <c r="P720" i="1"/>
  <c r="O720" i="1"/>
  <c r="N720" i="1"/>
  <c r="M720" i="1"/>
  <c r="L720" i="1"/>
  <c r="K720" i="1"/>
  <c r="J720" i="1"/>
  <c r="I720" i="1"/>
  <c r="H720" i="1"/>
  <c r="F720" i="1"/>
  <c r="A720" i="1"/>
  <c r="S719" i="1"/>
  <c r="R719" i="1"/>
  <c r="Q719" i="1"/>
  <c r="P719" i="1"/>
  <c r="O719" i="1"/>
  <c r="N719" i="1"/>
  <c r="M719" i="1"/>
  <c r="L719" i="1"/>
  <c r="K719" i="1"/>
  <c r="J719" i="1"/>
  <c r="I719" i="1"/>
  <c r="H719" i="1"/>
  <c r="F719" i="1"/>
  <c r="A719" i="1"/>
  <c r="S718" i="1"/>
  <c r="R718" i="1"/>
  <c r="Q718" i="1"/>
  <c r="P718" i="1"/>
  <c r="O718" i="1"/>
  <c r="N718" i="1"/>
  <c r="M718" i="1"/>
  <c r="L718" i="1"/>
  <c r="K718" i="1"/>
  <c r="J718" i="1"/>
  <c r="I718" i="1"/>
  <c r="H718" i="1"/>
  <c r="F718" i="1"/>
  <c r="A718" i="1"/>
  <c r="S717" i="1"/>
  <c r="R717" i="1"/>
  <c r="Q717" i="1"/>
  <c r="P717" i="1"/>
  <c r="O717" i="1"/>
  <c r="N717" i="1"/>
  <c r="M717" i="1"/>
  <c r="L717" i="1"/>
  <c r="K717" i="1"/>
  <c r="J717" i="1"/>
  <c r="I717" i="1"/>
  <c r="H717" i="1"/>
  <c r="F717" i="1"/>
  <c r="A717" i="1"/>
  <c r="F614" i="1"/>
  <c r="F612" i="1"/>
  <c r="F611" i="1"/>
  <c r="F610" i="1"/>
  <c r="F609" i="1"/>
  <c r="F608" i="1"/>
  <c r="F607" i="1"/>
  <c r="F606" i="1"/>
  <c r="F605" i="1"/>
  <c r="F604" i="1"/>
  <c r="F603" i="1"/>
  <c r="F600" i="1"/>
  <c r="F599" i="1"/>
  <c r="F598" i="1"/>
  <c r="F597" i="1"/>
  <c r="F594" i="1"/>
  <c r="F592" i="1"/>
  <c r="F591" i="1"/>
  <c r="F590" i="1"/>
  <c r="F589" i="1"/>
  <c r="F588" i="1"/>
  <c r="F587" i="1"/>
  <c r="F586" i="1"/>
  <c r="F585" i="1"/>
  <c r="F584" i="1"/>
  <c r="F583" i="1"/>
  <c r="F581" i="1"/>
  <c r="S578" i="1"/>
  <c r="R578" i="1"/>
  <c r="Q578" i="1"/>
  <c r="P578" i="1"/>
  <c r="O578" i="1"/>
  <c r="N578" i="1"/>
  <c r="M578" i="1"/>
  <c r="L578" i="1"/>
  <c r="K578" i="1"/>
  <c r="J578" i="1"/>
  <c r="I578" i="1"/>
  <c r="H578" i="1"/>
  <c r="O530" i="1"/>
  <c r="N530" i="1"/>
  <c r="M530" i="1"/>
  <c r="L530" i="1"/>
  <c r="K530" i="1"/>
  <c r="J530" i="1"/>
  <c r="I530" i="1"/>
  <c r="H530" i="1"/>
  <c r="F530" i="1"/>
  <c r="A530" i="1"/>
  <c r="O529" i="1"/>
  <c r="N529" i="1"/>
  <c r="M529" i="1"/>
  <c r="L529" i="1"/>
  <c r="K529" i="1"/>
  <c r="J529" i="1"/>
  <c r="I529" i="1"/>
  <c r="H529" i="1"/>
  <c r="F529" i="1"/>
  <c r="A529" i="1"/>
  <c r="O528" i="1"/>
  <c r="N528" i="1"/>
  <c r="M528" i="1"/>
  <c r="L528" i="1"/>
  <c r="K528" i="1"/>
  <c r="J528" i="1"/>
  <c r="I528" i="1"/>
  <c r="H528" i="1"/>
  <c r="F528" i="1"/>
  <c r="A528" i="1"/>
  <c r="O527" i="1"/>
  <c r="N527" i="1"/>
  <c r="M527" i="1"/>
  <c r="L527" i="1"/>
  <c r="K527" i="1"/>
  <c r="J527" i="1"/>
  <c r="I527" i="1"/>
  <c r="H527" i="1"/>
  <c r="F527" i="1"/>
  <c r="A527" i="1"/>
  <c r="O526" i="1"/>
  <c r="N526" i="1"/>
  <c r="M526" i="1"/>
  <c r="L526" i="1"/>
  <c r="K526" i="1"/>
  <c r="J526" i="1"/>
  <c r="I526" i="1"/>
  <c r="H526" i="1"/>
  <c r="F526" i="1"/>
  <c r="A526" i="1"/>
  <c r="O525" i="1"/>
  <c r="N525" i="1"/>
  <c r="M525" i="1"/>
  <c r="L525" i="1"/>
  <c r="K525" i="1"/>
  <c r="J525" i="1"/>
  <c r="I525" i="1"/>
  <c r="H525" i="1"/>
  <c r="F525" i="1"/>
  <c r="A525" i="1"/>
  <c r="O524" i="1"/>
  <c r="N524" i="1"/>
  <c r="M524" i="1"/>
  <c r="L524" i="1"/>
  <c r="K524" i="1"/>
  <c r="J524" i="1"/>
  <c r="I524" i="1"/>
  <c r="H524" i="1"/>
  <c r="F524" i="1"/>
  <c r="A524" i="1"/>
  <c r="O523" i="1"/>
  <c r="N523" i="1"/>
  <c r="M523" i="1"/>
  <c r="L523" i="1"/>
  <c r="K523" i="1"/>
  <c r="J523" i="1"/>
  <c r="I523" i="1"/>
  <c r="H523" i="1"/>
  <c r="F523" i="1"/>
  <c r="A523" i="1"/>
  <c r="O522" i="1"/>
  <c r="N522" i="1"/>
  <c r="M522" i="1"/>
  <c r="L522" i="1"/>
  <c r="K522" i="1"/>
  <c r="J522" i="1"/>
  <c r="I522" i="1"/>
  <c r="H522" i="1"/>
  <c r="F522" i="1"/>
  <c r="A522" i="1"/>
  <c r="O521" i="1"/>
  <c r="N521" i="1"/>
  <c r="M521" i="1"/>
  <c r="L521" i="1"/>
  <c r="K521" i="1"/>
  <c r="J521" i="1"/>
  <c r="I521" i="1"/>
  <c r="H521" i="1"/>
  <c r="F521" i="1"/>
  <c r="A521" i="1"/>
  <c r="O520" i="1"/>
  <c r="N520" i="1"/>
  <c r="M520" i="1"/>
  <c r="L520" i="1"/>
  <c r="K520" i="1"/>
  <c r="J520" i="1"/>
  <c r="I520" i="1"/>
  <c r="H520" i="1"/>
  <c r="F520" i="1"/>
  <c r="A520" i="1"/>
  <c r="O519" i="1"/>
  <c r="N519" i="1"/>
  <c r="M519" i="1"/>
  <c r="L519" i="1"/>
  <c r="K519" i="1"/>
  <c r="J519" i="1"/>
  <c r="I519" i="1"/>
  <c r="H519" i="1"/>
  <c r="F519" i="1"/>
  <c r="A519" i="1"/>
  <c r="O518" i="1"/>
  <c r="N518" i="1"/>
  <c r="M518" i="1"/>
  <c r="L518" i="1"/>
  <c r="K518" i="1"/>
  <c r="J518" i="1"/>
  <c r="I518" i="1"/>
  <c r="H518" i="1"/>
  <c r="F518" i="1"/>
  <c r="A518" i="1"/>
  <c r="O517" i="1"/>
  <c r="N517" i="1"/>
  <c r="M517" i="1"/>
  <c r="L517" i="1"/>
  <c r="K517" i="1"/>
  <c r="J517" i="1"/>
  <c r="I517" i="1"/>
  <c r="H517" i="1"/>
  <c r="F517" i="1"/>
  <c r="A517" i="1"/>
  <c r="O516" i="1"/>
  <c r="N516" i="1"/>
  <c r="M516" i="1"/>
  <c r="L516" i="1"/>
  <c r="K516" i="1"/>
  <c r="J516" i="1"/>
  <c r="I516" i="1"/>
  <c r="H516" i="1"/>
  <c r="F516" i="1"/>
  <c r="A516" i="1"/>
  <c r="O515" i="1"/>
  <c r="N515" i="1"/>
  <c r="M515" i="1"/>
  <c r="L515" i="1"/>
  <c r="K515" i="1"/>
  <c r="J515" i="1"/>
  <c r="I515" i="1"/>
  <c r="H515" i="1"/>
  <c r="F515" i="1"/>
  <c r="A515" i="1"/>
  <c r="O514" i="1"/>
  <c r="N514" i="1"/>
  <c r="M514" i="1"/>
  <c r="L514" i="1"/>
  <c r="K514" i="1"/>
  <c r="J514" i="1"/>
  <c r="I514" i="1"/>
  <c r="H514" i="1"/>
  <c r="F514" i="1"/>
  <c r="A514" i="1"/>
  <c r="O513" i="1"/>
  <c r="N513" i="1"/>
  <c r="M513" i="1"/>
  <c r="L513" i="1"/>
  <c r="K513" i="1"/>
  <c r="J513" i="1"/>
  <c r="H513" i="1"/>
  <c r="O512" i="1"/>
  <c r="N512" i="1"/>
  <c r="M512" i="1"/>
  <c r="L512" i="1"/>
  <c r="K512" i="1"/>
  <c r="J512" i="1"/>
  <c r="I512" i="1"/>
  <c r="H512" i="1"/>
  <c r="F512" i="1"/>
  <c r="A512" i="1"/>
  <c r="O511" i="1"/>
  <c r="N511" i="1"/>
  <c r="M511" i="1"/>
  <c r="L511" i="1"/>
  <c r="K511" i="1"/>
  <c r="J511" i="1"/>
  <c r="I511" i="1"/>
  <c r="H511" i="1"/>
  <c r="F511" i="1"/>
  <c r="A511" i="1"/>
  <c r="O510" i="1"/>
  <c r="N510" i="1"/>
  <c r="M510" i="1"/>
  <c r="L510" i="1"/>
  <c r="K510" i="1"/>
  <c r="J510" i="1"/>
  <c r="I510" i="1"/>
  <c r="H510" i="1"/>
  <c r="F510" i="1"/>
  <c r="A510" i="1"/>
  <c r="O509" i="1"/>
  <c r="N509" i="1"/>
  <c r="M509" i="1"/>
  <c r="L509" i="1"/>
  <c r="K509" i="1"/>
  <c r="J509" i="1"/>
  <c r="I509" i="1"/>
  <c r="H509" i="1"/>
  <c r="F509" i="1"/>
  <c r="A509" i="1"/>
  <c r="O508" i="1"/>
  <c r="N508" i="1"/>
  <c r="M508" i="1"/>
  <c r="L508" i="1"/>
  <c r="K508" i="1"/>
  <c r="J508" i="1"/>
  <c r="I508" i="1"/>
  <c r="H508" i="1"/>
  <c r="F508" i="1"/>
  <c r="A508" i="1"/>
  <c r="O507" i="1"/>
  <c r="N507" i="1"/>
  <c r="M507" i="1"/>
  <c r="L507" i="1"/>
  <c r="K507" i="1"/>
  <c r="J507" i="1"/>
  <c r="I507" i="1"/>
  <c r="H507" i="1"/>
  <c r="F507" i="1"/>
  <c r="A507" i="1"/>
  <c r="O506" i="1"/>
  <c r="N506" i="1"/>
  <c r="M506" i="1"/>
  <c r="L506" i="1"/>
  <c r="K506" i="1"/>
  <c r="J506" i="1"/>
  <c r="I506" i="1"/>
  <c r="H506" i="1"/>
  <c r="F506" i="1"/>
  <c r="A506" i="1"/>
  <c r="O505" i="1"/>
  <c r="N505" i="1"/>
  <c r="M505" i="1"/>
  <c r="L505" i="1"/>
  <c r="K505" i="1"/>
  <c r="J505" i="1"/>
  <c r="H505" i="1"/>
  <c r="F505" i="1"/>
  <c r="A505" i="1"/>
  <c r="O504" i="1"/>
  <c r="N504" i="1"/>
  <c r="M504" i="1"/>
  <c r="L504" i="1"/>
  <c r="K504" i="1"/>
  <c r="J504" i="1"/>
  <c r="I504" i="1"/>
  <c r="H504" i="1"/>
  <c r="F504" i="1"/>
  <c r="A504" i="1"/>
  <c r="O503" i="1"/>
  <c r="N503" i="1"/>
  <c r="M503" i="1"/>
  <c r="L503" i="1"/>
  <c r="K503" i="1"/>
  <c r="J503" i="1"/>
  <c r="I503" i="1"/>
  <c r="H503" i="1"/>
  <c r="F503" i="1"/>
  <c r="A503" i="1"/>
  <c r="N502" i="1"/>
  <c r="M502" i="1"/>
  <c r="L502" i="1"/>
  <c r="K502" i="1"/>
  <c r="J502" i="1"/>
  <c r="I502" i="1"/>
  <c r="H502" i="1"/>
  <c r="F502" i="1"/>
  <c r="A502" i="1"/>
  <c r="Q501" i="1"/>
  <c r="P501" i="1"/>
  <c r="O501" i="1"/>
  <c r="N501" i="1"/>
  <c r="M501" i="1"/>
  <c r="L501" i="1"/>
  <c r="K501" i="1"/>
  <c r="J501" i="1"/>
  <c r="I501" i="1"/>
  <c r="H501" i="1"/>
  <c r="Q500" i="1"/>
  <c r="P500" i="1"/>
  <c r="O500" i="1"/>
  <c r="N500" i="1"/>
  <c r="M500" i="1"/>
  <c r="L500" i="1"/>
  <c r="K500" i="1"/>
  <c r="J500" i="1"/>
  <c r="I500" i="1"/>
  <c r="H500" i="1"/>
  <c r="A500" i="1"/>
  <c r="N499" i="1"/>
  <c r="M499" i="1"/>
  <c r="L499" i="1"/>
  <c r="K499" i="1"/>
  <c r="J499" i="1"/>
  <c r="I499" i="1"/>
  <c r="H499" i="1"/>
  <c r="F499" i="1"/>
  <c r="A499" i="1"/>
  <c r="N498" i="1"/>
  <c r="M498" i="1"/>
  <c r="L498" i="1"/>
  <c r="K498" i="1"/>
  <c r="J498" i="1"/>
  <c r="I498" i="1"/>
  <c r="H498" i="1"/>
  <c r="F498" i="1"/>
  <c r="A498" i="1"/>
  <c r="O497" i="1"/>
  <c r="N497" i="1"/>
  <c r="M497" i="1"/>
  <c r="L497" i="1"/>
  <c r="K497" i="1"/>
  <c r="J497" i="1"/>
  <c r="I497" i="1"/>
  <c r="H497" i="1"/>
  <c r="F497" i="1"/>
  <c r="A497" i="1"/>
  <c r="O496" i="1"/>
  <c r="N496" i="1"/>
  <c r="M496" i="1"/>
  <c r="L496" i="1"/>
  <c r="K496" i="1"/>
  <c r="J496" i="1"/>
  <c r="I496" i="1"/>
  <c r="H496" i="1"/>
  <c r="F496" i="1"/>
  <c r="A496" i="1"/>
  <c r="O495" i="1"/>
  <c r="N495" i="1"/>
  <c r="M495" i="1"/>
  <c r="L495" i="1"/>
  <c r="K495" i="1"/>
  <c r="J495" i="1"/>
  <c r="I495" i="1"/>
  <c r="H495" i="1"/>
  <c r="F495" i="1"/>
  <c r="A495" i="1"/>
  <c r="O494" i="1"/>
  <c r="N494" i="1"/>
  <c r="M494" i="1"/>
  <c r="L494" i="1"/>
  <c r="K494" i="1"/>
  <c r="J494" i="1"/>
  <c r="I494" i="1"/>
  <c r="H494" i="1"/>
  <c r="F494" i="1"/>
  <c r="A494" i="1"/>
  <c r="O493" i="1"/>
  <c r="N493" i="1"/>
  <c r="M493" i="1"/>
  <c r="L493" i="1"/>
  <c r="K493" i="1"/>
  <c r="J493" i="1"/>
  <c r="I493" i="1"/>
  <c r="H493" i="1"/>
  <c r="F493" i="1"/>
  <c r="A493" i="1"/>
  <c r="O492" i="1"/>
  <c r="N492" i="1"/>
  <c r="M492" i="1"/>
  <c r="L492" i="1"/>
  <c r="K492" i="1"/>
  <c r="J492" i="1"/>
  <c r="I492" i="1"/>
  <c r="H492" i="1"/>
  <c r="F492" i="1"/>
  <c r="A492" i="1"/>
  <c r="O491" i="1"/>
  <c r="N491" i="1"/>
  <c r="M491" i="1"/>
  <c r="L491" i="1"/>
  <c r="K491" i="1"/>
  <c r="J491" i="1"/>
  <c r="I491" i="1"/>
  <c r="H491" i="1"/>
  <c r="F491" i="1"/>
  <c r="A491" i="1"/>
  <c r="O490" i="1"/>
  <c r="N490" i="1"/>
  <c r="M490" i="1"/>
  <c r="L490" i="1"/>
  <c r="K490" i="1"/>
  <c r="J490" i="1"/>
  <c r="I490" i="1"/>
  <c r="H490" i="1"/>
  <c r="F490" i="1"/>
  <c r="A490" i="1"/>
  <c r="O489" i="1"/>
  <c r="N489" i="1"/>
  <c r="M489" i="1"/>
  <c r="L489" i="1"/>
  <c r="K489" i="1"/>
  <c r="J489" i="1"/>
  <c r="I489" i="1"/>
  <c r="H489" i="1"/>
  <c r="F489" i="1"/>
  <c r="A489" i="1"/>
  <c r="O488" i="1"/>
  <c r="N488" i="1"/>
  <c r="M488" i="1"/>
  <c r="L488" i="1"/>
  <c r="K488" i="1"/>
  <c r="J488" i="1"/>
  <c r="I488" i="1"/>
  <c r="H488" i="1"/>
  <c r="F488" i="1"/>
  <c r="A488" i="1"/>
  <c r="O487" i="1"/>
  <c r="N487" i="1"/>
  <c r="M487" i="1"/>
  <c r="L487" i="1"/>
  <c r="K487" i="1"/>
  <c r="J487" i="1"/>
  <c r="I487" i="1"/>
  <c r="H487" i="1"/>
  <c r="F487" i="1"/>
  <c r="A487" i="1"/>
  <c r="O486" i="1"/>
  <c r="N486" i="1"/>
  <c r="M486" i="1"/>
  <c r="L486" i="1"/>
  <c r="K486" i="1"/>
  <c r="J486" i="1"/>
  <c r="I486" i="1"/>
  <c r="H486" i="1"/>
  <c r="F486" i="1"/>
  <c r="A486" i="1"/>
  <c r="O485" i="1"/>
  <c r="N485" i="1"/>
  <c r="M485" i="1"/>
  <c r="L485" i="1"/>
  <c r="K485" i="1"/>
  <c r="J485" i="1"/>
  <c r="I485" i="1"/>
  <c r="H485" i="1"/>
  <c r="F485" i="1"/>
  <c r="A485" i="1"/>
  <c r="O484" i="1"/>
  <c r="N484" i="1"/>
  <c r="M484" i="1"/>
  <c r="L484" i="1"/>
  <c r="K484" i="1"/>
  <c r="J484" i="1"/>
  <c r="I484" i="1"/>
  <c r="H484" i="1"/>
  <c r="F484" i="1"/>
  <c r="A484" i="1"/>
  <c r="O483" i="1"/>
  <c r="N483" i="1"/>
  <c r="M483" i="1"/>
  <c r="L483" i="1"/>
  <c r="K483" i="1"/>
  <c r="J483" i="1"/>
  <c r="I483" i="1"/>
  <c r="H483" i="1"/>
  <c r="F483" i="1"/>
  <c r="A483" i="1"/>
  <c r="O482" i="1"/>
  <c r="N482" i="1"/>
  <c r="M482" i="1"/>
  <c r="L482" i="1"/>
  <c r="K482" i="1"/>
  <c r="J482" i="1"/>
  <c r="I482" i="1"/>
  <c r="H482" i="1"/>
  <c r="F482" i="1"/>
  <c r="A482" i="1"/>
  <c r="O481" i="1"/>
  <c r="N481" i="1"/>
  <c r="M481" i="1"/>
  <c r="L481" i="1"/>
  <c r="K481" i="1"/>
  <c r="J481" i="1"/>
  <c r="I481" i="1"/>
  <c r="H481" i="1"/>
  <c r="F481" i="1"/>
  <c r="A481" i="1"/>
  <c r="O480" i="1"/>
  <c r="N480" i="1"/>
  <c r="M480" i="1"/>
  <c r="L480" i="1"/>
  <c r="K480" i="1"/>
  <c r="J480" i="1"/>
  <c r="I480" i="1"/>
  <c r="H480" i="1"/>
  <c r="F480" i="1"/>
  <c r="A480" i="1"/>
  <c r="O479" i="1"/>
  <c r="N479" i="1"/>
  <c r="M479" i="1"/>
  <c r="L479" i="1"/>
  <c r="K479" i="1"/>
  <c r="J479" i="1"/>
  <c r="I479" i="1"/>
  <c r="H479" i="1"/>
  <c r="F479" i="1"/>
  <c r="A479" i="1"/>
  <c r="O478" i="1"/>
  <c r="N478" i="1"/>
  <c r="M478" i="1"/>
  <c r="L478" i="1"/>
  <c r="K478" i="1"/>
  <c r="J478" i="1"/>
  <c r="I478" i="1"/>
  <c r="H478" i="1"/>
  <c r="F478" i="1"/>
  <c r="A478" i="1"/>
  <c r="O477" i="1"/>
  <c r="N477" i="1"/>
  <c r="M477" i="1"/>
  <c r="L477" i="1"/>
  <c r="K477" i="1"/>
  <c r="J477" i="1"/>
  <c r="I477" i="1"/>
  <c r="H477" i="1"/>
  <c r="F477" i="1"/>
  <c r="A477" i="1"/>
  <c r="O476" i="1"/>
  <c r="N476" i="1"/>
  <c r="M476" i="1"/>
  <c r="L476" i="1"/>
  <c r="K476" i="1"/>
  <c r="J476" i="1"/>
  <c r="I476" i="1"/>
  <c r="H476" i="1"/>
  <c r="F476" i="1"/>
  <c r="A476" i="1"/>
  <c r="O475" i="1"/>
  <c r="N475" i="1"/>
  <c r="M475" i="1"/>
  <c r="L475" i="1"/>
  <c r="K475" i="1"/>
  <c r="J475" i="1"/>
  <c r="I475" i="1"/>
  <c r="H475" i="1"/>
  <c r="F475" i="1"/>
  <c r="A475" i="1"/>
  <c r="O474" i="1"/>
  <c r="N474" i="1"/>
  <c r="M474" i="1"/>
  <c r="L474" i="1"/>
  <c r="K474" i="1"/>
  <c r="J474" i="1"/>
  <c r="I474" i="1"/>
  <c r="H474" i="1"/>
  <c r="F474" i="1"/>
  <c r="A474" i="1"/>
  <c r="O473" i="1"/>
  <c r="N473" i="1"/>
  <c r="M473" i="1"/>
  <c r="L473" i="1"/>
  <c r="K473" i="1"/>
  <c r="J473" i="1"/>
  <c r="I473" i="1"/>
  <c r="H473" i="1"/>
  <c r="F473" i="1"/>
  <c r="A473" i="1"/>
  <c r="O472" i="1"/>
  <c r="N472" i="1"/>
  <c r="M472" i="1"/>
  <c r="L472" i="1"/>
  <c r="K472" i="1"/>
  <c r="J472" i="1"/>
  <c r="I472" i="1"/>
  <c r="H472" i="1"/>
  <c r="F472" i="1"/>
  <c r="A472" i="1"/>
  <c r="O471" i="1"/>
  <c r="N471" i="1"/>
  <c r="M471" i="1"/>
  <c r="L471" i="1"/>
  <c r="K471" i="1"/>
  <c r="J471" i="1"/>
  <c r="I471" i="1"/>
  <c r="H471" i="1"/>
  <c r="F471" i="1"/>
  <c r="A471" i="1"/>
  <c r="O470" i="1"/>
  <c r="N470" i="1"/>
  <c r="M470" i="1"/>
  <c r="L470" i="1"/>
  <c r="K470" i="1"/>
  <c r="J470" i="1"/>
  <c r="I470" i="1"/>
  <c r="H470" i="1"/>
  <c r="F470" i="1"/>
  <c r="A470" i="1"/>
  <c r="O469" i="1"/>
  <c r="N469" i="1"/>
  <c r="M469" i="1"/>
  <c r="L469" i="1"/>
  <c r="K469" i="1"/>
  <c r="J469" i="1"/>
  <c r="I469" i="1"/>
  <c r="H469" i="1"/>
  <c r="F469" i="1"/>
  <c r="A469" i="1"/>
  <c r="O468" i="1"/>
  <c r="N468" i="1"/>
  <c r="M468" i="1"/>
  <c r="L468" i="1"/>
  <c r="K468" i="1"/>
  <c r="J468" i="1"/>
  <c r="I468" i="1"/>
  <c r="H468" i="1"/>
  <c r="F468" i="1"/>
  <c r="A468" i="1"/>
  <c r="O467" i="1"/>
  <c r="N467" i="1"/>
  <c r="M467" i="1"/>
  <c r="L467" i="1"/>
  <c r="K467" i="1"/>
  <c r="J467" i="1"/>
  <c r="I467" i="1"/>
  <c r="H467" i="1"/>
  <c r="F467" i="1"/>
  <c r="A467" i="1"/>
  <c r="O466" i="1"/>
  <c r="N466" i="1"/>
  <c r="M466" i="1"/>
  <c r="L466" i="1"/>
  <c r="K466" i="1"/>
  <c r="J466" i="1"/>
  <c r="I466" i="1"/>
  <c r="H466" i="1"/>
  <c r="F466" i="1"/>
  <c r="A466" i="1"/>
  <c r="O465" i="1"/>
  <c r="N465" i="1"/>
  <c r="M465" i="1"/>
  <c r="L465" i="1"/>
  <c r="K465" i="1"/>
  <c r="J465" i="1"/>
  <c r="I465" i="1"/>
  <c r="H465" i="1"/>
  <c r="F465" i="1"/>
  <c r="A465" i="1"/>
  <c r="O464" i="1"/>
  <c r="N464" i="1"/>
  <c r="M464" i="1"/>
  <c r="L464" i="1"/>
  <c r="K464" i="1"/>
  <c r="J464" i="1"/>
  <c r="H464" i="1"/>
  <c r="F464" i="1"/>
  <c r="A464" i="1"/>
  <c r="O463" i="1"/>
  <c r="N463" i="1"/>
  <c r="L463" i="1"/>
  <c r="K463" i="1"/>
  <c r="J463" i="1"/>
  <c r="I463" i="1"/>
  <c r="H463" i="1"/>
  <c r="F463" i="1"/>
  <c r="A463" i="1"/>
  <c r="O462" i="1"/>
  <c r="N462" i="1"/>
  <c r="L462" i="1"/>
  <c r="K462" i="1"/>
  <c r="J462" i="1"/>
  <c r="I462" i="1"/>
  <c r="H462" i="1"/>
  <c r="F462" i="1"/>
  <c r="A462" i="1"/>
  <c r="O461" i="1"/>
  <c r="N461" i="1"/>
  <c r="L461" i="1"/>
  <c r="K461" i="1"/>
  <c r="J461" i="1"/>
  <c r="I461" i="1"/>
  <c r="H461" i="1"/>
  <c r="F461" i="1"/>
  <c r="A461" i="1"/>
  <c r="P460" i="1"/>
  <c r="O460" i="1"/>
  <c r="N460" i="1"/>
  <c r="M460" i="1"/>
  <c r="L460" i="1"/>
  <c r="K460" i="1"/>
  <c r="J460" i="1"/>
  <c r="I460" i="1"/>
  <c r="H460" i="1"/>
  <c r="F460" i="1"/>
  <c r="A460" i="1"/>
  <c r="O459" i="1"/>
  <c r="N459" i="1"/>
  <c r="L459" i="1"/>
  <c r="K459" i="1"/>
  <c r="J459" i="1"/>
  <c r="I459" i="1"/>
  <c r="H459" i="1"/>
  <c r="F459" i="1"/>
  <c r="A459" i="1"/>
  <c r="O458" i="1"/>
  <c r="N458" i="1"/>
  <c r="L458" i="1"/>
  <c r="K458" i="1"/>
  <c r="J458" i="1"/>
  <c r="I458" i="1"/>
  <c r="H458" i="1"/>
  <c r="F458" i="1"/>
  <c r="A458" i="1"/>
  <c r="O457" i="1"/>
  <c r="N457" i="1"/>
  <c r="L457" i="1"/>
  <c r="K457" i="1"/>
  <c r="J457" i="1"/>
  <c r="I457" i="1"/>
  <c r="H457" i="1"/>
  <c r="F457" i="1"/>
  <c r="A457" i="1"/>
  <c r="O456" i="1"/>
  <c r="N456" i="1"/>
  <c r="L456" i="1"/>
  <c r="K456" i="1"/>
  <c r="J456" i="1"/>
  <c r="I456" i="1"/>
  <c r="H456" i="1"/>
  <c r="F456" i="1"/>
  <c r="A456" i="1"/>
  <c r="O455" i="1"/>
  <c r="N455" i="1"/>
  <c r="M455" i="1"/>
  <c r="L455" i="1"/>
  <c r="K455" i="1"/>
  <c r="J455" i="1"/>
  <c r="I455" i="1"/>
  <c r="H455" i="1"/>
  <c r="F455" i="1"/>
  <c r="A455" i="1"/>
  <c r="O454" i="1"/>
  <c r="N454" i="1"/>
  <c r="M454" i="1"/>
  <c r="L454" i="1"/>
  <c r="K454" i="1"/>
  <c r="J454" i="1"/>
  <c r="I454" i="1"/>
  <c r="H454" i="1"/>
  <c r="F454" i="1"/>
  <c r="A454" i="1"/>
  <c r="O453" i="1"/>
  <c r="N453" i="1"/>
  <c r="M453" i="1"/>
  <c r="L453" i="1"/>
  <c r="K453" i="1"/>
  <c r="J453" i="1"/>
  <c r="I453" i="1"/>
  <c r="H453" i="1"/>
  <c r="F453" i="1"/>
  <c r="A453" i="1"/>
  <c r="O452" i="1"/>
  <c r="N452" i="1"/>
  <c r="M452" i="1"/>
  <c r="L452" i="1"/>
  <c r="K452" i="1"/>
  <c r="J452" i="1"/>
  <c r="I452" i="1"/>
  <c r="H452" i="1"/>
  <c r="F452" i="1"/>
  <c r="A452" i="1"/>
  <c r="O451" i="1"/>
  <c r="N451" i="1"/>
  <c r="M451" i="1"/>
  <c r="L451" i="1"/>
  <c r="K451" i="1"/>
  <c r="J451" i="1"/>
  <c r="I451" i="1"/>
  <c r="H451" i="1"/>
  <c r="F451" i="1"/>
  <c r="A451" i="1"/>
  <c r="O450" i="1"/>
  <c r="N450" i="1"/>
  <c r="M450" i="1"/>
  <c r="L450" i="1"/>
  <c r="K450" i="1"/>
  <c r="J450" i="1"/>
  <c r="I450" i="1"/>
  <c r="H450" i="1"/>
  <c r="F450" i="1"/>
  <c r="A450" i="1"/>
  <c r="O449" i="1"/>
  <c r="N449" i="1"/>
  <c r="M449" i="1"/>
  <c r="L449" i="1"/>
  <c r="K449" i="1"/>
  <c r="J449" i="1"/>
  <c r="H449" i="1"/>
  <c r="F449" i="1"/>
  <c r="A449" i="1"/>
  <c r="O448" i="1"/>
  <c r="N448" i="1"/>
  <c r="M448" i="1"/>
  <c r="L448" i="1"/>
  <c r="K448" i="1"/>
  <c r="J448" i="1"/>
  <c r="I448" i="1"/>
  <c r="H448" i="1"/>
  <c r="F448" i="1"/>
  <c r="A448" i="1"/>
  <c r="O447" i="1"/>
  <c r="N447" i="1"/>
  <c r="L447" i="1"/>
  <c r="K447" i="1"/>
  <c r="J447" i="1"/>
  <c r="I447" i="1"/>
  <c r="H447" i="1"/>
  <c r="F447" i="1"/>
  <c r="A447" i="1"/>
  <c r="O446" i="1"/>
  <c r="N446" i="1"/>
  <c r="L446" i="1"/>
  <c r="K446" i="1"/>
  <c r="J446" i="1"/>
  <c r="I446" i="1"/>
  <c r="H446" i="1"/>
  <c r="F446" i="1"/>
  <c r="A446" i="1"/>
  <c r="O445" i="1"/>
  <c r="N445" i="1"/>
  <c r="L445" i="1"/>
  <c r="K445" i="1"/>
  <c r="J445" i="1"/>
  <c r="I445" i="1"/>
  <c r="H445" i="1"/>
  <c r="F445" i="1"/>
  <c r="A445" i="1"/>
  <c r="O444" i="1"/>
  <c r="N444" i="1"/>
  <c r="L444" i="1"/>
  <c r="K444" i="1"/>
  <c r="J444" i="1"/>
  <c r="I444" i="1"/>
  <c r="H444" i="1"/>
  <c r="F444" i="1"/>
  <c r="A444" i="1"/>
  <c r="O443" i="1"/>
  <c r="N443" i="1"/>
  <c r="L443" i="1"/>
  <c r="K443" i="1"/>
  <c r="J443" i="1"/>
  <c r="I443" i="1"/>
  <c r="H443" i="1"/>
  <c r="F443" i="1"/>
  <c r="A443" i="1"/>
  <c r="O442" i="1"/>
  <c r="N442" i="1"/>
  <c r="L442" i="1"/>
  <c r="K442" i="1"/>
  <c r="J442" i="1"/>
  <c r="I442" i="1"/>
  <c r="H442" i="1"/>
  <c r="F442" i="1"/>
  <c r="A442" i="1"/>
  <c r="O441" i="1"/>
  <c r="N441" i="1"/>
  <c r="L441" i="1"/>
  <c r="K441" i="1"/>
  <c r="J441" i="1"/>
  <c r="I441" i="1"/>
  <c r="H441" i="1"/>
  <c r="F441" i="1"/>
  <c r="A441" i="1"/>
  <c r="O440" i="1"/>
  <c r="N440" i="1"/>
  <c r="L440" i="1"/>
  <c r="K440" i="1"/>
  <c r="J440" i="1"/>
  <c r="I440" i="1"/>
  <c r="H440" i="1"/>
  <c r="F440" i="1"/>
  <c r="A440" i="1"/>
  <c r="O439" i="1"/>
  <c r="N439" i="1"/>
  <c r="M439" i="1"/>
  <c r="L439" i="1"/>
  <c r="K439" i="1"/>
  <c r="J439" i="1"/>
  <c r="I439" i="1"/>
  <c r="H439" i="1"/>
  <c r="F439" i="1"/>
  <c r="A439" i="1"/>
  <c r="O438" i="1"/>
  <c r="N438" i="1"/>
  <c r="M438" i="1"/>
  <c r="L438" i="1"/>
  <c r="K438" i="1"/>
  <c r="J438" i="1"/>
  <c r="I438" i="1"/>
  <c r="H438" i="1"/>
  <c r="F438" i="1"/>
  <c r="A438" i="1"/>
  <c r="O437" i="1"/>
  <c r="N437" i="1"/>
  <c r="M437" i="1"/>
  <c r="L437" i="1"/>
  <c r="K437" i="1"/>
  <c r="J437" i="1"/>
  <c r="I437" i="1"/>
  <c r="H437" i="1"/>
  <c r="F437" i="1"/>
  <c r="A437" i="1"/>
  <c r="O436" i="1"/>
  <c r="N436" i="1"/>
  <c r="M436" i="1"/>
  <c r="L436" i="1"/>
  <c r="K436" i="1"/>
  <c r="J436" i="1"/>
  <c r="I436" i="1"/>
  <c r="H436" i="1"/>
  <c r="F436" i="1"/>
  <c r="A436" i="1"/>
  <c r="O435" i="1"/>
  <c r="N435" i="1"/>
  <c r="M435" i="1"/>
  <c r="L435" i="1"/>
  <c r="K435" i="1"/>
  <c r="J435" i="1"/>
  <c r="I435" i="1"/>
  <c r="H435" i="1"/>
  <c r="F435" i="1"/>
  <c r="A435" i="1"/>
  <c r="O434" i="1"/>
  <c r="N434" i="1"/>
  <c r="M434" i="1"/>
  <c r="L434" i="1"/>
  <c r="K434" i="1"/>
  <c r="J434" i="1"/>
  <c r="I434" i="1"/>
  <c r="H434" i="1"/>
  <c r="F434" i="1"/>
  <c r="A434" i="1"/>
  <c r="O433" i="1"/>
  <c r="N433" i="1"/>
  <c r="M433" i="1"/>
  <c r="L433" i="1"/>
  <c r="K433" i="1"/>
  <c r="J433" i="1"/>
  <c r="I433" i="1"/>
  <c r="H433" i="1"/>
  <c r="F433" i="1"/>
  <c r="A433" i="1"/>
  <c r="O432" i="1"/>
  <c r="N432" i="1"/>
  <c r="M432" i="1"/>
  <c r="L432" i="1"/>
  <c r="K432" i="1"/>
  <c r="J432" i="1"/>
  <c r="I432" i="1"/>
  <c r="H432" i="1"/>
  <c r="F432" i="1"/>
  <c r="A432" i="1"/>
  <c r="O431" i="1"/>
  <c r="N431" i="1"/>
  <c r="M431" i="1"/>
  <c r="L431" i="1"/>
  <c r="K431" i="1"/>
  <c r="J431" i="1"/>
  <c r="I431" i="1"/>
  <c r="H431" i="1"/>
  <c r="A431" i="1"/>
  <c r="O430" i="1"/>
  <c r="N430" i="1"/>
  <c r="M430" i="1"/>
  <c r="L430" i="1"/>
  <c r="K430" i="1"/>
  <c r="J430" i="1"/>
  <c r="I430" i="1"/>
  <c r="H430" i="1"/>
  <c r="F430" i="1"/>
  <c r="A430" i="1"/>
  <c r="O429" i="1"/>
  <c r="N429" i="1"/>
  <c r="M429" i="1"/>
  <c r="L429" i="1"/>
  <c r="K429" i="1"/>
  <c r="J429" i="1"/>
  <c r="I429" i="1"/>
  <c r="H429" i="1"/>
  <c r="F429" i="1"/>
  <c r="A429" i="1"/>
  <c r="O428" i="1"/>
  <c r="N428" i="1"/>
  <c r="M428" i="1"/>
  <c r="L428" i="1"/>
  <c r="K428" i="1"/>
  <c r="J428" i="1"/>
  <c r="I428" i="1"/>
  <c r="H428" i="1"/>
  <c r="F428" i="1"/>
  <c r="A428" i="1"/>
  <c r="O427" i="1"/>
  <c r="N427" i="1"/>
  <c r="M427" i="1"/>
  <c r="L427" i="1"/>
  <c r="K427" i="1"/>
  <c r="J427" i="1"/>
  <c r="I427" i="1"/>
  <c r="H427" i="1"/>
  <c r="F427" i="1"/>
  <c r="A427" i="1"/>
  <c r="O426" i="1"/>
  <c r="N426" i="1"/>
  <c r="L426" i="1"/>
  <c r="K426" i="1"/>
  <c r="J426" i="1"/>
  <c r="I426" i="1"/>
  <c r="H426" i="1"/>
  <c r="F426" i="1"/>
  <c r="A426" i="1"/>
  <c r="O425" i="1"/>
  <c r="N425" i="1"/>
  <c r="L425" i="1"/>
  <c r="K425" i="1"/>
  <c r="J425" i="1"/>
  <c r="I425" i="1"/>
  <c r="H425" i="1"/>
  <c r="F425" i="1"/>
  <c r="A425" i="1"/>
  <c r="O424" i="1"/>
  <c r="N424" i="1"/>
  <c r="L424" i="1"/>
  <c r="K424" i="1"/>
  <c r="J424" i="1"/>
  <c r="I424" i="1"/>
  <c r="H424" i="1"/>
  <c r="F424" i="1"/>
  <c r="A424" i="1"/>
  <c r="O423" i="1"/>
  <c r="N423" i="1"/>
  <c r="L423" i="1"/>
  <c r="K423" i="1"/>
  <c r="J423" i="1"/>
  <c r="I423" i="1"/>
  <c r="H423" i="1"/>
  <c r="F423" i="1"/>
  <c r="A423" i="1"/>
  <c r="O422" i="1"/>
  <c r="N422" i="1"/>
  <c r="L422" i="1"/>
  <c r="K422" i="1"/>
  <c r="J422" i="1"/>
  <c r="I422" i="1"/>
  <c r="H422" i="1"/>
  <c r="F422" i="1"/>
  <c r="A422" i="1"/>
  <c r="O421" i="1"/>
  <c r="N421" i="1"/>
  <c r="L421" i="1"/>
  <c r="K421" i="1"/>
  <c r="J421" i="1"/>
  <c r="I421" i="1"/>
  <c r="H421" i="1"/>
  <c r="F421" i="1"/>
  <c r="A421" i="1"/>
  <c r="O420" i="1"/>
  <c r="N420" i="1"/>
  <c r="L420" i="1"/>
  <c r="K420" i="1"/>
  <c r="J420" i="1"/>
  <c r="I420" i="1"/>
  <c r="H420" i="1"/>
  <c r="F420" i="1"/>
  <c r="A420" i="1"/>
  <c r="O419" i="1"/>
  <c r="N419" i="1"/>
  <c r="L419" i="1"/>
  <c r="K419" i="1"/>
  <c r="J419" i="1"/>
  <c r="I419" i="1"/>
  <c r="H419" i="1"/>
  <c r="F419" i="1"/>
  <c r="A419" i="1"/>
  <c r="O418" i="1"/>
  <c r="N418" i="1"/>
  <c r="M418" i="1"/>
  <c r="L418" i="1"/>
  <c r="K418" i="1"/>
  <c r="J418" i="1"/>
  <c r="I418" i="1"/>
  <c r="H418" i="1"/>
  <c r="F418" i="1"/>
  <c r="A418" i="1"/>
  <c r="O417" i="1"/>
  <c r="N417" i="1"/>
  <c r="M417" i="1"/>
  <c r="L417" i="1"/>
  <c r="K417" i="1"/>
  <c r="J417" i="1"/>
  <c r="I417" i="1"/>
  <c r="H417" i="1"/>
  <c r="F417" i="1"/>
  <c r="A417" i="1"/>
  <c r="O416" i="1"/>
  <c r="N416" i="1"/>
  <c r="M416" i="1"/>
  <c r="L416" i="1"/>
  <c r="K416" i="1"/>
  <c r="J416" i="1"/>
  <c r="I416" i="1"/>
  <c r="H416" i="1"/>
  <c r="F416" i="1"/>
  <c r="A416" i="1"/>
  <c r="O415" i="1"/>
  <c r="N415" i="1"/>
  <c r="M415" i="1"/>
  <c r="L415" i="1"/>
  <c r="K415" i="1"/>
  <c r="J415" i="1"/>
  <c r="I415" i="1"/>
  <c r="H415" i="1"/>
  <c r="F415" i="1"/>
  <c r="A415" i="1"/>
  <c r="O414" i="1"/>
  <c r="N414" i="1"/>
  <c r="M414" i="1"/>
  <c r="L414" i="1"/>
  <c r="K414" i="1"/>
  <c r="J414" i="1"/>
  <c r="H414" i="1"/>
  <c r="F414" i="1"/>
  <c r="A414" i="1"/>
  <c r="O413" i="1"/>
  <c r="N413" i="1"/>
  <c r="M413" i="1"/>
  <c r="L413" i="1"/>
  <c r="K413" i="1"/>
  <c r="J413" i="1"/>
  <c r="I413" i="1"/>
  <c r="H413" i="1"/>
  <c r="F413" i="1"/>
  <c r="A413" i="1"/>
  <c r="O412" i="1"/>
  <c r="N412" i="1"/>
  <c r="M412" i="1"/>
  <c r="L412" i="1"/>
  <c r="K412" i="1"/>
  <c r="J412" i="1"/>
  <c r="I412" i="1"/>
  <c r="H412" i="1"/>
  <c r="F412" i="1"/>
  <c r="A412" i="1"/>
  <c r="O411" i="1"/>
  <c r="N411" i="1"/>
  <c r="L411" i="1"/>
  <c r="K411" i="1"/>
  <c r="J411" i="1"/>
  <c r="I411" i="1"/>
  <c r="H411" i="1"/>
  <c r="F411" i="1"/>
  <c r="A411" i="1"/>
  <c r="O410" i="1"/>
  <c r="N410" i="1"/>
  <c r="M410" i="1"/>
  <c r="L410" i="1"/>
  <c r="K410" i="1"/>
  <c r="J410" i="1"/>
  <c r="I410" i="1"/>
  <c r="H410" i="1"/>
  <c r="F410" i="1"/>
  <c r="A410" i="1"/>
  <c r="O409" i="1"/>
  <c r="N409" i="1"/>
  <c r="M409" i="1"/>
  <c r="L409" i="1"/>
  <c r="K409" i="1"/>
  <c r="J409" i="1"/>
  <c r="I409" i="1"/>
  <c r="H409" i="1"/>
  <c r="F409" i="1"/>
  <c r="A409" i="1"/>
  <c r="O408" i="1"/>
  <c r="N408" i="1"/>
  <c r="M408" i="1"/>
  <c r="L408" i="1"/>
  <c r="K408" i="1"/>
  <c r="J408" i="1"/>
  <c r="I408" i="1"/>
  <c r="H408" i="1"/>
  <c r="F408" i="1"/>
  <c r="A408" i="1"/>
  <c r="O407" i="1"/>
  <c r="N407" i="1"/>
  <c r="M407" i="1"/>
  <c r="L407" i="1"/>
  <c r="K407" i="1"/>
  <c r="J407" i="1"/>
  <c r="I407" i="1"/>
  <c r="H407" i="1"/>
  <c r="F407" i="1"/>
  <c r="A407" i="1"/>
  <c r="O406" i="1"/>
  <c r="N406" i="1"/>
  <c r="M406" i="1"/>
  <c r="L406" i="1"/>
  <c r="K406" i="1"/>
  <c r="J406" i="1"/>
  <c r="I406" i="1"/>
  <c r="H406" i="1"/>
  <c r="F406" i="1"/>
  <c r="A406" i="1"/>
  <c r="O405" i="1"/>
  <c r="N405" i="1"/>
  <c r="M405" i="1"/>
  <c r="L405" i="1"/>
  <c r="K405" i="1"/>
  <c r="J405" i="1"/>
  <c r="I405" i="1"/>
  <c r="H405" i="1"/>
  <c r="F405" i="1"/>
  <c r="A405" i="1"/>
  <c r="O404" i="1"/>
  <c r="N404" i="1"/>
  <c r="M404" i="1"/>
  <c r="L404" i="1"/>
  <c r="K404" i="1"/>
  <c r="J404" i="1"/>
  <c r="I404" i="1"/>
  <c r="H404" i="1"/>
  <c r="F404" i="1"/>
  <c r="A404" i="1"/>
  <c r="O403" i="1"/>
  <c r="N403" i="1"/>
  <c r="M403" i="1"/>
  <c r="L403" i="1"/>
  <c r="K403" i="1"/>
  <c r="J403" i="1"/>
  <c r="I403" i="1"/>
  <c r="H403" i="1"/>
  <c r="F403" i="1"/>
  <c r="A403" i="1"/>
  <c r="O402" i="1"/>
  <c r="N402" i="1"/>
  <c r="M402" i="1"/>
  <c r="L402" i="1"/>
  <c r="K402" i="1"/>
  <c r="J402" i="1"/>
  <c r="I402" i="1"/>
  <c r="H402" i="1"/>
  <c r="F402" i="1"/>
  <c r="A402" i="1"/>
  <c r="O401" i="1"/>
  <c r="N401" i="1"/>
  <c r="M401" i="1"/>
  <c r="L401" i="1"/>
  <c r="K401" i="1"/>
  <c r="J401" i="1"/>
  <c r="I401" i="1"/>
  <c r="H401" i="1"/>
  <c r="F401" i="1"/>
  <c r="A401" i="1"/>
  <c r="O400" i="1"/>
  <c r="N400" i="1"/>
  <c r="M400" i="1"/>
  <c r="L400" i="1"/>
  <c r="K400" i="1"/>
  <c r="J400" i="1"/>
  <c r="I400" i="1"/>
  <c r="H400" i="1"/>
  <c r="F400" i="1"/>
  <c r="A400" i="1"/>
  <c r="O399" i="1"/>
  <c r="N399" i="1"/>
  <c r="M399" i="1"/>
  <c r="L399" i="1"/>
  <c r="K399" i="1"/>
  <c r="J399" i="1"/>
  <c r="I399" i="1"/>
  <c r="H399" i="1"/>
  <c r="F399" i="1"/>
  <c r="A399" i="1"/>
  <c r="O398" i="1"/>
  <c r="N398" i="1"/>
  <c r="M398" i="1"/>
  <c r="L398" i="1"/>
  <c r="K398" i="1"/>
  <c r="J398" i="1"/>
  <c r="I398" i="1"/>
  <c r="H398" i="1"/>
  <c r="F398" i="1"/>
  <c r="A398" i="1"/>
  <c r="O397" i="1"/>
  <c r="N397" i="1"/>
  <c r="M397" i="1"/>
  <c r="L397" i="1"/>
  <c r="K397" i="1"/>
  <c r="J397" i="1"/>
  <c r="I397" i="1"/>
  <c r="H397" i="1"/>
  <c r="F397" i="1"/>
  <c r="A397" i="1"/>
  <c r="O396" i="1"/>
  <c r="N396" i="1"/>
  <c r="M396" i="1"/>
  <c r="L396" i="1"/>
  <c r="K396" i="1"/>
  <c r="J396" i="1"/>
  <c r="I396" i="1"/>
  <c r="H396" i="1"/>
  <c r="F396" i="1"/>
  <c r="A396" i="1"/>
  <c r="O395" i="1"/>
  <c r="N395" i="1"/>
  <c r="M395" i="1"/>
  <c r="L395" i="1"/>
  <c r="K395" i="1"/>
  <c r="J395" i="1"/>
  <c r="I395" i="1"/>
  <c r="H395" i="1"/>
  <c r="F395" i="1"/>
  <c r="A395" i="1"/>
  <c r="O394" i="1"/>
  <c r="N394" i="1"/>
  <c r="M394" i="1"/>
  <c r="L394" i="1"/>
  <c r="K394" i="1"/>
  <c r="J394" i="1"/>
  <c r="I394" i="1"/>
  <c r="H394" i="1"/>
  <c r="F394" i="1"/>
  <c r="A394" i="1"/>
  <c r="O393" i="1"/>
  <c r="N393" i="1"/>
  <c r="L393" i="1"/>
  <c r="K393" i="1"/>
  <c r="J393" i="1"/>
  <c r="I393" i="1"/>
  <c r="H393" i="1"/>
  <c r="F393" i="1"/>
  <c r="A393" i="1"/>
  <c r="O392" i="1"/>
  <c r="N392" i="1"/>
  <c r="L392" i="1"/>
  <c r="K392" i="1"/>
  <c r="J392" i="1"/>
  <c r="I392" i="1"/>
  <c r="H392" i="1"/>
  <c r="F392" i="1"/>
  <c r="A392" i="1"/>
  <c r="O391" i="1"/>
  <c r="N391" i="1"/>
  <c r="L391" i="1"/>
  <c r="K391" i="1"/>
  <c r="J391" i="1"/>
  <c r="I391" i="1"/>
  <c r="H391" i="1"/>
  <c r="F391" i="1"/>
  <c r="A391" i="1"/>
  <c r="O390" i="1"/>
  <c r="N390" i="1"/>
  <c r="L390" i="1"/>
  <c r="K390" i="1"/>
  <c r="J390" i="1"/>
  <c r="I390" i="1"/>
  <c r="H390" i="1"/>
  <c r="F390" i="1"/>
  <c r="A390" i="1"/>
  <c r="O389" i="1"/>
  <c r="N389" i="1"/>
  <c r="L389" i="1"/>
  <c r="K389" i="1"/>
  <c r="J389" i="1"/>
  <c r="I389" i="1"/>
  <c r="H389" i="1"/>
  <c r="F389" i="1"/>
  <c r="A389" i="1"/>
  <c r="O388" i="1"/>
  <c r="N388" i="1"/>
  <c r="L388" i="1"/>
  <c r="K388" i="1"/>
  <c r="J388" i="1"/>
  <c r="I388" i="1"/>
  <c r="H388" i="1"/>
  <c r="F388" i="1"/>
  <c r="A388" i="1"/>
  <c r="O387" i="1"/>
  <c r="N387" i="1"/>
  <c r="L387" i="1"/>
  <c r="K387" i="1"/>
  <c r="J387" i="1"/>
  <c r="I387" i="1"/>
  <c r="H387" i="1"/>
  <c r="F387" i="1"/>
  <c r="A387" i="1"/>
  <c r="O386" i="1"/>
  <c r="N386" i="1"/>
  <c r="L386" i="1"/>
  <c r="K386" i="1"/>
  <c r="J386" i="1"/>
  <c r="I386" i="1"/>
  <c r="H386" i="1"/>
  <c r="F386" i="1"/>
  <c r="A386" i="1"/>
  <c r="O385" i="1"/>
  <c r="N385" i="1"/>
  <c r="L385" i="1"/>
  <c r="K385" i="1"/>
  <c r="J385" i="1"/>
  <c r="I385" i="1"/>
  <c r="H385" i="1"/>
  <c r="F385" i="1"/>
  <c r="A385" i="1"/>
  <c r="O384" i="1"/>
  <c r="N384" i="1"/>
  <c r="L384" i="1"/>
  <c r="K384" i="1"/>
  <c r="J384" i="1"/>
  <c r="I384" i="1"/>
  <c r="H384" i="1"/>
  <c r="F384" i="1"/>
  <c r="A384" i="1"/>
  <c r="O383" i="1"/>
  <c r="N383" i="1"/>
  <c r="L383" i="1"/>
  <c r="K383" i="1"/>
  <c r="J383" i="1"/>
  <c r="I383" i="1"/>
  <c r="H383" i="1"/>
  <c r="F383" i="1"/>
  <c r="A383" i="1"/>
  <c r="O382" i="1"/>
  <c r="N382" i="1"/>
  <c r="L382" i="1"/>
  <c r="K382" i="1"/>
  <c r="J382" i="1"/>
  <c r="I382" i="1"/>
  <c r="H382" i="1"/>
  <c r="F382" i="1"/>
  <c r="A382" i="1"/>
  <c r="O381" i="1"/>
  <c r="N381" i="1"/>
  <c r="L381" i="1"/>
  <c r="K381" i="1"/>
  <c r="J381" i="1"/>
  <c r="I381" i="1"/>
  <c r="H381" i="1"/>
  <c r="F381" i="1"/>
  <c r="A381" i="1"/>
  <c r="O380" i="1"/>
  <c r="N380" i="1"/>
  <c r="M380" i="1"/>
  <c r="L380" i="1"/>
  <c r="K380" i="1"/>
  <c r="J380" i="1"/>
  <c r="I380" i="1"/>
  <c r="H380" i="1"/>
  <c r="F380" i="1"/>
  <c r="A380" i="1"/>
  <c r="O379" i="1"/>
  <c r="N379" i="1"/>
  <c r="M379" i="1"/>
  <c r="L379" i="1"/>
  <c r="K379" i="1"/>
  <c r="J379" i="1"/>
  <c r="I379" i="1"/>
  <c r="H379" i="1"/>
  <c r="F379" i="1"/>
  <c r="A379" i="1"/>
  <c r="O378" i="1"/>
  <c r="N378" i="1"/>
  <c r="M378" i="1"/>
  <c r="L378" i="1"/>
  <c r="K378" i="1"/>
  <c r="J378" i="1"/>
  <c r="I378" i="1"/>
  <c r="H378" i="1"/>
  <c r="F378" i="1"/>
  <c r="A378" i="1"/>
  <c r="O377" i="1"/>
  <c r="N377" i="1"/>
  <c r="M377" i="1"/>
  <c r="L377" i="1"/>
  <c r="K377" i="1"/>
  <c r="J377" i="1"/>
  <c r="I377" i="1"/>
  <c r="H377" i="1"/>
  <c r="F377" i="1"/>
  <c r="A377" i="1"/>
  <c r="O376" i="1"/>
  <c r="N376" i="1"/>
  <c r="M376" i="1"/>
  <c r="L376" i="1"/>
  <c r="K376" i="1"/>
  <c r="J376" i="1"/>
  <c r="I376" i="1"/>
  <c r="H376" i="1"/>
  <c r="F376" i="1"/>
  <c r="A376" i="1"/>
  <c r="O375" i="1"/>
  <c r="N375" i="1"/>
  <c r="M375" i="1"/>
  <c r="L375" i="1"/>
  <c r="K375" i="1"/>
  <c r="J375" i="1"/>
  <c r="I375" i="1"/>
  <c r="H375" i="1"/>
  <c r="F375" i="1"/>
  <c r="A375" i="1"/>
  <c r="O374" i="1"/>
  <c r="N374" i="1"/>
  <c r="M374" i="1"/>
  <c r="L374" i="1"/>
  <c r="K374" i="1"/>
  <c r="J374" i="1"/>
  <c r="I374" i="1"/>
  <c r="H374" i="1"/>
  <c r="F374" i="1"/>
  <c r="A374" i="1"/>
  <c r="O373" i="1"/>
  <c r="N373" i="1"/>
  <c r="M373" i="1"/>
  <c r="L373" i="1"/>
  <c r="K373" i="1"/>
  <c r="J373" i="1"/>
  <c r="I373" i="1"/>
  <c r="H373" i="1"/>
  <c r="F373" i="1"/>
  <c r="A373" i="1"/>
  <c r="O372" i="1"/>
  <c r="N372" i="1"/>
  <c r="M372" i="1"/>
  <c r="L372" i="1"/>
  <c r="K372" i="1"/>
  <c r="J372" i="1"/>
  <c r="I372" i="1"/>
  <c r="H372" i="1"/>
  <c r="F372" i="1"/>
  <c r="A372" i="1"/>
  <c r="O371" i="1"/>
  <c r="N371" i="1"/>
  <c r="M371" i="1"/>
  <c r="L371" i="1"/>
  <c r="K371" i="1"/>
  <c r="J371" i="1"/>
  <c r="I371" i="1"/>
  <c r="H371" i="1"/>
  <c r="F371" i="1"/>
  <c r="A371" i="1"/>
  <c r="O370" i="1"/>
  <c r="N370" i="1"/>
  <c r="M370" i="1"/>
  <c r="L370" i="1"/>
  <c r="K370" i="1"/>
  <c r="J370" i="1"/>
  <c r="I370" i="1"/>
  <c r="H370" i="1"/>
  <c r="F370" i="1"/>
  <c r="A370" i="1"/>
  <c r="O369" i="1"/>
  <c r="N369" i="1"/>
  <c r="M369" i="1"/>
  <c r="L369" i="1"/>
  <c r="K369" i="1"/>
  <c r="J369" i="1"/>
  <c r="I369" i="1"/>
  <c r="H369" i="1"/>
  <c r="F369" i="1"/>
  <c r="A369" i="1"/>
  <c r="O368" i="1"/>
  <c r="N368" i="1"/>
  <c r="M368" i="1"/>
  <c r="L368" i="1"/>
  <c r="K368" i="1"/>
  <c r="J368" i="1"/>
  <c r="I368" i="1"/>
  <c r="H368" i="1"/>
  <c r="F368" i="1"/>
  <c r="A368" i="1"/>
  <c r="O367" i="1"/>
  <c r="N367" i="1"/>
  <c r="M367" i="1"/>
  <c r="L367" i="1"/>
  <c r="K367" i="1"/>
  <c r="J367" i="1"/>
  <c r="I367" i="1"/>
  <c r="H367" i="1"/>
  <c r="F367" i="1"/>
  <c r="A367" i="1"/>
  <c r="O366" i="1"/>
  <c r="N366" i="1"/>
  <c r="M366" i="1"/>
  <c r="L366" i="1"/>
  <c r="K366" i="1"/>
  <c r="J366" i="1"/>
  <c r="I366" i="1"/>
  <c r="H366" i="1"/>
  <c r="F366" i="1"/>
  <c r="A366" i="1"/>
  <c r="O365" i="1"/>
  <c r="N365" i="1"/>
  <c r="M365" i="1"/>
  <c r="L365" i="1"/>
  <c r="K365" i="1"/>
  <c r="J365" i="1"/>
  <c r="I365" i="1"/>
  <c r="H365" i="1"/>
  <c r="F365" i="1"/>
  <c r="A365" i="1"/>
  <c r="O364" i="1"/>
  <c r="N364" i="1"/>
  <c r="L364" i="1"/>
  <c r="K364" i="1"/>
  <c r="J364" i="1"/>
  <c r="I364" i="1"/>
  <c r="H364" i="1"/>
  <c r="F364" i="1"/>
  <c r="A364" i="1"/>
  <c r="O363" i="1"/>
  <c r="N363" i="1"/>
  <c r="L363" i="1"/>
  <c r="K363" i="1"/>
  <c r="J363" i="1"/>
  <c r="I363" i="1"/>
  <c r="H363" i="1"/>
  <c r="F363" i="1"/>
  <c r="A363" i="1"/>
  <c r="O362" i="1"/>
  <c r="N362" i="1"/>
  <c r="L362" i="1"/>
  <c r="K362" i="1"/>
  <c r="J362" i="1"/>
  <c r="I362" i="1"/>
  <c r="H362" i="1"/>
  <c r="F362" i="1"/>
  <c r="A362" i="1"/>
  <c r="O361" i="1"/>
  <c r="N361" i="1"/>
  <c r="L361" i="1"/>
  <c r="K361" i="1"/>
  <c r="J361" i="1"/>
  <c r="I361" i="1"/>
  <c r="H361" i="1"/>
  <c r="F361" i="1"/>
  <c r="A361" i="1"/>
  <c r="O360" i="1"/>
  <c r="N360" i="1"/>
  <c r="L360" i="1"/>
  <c r="K360" i="1"/>
  <c r="J360" i="1"/>
  <c r="I360" i="1"/>
  <c r="H360" i="1"/>
  <c r="F360" i="1"/>
  <c r="A360" i="1"/>
  <c r="O359" i="1"/>
  <c r="N359" i="1"/>
  <c r="L359" i="1"/>
  <c r="K359" i="1"/>
  <c r="J359" i="1"/>
  <c r="I359" i="1"/>
  <c r="H359" i="1"/>
  <c r="F359" i="1"/>
  <c r="A359" i="1"/>
  <c r="O358" i="1"/>
  <c r="N358" i="1"/>
  <c r="L358" i="1"/>
  <c r="K358" i="1"/>
  <c r="J358" i="1"/>
  <c r="I358" i="1"/>
  <c r="H358" i="1"/>
  <c r="F358" i="1"/>
  <c r="A358" i="1"/>
  <c r="O357" i="1"/>
  <c r="N357" i="1"/>
  <c r="L357" i="1"/>
  <c r="K357" i="1"/>
  <c r="J357" i="1"/>
  <c r="I357" i="1"/>
  <c r="H357" i="1"/>
  <c r="F357" i="1"/>
  <c r="A357" i="1"/>
  <c r="O356" i="1"/>
  <c r="N356" i="1"/>
  <c r="L356" i="1"/>
  <c r="K356" i="1"/>
  <c r="J356" i="1"/>
  <c r="I356" i="1"/>
  <c r="H356" i="1"/>
  <c r="F356" i="1"/>
  <c r="A356" i="1"/>
  <c r="O355" i="1"/>
  <c r="N355" i="1"/>
  <c r="L355" i="1"/>
  <c r="K355" i="1"/>
  <c r="J355" i="1"/>
  <c r="I355" i="1"/>
  <c r="H355" i="1"/>
  <c r="F355" i="1"/>
  <c r="A355" i="1"/>
  <c r="O354" i="1"/>
  <c r="N354" i="1"/>
  <c r="L354" i="1"/>
  <c r="K354" i="1"/>
  <c r="J354" i="1"/>
  <c r="I354" i="1"/>
  <c r="H354" i="1"/>
  <c r="F354" i="1"/>
  <c r="A354" i="1"/>
  <c r="O353" i="1"/>
  <c r="N353" i="1"/>
  <c r="L353" i="1"/>
  <c r="K353" i="1"/>
  <c r="J353" i="1"/>
  <c r="I353" i="1"/>
  <c r="H353" i="1"/>
  <c r="F353" i="1"/>
  <c r="A353" i="1"/>
  <c r="O352" i="1"/>
  <c r="N352" i="1"/>
  <c r="L352" i="1"/>
  <c r="K352" i="1"/>
  <c r="J352" i="1"/>
  <c r="I352" i="1"/>
  <c r="H352" i="1"/>
  <c r="F352" i="1"/>
  <c r="A352" i="1"/>
  <c r="O351" i="1"/>
  <c r="N351" i="1"/>
  <c r="L351" i="1"/>
  <c r="K351" i="1"/>
  <c r="J351" i="1"/>
  <c r="I351" i="1"/>
  <c r="H351" i="1"/>
  <c r="F351" i="1"/>
  <c r="A351" i="1"/>
  <c r="O350" i="1"/>
  <c r="N350" i="1"/>
  <c r="L350" i="1"/>
  <c r="K350" i="1"/>
  <c r="J350" i="1"/>
  <c r="I350" i="1"/>
  <c r="H350" i="1"/>
  <c r="F350" i="1"/>
  <c r="A350" i="1"/>
  <c r="O349" i="1"/>
  <c r="N349" i="1"/>
  <c r="L349" i="1"/>
  <c r="K349" i="1"/>
  <c r="J349" i="1"/>
  <c r="I349" i="1"/>
  <c r="H349" i="1"/>
  <c r="F349" i="1"/>
  <c r="A349" i="1"/>
  <c r="O348" i="1"/>
  <c r="N348" i="1"/>
  <c r="L348" i="1"/>
  <c r="K348" i="1"/>
  <c r="J348" i="1"/>
  <c r="I348" i="1"/>
  <c r="H348" i="1"/>
  <c r="F348" i="1"/>
  <c r="A348" i="1"/>
  <c r="O347" i="1"/>
  <c r="N347" i="1"/>
  <c r="L347" i="1"/>
  <c r="K347" i="1"/>
  <c r="J347" i="1"/>
  <c r="I347" i="1"/>
  <c r="H347" i="1"/>
  <c r="F347" i="1"/>
  <c r="A347" i="1"/>
  <c r="O346" i="1"/>
  <c r="N346" i="1"/>
  <c r="L346" i="1"/>
  <c r="K346" i="1"/>
  <c r="J346" i="1"/>
  <c r="I346" i="1"/>
  <c r="H346" i="1"/>
  <c r="F346" i="1"/>
  <c r="A346" i="1"/>
  <c r="O345" i="1"/>
  <c r="N345" i="1"/>
  <c r="L345" i="1"/>
  <c r="K345" i="1"/>
  <c r="J345" i="1"/>
  <c r="I345" i="1"/>
  <c r="H345" i="1"/>
  <c r="F345" i="1"/>
  <c r="A345" i="1"/>
  <c r="O344" i="1"/>
  <c r="N344" i="1"/>
  <c r="L344" i="1"/>
  <c r="K344" i="1"/>
  <c r="J344" i="1"/>
  <c r="I344" i="1"/>
  <c r="H344" i="1"/>
  <c r="F344" i="1"/>
  <c r="A344" i="1"/>
  <c r="O343" i="1"/>
  <c r="N343" i="1"/>
  <c r="L343" i="1"/>
  <c r="K343" i="1"/>
  <c r="J343" i="1"/>
  <c r="I343" i="1"/>
  <c r="H343" i="1"/>
  <c r="A343" i="1"/>
  <c r="O342" i="1"/>
  <c r="N342" i="1"/>
  <c r="L342" i="1"/>
  <c r="K342" i="1"/>
  <c r="J342" i="1"/>
  <c r="I342" i="1"/>
  <c r="H342" i="1"/>
  <c r="F342" i="1"/>
  <c r="A342" i="1"/>
  <c r="O341" i="1"/>
  <c r="N341" i="1"/>
  <c r="L341" i="1"/>
  <c r="K341" i="1"/>
  <c r="J341" i="1"/>
  <c r="I341" i="1"/>
  <c r="H341" i="1"/>
  <c r="F341" i="1"/>
  <c r="A341" i="1"/>
  <c r="O340" i="1"/>
  <c r="N340" i="1"/>
  <c r="M340" i="1"/>
  <c r="L340" i="1"/>
  <c r="K340" i="1"/>
  <c r="J340" i="1"/>
  <c r="I340" i="1"/>
  <c r="H340" i="1"/>
  <c r="F340" i="1"/>
  <c r="A340" i="1"/>
  <c r="O339" i="1"/>
  <c r="N339" i="1"/>
  <c r="M339" i="1"/>
  <c r="L339" i="1"/>
  <c r="K339" i="1"/>
  <c r="J339" i="1"/>
  <c r="I339" i="1"/>
  <c r="H339" i="1"/>
  <c r="F339" i="1"/>
  <c r="A339" i="1"/>
  <c r="O338" i="1"/>
  <c r="N338" i="1"/>
  <c r="M338" i="1"/>
  <c r="L338" i="1"/>
  <c r="K338" i="1"/>
  <c r="J338" i="1"/>
  <c r="I338" i="1"/>
  <c r="H338" i="1"/>
  <c r="F338" i="1"/>
  <c r="A338" i="1"/>
  <c r="O337" i="1"/>
  <c r="N337" i="1"/>
  <c r="M337" i="1"/>
  <c r="L337" i="1"/>
  <c r="K337" i="1"/>
  <c r="J337" i="1"/>
  <c r="I337" i="1"/>
  <c r="H337" i="1"/>
  <c r="F337" i="1"/>
  <c r="A337" i="1"/>
  <c r="O336" i="1"/>
  <c r="N336" i="1"/>
  <c r="M336" i="1"/>
  <c r="L336" i="1"/>
  <c r="K336" i="1"/>
  <c r="J336" i="1"/>
  <c r="I336" i="1"/>
  <c r="H336" i="1"/>
  <c r="F336" i="1"/>
  <c r="A336" i="1"/>
  <c r="O335" i="1"/>
  <c r="N335" i="1"/>
  <c r="M335" i="1"/>
  <c r="L335" i="1"/>
  <c r="K335" i="1"/>
  <c r="J335" i="1"/>
  <c r="I335" i="1"/>
  <c r="H335" i="1"/>
  <c r="F335" i="1"/>
  <c r="A335" i="1"/>
  <c r="O334" i="1"/>
  <c r="N334" i="1"/>
  <c r="M334" i="1"/>
  <c r="L334" i="1"/>
  <c r="K334" i="1"/>
  <c r="J334" i="1"/>
  <c r="I334" i="1"/>
  <c r="H334" i="1"/>
  <c r="F334" i="1"/>
  <c r="A334" i="1"/>
  <c r="O333" i="1"/>
  <c r="N333" i="1"/>
  <c r="M333" i="1"/>
  <c r="L333" i="1"/>
  <c r="K333" i="1"/>
  <c r="J333" i="1"/>
  <c r="I333" i="1"/>
  <c r="H333" i="1"/>
  <c r="F333" i="1"/>
  <c r="A333" i="1"/>
  <c r="O332" i="1"/>
  <c r="N332" i="1"/>
  <c r="M332" i="1"/>
  <c r="L332" i="1"/>
  <c r="K332" i="1"/>
  <c r="J332" i="1"/>
  <c r="I332" i="1"/>
  <c r="H332" i="1"/>
  <c r="F332" i="1"/>
  <c r="A332" i="1"/>
  <c r="O331" i="1"/>
  <c r="N331" i="1"/>
  <c r="M331" i="1"/>
  <c r="L331" i="1"/>
  <c r="K331" i="1"/>
  <c r="J331" i="1"/>
  <c r="I331" i="1"/>
  <c r="H331" i="1"/>
  <c r="F331" i="1"/>
  <c r="A331" i="1"/>
  <c r="O330" i="1"/>
  <c r="N330" i="1"/>
  <c r="M330" i="1"/>
  <c r="L330" i="1"/>
  <c r="K330" i="1"/>
  <c r="J330" i="1"/>
  <c r="I330" i="1"/>
  <c r="H330" i="1"/>
  <c r="F330" i="1"/>
  <c r="A330" i="1"/>
  <c r="O329" i="1"/>
  <c r="N329" i="1"/>
  <c r="M329" i="1"/>
  <c r="L329" i="1"/>
  <c r="K329" i="1"/>
  <c r="J329" i="1"/>
  <c r="I329" i="1"/>
  <c r="H329" i="1"/>
  <c r="F329" i="1"/>
  <c r="A329" i="1"/>
  <c r="O328" i="1"/>
  <c r="N328" i="1"/>
  <c r="M328" i="1"/>
  <c r="L328" i="1"/>
  <c r="K328" i="1"/>
  <c r="J328" i="1"/>
  <c r="I328" i="1"/>
  <c r="H328" i="1"/>
  <c r="F328" i="1"/>
  <c r="A328" i="1"/>
  <c r="O327" i="1"/>
  <c r="N327" i="1"/>
  <c r="L327" i="1"/>
  <c r="K327" i="1"/>
  <c r="J327" i="1"/>
  <c r="I327" i="1"/>
  <c r="H327" i="1"/>
  <c r="F327" i="1"/>
  <c r="A327" i="1"/>
  <c r="O326" i="1"/>
  <c r="N326" i="1"/>
  <c r="L326" i="1"/>
  <c r="K326" i="1"/>
  <c r="J326" i="1"/>
  <c r="I326" i="1"/>
  <c r="H326" i="1"/>
  <c r="F326" i="1"/>
  <c r="A326" i="1"/>
  <c r="O325" i="1"/>
  <c r="N325" i="1"/>
  <c r="L325" i="1"/>
  <c r="K325" i="1"/>
  <c r="J325" i="1"/>
  <c r="I325" i="1"/>
  <c r="H325" i="1"/>
  <c r="F325" i="1"/>
  <c r="A325" i="1"/>
  <c r="O324" i="1"/>
  <c r="N324" i="1"/>
  <c r="L324" i="1"/>
  <c r="K324" i="1"/>
  <c r="J324" i="1"/>
  <c r="I324" i="1"/>
  <c r="H324" i="1"/>
  <c r="F324" i="1"/>
  <c r="A324" i="1"/>
  <c r="O323" i="1"/>
  <c r="N323" i="1"/>
  <c r="L323" i="1"/>
  <c r="K323" i="1"/>
  <c r="J323" i="1"/>
  <c r="I323" i="1"/>
  <c r="H323" i="1"/>
  <c r="F323" i="1"/>
  <c r="A323" i="1"/>
  <c r="O322" i="1"/>
  <c r="N322" i="1"/>
  <c r="L322" i="1"/>
  <c r="K322" i="1"/>
  <c r="J322" i="1"/>
  <c r="I322" i="1"/>
  <c r="H322" i="1"/>
  <c r="F322" i="1"/>
  <c r="A322" i="1"/>
  <c r="O321" i="1"/>
  <c r="N321" i="1"/>
  <c r="L321" i="1"/>
  <c r="K321" i="1"/>
  <c r="J321" i="1"/>
  <c r="I321" i="1"/>
  <c r="H321" i="1"/>
  <c r="F321" i="1"/>
  <c r="A321" i="1"/>
  <c r="O320" i="1"/>
  <c r="N320" i="1"/>
  <c r="L320" i="1"/>
  <c r="K320" i="1"/>
  <c r="J320" i="1"/>
  <c r="I320" i="1"/>
  <c r="H320" i="1"/>
  <c r="F320" i="1"/>
  <c r="A320" i="1"/>
  <c r="O319" i="1"/>
  <c r="N319" i="1"/>
  <c r="L319" i="1"/>
  <c r="K319" i="1"/>
  <c r="J319" i="1"/>
  <c r="I319" i="1"/>
  <c r="H319" i="1"/>
  <c r="F319" i="1"/>
  <c r="A319" i="1"/>
  <c r="O318" i="1"/>
  <c r="N318" i="1"/>
  <c r="L318" i="1"/>
  <c r="K318" i="1"/>
  <c r="J318" i="1"/>
  <c r="I318" i="1"/>
  <c r="H318" i="1"/>
  <c r="F318" i="1"/>
  <c r="A318" i="1"/>
  <c r="O317" i="1"/>
  <c r="N317" i="1"/>
  <c r="L317" i="1"/>
  <c r="K317" i="1"/>
  <c r="J317" i="1"/>
  <c r="I317" i="1"/>
  <c r="H317" i="1"/>
  <c r="F317" i="1"/>
  <c r="A317" i="1"/>
  <c r="O316" i="1"/>
  <c r="N316" i="1"/>
  <c r="L316" i="1"/>
  <c r="K316" i="1"/>
  <c r="J316" i="1"/>
  <c r="I316" i="1"/>
  <c r="H316" i="1"/>
  <c r="F316" i="1"/>
  <c r="A316" i="1"/>
  <c r="O315" i="1"/>
  <c r="N315" i="1"/>
  <c r="L315" i="1"/>
  <c r="K315" i="1"/>
  <c r="J315" i="1"/>
  <c r="I315" i="1"/>
  <c r="H315" i="1"/>
  <c r="F315" i="1"/>
  <c r="A315" i="1"/>
  <c r="O314" i="1"/>
  <c r="N314" i="1"/>
  <c r="L314" i="1"/>
  <c r="K314" i="1"/>
  <c r="J314" i="1"/>
  <c r="I314" i="1"/>
  <c r="H314" i="1"/>
  <c r="F314" i="1"/>
  <c r="A314" i="1"/>
  <c r="O313" i="1"/>
  <c r="N313" i="1"/>
  <c r="L313" i="1"/>
  <c r="K313" i="1"/>
  <c r="J313" i="1"/>
  <c r="I313" i="1"/>
  <c r="H313" i="1"/>
  <c r="F313" i="1"/>
  <c r="A313" i="1"/>
  <c r="O312" i="1"/>
  <c r="N312" i="1"/>
  <c r="L312" i="1"/>
  <c r="K312" i="1"/>
  <c r="J312" i="1"/>
  <c r="I312" i="1"/>
  <c r="H312" i="1"/>
  <c r="F312" i="1"/>
  <c r="A312" i="1"/>
  <c r="O311" i="1"/>
  <c r="N311" i="1"/>
  <c r="L311" i="1"/>
  <c r="K311" i="1"/>
  <c r="J311" i="1"/>
  <c r="I311" i="1"/>
  <c r="H311" i="1"/>
  <c r="F311" i="1"/>
  <c r="A311" i="1"/>
  <c r="O310" i="1"/>
  <c r="N310" i="1"/>
  <c r="L310" i="1"/>
  <c r="K310" i="1"/>
  <c r="J310" i="1"/>
  <c r="I310" i="1"/>
  <c r="H310" i="1"/>
  <c r="F310" i="1"/>
  <c r="A310" i="1"/>
  <c r="O309" i="1"/>
  <c r="N309" i="1"/>
  <c r="L309" i="1"/>
  <c r="K309" i="1"/>
  <c r="J309" i="1"/>
  <c r="I309" i="1"/>
  <c r="H309" i="1"/>
  <c r="F309" i="1"/>
  <c r="A309" i="1"/>
  <c r="O308" i="1"/>
  <c r="N308" i="1"/>
  <c r="L308" i="1"/>
  <c r="K308" i="1"/>
  <c r="J308" i="1"/>
  <c r="I308" i="1"/>
  <c r="H308" i="1"/>
  <c r="F308" i="1"/>
  <c r="A308" i="1"/>
  <c r="O307" i="1"/>
  <c r="N307" i="1"/>
  <c r="L307" i="1"/>
  <c r="K307" i="1"/>
  <c r="J307" i="1"/>
  <c r="I307" i="1"/>
  <c r="H307" i="1"/>
  <c r="F307" i="1"/>
  <c r="A307" i="1"/>
  <c r="O306" i="1"/>
  <c r="N306" i="1"/>
  <c r="L306" i="1"/>
  <c r="K306" i="1"/>
  <c r="J306" i="1"/>
  <c r="I306" i="1"/>
  <c r="H306" i="1"/>
  <c r="F306" i="1"/>
  <c r="A306" i="1"/>
  <c r="O305" i="1"/>
  <c r="N305" i="1"/>
  <c r="L305" i="1"/>
  <c r="K305" i="1"/>
  <c r="J305" i="1"/>
  <c r="I305" i="1"/>
  <c r="H305" i="1"/>
  <c r="F305" i="1"/>
  <c r="A305" i="1"/>
  <c r="O304" i="1"/>
  <c r="N304" i="1"/>
  <c r="M304" i="1"/>
  <c r="L304" i="1"/>
  <c r="K304" i="1"/>
  <c r="J304" i="1"/>
  <c r="I304" i="1"/>
  <c r="H304" i="1"/>
  <c r="F304" i="1"/>
  <c r="A304" i="1"/>
  <c r="O303" i="1"/>
  <c r="N303" i="1"/>
  <c r="M303" i="1"/>
  <c r="L303" i="1"/>
  <c r="K303" i="1"/>
  <c r="J303" i="1"/>
  <c r="I303" i="1"/>
  <c r="H303" i="1"/>
  <c r="F303" i="1"/>
  <c r="A303" i="1"/>
  <c r="O302" i="1"/>
  <c r="N302" i="1"/>
  <c r="M302" i="1"/>
  <c r="L302" i="1"/>
  <c r="K302" i="1"/>
  <c r="J302" i="1"/>
  <c r="I302" i="1"/>
  <c r="H302" i="1"/>
  <c r="F302" i="1"/>
  <c r="A302" i="1"/>
  <c r="O301" i="1"/>
  <c r="N301" i="1"/>
  <c r="M301" i="1"/>
  <c r="L301" i="1"/>
  <c r="K301" i="1"/>
  <c r="J301" i="1"/>
  <c r="I301" i="1"/>
  <c r="H301" i="1"/>
  <c r="F301" i="1"/>
  <c r="A301" i="1"/>
  <c r="O300" i="1"/>
  <c r="N300" i="1"/>
  <c r="M300" i="1"/>
  <c r="L300" i="1"/>
  <c r="K300" i="1"/>
  <c r="J300" i="1"/>
  <c r="I300" i="1"/>
  <c r="H300" i="1"/>
  <c r="F300" i="1"/>
  <c r="A300" i="1"/>
  <c r="S299" i="1"/>
  <c r="R299" i="1"/>
  <c r="Q299" i="1"/>
  <c r="P299" i="1"/>
  <c r="O299" i="1"/>
  <c r="N299" i="1"/>
  <c r="M299" i="1"/>
  <c r="L299" i="1"/>
  <c r="K299" i="1"/>
  <c r="J299" i="1"/>
  <c r="I299" i="1"/>
  <c r="H299" i="1"/>
  <c r="F299" i="1"/>
  <c r="A299" i="1"/>
  <c r="O298" i="1"/>
  <c r="N298" i="1"/>
  <c r="M298" i="1"/>
  <c r="L298" i="1"/>
  <c r="K298" i="1"/>
  <c r="J298" i="1"/>
  <c r="I298" i="1"/>
  <c r="H298" i="1"/>
  <c r="F298" i="1"/>
  <c r="A298" i="1"/>
  <c r="O297" i="1"/>
  <c r="N297" i="1"/>
  <c r="M297" i="1"/>
  <c r="L297" i="1"/>
  <c r="K297" i="1"/>
  <c r="J297" i="1"/>
  <c r="I297" i="1"/>
  <c r="H297" i="1"/>
  <c r="F297" i="1"/>
  <c r="A297" i="1"/>
  <c r="O296" i="1"/>
  <c r="N296" i="1"/>
  <c r="M296" i="1"/>
  <c r="L296" i="1"/>
  <c r="K296" i="1"/>
  <c r="J296" i="1"/>
  <c r="I296" i="1"/>
  <c r="H296" i="1"/>
  <c r="F296" i="1"/>
  <c r="A296" i="1"/>
  <c r="S295" i="1"/>
  <c r="R295" i="1"/>
  <c r="Q295" i="1"/>
  <c r="P295" i="1"/>
  <c r="O295" i="1"/>
  <c r="N295" i="1"/>
  <c r="M295" i="1"/>
  <c r="L295" i="1"/>
  <c r="K295" i="1"/>
  <c r="J295" i="1"/>
  <c r="I295" i="1"/>
  <c r="H295" i="1"/>
  <c r="F295" i="1"/>
  <c r="A295" i="1"/>
  <c r="O294" i="1"/>
  <c r="N294" i="1"/>
  <c r="L294" i="1"/>
  <c r="J294" i="1"/>
  <c r="I294" i="1"/>
  <c r="H294" i="1"/>
  <c r="F294" i="1"/>
  <c r="A294" i="1"/>
  <c r="O293" i="1"/>
  <c r="N293" i="1"/>
  <c r="M293" i="1"/>
  <c r="L293" i="1"/>
  <c r="K293" i="1"/>
  <c r="J293" i="1"/>
  <c r="I293" i="1"/>
  <c r="H293" i="1"/>
  <c r="F293" i="1"/>
  <c r="A293" i="1"/>
  <c r="O292" i="1"/>
  <c r="N292" i="1"/>
  <c r="M292" i="1"/>
  <c r="L292" i="1"/>
  <c r="K292" i="1"/>
  <c r="J292" i="1"/>
  <c r="I292" i="1"/>
  <c r="H292" i="1"/>
  <c r="F292" i="1"/>
  <c r="A292" i="1"/>
  <c r="O291" i="1"/>
  <c r="N291" i="1"/>
  <c r="M291" i="1"/>
  <c r="L291" i="1"/>
  <c r="K291" i="1"/>
  <c r="J291" i="1"/>
  <c r="I291" i="1"/>
  <c r="H291" i="1"/>
  <c r="F291" i="1"/>
  <c r="A291" i="1"/>
  <c r="S290" i="1"/>
  <c r="R290" i="1"/>
  <c r="Q290" i="1"/>
  <c r="P290" i="1"/>
  <c r="O290" i="1"/>
  <c r="N290" i="1"/>
  <c r="M290" i="1"/>
  <c r="L290" i="1"/>
  <c r="K290" i="1"/>
  <c r="J290" i="1"/>
  <c r="I290" i="1"/>
  <c r="H290" i="1"/>
  <c r="F290" i="1"/>
  <c r="A290" i="1"/>
  <c r="S289" i="1"/>
  <c r="R289" i="1"/>
  <c r="Q289" i="1"/>
  <c r="P289" i="1"/>
  <c r="O289" i="1"/>
  <c r="N289" i="1"/>
  <c r="M289" i="1"/>
  <c r="L289" i="1"/>
  <c r="K289" i="1"/>
  <c r="J289" i="1"/>
  <c r="I289" i="1"/>
  <c r="H289" i="1"/>
  <c r="F289" i="1"/>
  <c r="A289" i="1"/>
  <c r="O288" i="1"/>
  <c r="N288" i="1"/>
  <c r="M288" i="1"/>
  <c r="L288" i="1"/>
  <c r="K288" i="1"/>
  <c r="J288" i="1"/>
  <c r="I288" i="1"/>
  <c r="H288" i="1"/>
  <c r="F288" i="1"/>
  <c r="A288" i="1"/>
  <c r="O287" i="1"/>
  <c r="N287" i="1"/>
  <c r="M287" i="1"/>
  <c r="L287" i="1"/>
  <c r="K287" i="1"/>
  <c r="J287" i="1"/>
  <c r="I287" i="1"/>
  <c r="H287" i="1"/>
  <c r="F287" i="1"/>
  <c r="A287" i="1"/>
  <c r="O286" i="1"/>
  <c r="N286" i="1"/>
  <c r="M286" i="1"/>
  <c r="L286" i="1"/>
  <c r="K286" i="1"/>
  <c r="J286" i="1"/>
  <c r="I286" i="1"/>
  <c r="H286" i="1"/>
  <c r="F286" i="1"/>
  <c r="A286" i="1"/>
  <c r="O285" i="1"/>
  <c r="N285" i="1"/>
  <c r="M285" i="1"/>
  <c r="L285" i="1"/>
  <c r="K285" i="1"/>
  <c r="J285" i="1"/>
  <c r="I285" i="1"/>
  <c r="H285" i="1"/>
  <c r="F285" i="1"/>
  <c r="A285" i="1"/>
  <c r="O284" i="1"/>
  <c r="N284" i="1"/>
  <c r="M284" i="1"/>
  <c r="L284" i="1"/>
  <c r="K284" i="1"/>
  <c r="J284" i="1"/>
  <c r="I284" i="1"/>
  <c r="H284" i="1"/>
  <c r="F284" i="1"/>
  <c r="A284" i="1"/>
  <c r="O283" i="1"/>
  <c r="N283" i="1"/>
  <c r="M283" i="1"/>
  <c r="L283" i="1"/>
  <c r="K283" i="1"/>
  <c r="J283" i="1"/>
  <c r="I283" i="1"/>
  <c r="H283" i="1"/>
  <c r="F283" i="1"/>
  <c r="A283" i="1"/>
  <c r="O282" i="1"/>
  <c r="N282" i="1"/>
  <c r="M282" i="1"/>
  <c r="L282" i="1"/>
  <c r="K282" i="1"/>
  <c r="J282" i="1"/>
  <c r="I282" i="1"/>
  <c r="H282" i="1"/>
  <c r="F282" i="1"/>
  <c r="A282" i="1"/>
  <c r="O281" i="1"/>
  <c r="N281" i="1"/>
  <c r="M281" i="1"/>
  <c r="L281" i="1"/>
  <c r="K281" i="1"/>
  <c r="J281" i="1"/>
  <c r="I281" i="1"/>
  <c r="H281" i="1"/>
  <c r="F281" i="1"/>
  <c r="A281" i="1"/>
  <c r="O280" i="1"/>
  <c r="N280" i="1"/>
  <c r="M280" i="1"/>
  <c r="L280" i="1"/>
  <c r="K280" i="1"/>
  <c r="J280" i="1"/>
  <c r="I280" i="1"/>
  <c r="H280" i="1"/>
  <c r="F280" i="1"/>
  <c r="A280" i="1"/>
  <c r="O279" i="1"/>
  <c r="N279" i="1"/>
  <c r="M279" i="1"/>
  <c r="L279" i="1"/>
  <c r="K279" i="1"/>
  <c r="J279" i="1"/>
  <c r="I279" i="1"/>
  <c r="H279" i="1"/>
  <c r="F279" i="1"/>
  <c r="A279" i="1"/>
  <c r="O278" i="1"/>
  <c r="N278" i="1"/>
  <c r="M278" i="1"/>
  <c r="L278" i="1"/>
  <c r="K278" i="1"/>
  <c r="J278" i="1"/>
  <c r="I278" i="1"/>
  <c r="H278" i="1"/>
  <c r="F278" i="1"/>
  <c r="A278" i="1"/>
  <c r="O277" i="1"/>
  <c r="N277" i="1"/>
  <c r="M277" i="1"/>
  <c r="L277" i="1"/>
  <c r="K277" i="1"/>
  <c r="J277" i="1"/>
  <c r="I277" i="1"/>
  <c r="H277" i="1"/>
  <c r="F277" i="1"/>
  <c r="A277" i="1"/>
  <c r="O276" i="1"/>
  <c r="N276" i="1"/>
  <c r="L276" i="1"/>
  <c r="K276" i="1"/>
  <c r="J276" i="1"/>
  <c r="I276" i="1"/>
  <c r="H276" i="1"/>
  <c r="F276" i="1"/>
  <c r="A276" i="1"/>
  <c r="O275" i="1"/>
  <c r="N275" i="1"/>
  <c r="L275" i="1"/>
  <c r="K275" i="1"/>
  <c r="J275" i="1"/>
  <c r="I275" i="1"/>
  <c r="H275" i="1"/>
  <c r="F275" i="1"/>
  <c r="A275" i="1"/>
  <c r="O274" i="1"/>
  <c r="N274" i="1"/>
  <c r="L274" i="1"/>
  <c r="K274" i="1"/>
  <c r="J274" i="1"/>
  <c r="I274" i="1"/>
  <c r="H274" i="1"/>
  <c r="F274" i="1"/>
  <c r="A274" i="1"/>
  <c r="O273" i="1"/>
  <c r="N273" i="1"/>
  <c r="L273" i="1"/>
  <c r="K273" i="1"/>
  <c r="J273" i="1"/>
  <c r="I273" i="1"/>
  <c r="H273" i="1"/>
  <c r="F273" i="1"/>
  <c r="A273" i="1"/>
  <c r="O272" i="1"/>
  <c r="N272" i="1"/>
  <c r="L272" i="1"/>
  <c r="K272" i="1"/>
  <c r="J272" i="1"/>
  <c r="I272" i="1"/>
  <c r="H272" i="1"/>
  <c r="F272" i="1"/>
  <c r="A272" i="1"/>
  <c r="O271" i="1"/>
  <c r="N271" i="1"/>
  <c r="L271" i="1"/>
  <c r="K271" i="1"/>
  <c r="J271" i="1"/>
  <c r="I271" i="1"/>
  <c r="H271" i="1"/>
  <c r="F271" i="1"/>
  <c r="A271" i="1"/>
  <c r="O270" i="1"/>
  <c r="N270" i="1"/>
  <c r="L270" i="1"/>
  <c r="K270" i="1"/>
  <c r="J270" i="1"/>
  <c r="I270" i="1"/>
  <c r="H270" i="1"/>
  <c r="F270" i="1"/>
  <c r="A270" i="1"/>
  <c r="O269" i="1"/>
  <c r="N269" i="1"/>
  <c r="L269" i="1"/>
  <c r="K269" i="1"/>
  <c r="J269" i="1"/>
  <c r="I269" i="1"/>
  <c r="H269" i="1"/>
  <c r="F269" i="1"/>
  <c r="A269" i="1"/>
  <c r="O268" i="1"/>
  <c r="N268" i="1"/>
  <c r="L268" i="1"/>
  <c r="K268" i="1"/>
  <c r="J268" i="1"/>
  <c r="I268" i="1"/>
  <c r="H268" i="1"/>
  <c r="F268" i="1"/>
  <c r="A268" i="1"/>
  <c r="O267" i="1"/>
  <c r="N267" i="1"/>
  <c r="L267" i="1"/>
  <c r="K267" i="1"/>
  <c r="J267" i="1"/>
  <c r="I267" i="1"/>
  <c r="H267" i="1"/>
  <c r="F267" i="1"/>
  <c r="A267" i="1"/>
  <c r="O266" i="1"/>
  <c r="N266" i="1"/>
  <c r="L266" i="1"/>
  <c r="K266" i="1"/>
  <c r="J266" i="1"/>
  <c r="I266" i="1"/>
  <c r="H266" i="1"/>
  <c r="F266" i="1"/>
  <c r="A266" i="1"/>
  <c r="O265" i="1"/>
  <c r="N265" i="1"/>
  <c r="L265" i="1"/>
  <c r="K265" i="1"/>
  <c r="J265" i="1"/>
  <c r="I265" i="1"/>
  <c r="H265" i="1"/>
  <c r="F265" i="1"/>
  <c r="A265" i="1"/>
  <c r="O264" i="1"/>
  <c r="N264" i="1"/>
  <c r="L264" i="1"/>
  <c r="K264" i="1"/>
  <c r="J264" i="1"/>
  <c r="I264" i="1"/>
  <c r="H264" i="1"/>
  <c r="F264" i="1"/>
  <c r="A264" i="1"/>
  <c r="O263" i="1"/>
  <c r="N263" i="1"/>
  <c r="L263" i="1"/>
  <c r="K263" i="1"/>
  <c r="J263" i="1"/>
  <c r="I263" i="1"/>
  <c r="H263" i="1"/>
  <c r="F263" i="1"/>
  <c r="A263" i="1"/>
  <c r="O262" i="1"/>
  <c r="N262" i="1"/>
  <c r="L262" i="1"/>
  <c r="K262" i="1"/>
  <c r="J262" i="1"/>
  <c r="I262" i="1"/>
  <c r="H262" i="1"/>
  <c r="F262" i="1"/>
  <c r="A262" i="1"/>
  <c r="O261" i="1"/>
  <c r="N261" i="1"/>
  <c r="L261" i="1"/>
  <c r="K261" i="1"/>
  <c r="J261" i="1"/>
  <c r="I261" i="1"/>
  <c r="H261" i="1"/>
  <c r="F261" i="1"/>
  <c r="A261" i="1"/>
  <c r="O260" i="1"/>
  <c r="N260" i="1"/>
  <c r="M260" i="1"/>
  <c r="L260" i="1"/>
  <c r="K260" i="1"/>
  <c r="J260" i="1"/>
  <c r="I260" i="1"/>
  <c r="H260" i="1"/>
  <c r="F260" i="1"/>
  <c r="A260" i="1"/>
  <c r="O259" i="1"/>
  <c r="N259" i="1"/>
  <c r="M259" i="1"/>
  <c r="L259" i="1"/>
  <c r="K259" i="1"/>
  <c r="J259" i="1"/>
  <c r="I259" i="1"/>
  <c r="H259" i="1"/>
  <c r="F259" i="1"/>
  <c r="A259" i="1"/>
  <c r="O258" i="1"/>
  <c r="N258" i="1"/>
  <c r="M258" i="1"/>
  <c r="L258" i="1"/>
  <c r="K258" i="1"/>
  <c r="J258" i="1"/>
  <c r="H258" i="1"/>
  <c r="F258" i="1"/>
  <c r="A258" i="1"/>
  <c r="O257" i="1"/>
  <c r="N257" i="1"/>
  <c r="M257" i="1"/>
  <c r="L257" i="1"/>
  <c r="K257" i="1"/>
  <c r="J257" i="1"/>
  <c r="I257" i="1"/>
  <c r="H257" i="1"/>
  <c r="F257" i="1"/>
  <c r="A257" i="1"/>
  <c r="O256" i="1"/>
  <c r="N256" i="1"/>
  <c r="M256" i="1"/>
  <c r="L256" i="1"/>
  <c r="K256" i="1"/>
  <c r="J256" i="1"/>
  <c r="I256" i="1"/>
  <c r="H256" i="1"/>
  <c r="F256" i="1"/>
  <c r="A256" i="1"/>
  <c r="O255" i="1"/>
  <c r="N255" i="1"/>
  <c r="M255" i="1"/>
  <c r="L255" i="1"/>
  <c r="K255" i="1"/>
  <c r="J255" i="1"/>
  <c r="H255" i="1"/>
  <c r="F255" i="1"/>
  <c r="A255" i="1"/>
  <c r="O254" i="1"/>
  <c r="N254" i="1"/>
  <c r="M254" i="1"/>
  <c r="L254" i="1"/>
  <c r="K254" i="1"/>
  <c r="J254" i="1"/>
  <c r="I254" i="1"/>
  <c r="H254" i="1"/>
  <c r="F254" i="1"/>
  <c r="A254" i="1"/>
  <c r="O253" i="1"/>
  <c r="N253" i="1"/>
  <c r="M253" i="1"/>
  <c r="L253" i="1"/>
  <c r="K253" i="1"/>
  <c r="J253" i="1"/>
  <c r="I253" i="1"/>
  <c r="H253" i="1"/>
  <c r="F253" i="1"/>
  <c r="A253" i="1"/>
  <c r="O252" i="1"/>
  <c r="N252" i="1"/>
  <c r="M252" i="1"/>
  <c r="L252" i="1"/>
  <c r="K252" i="1"/>
  <c r="J252" i="1"/>
  <c r="I252" i="1"/>
  <c r="H252" i="1"/>
  <c r="F252" i="1"/>
  <c r="A252" i="1"/>
  <c r="O251" i="1"/>
  <c r="N251" i="1"/>
  <c r="M251" i="1"/>
  <c r="L251" i="1"/>
  <c r="K251" i="1"/>
  <c r="J251" i="1"/>
  <c r="I251" i="1"/>
  <c r="H251" i="1"/>
  <c r="F251" i="1"/>
  <c r="A251" i="1"/>
  <c r="O250" i="1"/>
  <c r="N250" i="1"/>
  <c r="M250" i="1"/>
  <c r="L250" i="1"/>
  <c r="K250" i="1"/>
  <c r="J250" i="1"/>
  <c r="I250" i="1"/>
  <c r="H250" i="1"/>
  <c r="F250" i="1"/>
  <c r="A250" i="1"/>
  <c r="O249" i="1"/>
  <c r="N249" i="1"/>
  <c r="M249" i="1"/>
  <c r="L249" i="1"/>
  <c r="K249" i="1"/>
  <c r="J249" i="1"/>
  <c r="I249" i="1"/>
  <c r="H249" i="1"/>
  <c r="F249" i="1"/>
  <c r="A249" i="1"/>
  <c r="O248" i="1"/>
  <c r="N248" i="1"/>
  <c r="M248" i="1"/>
  <c r="L248" i="1"/>
  <c r="K248" i="1"/>
  <c r="J248" i="1"/>
  <c r="I248" i="1"/>
  <c r="H248" i="1"/>
  <c r="F248" i="1"/>
  <c r="A248" i="1"/>
  <c r="O247" i="1"/>
  <c r="N247" i="1"/>
  <c r="M247" i="1"/>
  <c r="L247" i="1"/>
  <c r="K247" i="1"/>
  <c r="J247" i="1"/>
  <c r="I247" i="1"/>
  <c r="H247" i="1"/>
  <c r="F247" i="1"/>
  <c r="A247" i="1"/>
  <c r="O246" i="1"/>
  <c r="N246" i="1"/>
  <c r="M246" i="1"/>
  <c r="L246" i="1"/>
  <c r="K246" i="1"/>
  <c r="J246" i="1"/>
  <c r="I246" i="1"/>
  <c r="H246" i="1"/>
  <c r="F246" i="1"/>
  <c r="A246" i="1"/>
  <c r="O245" i="1"/>
  <c r="N245" i="1"/>
  <c r="L245" i="1"/>
  <c r="K245" i="1"/>
  <c r="J245" i="1"/>
  <c r="I245" i="1"/>
  <c r="H245" i="1"/>
  <c r="F245" i="1"/>
  <c r="A245" i="1"/>
  <c r="O244" i="1"/>
  <c r="N244" i="1"/>
  <c r="L244" i="1"/>
  <c r="K244" i="1"/>
  <c r="J244" i="1"/>
  <c r="I244" i="1"/>
  <c r="H244" i="1"/>
  <c r="F244" i="1"/>
  <c r="A244" i="1"/>
  <c r="O243" i="1"/>
  <c r="N243" i="1"/>
  <c r="L243" i="1"/>
  <c r="K243" i="1"/>
  <c r="J243" i="1"/>
  <c r="I243" i="1"/>
  <c r="H243" i="1"/>
  <c r="F243" i="1"/>
  <c r="A243" i="1"/>
  <c r="O242" i="1"/>
  <c r="N242" i="1"/>
  <c r="M242" i="1"/>
  <c r="L242" i="1"/>
  <c r="K242" i="1"/>
  <c r="J242" i="1"/>
  <c r="I242" i="1"/>
  <c r="H242" i="1"/>
  <c r="F242" i="1"/>
  <c r="A242" i="1"/>
  <c r="O241" i="1"/>
  <c r="N241" i="1"/>
  <c r="L241" i="1"/>
  <c r="J241" i="1"/>
  <c r="I241" i="1"/>
  <c r="H241" i="1"/>
  <c r="F241" i="1"/>
  <c r="A241" i="1"/>
  <c r="O240" i="1"/>
  <c r="N240" i="1"/>
  <c r="L240" i="1"/>
  <c r="K240" i="1"/>
  <c r="J240" i="1"/>
  <c r="I240" i="1"/>
  <c r="H240" i="1"/>
  <c r="F240" i="1"/>
  <c r="A240" i="1"/>
  <c r="O239" i="1"/>
  <c r="N239" i="1"/>
  <c r="L239" i="1"/>
  <c r="J239" i="1"/>
  <c r="I239" i="1"/>
  <c r="H239" i="1"/>
  <c r="F239" i="1"/>
  <c r="A239" i="1"/>
  <c r="O238" i="1"/>
  <c r="N238" i="1"/>
  <c r="L238" i="1"/>
  <c r="J238" i="1"/>
  <c r="I238" i="1"/>
  <c r="H238" i="1"/>
  <c r="F238" i="1"/>
  <c r="A238" i="1"/>
  <c r="O237" i="1"/>
  <c r="N237" i="1"/>
  <c r="L237" i="1"/>
  <c r="J237" i="1"/>
  <c r="I237" i="1"/>
  <c r="H237" i="1"/>
  <c r="F237" i="1"/>
  <c r="A237" i="1"/>
  <c r="O236" i="1"/>
  <c r="N236" i="1"/>
  <c r="L236" i="1"/>
  <c r="J236" i="1"/>
  <c r="I236" i="1"/>
  <c r="H236" i="1"/>
  <c r="F236" i="1"/>
  <c r="A236" i="1"/>
  <c r="O235" i="1"/>
  <c r="N235" i="1"/>
  <c r="L235" i="1"/>
  <c r="J235" i="1"/>
  <c r="I235" i="1"/>
  <c r="H235" i="1"/>
  <c r="F235" i="1"/>
  <c r="A235" i="1"/>
  <c r="O234" i="1"/>
  <c r="N234" i="1"/>
  <c r="L234" i="1"/>
  <c r="J234" i="1"/>
  <c r="I234" i="1"/>
  <c r="H234" i="1"/>
  <c r="F234" i="1"/>
  <c r="A234" i="1"/>
  <c r="O233" i="1"/>
  <c r="N233" i="1"/>
  <c r="L233" i="1"/>
  <c r="J233" i="1"/>
  <c r="I233" i="1"/>
  <c r="H233" i="1"/>
  <c r="F233" i="1"/>
  <c r="A233" i="1"/>
  <c r="O232" i="1"/>
  <c r="N232" i="1"/>
  <c r="L232" i="1"/>
  <c r="J232" i="1"/>
  <c r="I232" i="1"/>
  <c r="H232" i="1"/>
  <c r="F232" i="1"/>
  <c r="A232" i="1"/>
  <c r="O231" i="1"/>
  <c r="N231" i="1"/>
  <c r="L231" i="1"/>
  <c r="J231" i="1"/>
  <c r="I231" i="1"/>
  <c r="H231" i="1"/>
  <c r="F231" i="1"/>
  <c r="A231" i="1"/>
  <c r="O230" i="1"/>
  <c r="N230" i="1"/>
  <c r="L230" i="1"/>
  <c r="J230" i="1"/>
  <c r="I230" i="1"/>
  <c r="H230" i="1"/>
  <c r="F230" i="1"/>
  <c r="A230" i="1"/>
  <c r="O229" i="1"/>
  <c r="N229" i="1"/>
  <c r="L229" i="1"/>
  <c r="J229" i="1"/>
  <c r="I229" i="1"/>
  <c r="H229" i="1"/>
  <c r="F229" i="1"/>
  <c r="A229" i="1"/>
  <c r="O228" i="1"/>
  <c r="N228" i="1"/>
  <c r="L228" i="1"/>
  <c r="J228" i="1"/>
  <c r="I228" i="1"/>
  <c r="H228" i="1"/>
  <c r="F228" i="1"/>
  <c r="A228" i="1"/>
  <c r="O227" i="1"/>
  <c r="N227" i="1"/>
  <c r="L227" i="1"/>
  <c r="J227" i="1"/>
  <c r="I227" i="1"/>
  <c r="H227" i="1"/>
  <c r="F227" i="1"/>
  <c r="A227" i="1"/>
  <c r="O226" i="1"/>
  <c r="N226" i="1"/>
  <c r="L226" i="1"/>
  <c r="J226" i="1"/>
  <c r="I226" i="1"/>
  <c r="H226" i="1"/>
  <c r="F226" i="1"/>
  <c r="A226" i="1"/>
  <c r="O225" i="1"/>
  <c r="N225" i="1"/>
  <c r="M225" i="1"/>
  <c r="L225" i="1"/>
  <c r="K225" i="1"/>
  <c r="J225" i="1"/>
  <c r="I225" i="1"/>
  <c r="H225" i="1"/>
  <c r="A225" i="1"/>
  <c r="O224" i="1"/>
  <c r="N224" i="1"/>
  <c r="L224" i="1"/>
  <c r="J224" i="1"/>
  <c r="I224" i="1"/>
  <c r="H224" i="1"/>
  <c r="F224" i="1"/>
  <c r="A224" i="1"/>
  <c r="O223" i="1"/>
  <c r="N223" i="1"/>
  <c r="L223" i="1"/>
  <c r="J223" i="1"/>
  <c r="I223" i="1"/>
  <c r="H223" i="1"/>
  <c r="F223" i="1"/>
  <c r="A223" i="1"/>
  <c r="O222" i="1"/>
  <c r="N222" i="1"/>
  <c r="L222" i="1"/>
  <c r="J222" i="1"/>
  <c r="I222" i="1"/>
  <c r="H222" i="1"/>
  <c r="F222" i="1"/>
  <c r="A222" i="1"/>
  <c r="O221" i="1"/>
  <c r="N221" i="1"/>
  <c r="L221" i="1"/>
  <c r="J221" i="1"/>
  <c r="I221" i="1"/>
  <c r="H221" i="1"/>
  <c r="F221" i="1"/>
  <c r="A221" i="1"/>
  <c r="O220" i="1"/>
  <c r="N220" i="1"/>
  <c r="L220" i="1"/>
  <c r="J220" i="1"/>
  <c r="I220" i="1"/>
  <c r="H220" i="1"/>
  <c r="F220" i="1"/>
  <c r="A220" i="1"/>
  <c r="O219" i="1"/>
  <c r="N219" i="1"/>
  <c r="M219" i="1"/>
  <c r="L219" i="1"/>
  <c r="K219" i="1"/>
  <c r="J219" i="1"/>
  <c r="H219" i="1"/>
  <c r="F219" i="1"/>
  <c r="A219" i="1"/>
  <c r="O218" i="1"/>
  <c r="N218" i="1"/>
  <c r="M218" i="1"/>
  <c r="L218" i="1"/>
  <c r="K218" i="1"/>
  <c r="J218" i="1"/>
  <c r="H218" i="1"/>
  <c r="F218" i="1"/>
  <c r="A218" i="1"/>
  <c r="O217" i="1"/>
  <c r="N217" i="1"/>
  <c r="M217" i="1"/>
  <c r="L217" i="1"/>
  <c r="K217" i="1"/>
  <c r="J217" i="1"/>
  <c r="I217" i="1"/>
  <c r="H217" i="1"/>
  <c r="F217" i="1"/>
  <c r="A217" i="1"/>
  <c r="O216" i="1"/>
  <c r="N216" i="1"/>
  <c r="M216" i="1"/>
  <c r="L216" i="1"/>
  <c r="K216" i="1"/>
  <c r="J216" i="1"/>
  <c r="I216" i="1"/>
  <c r="H216" i="1"/>
  <c r="F216" i="1"/>
  <c r="A216" i="1"/>
  <c r="O215" i="1"/>
  <c r="N215" i="1"/>
  <c r="L215" i="1"/>
  <c r="J215" i="1"/>
  <c r="I215" i="1"/>
  <c r="H215" i="1"/>
  <c r="F215" i="1"/>
  <c r="A215" i="1"/>
  <c r="O214" i="1"/>
  <c r="N214" i="1"/>
  <c r="L214" i="1"/>
  <c r="J214" i="1"/>
  <c r="I214" i="1"/>
  <c r="H214" i="1"/>
  <c r="F214" i="1"/>
  <c r="A214" i="1"/>
  <c r="O213" i="1"/>
  <c r="N213" i="1"/>
  <c r="L213" i="1"/>
  <c r="J213" i="1"/>
  <c r="I213" i="1"/>
  <c r="H213" i="1"/>
  <c r="F213" i="1"/>
  <c r="A213" i="1"/>
  <c r="O212" i="1"/>
  <c r="N212" i="1"/>
  <c r="L212" i="1"/>
  <c r="J212" i="1"/>
  <c r="I212" i="1"/>
  <c r="H212" i="1"/>
  <c r="F212" i="1"/>
  <c r="A212" i="1"/>
  <c r="O211" i="1"/>
  <c r="N211" i="1"/>
  <c r="L211" i="1"/>
  <c r="J211" i="1"/>
  <c r="I211" i="1"/>
  <c r="H211" i="1"/>
  <c r="F211" i="1"/>
  <c r="A211" i="1"/>
  <c r="O210" i="1"/>
  <c r="N210" i="1"/>
  <c r="L210" i="1"/>
  <c r="J210" i="1"/>
  <c r="I210" i="1"/>
  <c r="H210" i="1"/>
  <c r="F210" i="1"/>
  <c r="A210" i="1"/>
  <c r="O209" i="1"/>
  <c r="N209" i="1"/>
  <c r="L209" i="1"/>
  <c r="J209" i="1"/>
  <c r="I209" i="1"/>
  <c r="H209" i="1"/>
  <c r="F209" i="1"/>
  <c r="A209" i="1"/>
  <c r="O208" i="1"/>
  <c r="N208" i="1"/>
  <c r="M208" i="1"/>
  <c r="L208" i="1"/>
  <c r="K208" i="1"/>
  <c r="J208" i="1"/>
  <c r="I208" i="1"/>
  <c r="H208" i="1"/>
  <c r="F208" i="1"/>
  <c r="A208" i="1"/>
  <c r="O207" i="1"/>
  <c r="N207" i="1"/>
  <c r="L207" i="1"/>
  <c r="J207" i="1"/>
  <c r="I207" i="1"/>
  <c r="H207" i="1"/>
  <c r="F207" i="1"/>
  <c r="A207" i="1"/>
  <c r="O206" i="1"/>
  <c r="N206" i="1"/>
  <c r="L206" i="1"/>
  <c r="J206" i="1"/>
  <c r="I206" i="1"/>
  <c r="H206" i="1"/>
  <c r="F206" i="1"/>
  <c r="A206" i="1"/>
  <c r="O205" i="1"/>
  <c r="N205" i="1"/>
  <c r="M205" i="1"/>
  <c r="L205" i="1"/>
  <c r="K205" i="1"/>
  <c r="J205" i="1"/>
  <c r="I205" i="1"/>
  <c r="H205" i="1"/>
  <c r="F205" i="1"/>
  <c r="A205" i="1"/>
  <c r="O204" i="1"/>
  <c r="N204" i="1"/>
  <c r="M204" i="1"/>
  <c r="L204" i="1"/>
  <c r="K204" i="1"/>
  <c r="J204" i="1"/>
  <c r="I204" i="1"/>
  <c r="H204" i="1"/>
  <c r="F204" i="1"/>
  <c r="A204" i="1"/>
  <c r="O203" i="1"/>
  <c r="N203" i="1"/>
  <c r="M203" i="1"/>
  <c r="L203" i="1"/>
  <c r="K203" i="1"/>
  <c r="J203" i="1"/>
  <c r="I203" i="1"/>
  <c r="H203" i="1"/>
  <c r="F203" i="1"/>
  <c r="A203" i="1"/>
  <c r="O202" i="1"/>
  <c r="N202" i="1"/>
  <c r="M202" i="1"/>
  <c r="L202" i="1"/>
  <c r="K202" i="1"/>
  <c r="J202" i="1"/>
  <c r="I202" i="1"/>
  <c r="H202" i="1"/>
  <c r="F202" i="1"/>
  <c r="A202" i="1"/>
  <c r="O201" i="1"/>
  <c r="N201" i="1"/>
  <c r="M201" i="1"/>
  <c r="L201" i="1"/>
  <c r="K201" i="1"/>
  <c r="J201" i="1"/>
  <c r="I201" i="1"/>
  <c r="H201" i="1"/>
  <c r="F201" i="1"/>
  <c r="A201" i="1"/>
  <c r="O200" i="1"/>
  <c r="N200" i="1"/>
  <c r="M200" i="1"/>
  <c r="L200" i="1"/>
  <c r="K200" i="1"/>
  <c r="J200" i="1"/>
  <c r="I200" i="1"/>
  <c r="H200" i="1"/>
  <c r="F200" i="1"/>
  <c r="A200" i="1"/>
  <c r="O199" i="1"/>
  <c r="N199" i="1"/>
  <c r="L199" i="1"/>
  <c r="J199" i="1"/>
  <c r="I199" i="1"/>
  <c r="H199" i="1"/>
  <c r="F199" i="1"/>
  <c r="A199" i="1"/>
  <c r="O198" i="1"/>
  <c r="N198" i="1"/>
  <c r="L198" i="1"/>
  <c r="J198" i="1"/>
  <c r="I198" i="1"/>
  <c r="H198" i="1"/>
  <c r="F198" i="1"/>
  <c r="A198" i="1"/>
  <c r="O197" i="1"/>
  <c r="N197" i="1"/>
  <c r="L197" i="1"/>
  <c r="J197" i="1"/>
  <c r="I197" i="1"/>
  <c r="H197" i="1"/>
  <c r="F197" i="1"/>
  <c r="A197" i="1"/>
  <c r="O196" i="1"/>
  <c r="N196" i="1"/>
  <c r="L196" i="1"/>
  <c r="J196" i="1"/>
  <c r="I196" i="1"/>
  <c r="H196" i="1"/>
  <c r="F196" i="1"/>
  <c r="A196" i="1"/>
  <c r="O195" i="1"/>
  <c r="N195" i="1"/>
  <c r="L195" i="1"/>
  <c r="J195" i="1"/>
  <c r="I195" i="1"/>
  <c r="H195" i="1"/>
  <c r="F195" i="1"/>
  <c r="A195" i="1"/>
  <c r="O194" i="1"/>
  <c r="N194" i="1"/>
  <c r="L194" i="1"/>
  <c r="J194" i="1"/>
  <c r="I194" i="1"/>
  <c r="H194" i="1"/>
  <c r="F194" i="1"/>
  <c r="A194" i="1"/>
  <c r="O193" i="1"/>
  <c r="N193" i="1"/>
  <c r="L193" i="1"/>
  <c r="J193" i="1"/>
  <c r="I193" i="1"/>
  <c r="H193" i="1"/>
  <c r="F193" i="1"/>
  <c r="A193" i="1"/>
  <c r="O192" i="1"/>
  <c r="N192" i="1"/>
  <c r="L192" i="1"/>
  <c r="J192" i="1"/>
  <c r="I192" i="1"/>
  <c r="H192" i="1"/>
  <c r="F192" i="1"/>
  <c r="A192" i="1"/>
  <c r="O191" i="1"/>
  <c r="N191" i="1"/>
  <c r="L191" i="1"/>
  <c r="J191" i="1"/>
  <c r="I191" i="1"/>
  <c r="H191" i="1"/>
  <c r="F191" i="1"/>
  <c r="A191" i="1"/>
  <c r="N190" i="1"/>
  <c r="M190" i="1"/>
  <c r="L190" i="1"/>
  <c r="K190" i="1"/>
  <c r="J190" i="1"/>
  <c r="I190" i="1"/>
  <c r="H190" i="1"/>
  <c r="F190" i="1"/>
  <c r="A190" i="1"/>
  <c r="O189" i="1"/>
  <c r="N189" i="1"/>
  <c r="L189" i="1"/>
  <c r="J189" i="1"/>
  <c r="I189" i="1"/>
  <c r="H189" i="1"/>
  <c r="F189" i="1"/>
  <c r="A189" i="1"/>
  <c r="O188" i="1"/>
  <c r="N188" i="1"/>
  <c r="L188" i="1"/>
  <c r="J188" i="1"/>
  <c r="I188" i="1"/>
  <c r="H188" i="1"/>
  <c r="F188" i="1"/>
  <c r="A188" i="1"/>
  <c r="O187" i="1"/>
  <c r="N187" i="1"/>
  <c r="L187" i="1"/>
  <c r="J187" i="1"/>
  <c r="I187" i="1"/>
  <c r="H187" i="1"/>
  <c r="F187" i="1"/>
  <c r="A187" i="1"/>
  <c r="O186" i="1"/>
  <c r="N186" i="1"/>
  <c r="L186" i="1"/>
  <c r="J186" i="1"/>
  <c r="I186" i="1"/>
  <c r="H186" i="1"/>
  <c r="F186" i="1"/>
  <c r="A186" i="1"/>
  <c r="O185" i="1"/>
  <c r="N185" i="1"/>
  <c r="L185" i="1"/>
  <c r="J185" i="1"/>
  <c r="I185" i="1"/>
  <c r="H185" i="1"/>
  <c r="F185" i="1"/>
  <c r="A185" i="1"/>
  <c r="O184" i="1"/>
  <c r="N184" i="1"/>
  <c r="L184" i="1"/>
  <c r="J184" i="1"/>
  <c r="I184" i="1"/>
  <c r="H184" i="1"/>
  <c r="F184" i="1"/>
  <c r="A184" i="1"/>
  <c r="O183" i="1"/>
  <c r="N183" i="1"/>
  <c r="L183" i="1"/>
  <c r="K183" i="1"/>
  <c r="J183" i="1"/>
  <c r="I183" i="1"/>
  <c r="H183" i="1"/>
  <c r="F183" i="1"/>
  <c r="A183" i="1"/>
  <c r="O182" i="1"/>
  <c r="N182" i="1"/>
  <c r="L182" i="1"/>
  <c r="K182" i="1"/>
  <c r="J182" i="1"/>
  <c r="I182" i="1"/>
  <c r="H182" i="1"/>
  <c r="F182" i="1"/>
  <c r="A182" i="1"/>
  <c r="O181" i="1"/>
  <c r="N181" i="1"/>
  <c r="L181" i="1"/>
  <c r="J181" i="1"/>
  <c r="I181" i="1"/>
  <c r="H181" i="1"/>
  <c r="F181" i="1"/>
  <c r="A181" i="1"/>
  <c r="O180" i="1"/>
  <c r="N180" i="1"/>
  <c r="M180" i="1"/>
  <c r="L180" i="1"/>
  <c r="K180" i="1"/>
  <c r="J180" i="1"/>
  <c r="I180" i="1"/>
  <c r="H180" i="1"/>
  <c r="F180" i="1"/>
  <c r="A180" i="1"/>
  <c r="O179" i="1"/>
  <c r="N179" i="1"/>
  <c r="M179" i="1"/>
  <c r="L179" i="1"/>
  <c r="K179" i="1"/>
  <c r="J179" i="1"/>
  <c r="I179" i="1"/>
  <c r="H179" i="1"/>
  <c r="F179" i="1"/>
  <c r="A179" i="1"/>
  <c r="O178" i="1"/>
  <c r="N178" i="1"/>
  <c r="M178" i="1"/>
  <c r="L178" i="1"/>
  <c r="K178" i="1"/>
  <c r="J178" i="1"/>
  <c r="I178" i="1"/>
  <c r="H178" i="1"/>
  <c r="F178" i="1"/>
  <c r="A178" i="1"/>
  <c r="O177" i="1"/>
  <c r="N177" i="1"/>
  <c r="M177" i="1"/>
  <c r="L177" i="1"/>
  <c r="K177" i="1"/>
  <c r="J177" i="1"/>
  <c r="I177" i="1"/>
  <c r="H177" i="1"/>
  <c r="F177" i="1"/>
  <c r="A177" i="1"/>
  <c r="O176" i="1"/>
  <c r="N176" i="1"/>
  <c r="M176" i="1"/>
  <c r="L176" i="1"/>
  <c r="K176" i="1"/>
  <c r="J176" i="1"/>
  <c r="I176" i="1"/>
  <c r="H176" i="1"/>
  <c r="F176" i="1"/>
  <c r="A176" i="1"/>
  <c r="S175" i="1"/>
  <c r="R175" i="1"/>
  <c r="Q175" i="1"/>
  <c r="P175" i="1"/>
  <c r="O175" i="1"/>
  <c r="N175" i="1"/>
  <c r="M175" i="1"/>
  <c r="L175" i="1"/>
  <c r="K175" i="1"/>
  <c r="J175" i="1"/>
  <c r="I175" i="1"/>
  <c r="H175" i="1"/>
  <c r="F175" i="1"/>
  <c r="A175" i="1"/>
  <c r="O174" i="1"/>
  <c r="N174" i="1"/>
  <c r="M174" i="1"/>
  <c r="L174" i="1"/>
  <c r="K174" i="1"/>
  <c r="J174" i="1"/>
  <c r="I174" i="1"/>
  <c r="H174" i="1"/>
  <c r="F174" i="1"/>
  <c r="A174" i="1"/>
  <c r="O173" i="1"/>
  <c r="N173" i="1"/>
  <c r="M173" i="1"/>
  <c r="L173" i="1"/>
  <c r="K173" i="1"/>
  <c r="J173" i="1"/>
  <c r="I173" i="1"/>
  <c r="H173" i="1"/>
  <c r="F173" i="1"/>
  <c r="A173" i="1"/>
  <c r="O172" i="1"/>
  <c r="N172" i="1"/>
  <c r="M172" i="1"/>
  <c r="L172" i="1"/>
  <c r="K172" i="1"/>
  <c r="J172" i="1"/>
  <c r="I172" i="1"/>
  <c r="H172" i="1"/>
  <c r="F172" i="1"/>
  <c r="A172" i="1"/>
  <c r="S171" i="1"/>
  <c r="R171" i="1"/>
  <c r="Q171" i="1"/>
  <c r="P171" i="1"/>
  <c r="O171" i="1"/>
  <c r="N171" i="1"/>
  <c r="M171" i="1"/>
  <c r="L171" i="1"/>
  <c r="K171" i="1"/>
  <c r="J171" i="1"/>
  <c r="I171" i="1"/>
  <c r="H171" i="1"/>
  <c r="F171" i="1"/>
  <c r="A171" i="1"/>
  <c r="O170" i="1"/>
  <c r="N170" i="1"/>
  <c r="L170" i="1"/>
  <c r="K170" i="1"/>
  <c r="J170" i="1"/>
  <c r="I170" i="1"/>
  <c r="H170" i="1"/>
  <c r="F170" i="1"/>
  <c r="A170" i="1"/>
  <c r="O169" i="1"/>
  <c r="N169" i="1"/>
  <c r="M169" i="1"/>
  <c r="L169" i="1"/>
  <c r="K169" i="1"/>
  <c r="J169" i="1"/>
  <c r="I169" i="1"/>
  <c r="H169" i="1"/>
  <c r="F169" i="1"/>
  <c r="A169" i="1"/>
  <c r="O168" i="1"/>
  <c r="N168" i="1"/>
  <c r="M168" i="1"/>
  <c r="L168" i="1"/>
  <c r="K168" i="1"/>
  <c r="J168" i="1"/>
  <c r="I168" i="1"/>
  <c r="H168" i="1"/>
  <c r="F168" i="1"/>
  <c r="A168" i="1"/>
  <c r="S167" i="1"/>
  <c r="R167" i="1"/>
  <c r="Q167" i="1"/>
  <c r="P167" i="1"/>
  <c r="O167" i="1"/>
  <c r="N167" i="1"/>
  <c r="M167" i="1"/>
  <c r="L167" i="1"/>
  <c r="K167" i="1"/>
  <c r="J167" i="1"/>
  <c r="I167" i="1"/>
  <c r="H167" i="1"/>
  <c r="F167" i="1"/>
  <c r="A167" i="1"/>
  <c r="S166" i="1"/>
  <c r="R166" i="1"/>
  <c r="Q166" i="1"/>
  <c r="P166" i="1"/>
  <c r="O166" i="1"/>
  <c r="N166" i="1"/>
  <c r="M166" i="1"/>
  <c r="L166" i="1"/>
  <c r="K166" i="1"/>
  <c r="J166" i="1"/>
  <c r="I166" i="1"/>
  <c r="H166" i="1"/>
  <c r="F166" i="1"/>
  <c r="A166" i="1"/>
  <c r="O165" i="1"/>
  <c r="N165" i="1"/>
  <c r="M165" i="1"/>
  <c r="L165" i="1"/>
  <c r="K165" i="1"/>
  <c r="J165" i="1"/>
  <c r="I165" i="1"/>
  <c r="H165" i="1"/>
  <c r="F165" i="1"/>
  <c r="A165" i="1"/>
  <c r="O164" i="1"/>
  <c r="N164" i="1"/>
  <c r="M164" i="1"/>
  <c r="L164" i="1"/>
  <c r="K164" i="1"/>
  <c r="J164" i="1"/>
  <c r="I164" i="1"/>
  <c r="H164" i="1"/>
  <c r="F164" i="1"/>
  <c r="A164" i="1"/>
  <c r="O163" i="1"/>
  <c r="N163" i="1"/>
  <c r="M163" i="1"/>
  <c r="L163" i="1"/>
  <c r="K163" i="1"/>
  <c r="J163" i="1"/>
  <c r="I163" i="1"/>
  <c r="H163" i="1"/>
  <c r="F163" i="1"/>
  <c r="A163" i="1"/>
  <c r="S162" i="1"/>
  <c r="R162" i="1"/>
  <c r="Q162" i="1"/>
  <c r="P162" i="1"/>
  <c r="O162" i="1"/>
  <c r="N162" i="1"/>
  <c r="M162" i="1"/>
  <c r="L162" i="1"/>
  <c r="K162" i="1"/>
  <c r="J162" i="1"/>
  <c r="I162" i="1"/>
  <c r="H162" i="1"/>
  <c r="A162" i="1"/>
  <c r="O161" i="1"/>
  <c r="N161" i="1"/>
  <c r="L161" i="1"/>
  <c r="J161" i="1"/>
  <c r="I161" i="1"/>
  <c r="H161" i="1"/>
  <c r="F161" i="1"/>
  <c r="A161" i="1"/>
  <c r="O160" i="1"/>
  <c r="N160" i="1"/>
  <c r="M160" i="1"/>
  <c r="L160" i="1"/>
  <c r="K160" i="1"/>
  <c r="J160" i="1"/>
  <c r="I160" i="1"/>
  <c r="H160" i="1"/>
  <c r="F160" i="1"/>
  <c r="A160" i="1"/>
  <c r="O159" i="1"/>
  <c r="N159" i="1"/>
  <c r="M159" i="1"/>
  <c r="L159" i="1"/>
  <c r="K159" i="1"/>
  <c r="J159" i="1"/>
  <c r="I159" i="1"/>
  <c r="H159" i="1"/>
  <c r="F159" i="1"/>
  <c r="A159" i="1"/>
  <c r="O158" i="1"/>
  <c r="N158" i="1"/>
  <c r="M158" i="1"/>
  <c r="L158" i="1"/>
  <c r="K158" i="1"/>
  <c r="J158" i="1"/>
  <c r="H158" i="1"/>
  <c r="F158" i="1"/>
  <c r="A158" i="1"/>
  <c r="O157" i="1"/>
  <c r="N157" i="1"/>
  <c r="M157" i="1"/>
  <c r="L157" i="1"/>
  <c r="K157" i="1"/>
  <c r="J157" i="1"/>
  <c r="I157" i="1"/>
  <c r="H157" i="1"/>
  <c r="F157" i="1"/>
  <c r="A157" i="1"/>
  <c r="O156" i="1"/>
  <c r="N156" i="1"/>
  <c r="L156" i="1"/>
  <c r="J156" i="1"/>
  <c r="I156" i="1"/>
  <c r="H156" i="1"/>
  <c r="F156" i="1"/>
  <c r="A156" i="1"/>
  <c r="O155" i="1"/>
  <c r="N155" i="1"/>
  <c r="M155" i="1"/>
  <c r="L155" i="1"/>
  <c r="K155" i="1"/>
  <c r="J155" i="1"/>
  <c r="H155" i="1"/>
  <c r="F155" i="1"/>
  <c r="A155" i="1"/>
  <c r="O154" i="1"/>
  <c r="N154" i="1"/>
  <c r="L154" i="1"/>
  <c r="J154" i="1"/>
  <c r="I154" i="1"/>
  <c r="H154" i="1"/>
  <c r="F154" i="1"/>
  <c r="A154" i="1"/>
  <c r="O153" i="1"/>
  <c r="N153" i="1"/>
  <c r="L153" i="1"/>
  <c r="J153" i="1"/>
  <c r="I153" i="1"/>
  <c r="H153" i="1"/>
  <c r="F153" i="1"/>
  <c r="A153" i="1"/>
  <c r="O152" i="1"/>
  <c r="N152" i="1"/>
  <c r="L152" i="1"/>
  <c r="K152" i="1"/>
  <c r="J152" i="1"/>
  <c r="I152" i="1"/>
  <c r="H152" i="1"/>
  <c r="F152" i="1"/>
  <c r="A152" i="1"/>
  <c r="O151" i="1"/>
  <c r="N151" i="1"/>
  <c r="L151" i="1"/>
  <c r="K151" i="1"/>
  <c r="J151" i="1"/>
  <c r="I151" i="1"/>
  <c r="H151" i="1"/>
  <c r="F151" i="1"/>
  <c r="A151" i="1"/>
  <c r="O150" i="1"/>
  <c r="N150" i="1"/>
  <c r="L150" i="1"/>
  <c r="K150" i="1"/>
  <c r="J150" i="1"/>
  <c r="I150" i="1"/>
  <c r="H150" i="1"/>
  <c r="A150" i="1"/>
  <c r="O149" i="1"/>
  <c r="N149" i="1"/>
  <c r="L149" i="1"/>
  <c r="K149" i="1"/>
  <c r="J149" i="1"/>
  <c r="I149" i="1"/>
  <c r="H149" i="1"/>
  <c r="F149" i="1"/>
  <c r="A149" i="1"/>
  <c r="O148" i="1"/>
  <c r="N148" i="1"/>
  <c r="L148" i="1"/>
  <c r="J148" i="1"/>
  <c r="I148" i="1"/>
  <c r="H148" i="1"/>
  <c r="F148" i="1"/>
  <c r="A148" i="1"/>
  <c r="O147" i="1"/>
  <c r="N147" i="1"/>
  <c r="L147" i="1"/>
  <c r="K147" i="1"/>
  <c r="J147" i="1"/>
  <c r="I147" i="1"/>
  <c r="H147" i="1"/>
  <c r="F147" i="1"/>
  <c r="A147" i="1"/>
  <c r="O146" i="1"/>
  <c r="N146" i="1"/>
  <c r="L146" i="1"/>
  <c r="K146" i="1"/>
  <c r="J146" i="1"/>
  <c r="I146" i="1"/>
  <c r="H146" i="1"/>
  <c r="F146" i="1"/>
  <c r="A146" i="1"/>
  <c r="O145" i="1"/>
  <c r="N145" i="1"/>
  <c r="L145" i="1"/>
  <c r="K145" i="1"/>
  <c r="J145" i="1"/>
  <c r="I145" i="1"/>
  <c r="H145" i="1"/>
  <c r="F145" i="1"/>
  <c r="A145" i="1"/>
  <c r="O144" i="1"/>
  <c r="N144" i="1"/>
  <c r="L144" i="1"/>
  <c r="J144" i="1"/>
  <c r="I144" i="1"/>
  <c r="H144" i="1"/>
  <c r="F144" i="1"/>
  <c r="A144" i="1"/>
  <c r="O143" i="1"/>
  <c r="N143" i="1"/>
  <c r="L143" i="1"/>
  <c r="K143" i="1"/>
  <c r="J143" i="1"/>
  <c r="I143" i="1"/>
  <c r="H143" i="1"/>
  <c r="F143" i="1"/>
  <c r="A143" i="1"/>
  <c r="O142" i="1"/>
  <c r="N142" i="1"/>
  <c r="L142" i="1"/>
  <c r="K142" i="1"/>
  <c r="J142" i="1"/>
  <c r="I142" i="1"/>
  <c r="H142" i="1"/>
  <c r="F142" i="1"/>
  <c r="A142" i="1"/>
  <c r="O141" i="1"/>
  <c r="N141" i="1"/>
  <c r="L141" i="1"/>
  <c r="K141" i="1"/>
  <c r="J141" i="1"/>
  <c r="I141" i="1"/>
  <c r="H141" i="1"/>
  <c r="F141" i="1"/>
  <c r="A141" i="1"/>
  <c r="O140" i="1"/>
  <c r="N140" i="1"/>
  <c r="L140" i="1"/>
  <c r="K140" i="1"/>
  <c r="J140" i="1"/>
  <c r="I140" i="1"/>
  <c r="H140" i="1"/>
  <c r="F140" i="1"/>
  <c r="A140" i="1"/>
  <c r="O139" i="1"/>
  <c r="N139" i="1"/>
  <c r="L139" i="1"/>
  <c r="K139" i="1"/>
  <c r="J139" i="1"/>
  <c r="I139" i="1"/>
  <c r="H139" i="1"/>
  <c r="F139" i="1"/>
  <c r="A139" i="1"/>
  <c r="O138" i="1"/>
  <c r="N138" i="1"/>
  <c r="L138" i="1"/>
  <c r="K138" i="1"/>
  <c r="J138" i="1"/>
  <c r="I138" i="1"/>
  <c r="H138" i="1"/>
  <c r="F138" i="1"/>
  <c r="A138" i="1"/>
  <c r="O137" i="1"/>
  <c r="N137" i="1"/>
  <c r="L137" i="1"/>
  <c r="J137" i="1"/>
  <c r="I137" i="1"/>
  <c r="H137" i="1"/>
  <c r="F137" i="1"/>
  <c r="A137" i="1"/>
  <c r="O136" i="1"/>
  <c r="N136" i="1"/>
  <c r="L136" i="1"/>
  <c r="K136" i="1"/>
  <c r="J136" i="1"/>
  <c r="I136" i="1"/>
  <c r="H136" i="1"/>
  <c r="F136" i="1"/>
  <c r="A136" i="1"/>
  <c r="O135" i="1"/>
  <c r="N135" i="1"/>
  <c r="L135" i="1"/>
  <c r="K135" i="1"/>
  <c r="J135" i="1"/>
  <c r="I135" i="1"/>
  <c r="H135" i="1"/>
  <c r="F135" i="1"/>
  <c r="A135" i="1"/>
  <c r="O134" i="1"/>
  <c r="N134" i="1"/>
  <c r="L134" i="1"/>
  <c r="K134" i="1"/>
  <c r="J134" i="1"/>
  <c r="I134" i="1"/>
  <c r="H134" i="1"/>
  <c r="F134" i="1"/>
  <c r="A134" i="1"/>
  <c r="O133" i="1"/>
  <c r="N133" i="1"/>
  <c r="L133" i="1"/>
  <c r="K133" i="1"/>
  <c r="J133" i="1"/>
  <c r="I133" i="1"/>
  <c r="H133" i="1"/>
  <c r="F133" i="1"/>
  <c r="A133" i="1"/>
  <c r="O132" i="1"/>
  <c r="N132" i="1"/>
  <c r="L132" i="1"/>
  <c r="K132" i="1"/>
  <c r="J132" i="1"/>
  <c r="I132" i="1"/>
  <c r="H132" i="1"/>
  <c r="F132" i="1"/>
  <c r="A132" i="1"/>
  <c r="O131" i="1"/>
  <c r="N131" i="1"/>
  <c r="L131" i="1"/>
  <c r="K131" i="1"/>
  <c r="J131" i="1"/>
  <c r="I131" i="1"/>
  <c r="H131" i="1"/>
  <c r="F131" i="1"/>
  <c r="A131" i="1"/>
  <c r="O130" i="1"/>
  <c r="N130" i="1"/>
  <c r="L130" i="1"/>
  <c r="K130" i="1"/>
  <c r="J130" i="1"/>
  <c r="I130" i="1"/>
  <c r="H130" i="1"/>
  <c r="F130" i="1"/>
  <c r="A130" i="1"/>
  <c r="O129" i="1"/>
  <c r="N129" i="1"/>
  <c r="L129" i="1"/>
  <c r="K129" i="1"/>
  <c r="J129" i="1"/>
  <c r="I129" i="1"/>
  <c r="H129" i="1"/>
  <c r="F129" i="1"/>
  <c r="A129" i="1"/>
  <c r="O128" i="1"/>
  <c r="N128" i="1"/>
  <c r="L128" i="1"/>
  <c r="K128" i="1"/>
  <c r="J128" i="1"/>
  <c r="I128" i="1"/>
  <c r="H128" i="1"/>
  <c r="F128" i="1"/>
  <c r="A128" i="1"/>
  <c r="O127" i="1"/>
  <c r="N127" i="1"/>
  <c r="L127" i="1"/>
  <c r="J127" i="1"/>
  <c r="I127" i="1"/>
  <c r="H127" i="1"/>
  <c r="F127" i="1"/>
  <c r="A127" i="1"/>
  <c r="O126" i="1"/>
  <c r="N126" i="1"/>
  <c r="L126" i="1"/>
  <c r="K126" i="1"/>
  <c r="J126" i="1"/>
  <c r="I126" i="1"/>
  <c r="H126" i="1"/>
  <c r="F126" i="1"/>
  <c r="A126" i="1"/>
  <c r="O125" i="1"/>
  <c r="N125" i="1"/>
  <c r="L125" i="1"/>
  <c r="K125" i="1"/>
  <c r="J125" i="1"/>
  <c r="I125" i="1"/>
  <c r="H125" i="1"/>
  <c r="F125" i="1"/>
  <c r="A125" i="1"/>
  <c r="N124" i="1"/>
  <c r="L124" i="1"/>
  <c r="K124" i="1"/>
  <c r="J124" i="1"/>
  <c r="I124" i="1"/>
  <c r="H124" i="1"/>
  <c r="F124" i="1"/>
  <c r="A124" i="1"/>
  <c r="N123" i="1"/>
  <c r="L123" i="1"/>
  <c r="K123" i="1"/>
  <c r="J123" i="1"/>
  <c r="I123" i="1"/>
  <c r="H123" i="1"/>
  <c r="F123" i="1"/>
  <c r="A123" i="1"/>
  <c r="N122" i="1"/>
  <c r="L122" i="1"/>
  <c r="K122" i="1"/>
  <c r="J122" i="1"/>
  <c r="I122" i="1"/>
  <c r="H122" i="1"/>
  <c r="F122" i="1"/>
  <c r="A122" i="1"/>
  <c r="N121" i="1"/>
  <c r="L121" i="1"/>
  <c r="J121" i="1"/>
  <c r="I121" i="1"/>
  <c r="H121" i="1"/>
  <c r="F121" i="1"/>
  <c r="A121" i="1"/>
  <c r="N120" i="1"/>
  <c r="L120" i="1"/>
  <c r="J120" i="1"/>
  <c r="I120" i="1"/>
  <c r="H120" i="1"/>
  <c r="F120" i="1"/>
  <c r="A120" i="1"/>
  <c r="N119" i="1"/>
  <c r="L119" i="1"/>
  <c r="K119" i="1"/>
  <c r="J119" i="1"/>
  <c r="I119" i="1"/>
  <c r="H119" i="1"/>
  <c r="F119" i="1"/>
  <c r="A119" i="1"/>
  <c r="S118" i="1"/>
  <c r="R118" i="1"/>
  <c r="P118" i="1"/>
  <c r="N118" i="1"/>
  <c r="L118" i="1"/>
  <c r="K118" i="1"/>
  <c r="J118" i="1"/>
  <c r="I118" i="1"/>
  <c r="H118" i="1"/>
  <c r="F118" i="1"/>
  <c r="A118" i="1"/>
  <c r="S117" i="1"/>
  <c r="R117" i="1"/>
  <c r="P117" i="1"/>
  <c r="N117" i="1"/>
  <c r="L117" i="1"/>
  <c r="K117" i="1"/>
  <c r="J117" i="1"/>
  <c r="H117" i="1"/>
  <c r="F117" i="1"/>
  <c r="A117" i="1"/>
  <c r="S116" i="1"/>
  <c r="R116" i="1"/>
  <c r="Q116" i="1"/>
  <c r="P116" i="1"/>
  <c r="O116" i="1"/>
  <c r="N116" i="1"/>
  <c r="L116" i="1"/>
  <c r="K116" i="1"/>
  <c r="J116" i="1"/>
  <c r="H116" i="1"/>
  <c r="F116" i="1"/>
  <c r="A116" i="1"/>
  <c r="S115" i="1"/>
  <c r="R115" i="1"/>
  <c r="Q115" i="1"/>
  <c r="P115" i="1"/>
  <c r="O115" i="1"/>
  <c r="N115" i="1"/>
  <c r="L115" i="1"/>
  <c r="K115" i="1"/>
  <c r="J115" i="1"/>
  <c r="H115" i="1"/>
  <c r="A115" i="1"/>
  <c r="S114" i="1"/>
  <c r="R114" i="1"/>
  <c r="P114" i="1"/>
  <c r="N114" i="1"/>
  <c r="L114" i="1"/>
  <c r="J114" i="1"/>
  <c r="I114" i="1"/>
  <c r="H114" i="1"/>
  <c r="F114" i="1"/>
  <c r="A114" i="1"/>
  <c r="S113" i="1"/>
  <c r="R113" i="1"/>
  <c r="Q113" i="1"/>
  <c r="P113" i="1"/>
  <c r="O113" i="1"/>
  <c r="N113" i="1"/>
  <c r="L113" i="1"/>
  <c r="K113" i="1"/>
  <c r="J113" i="1"/>
  <c r="H113" i="1"/>
  <c r="F113" i="1"/>
  <c r="A113" i="1"/>
  <c r="J112" i="1"/>
  <c r="I112" i="1"/>
  <c r="H112" i="1"/>
  <c r="F112" i="1"/>
  <c r="A112" i="1"/>
  <c r="J111" i="1"/>
  <c r="I111" i="1"/>
  <c r="H111" i="1"/>
  <c r="F111" i="1"/>
  <c r="A111" i="1"/>
  <c r="M110" i="1"/>
  <c r="L110" i="1"/>
  <c r="J110" i="1"/>
  <c r="H110" i="1"/>
  <c r="F110" i="1"/>
  <c r="A110" i="1"/>
  <c r="M109" i="1"/>
  <c r="L109" i="1"/>
  <c r="K109" i="1"/>
  <c r="J109" i="1"/>
  <c r="I109" i="1"/>
  <c r="H109" i="1"/>
  <c r="F109" i="1"/>
  <c r="A109" i="1"/>
  <c r="M108" i="1"/>
  <c r="L108" i="1"/>
  <c r="K108" i="1"/>
  <c r="J108" i="1"/>
  <c r="I108" i="1"/>
  <c r="H108" i="1"/>
  <c r="F108" i="1"/>
  <c r="A108" i="1"/>
  <c r="M107" i="1"/>
  <c r="L107" i="1"/>
  <c r="K107" i="1"/>
  <c r="J107" i="1"/>
  <c r="H107" i="1"/>
  <c r="F107" i="1"/>
  <c r="A107" i="1"/>
  <c r="J106" i="1"/>
  <c r="I106" i="1"/>
  <c r="H106" i="1"/>
  <c r="F106" i="1"/>
  <c r="A106" i="1"/>
  <c r="J105" i="1"/>
  <c r="I105" i="1"/>
  <c r="H105" i="1"/>
  <c r="F105" i="1"/>
  <c r="A105" i="1"/>
  <c r="M104" i="1"/>
  <c r="L104" i="1"/>
  <c r="K104" i="1"/>
  <c r="J104" i="1"/>
  <c r="H104" i="1"/>
  <c r="F104" i="1"/>
  <c r="A104" i="1"/>
  <c r="O103" i="1"/>
  <c r="N103" i="1"/>
  <c r="M103" i="1"/>
  <c r="L103" i="1"/>
  <c r="K103" i="1"/>
  <c r="J103" i="1"/>
  <c r="I103" i="1"/>
  <c r="H103" i="1"/>
  <c r="F103" i="1"/>
  <c r="A103" i="1"/>
  <c r="K102" i="1"/>
  <c r="J102" i="1"/>
  <c r="H102" i="1"/>
  <c r="F102" i="1"/>
  <c r="A102" i="1"/>
  <c r="K101" i="1"/>
  <c r="J101" i="1"/>
  <c r="H101" i="1"/>
  <c r="F101" i="1"/>
  <c r="A101" i="1"/>
  <c r="K100" i="1"/>
  <c r="J100" i="1"/>
  <c r="I100" i="1"/>
  <c r="H100" i="1"/>
  <c r="F100" i="1"/>
  <c r="A100" i="1"/>
  <c r="K99" i="1"/>
  <c r="J99" i="1"/>
  <c r="I99" i="1"/>
  <c r="H99" i="1"/>
  <c r="F99" i="1"/>
  <c r="A99" i="1"/>
  <c r="K98" i="1"/>
  <c r="J98" i="1"/>
  <c r="I98" i="1"/>
  <c r="H98" i="1"/>
  <c r="F98" i="1"/>
  <c r="A98" i="1"/>
  <c r="J97" i="1"/>
  <c r="I97" i="1"/>
  <c r="H97" i="1"/>
  <c r="F97" i="1"/>
  <c r="A97" i="1"/>
  <c r="J96" i="1"/>
  <c r="I96" i="1"/>
  <c r="H96" i="1"/>
  <c r="F96" i="1"/>
  <c r="A96" i="1"/>
  <c r="J95" i="1"/>
  <c r="I95" i="1"/>
  <c r="H95" i="1"/>
  <c r="F95" i="1"/>
  <c r="A95" i="1"/>
  <c r="J94" i="1"/>
  <c r="I94" i="1"/>
  <c r="H94" i="1"/>
  <c r="F94" i="1"/>
  <c r="A94" i="1"/>
  <c r="J93" i="1"/>
  <c r="I93" i="1"/>
  <c r="H93" i="1"/>
  <c r="F93" i="1"/>
  <c r="A93" i="1"/>
  <c r="O92" i="1"/>
  <c r="N92" i="1"/>
  <c r="L92" i="1"/>
  <c r="K92" i="1"/>
  <c r="J92" i="1"/>
  <c r="I92" i="1"/>
  <c r="H92" i="1"/>
  <c r="F92" i="1"/>
  <c r="A92" i="1"/>
  <c r="O91" i="1"/>
  <c r="N91" i="1"/>
  <c r="L91" i="1"/>
  <c r="K91" i="1"/>
  <c r="J91" i="1"/>
  <c r="I91" i="1"/>
  <c r="H91" i="1"/>
  <c r="F91" i="1"/>
  <c r="A91" i="1"/>
  <c r="O90" i="1"/>
  <c r="N90" i="1"/>
  <c r="L90" i="1"/>
  <c r="K90" i="1"/>
  <c r="J90" i="1"/>
  <c r="I90" i="1"/>
  <c r="H90" i="1"/>
  <c r="F90" i="1"/>
  <c r="A90" i="1"/>
  <c r="O89" i="1"/>
  <c r="N89" i="1"/>
  <c r="L89" i="1"/>
  <c r="K89" i="1"/>
  <c r="J89" i="1"/>
  <c r="I89" i="1"/>
  <c r="H89" i="1"/>
  <c r="F89" i="1"/>
  <c r="A89" i="1"/>
  <c r="O88" i="1"/>
  <c r="N88" i="1"/>
  <c r="L88" i="1"/>
  <c r="K88" i="1"/>
  <c r="J88" i="1"/>
  <c r="I88" i="1"/>
  <c r="H88" i="1"/>
  <c r="F88" i="1"/>
  <c r="A88" i="1"/>
  <c r="O87" i="1"/>
  <c r="N87" i="1"/>
  <c r="L87" i="1"/>
  <c r="K87" i="1"/>
  <c r="J87" i="1"/>
  <c r="I87" i="1"/>
  <c r="H87" i="1"/>
  <c r="F87" i="1"/>
  <c r="A87" i="1"/>
  <c r="O86" i="1"/>
  <c r="N86" i="1"/>
  <c r="L86" i="1"/>
  <c r="K86" i="1"/>
  <c r="J86" i="1"/>
  <c r="H86" i="1"/>
  <c r="F86" i="1"/>
  <c r="A86" i="1"/>
  <c r="O85" i="1"/>
  <c r="N85" i="1"/>
  <c r="M85" i="1"/>
  <c r="L85" i="1"/>
  <c r="K85" i="1"/>
  <c r="J85" i="1"/>
  <c r="I85" i="1"/>
  <c r="H85" i="1"/>
  <c r="F85" i="1"/>
  <c r="A85" i="1"/>
  <c r="O84" i="1"/>
  <c r="N84" i="1"/>
  <c r="M84" i="1"/>
  <c r="L84" i="1"/>
  <c r="K84" i="1"/>
  <c r="J84" i="1"/>
  <c r="H84" i="1"/>
  <c r="A84" i="1"/>
  <c r="O83" i="1"/>
  <c r="N83" i="1"/>
  <c r="M83" i="1"/>
  <c r="L83" i="1"/>
  <c r="K83" i="1"/>
  <c r="J83" i="1"/>
  <c r="H83" i="1"/>
  <c r="F83" i="1"/>
  <c r="A83" i="1"/>
  <c r="K82" i="1"/>
  <c r="J82" i="1"/>
  <c r="H82" i="1"/>
  <c r="F82" i="1"/>
  <c r="A82" i="1"/>
  <c r="K81" i="1"/>
  <c r="J81" i="1"/>
  <c r="I81" i="1"/>
  <c r="H81" i="1"/>
  <c r="F81" i="1"/>
  <c r="A81" i="1"/>
  <c r="M80" i="1"/>
  <c r="L80" i="1"/>
  <c r="K80" i="1"/>
  <c r="J80" i="1"/>
  <c r="H80" i="1"/>
  <c r="F80" i="1"/>
  <c r="A80" i="1"/>
  <c r="J79" i="1"/>
  <c r="I79" i="1"/>
  <c r="H79" i="1"/>
  <c r="F79" i="1"/>
  <c r="A79" i="1"/>
  <c r="J78" i="1"/>
  <c r="I78" i="1"/>
  <c r="H78" i="1"/>
  <c r="F78" i="1"/>
  <c r="A78" i="1"/>
  <c r="O77" i="1"/>
  <c r="N77" i="1"/>
  <c r="L77" i="1"/>
  <c r="J77" i="1"/>
  <c r="H77" i="1"/>
  <c r="F77" i="1"/>
  <c r="A77" i="1"/>
  <c r="O76" i="1"/>
  <c r="N76" i="1"/>
  <c r="M76" i="1"/>
  <c r="L76" i="1"/>
  <c r="K76" i="1"/>
  <c r="J76" i="1"/>
  <c r="I76" i="1"/>
  <c r="H76" i="1"/>
  <c r="F76" i="1"/>
  <c r="A76" i="1"/>
  <c r="O75" i="1"/>
  <c r="N75" i="1"/>
  <c r="M75" i="1"/>
  <c r="L75" i="1"/>
  <c r="K75" i="1"/>
  <c r="J75" i="1"/>
  <c r="I75" i="1"/>
  <c r="H75" i="1"/>
  <c r="A75" i="1"/>
  <c r="O74" i="1"/>
  <c r="N74" i="1"/>
  <c r="M74" i="1"/>
  <c r="L74" i="1"/>
  <c r="K74" i="1"/>
  <c r="J74" i="1"/>
  <c r="I74" i="1"/>
  <c r="H74" i="1"/>
  <c r="F74" i="1"/>
  <c r="A74" i="1"/>
  <c r="O73" i="1"/>
  <c r="N73" i="1"/>
  <c r="M73" i="1"/>
  <c r="L73" i="1"/>
  <c r="K73" i="1"/>
  <c r="J73" i="1"/>
  <c r="I73" i="1"/>
  <c r="H73" i="1"/>
  <c r="F73" i="1"/>
  <c r="A73" i="1"/>
  <c r="O72" i="1"/>
  <c r="N72" i="1"/>
  <c r="M72" i="1"/>
  <c r="L72" i="1"/>
  <c r="K72" i="1"/>
  <c r="J72" i="1"/>
  <c r="I72" i="1"/>
  <c r="H72" i="1"/>
  <c r="F72" i="1"/>
  <c r="A72" i="1"/>
  <c r="O71" i="1"/>
  <c r="N71" i="1"/>
  <c r="M71" i="1"/>
  <c r="L71" i="1"/>
  <c r="K71" i="1"/>
  <c r="J71" i="1"/>
  <c r="I71" i="1"/>
  <c r="H71" i="1"/>
  <c r="F71" i="1"/>
  <c r="A71" i="1"/>
  <c r="O70" i="1"/>
  <c r="N70" i="1"/>
  <c r="M70" i="1"/>
  <c r="L70" i="1"/>
  <c r="K70" i="1"/>
  <c r="J70" i="1"/>
  <c r="I70" i="1"/>
  <c r="H70" i="1"/>
  <c r="F70" i="1"/>
  <c r="A70" i="1"/>
  <c r="O69" i="1"/>
  <c r="N69" i="1"/>
  <c r="M69" i="1"/>
  <c r="L69" i="1"/>
  <c r="K69" i="1"/>
  <c r="J69" i="1"/>
  <c r="I69" i="1"/>
  <c r="H69" i="1"/>
  <c r="F69" i="1"/>
  <c r="A69" i="1"/>
  <c r="O68" i="1"/>
  <c r="N68" i="1"/>
  <c r="M68" i="1"/>
  <c r="L68" i="1"/>
  <c r="J68" i="1"/>
  <c r="I68" i="1"/>
  <c r="H68" i="1"/>
  <c r="F68" i="1"/>
  <c r="A68" i="1"/>
  <c r="K67" i="1"/>
  <c r="J67" i="1"/>
  <c r="I67" i="1"/>
  <c r="H67" i="1"/>
  <c r="F67" i="1"/>
  <c r="A67" i="1"/>
  <c r="K66" i="1"/>
  <c r="J66" i="1"/>
  <c r="I66" i="1"/>
  <c r="H66" i="1"/>
  <c r="F66" i="1"/>
  <c r="A66" i="1"/>
  <c r="J65" i="1"/>
  <c r="I65" i="1"/>
  <c r="H65" i="1"/>
  <c r="F65" i="1"/>
  <c r="A65" i="1"/>
  <c r="J64" i="1"/>
  <c r="I64" i="1"/>
  <c r="H64" i="1"/>
  <c r="F64" i="1"/>
  <c r="A64" i="1"/>
  <c r="J63" i="1"/>
  <c r="I63" i="1"/>
  <c r="H63" i="1"/>
  <c r="F63" i="1"/>
  <c r="A63" i="1"/>
  <c r="J62" i="1"/>
  <c r="I62" i="1"/>
  <c r="H62" i="1"/>
  <c r="F62" i="1"/>
  <c r="A62" i="1"/>
  <c r="J61" i="1"/>
  <c r="I61" i="1"/>
  <c r="H61" i="1"/>
  <c r="F61" i="1"/>
  <c r="A61" i="1"/>
  <c r="J60" i="1"/>
  <c r="I60" i="1"/>
  <c r="H60" i="1"/>
  <c r="F60" i="1"/>
  <c r="A60" i="1"/>
  <c r="O59" i="1"/>
  <c r="N59" i="1"/>
  <c r="L59" i="1"/>
  <c r="K59" i="1"/>
  <c r="J59" i="1"/>
  <c r="I59" i="1"/>
  <c r="H59" i="1"/>
  <c r="F59" i="1"/>
  <c r="A59" i="1"/>
  <c r="O58" i="1"/>
  <c r="N58" i="1"/>
  <c r="L58" i="1"/>
  <c r="K58" i="1"/>
  <c r="J58" i="1"/>
  <c r="I58" i="1"/>
  <c r="H58" i="1"/>
  <c r="F58" i="1"/>
  <c r="A58" i="1"/>
  <c r="O57" i="1"/>
  <c r="N57" i="1"/>
  <c r="L57" i="1"/>
  <c r="K57" i="1"/>
  <c r="J57" i="1"/>
  <c r="I57" i="1"/>
  <c r="H57" i="1"/>
  <c r="F57" i="1"/>
  <c r="A57" i="1"/>
  <c r="O56" i="1"/>
  <c r="N56" i="1"/>
  <c r="L56" i="1"/>
  <c r="J56" i="1"/>
  <c r="I56" i="1"/>
  <c r="H56" i="1"/>
  <c r="F56" i="1"/>
  <c r="A56" i="1"/>
  <c r="O55" i="1"/>
  <c r="N55" i="1"/>
  <c r="L55" i="1"/>
  <c r="J55" i="1"/>
  <c r="I55" i="1"/>
  <c r="H55" i="1"/>
  <c r="F55" i="1"/>
  <c r="A55" i="1"/>
  <c r="O54" i="1"/>
  <c r="N54" i="1"/>
  <c r="L54" i="1"/>
  <c r="K54" i="1"/>
  <c r="J54" i="1"/>
  <c r="H54" i="1"/>
  <c r="F54" i="1"/>
  <c r="A54" i="1"/>
  <c r="O53" i="1"/>
  <c r="N53" i="1"/>
  <c r="L53" i="1"/>
  <c r="K53" i="1"/>
  <c r="J53" i="1"/>
  <c r="I53" i="1"/>
  <c r="H53" i="1"/>
  <c r="F53" i="1"/>
  <c r="A53" i="1"/>
  <c r="O52" i="1"/>
  <c r="N52" i="1"/>
  <c r="L52" i="1"/>
  <c r="K52" i="1"/>
  <c r="J52" i="1"/>
  <c r="I52" i="1"/>
  <c r="H52" i="1"/>
  <c r="F52" i="1"/>
  <c r="A52" i="1"/>
  <c r="O51" i="1"/>
  <c r="N51" i="1"/>
  <c r="L51" i="1"/>
  <c r="K51" i="1"/>
  <c r="J51" i="1"/>
  <c r="I51" i="1"/>
  <c r="H51" i="1"/>
  <c r="F51" i="1"/>
  <c r="A51" i="1"/>
  <c r="O50" i="1"/>
  <c r="N50" i="1"/>
  <c r="L50" i="1"/>
  <c r="K50" i="1"/>
  <c r="J50" i="1"/>
  <c r="I50" i="1"/>
  <c r="H50" i="1"/>
  <c r="F50" i="1"/>
  <c r="A50" i="1"/>
  <c r="O49" i="1"/>
  <c r="N49" i="1"/>
  <c r="L49" i="1"/>
  <c r="J49" i="1"/>
  <c r="I49" i="1"/>
  <c r="H49" i="1"/>
  <c r="F49" i="1"/>
  <c r="A49" i="1"/>
  <c r="O48" i="1"/>
  <c r="N48" i="1"/>
  <c r="L48" i="1"/>
  <c r="K48" i="1"/>
  <c r="J48" i="1"/>
  <c r="I48" i="1"/>
  <c r="H48" i="1"/>
  <c r="F48" i="1"/>
  <c r="A48" i="1"/>
  <c r="O47" i="1"/>
  <c r="N47" i="1"/>
  <c r="L47" i="1"/>
  <c r="J47" i="1"/>
  <c r="I47" i="1"/>
  <c r="H47" i="1"/>
  <c r="F47" i="1"/>
  <c r="A47" i="1"/>
  <c r="O46" i="1"/>
  <c r="N46" i="1"/>
  <c r="L46" i="1"/>
  <c r="J46" i="1"/>
  <c r="I46" i="1"/>
  <c r="H46" i="1"/>
  <c r="F46" i="1"/>
  <c r="A46" i="1"/>
  <c r="O45" i="1"/>
  <c r="N45" i="1"/>
  <c r="L45" i="1"/>
  <c r="J45" i="1"/>
  <c r="I45" i="1"/>
  <c r="H45" i="1"/>
  <c r="F45" i="1"/>
  <c r="A45" i="1"/>
  <c r="O44" i="1"/>
  <c r="N44" i="1"/>
  <c r="L44" i="1"/>
  <c r="J44" i="1"/>
  <c r="I44" i="1"/>
  <c r="H44" i="1"/>
  <c r="F44" i="1"/>
  <c r="A44" i="1"/>
  <c r="O43" i="1"/>
  <c r="N43" i="1"/>
  <c r="L43" i="1"/>
  <c r="K43" i="1"/>
  <c r="J43" i="1"/>
  <c r="I43" i="1"/>
  <c r="H43" i="1"/>
  <c r="F43" i="1"/>
  <c r="A43" i="1"/>
  <c r="O42" i="1"/>
  <c r="N42" i="1"/>
  <c r="L42" i="1"/>
  <c r="K42" i="1"/>
  <c r="J42" i="1"/>
  <c r="I42" i="1"/>
  <c r="H42" i="1"/>
  <c r="F42" i="1"/>
  <c r="A42" i="1"/>
  <c r="O41" i="1"/>
  <c r="N41" i="1"/>
  <c r="L41" i="1"/>
  <c r="J41" i="1"/>
  <c r="I41" i="1"/>
  <c r="H41" i="1"/>
  <c r="F41" i="1"/>
  <c r="A41" i="1"/>
  <c r="O40" i="1"/>
  <c r="N40" i="1"/>
  <c r="L40" i="1"/>
  <c r="K40" i="1"/>
  <c r="J40" i="1"/>
  <c r="I40" i="1"/>
  <c r="H40" i="1"/>
  <c r="F40" i="1"/>
  <c r="A40" i="1"/>
  <c r="O39" i="1"/>
  <c r="N39" i="1"/>
  <c r="L39" i="1"/>
  <c r="J39" i="1"/>
  <c r="I39" i="1"/>
  <c r="H39" i="1"/>
  <c r="F39" i="1"/>
  <c r="A39" i="1"/>
  <c r="O38" i="1"/>
  <c r="N38" i="1"/>
  <c r="L38" i="1"/>
  <c r="J38" i="1"/>
  <c r="I38" i="1"/>
  <c r="H38" i="1"/>
  <c r="F38" i="1"/>
  <c r="A38" i="1"/>
  <c r="O37" i="1"/>
  <c r="N37" i="1"/>
  <c r="L37" i="1"/>
  <c r="K37" i="1"/>
  <c r="J37" i="1"/>
  <c r="I37" i="1"/>
  <c r="H37" i="1"/>
  <c r="F37" i="1"/>
  <c r="A37" i="1"/>
  <c r="O36" i="1"/>
  <c r="N36" i="1"/>
  <c r="L36" i="1"/>
  <c r="K36" i="1"/>
  <c r="J36" i="1"/>
  <c r="I36" i="1"/>
  <c r="H36" i="1"/>
  <c r="F36" i="1"/>
  <c r="A36" i="1"/>
  <c r="M35" i="1"/>
  <c r="L35" i="1"/>
  <c r="J35" i="1"/>
  <c r="I35" i="1"/>
  <c r="H35" i="1"/>
  <c r="F35" i="1"/>
  <c r="A35" i="1"/>
  <c r="M34" i="1"/>
  <c r="L34" i="1"/>
  <c r="J34" i="1"/>
  <c r="I34" i="1"/>
  <c r="H34" i="1"/>
  <c r="F34" i="1"/>
  <c r="A34" i="1"/>
  <c r="M33" i="1"/>
  <c r="L33" i="1"/>
  <c r="J33" i="1"/>
  <c r="I33" i="1"/>
  <c r="H33" i="1"/>
  <c r="F33" i="1"/>
  <c r="A33" i="1"/>
  <c r="L32" i="1"/>
  <c r="K32" i="1"/>
  <c r="J32" i="1"/>
  <c r="I32" i="1"/>
  <c r="H32" i="1"/>
  <c r="F32" i="1"/>
  <c r="A32" i="1"/>
  <c r="M31" i="1"/>
  <c r="L31" i="1"/>
  <c r="J31" i="1"/>
  <c r="I31" i="1"/>
  <c r="H31" i="1"/>
  <c r="F31" i="1"/>
  <c r="A31" i="1"/>
  <c r="L30" i="1"/>
  <c r="J30" i="1"/>
  <c r="I30" i="1"/>
  <c r="H30" i="1"/>
  <c r="F30" i="1"/>
  <c r="A30" i="1"/>
  <c r="L29" i="1"/>
  <c r="J29" i="1"/>
  <c r="I29" i="1"/>
  <c r="H29" i="1"/>
  <c r="F29" i="1"/>
  <c r="A29" i="1"/>
  <c r="O28" i="1"/>
  <c r="N28" i="1"/>
  <c r="M28" i="1"/>
  <c r="L28" i="1"/>
  <c r="K28" i="1"/>
  <c r="J28" i="1"/>
  <c r="I28" i="1"/>
  <c r="H28" i="1"/>
  <c r="F28" i="1"/>
  <c r="A28" i="1"/>
  <c r="Q27" i="1"/>
  <c r="P27" i="1"/>
  <c r="O27" i="1"/>
  <c r="N27" i="1"/>
  <c r="M27" i="1"/>
  <c r="L27" i="1"/>
  <c r="J27" i="1"/>
  <c r="I27" i="1"/>
  <c r="H27" i="1"/>
  <c r="F27" i="1"/>
  <c r="A27" i="1"/>
  <c r="J26" i="1"/>
  <c r="I26" i="1"/>
  <c r="H26" i="1"/>
  <c r="F26" i="1"/>
  <c r="A26" i="1"/>
  <c r="O25" i="1"/>
  <c r="N25" i="1"/>
  <c r="L25" i="1"/>
  <c r="K25" i="1"/>
  <c r="J25" i="1"/>
  <c r="I25" i="1"/>
  <c r="H25" i="1"/>
  <c r="F25" i="1"/>
  <c r="A25" i="1"/>
  <c r="O24" i="1"/>
  <c r="N24" i="1"/>
  <c r="L24" i="1"/>
  <c r="J24" i="1"/>
  <c r="I24" i="1"/>
  <c r="H24" i="1"/>
  <c r="F24" i="1"/>
  <c r="A24" i="1"/>
  <c r="J23" i="1"/>
  <c r="I23" i="1"/>
  <c r="H23" i="1"/>
  <c r="F23" i="1"/>
  <c r="A23" i="1"/>
  <c r="O22" i="1"/>
  <c r="N22" i="1"/>
  <c r="L22" i="1"/>
  <c r="K22" i="1"/>
  <c r="J22" i="1"/>
  <c r="I22" i="1"/>
  <c r="H22" i="1"/>
  <c r="F22" i="1"/>
  <c r="A22" i="1"/>
  <c r="L21" i="1"/>
  <c r="J21" i="1"/>
  <c r="I21" i="1"/>
  <c r="H21" i="1"/>
  <c r="F21" i="1"/>
  <c r="A21" i="1"/>
  <c r="L20" i="1"/>
  <c r="J20" i="1"/>
  <c r="I20" i="1"/>
  <c r="H20" i="1"/>
  <c r="F20" i="1"/>
  <c r="A20" i="1"/>
  <c r="O19" i="1"/>
  <c r="N19" i="1"/>
  <c r="L19" i="1"/>
  <c r="K19" i="1"/>
  <c r="J19" i="1"/>
  <c r="I19" i="1"/>
  <c r="H19" i="1"/>
  <c r="F19" i="1"/>
  <c r="A19" i="1"/>
  <c r="Q18" i="1"/>
  <c r="P18" i="1"/>
  <c r="O18" i="1"/>
  <c r="N18" i="1"/>
  <c r="M18" i="1"/>
  <c r="L18" i="1"/>
  <c r="J18" i="1"/>
  <c r="I18" i="1"/>
  <c r="H18" i="1"/>
  <c r="F18" i="1"/>
  <c r="A18" i="1"/>
  <c r="K17" i="1"/>
  <c r="J17" i="1"/>
  <c r="I17" i="1"/>
  <c r="H17" i="1"/>
  <c r="F17" i="1"/>
  <c r="A17" i="1"/>
  <c r="K16" i="1"/>
  <c r="J16" i="1"/>
  <c r="I16" i="1"/>
  <c r="H16" i="1"/>
  <c r="F16" i="1"/>
  <c r="A16" i="1"/>
  <c r="K15" i="1"/>
  <c r="J15" i="1"/>
  <c r="I15" i="1"/>
  <c r="H15" i="1"/>
  <c r="F15" i="1"/>
  <c r="A15" i="1"/>
  <c r="K14" i="1"/>
  <c r="J14" i="1"/>
  <c r="I14" i="1"/>
  <c r="H14" i="1"/>
  <c r="F14" i="1"/>
  <c r="A14" i="1"/>
  <c r="K13" i="1"/>
  <c r="J13" i="1"/>
  <c r="I13" i="1"/>
  <c r="H13" i="1"/>
  <c r="F13" i="1"/>
  <c r="A13" i="1"/>
  <c r="K12" i="1"/>
  <c r="J12" i="1"/>
  <c r="I12" i="1"/>
  <c r="H12" i="1"/>
  <c r="F12" i="1"/>
  <c r="A12" i="1"/>
  <c r="K11" i="1"/>
  <c r="J11" i="1"/>
  <c r="I11" i="1"/>
  <c r="H11" i="1"/>
  <c r="F11" i="1"/>
  <c r="A11" i="1"/>
  <c r="Q10" i="1"/>
  <c r="P10" i="1"/>
  <c r="O10" i="1"/>
  <c r="N10" i="1"/>
  <c r="M10" i="1"/>
  <c r="L10" i="1"/>
  <c r="J10" i="1"/>
  <c r="I10" i="1"/>
  <c r="H10" i="1"/>
  <c r="F10" i="1"/>
  <c r="A10" i="1"/>
  <c r="O9" i="1"/>
  <c r="N9" i="1"/>
  <c r="M9" i="1"/>
  <c r="L9" i="1"/>
  <c r="K9" i="1"/>
  <c r="J9" i="1"/>
  <c r="H9" i="1"/>
  <c r="F9" i="1"/>
  <c r="A9" i="1"/>
  <c r="O8" i="1"/>
  <c r="N8" i="1"/>
  <c r="M8" i="1"/>
  <c r="L8" i="1"/>
  <c r="K8" i="1"/>
  <c r="J8" i="1"/>
  <c r="I8" i="1"/>
  <c r="H8" i="1"/>
  <c r="F8" i="1"/>
  <c r="A8" i="1"/>
  <c r="O7" i="1"/>
  <c r="N7" i="1"/>
  <c r="M7" i="1"/>
  <c r="L7" i="1"/>
  <c r="K7" i="1"/>
  <c r="J7" i="1"/>
  <c r="I7" i="1"/>
  <c r="H7" i="1"/>
  <c r="F7" i="1"/>
  <c r="A7" i="1"/>
  <c r="O6" i="1"/>
  <c r="N6" i="1"/>
  <c r="M6" i="1"/>
  <c r="L6" i="1"/>
  <c r="K6" i="1"/>
  <c r="J6" i="1"/>
  <c r="H6" i="1"/>
  <c r="F6" i="1"/>
  <c r="A6" i="1"/>
  <c r="N5" i="1"/>
  <c r="L5" i="1"/>
  <c r="J5" i="1"/>
  <c r="I5" i="1"/>
  <c r="H5" i="1"/>
  <c r="F5" i="1"/>
  <c r="A5" i="1"/>
  <c r="N4" i="1"/>
  <c r="L4" i="1"/>
  <c r="J4" i="1"/>
  <c r="I4" i="1"/>
  <c r="H4" i="1"/>
  <c r="F4" i="1"/>
  <c r="A4" i="1"/>
  <c r="O3" i="1"/>
  <c r="N3" i="1"/>
  <c r="L3" i="1"/>
  <c r="K3" i="1"/>
  <c r="J3" i="1"/>
  <c r="I3" i="1"/>
  <c r="H3" i="1"/>
  <c r="F3"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92350</author>
  </authors>
  <commentList>
    <comment ref="A531" authorId="0" shapeId="0" xr:uid="{00000000-0006-0000-0000-000001000000}">
      <text>
        <r>
          <rPr>
            <sz val="9"/>
            <rFont val="宋体"/>
            <family val="3"/>
            <charset val="134"/>
          </rPr>
          <t>为上级ID 加两个0</t>
        </r>
      </text>
    </comment>
    <comment ref="D531" authorId="0" shapeId="0" xr:uid="{00000000-0006-0000-0000-000002000000}">
      <text>
        <r>
          <rPr>
            <b/>
            <sz val="9"/>
            <rFont val="宋体"/>
            <family val="3"/>
            <charset val="134"/>
          </rPr>
          <t>92350:</t>
        </r>
        <r>
          <rPr>
            <sz val="9"/>
            <rFont val="宋体"/>
            <family val="3"/>
            <charset val="134"/>
          </rPr>
          <t xml:space="preserve">
仅策划用</t>
        </r>
      </text>
    </comment>
    <comment ref="E531" authorId="0" shapeId="0" xr:uid="{00000000-0006-0000-0000-000003000000}">
      <text>
        <r>
          <rPr>
            <sz val="9"/>
            <rFont val="宋体"/>
            <family val="3"/>
            <charset val="134"/>
          </rPr>
          <t>不填</t>
        </r>
      </text>
    </comment>
    <comment ref="F531" authorId="0" shapeId="0" xr:uid="{00000000-0006-0000-0000-000004000000}">
      <text>
        <r>
          <rPr>
            <sz val="9"/>
            <rFont val="宋体"/>
            <family val="3"/>
            <charset val="134"/>
          </rPr>
          <t>为上级ID 加两个0</t>
        </r>
      </text>
    </comment>
    <comment ref="G531" authorId="0" shapeId="0" xr:uid="{00000000-0006-0000-0000-000005000000}">
      <text>
        <r>
          <rPr>
            <b/>
            <sz val="9"/>
            <rFont val="宋体"/>
            <family val="3"/>
            <charset val="134"/>
          </rPr>
          <t>92350:</t>
        </r>
        <r>
          <rPr>
            <sz val="9"/>
            <rFont val="宋体"/>
            <family val="3"/>
            <charset val="134"/>
          </rPr>
          <t xml:space="preserve">
应该删掉的列，目前处理为全部填0</t>
        </r>
      </text>
    </comment>
    <comment ref="D532" authorId="0" shapeId="0" xr:uid="{00000000-0006-0000-0000-000006000000}">
      <text>
        <r>
          <rPr>
            <b/>
            <sz val="9"/>
            <rFont val="宋体"/>
            <family val="3"/>
            <charset val="134"/>
          </rPr>
          <t>92350:</t>
        </r>
        <r>
          <rPr>
            <sz val="9"/>
            <rFont val="宋体"/>
            <family val="3"/>
            <charset val="134"/>
          </rPr>
          <t xml:space="preserve">
仅策划用</t>
        </r>
      </text>
    </comment>
    <comment ref="E532" authorId="0" shapeId="0" xr:uid="{00000000-0006-0000-0000-000007000000}">
      <text>
        <r>
          <rPr>
            <sz val="9"/>
            <rFont val="宋体"/>
            <family val="3"/>
            <charset val="134"/>
          </rPr>
          <t>不填</t>
        </r>
      </text>
    </comment>
    <comment ref="F532" authorId="0" shapeId="0" xr:uid="{00000000-0006-0000-0000-000008000000}">
      <text>
        <r>
          <rPr>
            <b/>
            <sz val="9"/>
            <rFont val="宋体"/>
            <family val="3"/>
            <charset val="134"/>
          </rPr>
          <t>92350:</t>
        </r>
        <r>
          <rPr>
            <sz val="9"/>
            <rFont val="宋体"/>
            <family val="3"/>
            <charset val="134"/>
          </rPr>
          <t xml:space="preserve">
Effect表的ID索引</t>
        </r>
      </text>
    </comment>
    <comment ref="G532" authorId="0" shapeId="0" xr:uid="{00000000-0006-0000-0000-000009000000}">
      <text>
        <r>
          <rPr>
            <b/>
            <sz val="9"/>
            <rFont val="宋体"/>
            <family val="3"/>
            <charset val="134"/>
          </rPr>
          <t>92350:</t>
        </r>
        <r>
          <rPr>
            <sz val="9"/>
            <rFont val="宋体"/>
            <family val="3"/>
            <charset val="134"/>
          </rPr>
          <t xml:space="preserve">
应该删掉的列，目前处理为全部填0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13040</author>
    <author>26250</author>
    <author>92350</author>
  </authors>
  <commentList>
    <comment ref="H2" authorId="0" shapeId="0" xr:uid="{00000000-0006-0000-0100-000001000000}">
      <text>
        <r>
          <rPr>
            <sz val="9"/>
            <rFont val="宋体"/>
            <family val="3"/>
            <charset val="134"/>
          </rPr>
          <t xml:space="preserve">1:立即生效
2:战斗属性变化
3:受击
4:时间间隔
5:击杀敌人
6:获得buff
7:失去buff
8:使用指定技能
9:切换动作状态
10:吸血
11:真气溢出
12:受击伤害统计
13:buff数量变化
</t>
        </r>
      </text>
    </comment>
    <comment ref="I2" authorId="0" shapeId="0" xr:uid="{00000000-0006-0000-0100-000002000000}">
      <text>
        <r>
          <rPr>
            <sz val="9"/>
            <rFont val="宋体"/>
            <family val="3"/>
            <charset val="134"/>
          </rPr>
          <t>0:无条件
1:事件默认条件
2:战斗属性判断</t>
        </r>
      </text>
    </comment>
    <comment ref="K2" authorId="0" shapeId="0" xr:uid="{00000000-0006-0000-0100-000003000000}">
      <text>
        <r>
          <rPr>
            <b/>
            <sz val="9"/>
            <rFont val="宋体"/>
            <family val="3"/>
            <charset val="134"/>
          </rPr>
          <t xml:space="preserve">0:无条件 </t>
        </r>
        <r>
          <rPr>
            <sz val="9"/>
            <rFont val="宋体"/>
            <family val="3"/>
            <charset val="134"/>
          </rPr>
          <t xml:space="preserve">
</t>
        </r>
        <r>
          <rPr>
            <b/>
            <sz val="9"/>
            <rFont val="宋体"/>
            <family val="3"/>
            <charset val="134"/>
          </rPr>
          <t>1:事件默认条件</t>
        </r>
        <r>
          <rPr>
            <sz val="9"/>
            <rFont val="宋体"/>
            <family val="3"/>
            <charset val="134"/>
          </rPr>
          <t xml:space="preserve"> 根据具体事件决定
</t>
        </r>
        <r>
          <rPr>
            <b/>
            <sz val="9"/>
            <rFont val="宋体"/>
            <family val="3"/>
            <charset val="134"/>
          </rPr>
          <t>2:战斗属性判断</t>
        </r>
        <r>
          <rPr>
            <sz val="9"/>
            <rFont val="宋体"/>
            <family val="3"/>
            <charset val="134"/>
          </rPr>
          <t xml:space="preserve"> 判断公式
</t>
        </r>
        <r>
          <rPr>
            <b/>
            <sz val="9"/>
            <rFont val="宋体"/>
            <family val="3"/>
            <charset val="134"/>
          </rPr>
          <t>3:概率判断</t>
        </r>
        <r>
          <rPr>
            <sz val="9"/>
            <rFont val="宋体"/>
            <family val="3"/>
            <charset val="134"/>
          </rPr>
          <t xml:space="preserve"> 数值公式
</t>
        </r>
        <r>
          <rPr>
            <b/>
            <sz val="9"/>
            <rFont val="宋体"/>
            <family val="3"/>
            <charset val="134"/>
          </rPr>
          <t>4:buff判断</t>
        </r>
        <r>
          <rPr>
            <sz val="9"/>
            <rFont val="宋体"/>
            <family val="3"/>
            <charset val="134"/>
          </rPr>
          <t xml:space="preserve"> BuffId,判断目标(0:自身,1:对方)(可选)
</t>
        </r>
        <r>
          <rPr>
            <b/>
            <sz val="9"/>
            <rFont val="宋体"/>
            <family val="3"/>
            <charset val="134"/>
          </rPr>
          <t>5:技能判断</t>
        </r>
        <r>
          <rPr>
            <sz val="9"/>
            <rFont val="宋体"/>
            <family val="3"/>
            <charset val="134"/>
          </rPr>
          <t xml:space="preserve"> 技能id,技能类型(可选)
</t>
        </r>
        <r>
          <rPr>
            <b/>
            <sz val="9"/>
            <rFont val="宋体"/>
            <family val="3"/>
            <charset val="134"/>
          </rPr>
          <t>6:动作状态判断</t>
        </r>
        <r>
          <rPr>
            <sz val="9"/>
            <rFont val="宋体"/>
            <family val="3"/>
            <charset val="134"/>
          </rPr>
          <t xml:space="preserve"> 动作状态,判断目标(可选)
</t>
        </r>
        <r>
          <rPr>
            <b/>
            <sz val="9"/>
            <rFont val="宋体"/>
            <family val="3"/>
            <charset val="134"/>
          </rPr>
          <t>7:角色状态判断</t>
        </r>
        <r>
          <rPr>
            <sz val="9"/>
            <rFont val="宋体"/>
            <family val="3"/>
            <charset val="134"/>
          </rPr>
          <t xml:space="preserve"> 角色状态
</t>
        </r>
      </text>
    </comment>
    <comment ref="L2" authorId="0" shapeId="0" xr:uid="{00000000-0006-0000-0100-000004000000}">
      <text>
        <r>
          <rPr>
            <sz val="9"/>
            <rFont val="宋体"/>
            <family val="3"/>
            <charset val="134"/>
          </rPr>
          <t xml:space="preserve">1:自身
2:对方
3:全体友方
4:全体敌人
</t>
        </r>
      </text>
    </comment>
    <comment ref="M2" authorId="0" shapeId="0" xr:uid="{00000000-0006-0000-0100-000005000000}">
      <text>
        <r>
          <rPr>
            <sz val="9"/>
            <rFont val="宋体"/>
            <family val="3"/>
            <charset val="134"/>
          </rPr>
          <t xml:space="preserve">1:添加buff
2:移除buff
3:增加当前血量
4:增加当前真气点
5:增加当前体力
6:增加当前内劲
7:增加内功护盾值
8:增加金钟罩值
9:增加紫气值
10:增加必定弹反值
11:增加关别值
12:添加effect
13:移除effect
14:刷新内功护盾时间
15:反弹debuff
16:移除指定数量的debuff
17:斩杀
18:替换技能
19:增加BUFF持续时间
</t>
        </r>
      </text>
    </comment>
    <comment ref="N2" authorId="1" shapeId="0" xr:uid="{00000000-0006-0000-0100-000006000000}">
      <text>
        <r>
          <rPr>
            <sz val="9"/>
            <rFont val="宋体"/>
            <family val="3"/>
            <charset val="134"/>
          </rPr>
          <t xml:space="preserve">参考“参数说明”分页
</t>
        </r>
      </text>
    </comment>
    <comment ref="P2" authorId="0" shapeId="0" xr:uid="{00000000-0006-0000-0100-000007000000}">
      <text>
        <r>
          <rPr>
            <sz val="9"/>
            <rFont val="宋体"/>
            <family val="3"/>
            <charset val="134"/>
          </rPr>
          <t>-1表示无限次</t>
        </r>
      </text>
    </comment>
    <comment ref="D1007" authorId="2" shapeId="0" xr:uid="{00000000-0006-0000-0100-000008000000}">
      <text>
        <r>
          <rPr>
            <sz val="9"/>
            <rFont val="宋体"/>
            <family val="3"/>
            <charset val="134"/>
          </rPr>
          <t>为上级ID 加两个0</t>
        </r>
      </text>
    </comment>
    <comment ref="G1007" authorId="2" shapeId="0" xr:uid="{00000000-0006-0000-0100-000009000000}">
      <text>
        <r>
          <rPr>
            <sz val="9"/>
            <rFont val="宋体"/>
            <family val="3"/>
            <charset val="134"/>
          </rPr>
          <t>为上级ID 加两个0</t>
        </r>
      </text>
    </comment>
    <comment ref="H1007" authorId="2" shapeId="0" xr:uid="{00000000-0006-0000-0100-00000A000000}">
      <text>
        <r>
          <rPr>
            <b/>
            <sz val="9"/>
            <rFont val="宋体"/>
            <family val="3"/>
            <charset val="134"/>
          </rPr>
          <t>92350:</t>
        </r>
        <r>
          <rPr>
            <sz val="9"/>
            <rFont val="宋体"/>
            <family val="3"/>
            <charset val="134"/>
          </rPr>
          <t xml:space="preserve">
当前版本心决全部填1
具体情况见“参数说明”页
</t>
        </r>
      </text>
    </comment>
    <comment ref="I1007" authorId="2" shapeId="0" xr:uid="{00000000-0006-0000-0100-00000B000000}">
      <text>
        <r>
          <rPr>
            <b/>
            <sz val="9"/>
            <rFont val="宋体"/>
            <family val="3"/>
            <charset val="134"/>
          </rPr>
          <t>92350:</t>
        </r>
        <r>
          <rPr>
            <sz val="9"/>
            <rFont val="宋体"/>
            <family val="3"/>
            <charset val="134"/>
          </rPr>
          <t xml:space="preserve">
当前版本心决全部填0
具体情况见“参数说明”页</t>
        </r>
      </text>
    </comment>
    <comment ref="J1007" authorId="2" shapeId="0" xr:uid="{00000000-0006-0000-0100-00000C000000}">
      <text>
        <r>
          <rPr>
            <b/>
            <sz val="9"/>
            <rFont val="宋体"/>
            <family val="3"/>
            <charset val="134"/>
          </rPr>
          <t>92350:</t>
        </r>
        <r>
          <rPr>
            <sz val="9"/>
            <rFont val="宋体"/>
            <family val="3"/>
            <charset val="134"/>
          </rPr>
          <t xml:space="preserve">
当前版本心决全部填0
具体情况见“参数说明”页
</t>
        </r>
      </text>
    </comment>
    <comment ref="K1007" authorId="2" shapeId="0" xr:uid="{00000000-0006-0000-0100-00000D000000}">
      <text>
        <r>
          <rPr>
            <b/>
            <sz val="9"/>
            <rFont val="宋体"/>
            <family val="3"/>
            <charset val="134"/>
          </rPr>
          <t>92350:</t>
        </r>
        <r>
          <rPr>
            <sz val="9"/>
            <rFont val="宋体"/>
            <family val="3"/>
            <charset val="134"/>
          </rPr>
          <t xml:space="preserve">
当前版本心决全部不填
具体情况见“参数说明”页
</t>
        </r>
      </text>
    </comment>
    <comment ref="L1007" authorId="2" shapeId="0" xr:uid="{00000000-0006-0000-0100-00000E000000}">
      <text>
        <r>
          <rPr>
            <b/>
            <sz val="9"/>
            <rFont val="宋体"/>
            <family val="3"/>
            <charset val="134"/>
          </rPr>
          <t>92350:</t>
        </r>
        <r>
          <rPr>
            <sz val="9"/>
            <rFont val="宋体"/>
            <family val="3"/>
            <charset val="134"/>
          </rPr>
          <t xml:space="preserve">
目前版本都填1</t>
        </r>
      </text>
    </comment>
    <comment ref="M1007" authorId="2" shapeId="0" xr:uid="{00000000-0006-0000-0100-00000F000000}">
      <text>
        <r>
          <rPr>
            <b/>
            <sz val="9"/>
            <rFont val="宋体"/>
            <family val="3"/>
            <charset val="134"/>
          </rPr>
          <t>92350:</t>
        </r>
        <r>
          <rPr>
            <sz val="9"/>
            <rFont val="宋体"/>
            <family val="3"/>
            <charset val="134"/>
          </rPr>
          <t xml:space="preserve">
目前版本都填1
</t>
        </r>
      </text>
    </comment>
    <comment ref="N1007" authorId="2" shapeId="0" xr:uid="{00000000-0006-0000-0100-000010000000}">
      <text>
        <r>
          <rPr>
            <sz val="9"/>
            <rFont val="宋体"/>
            <family val="3"/>
            <charset val="134"/>
          </rPr>
          <t>为子表ID 减1个0</t>
        </r>
      </text>
    </comment>
    <comment ref="O1007" authorId="2" shapeId="0" xr:uid="{00000000-0006-0000-0100-000011000000}">
      <text>
        <r>
          <rPr>
            <b/>
            <sz val="9"/>
            <rFont val="宋体"/>
            <family val="3"/>
            <charset val="134"/>
          </rPr>
          <t>92350:</t>
        </r>
        <r>
          <rPr>
            <sz val="9"/>
            <rFont val="宋体"/>
            <family val="3"/>
            <charset val="134"/>
          </rPr>
          <t xml:space="preserve">
目前版本都填0</t>
        </r>
      </text>
    </comment>
    <comment ref="P1007" authorId="2" shapeId="0" xr:uid="{00000000-0006-0000-0100-000012000000}">
      <text>
        <r>
          <rPr>
            <b/>
            <sz val="9"/>
            <rFont val="宋体"/>
            <family val="3"/>
            <charset val="134"/>
          </rPr>
          <t>92350:</t>
        </r>
        <r>
          <rPr>
            <sz val="9"/>
            <rFont val="宋体"/>
            <family val="3"/>
            <charset val="134"/>
          </rPr>
          <t xml:space="preserve">
目前版本都填0</t>
        </r>
      </text>
    </comment>
    <comment ref="G1008" authorId="2" shapeId="0" xr:uid="{00000000-0006-0000-0100-000013000000}">
      <text>
        <r>
          <rPr>
            <sz val="9"/>
            <rFont val="宋体"/>
            <family val="3"/>
            <charset val="134"/>
          </rPr>
          <t>为上级ID 加两个0</t>
        </r>
      </text>
    </comment>
    <comment ref="H1008" authorId="2" shapeId="0" xr:uid="{00000000-0006-0000-0100-000014000000}">
      <text>
        <r>
          <rPr>
            <b/>
            <sz val="9"/>
            <rFont val="宋体"/>
            <family val="3"/>
            <charset val="134"/>
          </rPr>
          <t>92350:</t>
        </r>
        <r>
          <rPr>
            <sz val="9"/>
            <rFont val="宋体"/>
            <family val="3"/>
            <charset val="134"/>
          </rPr>
          <t xml:space="preserve">
当前版本心决全部填1
具体情况见“参数说明”页
</t>
        </r>
      </text>
    </comment>
    <comment ref="I1008" authorId="2" shapeId="0" xr:uid="{00000000-0006-0000-0100-000015000000}">
      <text>
        <r>
          <rPr>
            <b/>
            <sz val="9"/>
            <rFont val="宋体"/>
            <family val="3"/>
            <charset val="134"/>
          </rPr>
          <t>92350:</t>
        </r>
        <r>
          <rPr>
            <sz val="9"/>
            <rFont val="宋体"/>
            <family val="3"/>
            <charset val="134"/>
          </rPr>
          <t xml:space="preserve">
当前版本心决全部填0
具体情况见“参数说明”页</t>
        </r>
      </text>
    </comment>
    <comment ref="J1008" authorId="2" shapeId="0" xr:uid="{00000000-0006-0000-0100-000016000000}">
      <text>
        <r>
          <rPr>
            <b/>
            <sz val="9"/>
            <rFont val="宋体"/>
            <family val="3"/>
            <charset val="134"/>
          </rPr>
          <t>92350:</t>
        </r>
        <r>
          <rPr>
            <sz val="9"/>
            <rFont val="宋体"/>
            <family val="3"/>
            <charset val="134"/>
          </rPr>
          <t xml:space="preserve">
当前版本心决全部填0
具体情况见“参数说明”页
</t>
        </r>
      </text>
    </comment>
    <comment ref="K1008" authorId="2" shapeId="0" xr:uid="{00000000-0006-0000-0100-000017000000}">
      <text>
        <r>
          <rPr>
            <b/>
            <sz val="9"/>
            <rFont val="宋体"/>
            <family val="3"/>
            <charset val="134"/>
          </rPr>
          <t>92350:</t>
        </r>
        <r>
          <rPr>
            <sz val="9"/>
            <rFont val="宋体"/>
            <family val="3"/>
            <charset val="134"/>
          </rPr>
          <t xml:space="preserve">
当前版本心决全部不填
具体情况见“参数说明”页
</t>
        </r>
      </text>
    </comment>
    <comment ref="L1008" authorId="2" shapeId="0" xr:uid="{00000000-0006-0000-0100-000018000000}">
      <text>
        <r>
          <rPr>
            <b/>
            <sz val="9"/>
            <rFont val="宋体"/>
            <family val="3"/>
            <charset val="134"/>
          </rPr>
          <t>92350:</t>
        </r>
        <r>
          <rPr>
            <sz val="9"/>
            <rFont val="宋体"/>
            <family val="3"/>
            <charset val="134"/>
          </rPr>
          <t xml:space="preserve">
目前版本都填1</t>
        </r>
      </text>
    </comment>
    <comment ref="M1008" authorId="2" shapeId="0" xr:uid="{00000000-0006-0000-0100-000019000000}">
      <text>
        <r>
          <rPr>
            <b/>
            <sz val="9"/>
            <rFont val="宋体"/>
            <family val="3"/>
            <charset val="134"/>
          </rPr>
          <t>92350:</t>
        </r>
        <r>
          <rPr>
            <sz val="9"/>
            <rFont val="宋体"/>
            <family val="3"/>
            <charset val="134"/>
          </rPr>
          <t xml:space="preserve">
目前版本都填1
</t>
        </r>
      </text>
    </comment>
    <comment ref="N1008" authorId="2" shapeId="0" xr:uid="{00000000-0006-0000-0100-00001A000000}">
      <text>
        <r>
          <rPr>
            <sz val="9"/>
            <rFont val="宋体"/>
            <family val="3"/>
            <charset val="134"/>
          </rPr>
          <t>为子表ID 减1个0</t>
        </r>
      </text>
    </comment>
    <comment ref="O1008" authorId="2" shapeId="0" xr:uid="{00000000-0006-0000-0100-00001B000000}">
      <text>
        <r>
          <rPr>
            <b/>
            <sz val="9"/>
            <rFont val="宋体"/>
            <family val="3"/>
            <charset val="134"/>
          </rPr>
          <t>92350:</t>
        </r>
        <r>
          <rPr>
            <sz val="9"/>
            <rFont val="宋体"/>
            <family val="3"/>
            <charset val="134"/>
          </rPr>
          <t xml:space="preserve">
目前版本都填0</t>
        </r>
      </text>
    </comment>
    <comment ref="P1008" authorId="2" shapeId="0" xr:uid="{00000000-0006-0000-0100-00001C000000}">
      <text>
        <r>
          <rPr>
            <b/>
            <sz val="9"/>
            <rFont val="宋体"/>
            <family val="3"/>
            <charset val="134"/>
          </rPr>
          <t>92350:</t>
        </r>
        <r>
          <rPr>
            <sz val="9"/>
            <rFont val="宋体"/>
            <family val="3"/>
            <charset val="134"/>
          </rPr>
          <t xml:space="preserve">
目前版本都填0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13040</author>
    <author>26250</author>
    <author>3080</author>
  </authors>
  <commentList>
    <comment ref="L1" authorId="0" shapeId="0" xr:uid="{00000000-0006-0000-0200-000001000000}">
      <text>
        <r>
          <rPr>
            <b/>
            <sz val="9"/>
            <rFont val="宋体"/>
            <family val="3"/>
            <charset val="134"/>
          </rPr>
          <t>13040:</t>
        </r>
        <r>
          <rPr>
            <sz val="9"/>
            <rFont val="宋体"/>
            <family val="3"/>
            <charset val="134"/>
          </rPr>
          <t xml:space="preserve">
值越大，优先级越高</t>
        </r>
      </text>
    </comment>
    <comment ref="N1" authorId="0" shapeId="0" xr:uid="{00000000-0006-0000-0200-000002000000}">
      <text>
        <r>
          <rPr>
            <sz val="9"/>
            <rFont val="宋体"/>
            <family val="3"/>
            <charset val="134"/>
          </rPr>
          <t>1，视为不可叠加buff，新buff会把旧的直接替换掉，否则就是可叠加buff</t>
        </r>
      </text>
    </comment>
    <comment ref="P1" authorId="0" shapeId="0" xr:uid="{00000000-0006-0000-0200-000003000000}">
      <text>
        <r>
          <rPr>
            <sz val="9"/>
            <rFont val="宋体"/>
            <family val="3"/>
            <charset val="134"/>
          </rPr>
          <t>若持续时间可叠加，则每次时间到后消耗一层buff</t>
        </r>
      </text>
    </comment>
    <comment ref="Q1" authorId="1" shapeId="0" xr:uid="{00000000-0006-0000-0200-000004000000}">
      <text>
        <r>
          <rPr>
            <sz val="9"/>
            <rFont val="宋体"/>
            <family val="3"/>
            <charset val="134"/>
          </rPr>
          <t>不是DBUFF：FLASE
是debuff：TRUE</t>
        </r>
      </text>
    </comment>
    <comment ref="R1" authorId="2" shapeId="0" xr:uid="{00000000-0006-0000-0200-000005000000}">
      <text>
        <r>
          <rPr>
            <b/>
            <sz val="9"/>
            <rFont val="宋体"/>
            <family val="3"/>
            <charset val="134"/>
          </rPr>
          <t>3080:</t>
        </r>
        <r>
          <rPr>
            <sz val="9"/>
            <rFont val="宋体"/>
            <family val="3"/>
            <charset val="134"/>
          </rPr>
          <t xml:space="preserve">
1、如果是减血就填+，如果是加血就填-</t>
        </r>
      </text>
    </comment>
    <comment ref="G2" authorId="0" shapeId="0" xr:uid="{00000000-0006-0000-0200-000006000000}">
      <text>
        <r>
          <rPr>
            <b/>
            <sz val="9"/>
            <rFont val="宋体"/>
            <family val="3"/>
            <charset val="134"/>
          </rPr>
          <t>0.空BUFF</t>
        </r>
        <r>
          <rPr>
            <sz val="9"/>
            <rFont val="宋体"/>
            <family val="3"/>
            <charset val="134"/>
          </rPr>
          <t xml:space="preserve">
</t>
        </r>
        <r>
          <rPr>
            <b/>
            <sz val="9"/>
            <rFont val="宋体"/>
            <family val="3"/>
            <charset val="134"/>
          </rPr>
          <t xml:space="preserve">1:立即生效 </t>
        </r>
        <r>
          <rPr>
            <sz val="9"/>
            <rFont val="宋体"/>
            <family val="3"/>
            <charset val="134"/>
          </rPr>
          <t xml:space="preserve">
</t>
        </r>
        <r>
          <rPr>
            <b/>
            <sz val="9"/>
            <rFont val="宋体"/>
            <family val="3"/>
            <charset val="134"/>
          </rPr>
          <t>1:修改战斗属性:</t>
        </r>
        <r>
          <rPr>
            <sz val="9"/>
            <rFont val="宋体"/>
            <family val="3"/>
            <charset val="134"/>
          </rPr>
          <t xml:space="preserve">属性名称,数值公式;属性名称,数值公式;...
</t>
        </r>
        <r>
          <rPr>
            <b/>
            <sz val="9"/>
            <rFont val="宋体"/>
            <family val="3"/>
            <charset val="134"/>
          </rPr>
          <t>2:技能储值:</t>
        </r>
        <r>
          <rPr>
            <sz val="9"/>
            <rFont val="宋体"/>
            <family val="3"/>
            <charset val="134"/>
          </rPr>
          <t xml:space="preserve">技能id,数值类型,数值公式,额外参数
</t>
        </r>
        <r>
          <rPr>
            <b/>
            <sz val="9"/>
            <rFont val="宋体"/>
            <family val="3"/>
            <charset val="134"/>
          </rPr>
          <t>3:添加Effect:</t>
        </r>
        <r>
          <rPr>
            <sz val="9"/>
            <rFont val="宋体"/>
            <family val="3"/>
            <charset val="134"/>
          </rPr>
          <t xml:space="preserve">effectId
</t>
        </r>
        <r>
          <rPr>
            <b/>
            <sz val="9"/>
            <rFont val="宋体"/>
            <family val="3"/>
            <charset val="134"/>
          </rPr>
          <t>4:修改角色状态:</t>
        </r>
        <r>
          <rPr>
            <sz val="9"/>
            <rFont val="宋体"/>
            <family val="3"/>
            <charset val="134"/>
          </rPr>
          <t xml:space="preserve">角色状态
</t>
        </r>
        <r>
          <rPr>
            <b/>
            <sz val="9"/>
            <rFont val="宋体"/>
            <family val="3"/>
            <charset val="134"/>
          </rPr>
          <t>5:效果储值:</t>
        </r>
        <r>
          <rPr>
            <sz val="9"/>
            <rFont val="宋体"/>
            <family val="3"/>
            <charset val="134"/>
          </rPr>
          <t xml:space="preserve">效果id,数值类型,数值公式
</t>
        </r>
        <r>
          <rPr>
            <b/>
            <sz val="9"/>
            <rFont val="宋体"/>
            <family val="3"/>
            <charset val="134"/>
          </rPr>
          <t>6:修改技能属性:</t>
        </r>
        <r>
          <rPr>
            <sz val="9"/>
            <rFont val="宋体"/>
            <family val="3"/>
            <charset val="134"/>
          </rPr>
          <t xml:space="preserve">技能id,属性名称,数值公式
</t>
        </r>
      </text>
    </comment>
    <comment ref="S2" authorId="2" shapeId="0" xr:uid="{00000000-0006-0000-0200-000007000000}">
      <text>
        <r>
          <rPr>
            <b/>
            <sz val="9"/>
            <rFont val="宋体"/>
            <family val="3"/>
            <charset val="134"/>
          </rPr>
          <t>TRUE:显示
FALSE:不显示</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26250</author>
  </authors>
  <commentList>
    <comment ref="E2" authorId="0" shapeId="0" xr:uid="{00000000-0006-0000-0400-000001000000}">
      <text>
        <r>
          <rPr>
            <b/>
            <sz val="9"/>
            <rFont val="宋体"/>
            <family val="3"/>
            <charset val="134"/>
          </rPr>
          <t>26250:</t>
        </r>
        <r>
          <rPr>
            <sz val="9"/>
            <rFont val="宋体"/>
            <family val="3"/>
            <charset val="134"/>
          </rPr>
          <t xml:space="preserve">
1=外功
2=内功
0=不做判断</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3080</author>
    <author>米</author>
    <author>26250</author>
    <author>Admin</author>
    <author>作者</author>
    <author>dave666</author>
  </authors>
  <commentList>
    <comment ref="K1" authorId="0" shapeId="0" xr:uid="{00000000-0006-0000-0700-000001000000}">
      <text>
        <r>
          <rPr>
            <b/>
            <sz val="9"/>
            <rFont val="宋体"/>
            <family val="3"/>
            <charset val="134"/>
          </rPr>
          <t>3080:</t>
        </r>
        <r>
          <rPr>
            <sz val="9"/>
            <rFont val="宋体"/>
            <family val="3"/>
            <charset val="134"/>
          </rPr>
          <t xml:space="preserve">
如果1技能为被动时进行如下判断
0：不做如何处理
1：技能显示在总章1号位 </t>
        </r>
      </text>
    </comment>
    <comment ref="L1" authorId="1" shapeId="0" xr:uid="{00000000-0006-0000-0700-000002000000}">
      <text>
        <r>
          <rPr>
            <b/>
            <sz val="9"/>
            <rFont val="宋体"/>
            <family val="3"/>
            <charset val="134"/>
          </rPr>
          <t>米:</t>
        </r>
        <r>
          <rPr>
            <sz val="9"/>
            <rFont val="宋体"/>
            <family val="3"/>
            <charset val="134"/>
          </rPr>
          <t xml:space="preserve">
只有通式要填
 4 或 5
其他招式位置都是固定的，不用填
</t>
        </r>
      </text>
    </comment>
    <comment ref="S1" authorId="2" shapeId="0" xr:uid="{00000000-0006-0000-0700-000003000000}">
      <text>
        <r>
          <rPr>
            <sz val="9"/>
            <rFont val="宋体"/>
            <family val="3"/>
            <charset val="134"/>
          </rPr>
          <t xml:space="preserve">武学会用到该字段
内功和轻功不会用到
</t>
        </r>
      </text>
    </comment>
    <comment ref="Y1" authorId="3" shapeId="0" xr:uid="{00000000-0006-0000-0700-000004000000}">
      <text>
        <r>
          <rPr>
            <b/>
            <sz val="9"/>
            <rFont val="宋体"/>
            <family val="3"/>
            <charset val="134"/>
          </rPr>
          <t>Admin:</t>
        </r>
        <r>
          <rPr>
            <sz val="9"/>
            <rFont val="宋体"/>
            <family val="3"/>
            <charset val="134"/>
          </rPr>
          <t xml:space="preserve">
1真气;
2体力；
3气血</t>
        </r>
      </text>
    </comment>
    <comment ref="AE1" authorId="3" shapeId="0" xr:uid="{00000000-0006-0000-0700-000005000000}">
      <text>
        <r>
          <rPr>
            <b/>
            <sz val="9"/>
            <rFont val="宋体"/>
            <family val="3"/>
            <charset val="134"/>
          </rPr>
          <t>Admin:</t>
        </r>
        <r>
          <rPr>
            <sz val="9"/>
            <rFont val="宋体"/>
            <family val="3"/>
            <charset val="134"/>
          </rPr>
          <t xml:space="preserve">
1真气;
2体力；
3气血</t>
        </r>
      </text>
    </comment>
    <comment ref="AJ1" authorId="4" shapeId="0" xr:uid="{00000000-0006-0000-0700-000006000000}">
      <text>
        <r>
          <rPr>
            <b/>
            <sz val="9"/>
            <rFont val="宋体"/>
            <family val="3"/>
            <charset val="134"/>
          </rPr>
          <t>作者:</t>
        </r>
        <r>
          <rPr>
            <sz val="9"/>
            <rFont val="宋体"/>
            <family val="3"/>
            <charset val="134"/>
          </rPr>
          <t xml:space="preserve">
（只计算受击和格挡）</t>
        </r>
      </text>
    </comment>
    <comment ref="U42" authorId="5" shapeId="0" xr:uid="{00000000-0006-0000-0700-000007000000}">
      <text/>
    </comment>
    <comment ref="U43" authorId="5" shapeId="0" xr:uid="{00000000-0006-0000-0700-000008000000}">
      <text/>
    </comment>
    <comment ref="R72" authorId="5" shapeId="0" xr:uid="{00000000-0006-0000-0700-000009000000}">
      <text>
        <r>
          <rPr>
            <b/>
            <sz val="9"/>
            <rFont val="宋体"/>
            <family val="3"/>
            <charset val="134"/>
          </rPr>
          <t>dave666:</t>
        </r>
        <r>
          <rPr>
            <sz val="9"/>
            <rFont val="宋体"/>
            <family val="3"/>
            <charset val="134"/>
          </rPr>
          <t xml:space="preserve">
敌人血量斩杀,敌人血量低于系数,几率，释放动作名字</t>
        </r>
      </text>
    </comment>
    <comment ref="U151" authorId="4" shapeId="0" xr:uid="{00000000-0006-0000-0700-00000A000000}">
      <text>
        <r>
          <rPr>
            <b/>
            <sz val="9"/>
            <rFont val="宋体"/>
            <family val="3"/>
            <charset val="134"/>
          </rPr>
          <t>追击动作伤害：
格式：
伤害,概率,影响的动作id</t>
        </r>
      </text>
    </comment>
    <comment ref="V151" authorId="4" shapeId="0" xr:uid="{00000000-0006-0000-0700-00000B000000}">
      <text>
        <r>
          <rPr>
            <b/>
            <sz val="9"/>
            <rFont val="宋体"/>
            <family val="3"/>
            <charset val="134"/>
          </rPr>
          <t>追击动作伤害：
格式：
伤害,概率,影响的动作id</t>
        </r>
      </text>
    </comment>
    <comment ref="U153" authorId="4" shapeId="0" xr:uid="{00000000-0006-0000-0700-00000C000000}">
      <text>
        <r>
          <rPr>
            <b/>
            <sz val="9"/>
            <rFont val="宋体"/>
            <family val="3"/>
            <charset val="134"/>
          </rPr>
          <t>追击动作伤害：
格式：
伤害,概率,影响的动作id</t>
        </r>
      </text>
    </comment>
    <comment ref="V153" authorId="4" shapeId="0" xr:uid="{00000000-0006-0000-0700-00000D000000}">
      <text>
        <r>
          <rPr>
            <b/>
            <sz val="9"/>
            <rFont val="宋体"/>
            <family val="3"/>
            <charset val="134"/>
          </rPr>
          <t>追击动作伤害：
格式：
伤害,概率,影响的动作id</t>
        </r>
      </text>
    </comment>
    <comment ref="U177" authorId="4" shapeId="0" xr:uid="{00000000-0006-0000-0700-00000E000000}">
      <text>
        <r>
          <rPr>
            <b/>
            <sz val="9"/>
            <rFont val="宋体"/>
            <family val="3"/>
            <charset val="134"/>
          </rPr>
          <t>追击动作伤害：
格式：
伤害,概率,影响的动作id</t>
        </r>
      </text>
    </comment>
    <comment ref="AL177" authorId="5" shapeId="0" xr:uid="{00000000-0006-0000-0700-00000F000000}">
      <text>
        <r>
          <rPr>
            <b/>
            <sz val="9"/>
            <rFont val="宋体"/>
            <family val="3"/>
            <charset val="134"/>
          </rPr>
          <t>dave666:</t>
        </r>
        <r>
          <rPr>
            <sz val="9"/>
            <rFont val="宋体"/>
            <family val="3"/>
            <charset val="134"/>
          </rPr>
          <t xml:space="preserve">
要追击的动作。</t>
        </r>
      </text>
    </comment>
    <comment ref="U179" authorId="4" shapeId="0" xr:uid="{00000000-0006-0000-0700-000010000000}">
      <text>
        <r>
          <rPr>
            <b/>
            <sz val="9"/>
            <rFont val="宋体"/>
            <family val="3"/>
            <charset val="134"/>
          </rPr>
          <t>增加难觅buff  
影响招式1050101的概率，5秒有效时间</t>
        </r>
      </text>
    </comment>
    <comment ref="U185" authorId="4" shapeId="0" xr:uid="{00000000-0006-0000-0700-000011000000}">
      <text>
        <r>
          <rPr>
            <b/>
            <sz val="9"/>
            <rFont val="宋体"/>
            <family val="3"/>
            <charset val="134"/>
          </rPr>
          <t>遮幕,被致盲者攻击60%击空</t>
        </r>
      </text>
    </comment>
    <comment ref="U190" authorId="4" shapeId="0" xr:uid="{00000000-0006-0000-0700-000012000000}">
      <text>
        <r>
          <rPr>
            <b/>
            <sz val="9"/>
            <rFont val="宋体"/>
            <family val="3"/>
            <charset val="134"/>
          </rPr>
          <t>追击动作伤害：
格式：
伤害,概率,影响的动作id</t>
        </r>
      </text>
    </comment>
    <comment ref="AL190" authorId="5" shapeId="0" xr:uid="{00000000-0006-0000-0700-000013000000}">
      <text>
        <r>
          <rPr>
            <b/>
            <sz val="9"/>
            <rFont val="宋体"/>
            <family val="3"/>
            <charset val="134"/>
          </rPr>
          <t>dave666:</t>
        </r>
        <r>
          <rPr>
            <sz val="9"/>
            <rFont val="宋体"/>
            <family val="3"/>
            <charset val="134"/>
          </rPr>
          <t xml:space="preserve">
要追击的动作。</t>
        </r>
      </text>
    </comment>
    <comment ref="U192" authorId="4" shapeId="0" xr:uid="{00000000-0006-0000-0700-000014000000}">
      <text>
        <r>
          <rPr>
            <b/>
            <sz val="9"/>
            <rFont val="宋体"/>
            <family val="3"/>
            <charset val="134"/>
          </rPr>
          <t>增加难觅buff  
影响招式1050101的概率，5秒有效时间</t>
        </r>
      </text>
    </comment>
    <comment ref="U198" authorId="4" shapeId="0" xr:uid="{00000000-0006-0000-0700-000015000000}">
      <text>
        <r>
          <rPr>
            <b/>
            <sz val="9"/>
            <rFont val="宋体"/>
            <family val="3"/>
            <charset val="134"/>
          </rPr>
          <t>遮幕,被致盲者攻击60%击空</t>
        </r>
      </text>
    </comment>
    <comment ref="AL205" authorId="5" shapeId="0" xr:uid="{00000000-0006-0000-0700-000016000000}">
      <text>
        <r>
          <rPr>
            <b/>
            <sz val="9"/>
            <rFont val="宋体"/>
            <family val="3"/>
            <charset val="134"/>
          </rPr>
          <t>dave666:</t>
        </r>
        <r>
          <rPr>
            <sz val="9"/>
            <rFont val="宋体"/>
            <family val="3"/>
            <charset val="134"/>
          </rPr>
          <t xml:space="preserve">
要追击的动作。</t>
        </r>
      </text>
    </comment>
    <comment ref="S299" authorId="5" shapeId="0" xr:uid="{00000000-0006-0000-0700-000017000000}">
      <text>
        <r>
          <rPr>
            <b/>
            <sz val="9"/>
            <rFont val="宋体"/>
            <family val="3"/>
            <charset val="134"/>
            <scheme val="minor"/>
          </rPr>
          <t>dave666:</t>
        </r>
        <r>
          <rPr>
            <sz val="9"/>
            <rFont val="宋体"/>
            <family val="3"/>
            <charset val="134"/>
            <scheme val="minor"/>
          </rPr>
          <t xml:space="preserve">
增加多个buff,中间用分号隔开
攻击力,0.1,5  逗号隔开，分别代表 攻击力 提升10% 持续时间5秒
防御力,0.1,5  逗号隔开，分别代表 攻击力 提升10% 持续时间5秒</t>
        </r>
      </text>
    </comment>
    <comment ref="S304" authorId="5" shapeId="0" xr:uid="{00000000-0006-0000-0700-000018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49" authorId="5" shapeId="0" xr:uid="{00000000-0006-0000-0700-000019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51" authorId="5" shapeId="0" xr:uid="{00000000-0006-0000-0700-00001A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52" authorId="5" shapeId="0" xr:uid="{00000000-0006-0000-0700-00001B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53" authorId="5" shapeId="0" xr:uid="{00000000-0006-0000-0700-00001C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354" authorId="5" shapeId="0" xr:uid="{00000000-0006-0000-0700-00001D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512" authorId="5" shapeId="0" xr:uid="{00000000-0006-0000-0700-00001E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 ref="S517" authorId="5" shapeId="0" xr:uid="{00000000-0006-0000-0700-00001F000000}">
      <text>
        <r>
          <rPr>
            <b/>
            <sz val="9"/>
            <rFont val="宋体"/>
            <family val="3"/>
            <charset val="134"/>
          </rPr>
          <t>dave666:</t>
        </r>
        <r>
          <rPr>
            <sz val="9"/>
            <rFont val="宋体"/>
            <family val="3"/>
            <charset val="134"/>
          </rPr>
          <t xml:space="preserve">
增加多个buff,中间用分号隔开
攻击力,0.1,5  逗号隔开，分别代表 攻击力 提升10% 持续时间5秒
防御力,0.1,5  逗号隔开，分别代表 攻击力 提升10% 持续时间5秒</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13040</author>
  </authors>
  <commentList>
    <comment ref="F2" authorId="0" shapeId="0" xr:uid="{00000000-0006-0000-0800-000001000000}">
      <text>
        <r>
          <rPr>
            <b/>
            <sz val="9"/>
            <rFont val="宋体"/>
            <family val="3"/>
            <charset val="134"/>
          </rPr>
          <t>13040:</t>
        </r>
        <r>
          <rPr>
            <sz val="9"/>
            <rFont val="宋体"/>
            <family val="3"/>
            <charset val="134"/>
          </rPr>
          <t xml:space="preserve">
条件类型|条件参数;条件类型|条件参数;
条件类型|条件参数;...
</t>
        </r>
      </text>
    </comment>
    <comment ref="G2" authorId="0" shapeId="0" xr:uid="{00000000-0006-0000-0800-000002000000}">
      <text>
        <r>
          <rPr>
            <b/>
            <sz val="9"/>
            <rFont val="宋体"/>
            <family val="3"/>
            <charset val="134"/>
          </rPr>
          <t>13040:</t>
        </r>
        <r>
          <rPr>
            <sz val="9"/>
            <rFont val="宋体"/>
            <family val="3"/>
            <charset val="134"/>
          </rPr>
          <t xml:space="preserve">
1:自身
2:对方</t>
        </r>
      </text>
    </comment>
    <comment ref="K2" authorId="0" shapeId="0" xr:uid="{00000000-0006-0000-0800-000003000000}">
      <text>
        <r>
          <rPr>
            <b/>
            <sz val="9"/>
            <rFont val="宋体"/>
            <family val="3"/>
            <charset val="134"/>
          </rPr>
          <t>13040:</t>
        </r>
        <r>
          <rPr>
            <sz val="9"/>
            <rFont val="宋体"/>
            <family val="3"/>
            <charset val="134"/>
          </rPr>
          <t xml:space="preserve">
-1表示无限次</t>
        </r>
      </text>
    </comment>
    <comment ref="I47" authorId="0" shapeId="0" xr:uid="{00000000-0006-0000-0800-000004000000}">
      <text>
        <r>
          <rPr>
            <b/>
            <sz val="9"/>
            <rFont val="宋体"/>
            <family val="3"/>
            <charset val="134"/>
          </rPr>
          <t>13040:</t>
        </r>
        <r>
          <rPr>
            <sz val="9"/>
            <rFont val="宋体"/>
            <family val="3"/>
            <charset val="134"/>
          </rPr>
          <t xml:space="preserve">
值越大，优先级越高</t>
        </r>
      </text>
    </comment>
    <comment ref="J47" authorId="0" shapeId="0" xr:uid="{00000000-0006-0000-0800-000005000000}">
      <text>
        <r>
          <rPr>
            <b/>
            <sz val="9"/>
            <rFont val="宋体"/>
            <family val="3"/>
            <charset val="134"/>
          </rPr>
          <t>13040:</t>
        </r>
        <r>
          <rPr>
            <sz val="9"/>
            <rFont val="宋体"/>
            <family val="3"/>
            <charset val="134"/>
          </rPr>
          <t xml:space="preserve">
填&lt;=0表示永久buff</t>
        </r>
      </text>
    </comment>
    <comment ref="K47" authorId="0" shapeId="0" xr:uid="{00000000-0006-0000-0800-000006000000}">
      <text>
        <r>
          <rPr>
            <b/>
            <sz val="9"/>
            <rFont val="宋体"/>
            <family val="3"/>
            <charset val="134"/>
          </rPr>
          <t>13040:</t>
        </r>
        <r>
          <rPr>
            <sz val="9"/>
            <rFont val="宋体"/>
            <family val="3"/>
            <charset val="134"/>
          </rPr>
          <t xml:space="preserve">
若为1，则视为不可叠加buff，新buff会把旧的直接替换掉，否则就是可叠加buff</t>
        </r>
      </text>
    </comment>
    <comment ref="M47" authorId="0" shapeId="0" xr:uid="{00000000-0006-0000-0800-000007000000}">
      <text>
        <r>
          <rPr>
            <b/>
            <sz val="9"/>
            <rFont val="宋体"/>
            <family val="3"/>
            <charset val="134"/>
          </rPr>
          <t>13040:</t>
        </r>
        <r>
          <rPr>
            <sz val="9"/>
            <rFont val="宋体"/>
            <family val="3"/>
            <charset val="134"/>
          </rPr>
          <t xml:space="preserve">
若持续时间可叠加，则每次时间到后消耗一层buff</t>
        </r>
      </text>
    </comment>
  </commentList>
</comments>
</file>

<file path=xl/sharedStrings.xml><?xml version="1.0" encoding="utf-8"?>
<sst xmlns="http://schemas.openxmlformats.org/spreadsheetml/2006/main" count="26803" uniqueCount="7660">
  <si>
    <t>id</t>
  </si>
  <si>
    <t>技能总称</t>
  </si>
  <si>
    <t>技能名</t>
  </si>
  <si>
    <t>buffId列表</t>
  </si>
  <si>
    <t>效果id列表</t>
  </si>
  <si>
    <t>冷却时间</t>
  </si>
  <si>
    <t>备注</t>
  </si>
  <si>
    <t>name</t>
  </si>
  <si>
    <t>effectIdListStr</t>
  </si>
  <si>
    <t>CD</t>
  </si>
  <si>
    <t>天涯月明章</t>
  </si>
  <si>
    <t>朔独还</t>
  </si>
  <si>
    <t>执无言</t>
  </si>
  <si>
    <t>涯无书</t>
  </si>
  <si>
    <t>晓月残星</t>
  </si>
  <si>
    <t>人踟躇</t>
  </si>
  <si>
    <t>携吴钩</t>
  </si>
  <si>
    <t>折桂枝</t>
  </si>
  <si>
    <t>共此时</t>
  </si>
  <si>
    <t>嗤魔祭血真经</t>
  </si>
  <si>
    <t>嗤魔万化</t>
  </si>
  <si>
    <t>鬼哭阴嚎</t>
  </si>
  <si>
    <t>附疽黄泉</t>
  </si>
  <si>
    <t>幽魂出窍</t>
  </si>
  <si>
    <t>残恶两生咒</t>
  </si>
  <si>
    <t>恶鬼争食</t>
  </si>
  <si>
    <t>瘟啼无间</t>
  </si>
  <si>
    <t>残躯转</t>
  </si>
  <si>
    <t>连珏天璧法</t>
  </si>
  <si>
    <t>璧碎珠沉</t>
  </si>
  <si>
    <t>圭角无痕</t>
  </si>
  <si>
    <t>璞玉浑金</t>
  </si>
  <si>
    <t>乱琼碎玉</t>
  </si>
  <si>
    <t>白璧无瑕</t>
  </si>
  <si>
    <t>金枝菩树</t>
  </si>
  <si>
    <t>珠联璧合</t>
  </si>
  <si>
    <t>完璧不破</t>
  </si>
  <si>
    <t>不破壁</t>
  </si>
  <si>
    <t>玄黎蛊瘴</t>
  </si>
  <si>
    <t>赤蛛织心</t>
  </si>
  <si>
    <t>天龙披山</t>
  </si>
  <si>
    <t>撩蝎剔骨</t>
  </si>
  <si>
    <t>仙蛛缠月</t>
  </si>
  <si>
    <t>灵蛇淬骨</t>
  </si>
  <si>
    <t>金蟾宝衣</t>
  </si>
  <si>
    <t>玄黎蛊体</t>
  </si>
  <si>
    <t>蚩尤身</t>
  </si>
  <si>
    <t>三昧阿修罗道</t>
  </si>
  <si>
    <t>罗睺忿身相</t>
  </si>
  <si>
    <t>广纳障孽</t>
  </si>
  <si>
    <t>刹鬼缚身</t>
  </si>
  <si>
    <t>黑绳众狱</t>
  </si>
  <si>
    <t>明王身</t>
  </si>
  <si>
    <t>势至怒法</t>
  </si>
  <si>
    <t>五浊恶时</t>
  </si>
  <si>
    <t>离三昧</t>
  </si>
  <si>
    <t>太素灵枢篇</t>
  </si>
  <si>
    <t>神农百草诀</t>
  </si>
  <si>
    <t>丹脉庇身</t>
  </si>
  <si>
    <t>转经驱脉</t>
  </si>
  <si>
    <t>五禽杖</t>
  </si>
  <si>
    <t>五禽健佑</t>
  </si>
  <si>
    <t>净辟苏息</t>
  </si>
  <si>
    <t>寸草寒香</t>
  </si>
  <si>
    <t>灵枢妙手</t>
  </si>
  <si>
    <t>顺脉通贯</t>
  </si>
  <si>
    <t>太玄混元经</t>
  </si>
  <si>
    <t>道法合和</t>
  </si>
  <si>
    <t>洞玄纳真</t>
  </si>
  <si>
    <t>乾卦昇</t>
  </si>
  <si>
    <t>列冲纯阳</t>
  </si>
  <si>
    <t>坤卦载</t>
  </si>
  <si>
    <t>太和清气</t>
  </si>
  <si>
    <t>玄远意</t>
  </si>
  <si>
    <t>悟玄参契</t>
  </si>
  <si>
    <t>用晦而明</t>
  </si>
  <si>
    <t>倒果为因</t>
  </si>
  <si>
    <t>同乘同体</t>
  </si>
  <si>
    <t>阙少围多</t>
  </si>
  <si>
    <t>熄命燃性</t>
  </si>
  <si>
    <t>真始玄篇</t>
  </si>
  <si>
    <t>敛羽化生势</t>
  </si>
  <si>
    <t>入北冥</t>
  </si>
  <si>
    <t>吸星噬寰图</t>
  </si>
  <si>
    <t>噬寰吞鸿</t>
  </si>
  <si>
    <t>气荡瀚斗</t>
  </si>
  <si>
    <t>枯髓钻脉</t>
  </si>
  <si>
    <t>搜山检海</t>
  </si>
  <si>
    <t>九窍俱裂</t>
  </si>
  <si>
    <t>玄冥天渊</t>
  </si>
  <si>
    <t>浑天碎穹</t>
  </si>
  <si>
    <t>星衍万曜</t>
  </si>
  <si>
    <t>化躯</t>
  </si>
  <si>
    <t>湘竹葬兰书</t>
  </si>
  <si>
    <t>扶柳飘絮</t>
  </si>
  <si>
    <t>竹有骨</t>
  </si>
  <si>
    <t>敛朱颜</t>
  </si>
  <si>
    <t>随花傍柳</t>
  </si>
  <si>
    <t>兰庭叹</t>
  </si>
  <si>
    <t>何觅芳兰</t>
  </si>
  <si>
    <t>落英枯雅</t>
  </si>
  <si>
    <t>兰竹调</t>
  </si>
  <si>
    <t>201100800;201100801;201100802</t>
  </si>
  <si>
    <t>泪竹兰</t>
  </si>
  <si>
    <t>昭霞别册</t>
  </si>
  <si>
    <t>炽霞破晓</t>
  </si>
  <si>
    <t>璨华贯虹</t>
  </si>
  <si>
    <t>熠霞辉朝</t>
  </si>
  <si>
    <t>昼霞凝紫</t>
  </si>
  <si>
    <t>层云叠翳</t>
  </si>
  <si>
    <t>霞清曜阳</t>
  </si>
  <si>
    <t>紫气凝</t>
  </si>
  <si>
    <t>禅音狮子吼</t>
  </si>
  <si>
    <t>乍破天光</t>
  </si>
  <si>
    <t>暮鼓晨钟</t>
  </si>
  <si>
    <t>啸傲湖山</t>
  </si>
  <si>
    <t>驱雷掣电</t>
  </si>
  <si>
    <t>摧枯折腐</t>
  </si>
  <si>
    <t>奔雷谲云</t>
  </si>
  <si>
    <t>龙吟虎啸</t>
  </si>
  <si>
    <t>罗汉相</t>
  </si>
  <si>
    <t>金钟护体罩</t>
  </si>
  <si>
    <t>无漏金钟</t>
  </si>
  <si>
    <t>金沉共音</t>
  </si>
  <si>
    <t>至刚至鸣</t>
  </si>
  <si>
    <t>钟鼎不垢</t>
  </si>
  <si>
    <t>烁金抵岳</t>
  </si>
  <si>
    <t>金城汤池</t>
  </si>
  <si>
    <t>菩提种</t>
  </si>
  <si>
    <t>广震钟三音</t>
  </si>
  <si>
    <t>禅合躯</t>
  </si>
  <si>
    <t>太虚无极劲</t>
  </si>
  <si>
    <t>虚实相生</t>
  </si>
  <si>
    <t>阐幽明微</t>
  </si>
  <si>
    <t>为而不争</t>
  </si>
  <si>
    <t>见素抱朴</t>
  </si>
  <si>
    <t>持盈避锐</t>
  </si>
  <si>
    <t>天道行乾</t>
  </si>
  <si>
    <t>201140600;201140601;201140602;201140603;201140604;201140605;</t>
  </si>
  <si>
    <t>大实若虚</t>
  </si>
  <si>
    <t>太虚无极</t>
  </si>
  <si>
    <t>无极之极</t>
  </si>
  <si>
    <t>霸王卸甲</t>
  </si>
  <si>
    <t>解甲投戈</t>
  </si>
  <si>
    <t>剽勇轻悍</t>
  </si>
  <si>
    <t>隙末凶终</t>
  </si>
  <si>
    <t>沐血为衣</t>
  </si>
  <si>
    <t>悍疾如风</t>
  </si>
  <si>
    <t>遗风余烈</t>
  </si>
  <si>
    <t>八面威风</t>
  </si>
  <si>
    <t>闯阵曲</t>
  </si>
  <si>
    <t>青囊宝钞</t>
  </si>
  <si>
    <t>妙手生春</t>
  </si>
  <si>
    <t>识穴法</t>
  </si>
  <si>
    <t>安神法</t>
  </si>
  <si>
    <t>养脉法</t>
  </si>
  <si>
    <t>延寿法</t>
  </si>
  <si>
    <t>枯衣法</t>
  </si>
  <si>
    <t>回生法</t>
  </si>
  <si>
    <t>青壶</t>
  </si>
  <si>
    <t>饮情蛊</t>
  </si>
  <si>
    <t>痴缠两怨</t>
  </si>
  <si>
    <t>愁绪难消</t>
  </si>
  <si>
    <t>如芒囚心</t>
  </si>
  <si>
    <t>欢喜趣</t>
  </si>
  <si>
    <t>抵死生</t>
  </si>
  <si>
    <t>乍见欢</t>
  </si>
  <si>
    <t>离怨无缘</t>
  </si>
  <si>
    <t>情蛊</t>
  </si>
  <si>
    <t>缠情</t>
  </si>
  <si>
    <t>支山祁</t>
  </si>
  <si>
    <t>支无祁身</t>
  </si>
  <si>
    <t>破山荡淮</t>
  </si>
  <si>
    <t>涡脉流川</t>
  </si>
  <si>
    <t>淮水锻岳</t>
  </si>
  <si>
    <t>古铁横锁</t>
  </si>
  <si>
    <t>宫阁水君</t>
  </si>
  <si>
    <t>诸邪伏拜</t>
  </si>
  <si>
    <t>201180700;</t>
  </si>
  <si>
    <t>予天寿</t>
  </si>
  <si>
    <t>镇水</t>
  </si>
  <si>
    <t>步海阁</t>
  </si>
  <si>
    <t>身飘絮</t>
  </si>
  <si>
    <t>车载竹</t>
  </si>
  <si>
    <t>风牧松</t>
  </si>
  <si>
    <t>纵阁登楼</t>
  </si>
  <si>
    <t>环顾自影</t>
  </si>
  <si>
    <t>掠寒柏</t>
  </si>
  <si>
    <t>海角觅此声</t>
  </si>
  <si>
    <t>穿海步履</t>
  </si>
  <si>
    <t>七煞铁衣功</t>
  </si>
  <si>
    <t>煞血骨</t>
  </si>
  <si>
    <t>折刃</t>
  </si>
  <si>
    <t>201190200;201190201;201190202;201190203;201190204;201190205;</t>
  </si>
  <si>
    <t>百战</t>
  </si>
  <si>
    <t>横戈</t>
  </si>
  <si>
    <t>烽燃</t>
  </si>
  <si>
    <t>叱咤</t>
  </si>
  <si>
    <t>北朔</t>
  </si>
  <si>
    <t>阴山月</t>
  </si>
  <si>
    <t>向天悲</t>
  </si>
  <si>
    <t>不仁经</t>
  </si>
  <si>
    <t>刍狗红尘世</t>
  </si>
  <si>
    <t>诛世刀</t>
  </si>
  <si>
    <t>恨法晦</t>
  </si>
  <si>
    <t>笑忘生</t>
  </si>
  <si>
    <t>浊世经文</t>
  </si>
  <si>
    <t>枯骨界</t>
  </si>
  <si>
    <t>大悲苦</t>
  </si>
  <si>
    <t>枯守红梅</t>
  </si>
  <si>
    <t>恨人痴</t>
  </si>
  <si>
    <t>离别苦</t>
  </si>
  <si>
    <t>无穷劫</t>
  </si>
  <si>
    <t>赶蝉游身环</t>
  </si>
  <si>
    <t>粘蝉环步</t>
  </si>
  <si>
    <t>粘蝉劲</t>
  </si>
  <si>
    <t>鸣皋烟</t>
  </si>
  <si>
    <t>长亭寒</t>
  </si>
  <si>
    <t>蝉鸣秋</t>
  </si>
  <si>
    <t>游身步</t>
  </si>
  <si>
    <t>昼夏生</t>
  </si>
  <si>
    <t>暮蝉运巧</t>
  </si>
  <si>
    <t>游寰穿身</t>
  </si>
  <si>
    <t>晴梅花步</t>
  </si>
  <si>
    <t>如香故</t>
  </si>
  <si>
    <t>群芳任妒</t>
  </si>
  <si>
    <t>独寒归</t>
  </si>
  <si>
    <t>暗香盖雪</t>
  </si>
  <si>
    <t>寒梅缀枝</t>
  </si>
  <si>
    <t>傲骨梅十</t>
  </si>
  <si>
    <t>暮诗咏雪</t>
  </si>
  <si>
    <t>傲梅骨</t>
  </si>
  <si>
    <t>洛神踏雪步</t>
  </si>
  <si>
    <t>繁霜至曙</t>
  </si>
  <si>
    <t>洛水寒</t>
  </si>
  <si>
    <t>罗袂掩涕</t>
  </si>
  <si>
    <t>暖玉生烟</t>
  </si>
  <si>
    <t>哀逝异乡</t>
  </si>
  <si>
    <t>神宵蔽光</t>
  </si>
  <si>
    <t>鸣玉鸾偕</t>
  </si>
  <si>
    <t>飘摇仿佛</t>
  </si>
  <si>
    <t>犰狳穿滚术</t>
  </si>
  <si>
    <t>叠软猬</t>
  </si>
  <si>
    <t>甲御鳞</t>
  </si>
  <si>
    <t>破洞伐庙</t>
  </si>
  <si>
    <t>寻隙定神</t>
  </si>
  <si>
    <t>环犰无痕</t>
  </si>
  <si>
    <t>穿山梭海</t>
  </si>
  <si>
    <t>地霸身</t>
  </si>
  <si>
    <t>犰形穿叠</t>
  </si>
  <si>
    <t>梯云纵</t>
  </si>
  <si>
    <t>云鬟梯</t>
  </si>
  <si>
    <t>太和游身法</t>
  </si>
  <si>
    <t>登云架</t>
  </si>
  <si>
    <t>破云势</t>
  </si>
  <si>
    <t>归藏步</t>
  </si>
  <si>
    <t>周而始</t>
  </si>
  <si>
    <t>复纵层云</t>
  </si>
  <si>
    <t>远望登云</t>
  </si>
  <si>
    <t>魍魉诡步</t>
  </si>
  <si>
    <t>影残乱</t>
  </si>
  <si>
    <t>晓残蛊</t>
  </si>
  <si>
    <t>草木皆兵</t>
  </si>
  <si>
    <t>噬骨吸髓</t>
  </si>
  <si>
    <t>301080600;301080601;301080602;301080603;301080604;301080605;</t>
  </si>
  <si>
    <t>猎戮无常</t>
  </si>
  <si>
    <t>潜影炼形</t>
  </si>
  <si>
    <t>十殿阎罗</t>
  </si>
  <si>
    <t>七诡扶步</t>
  </si>
  <si>
    <t>燕纵步</t>
  </si>
  <si>
    <t>雀环身</t>
  </si>
  <si>
    <t>游隼目</t>
  </si>
  <si>
    <t>驻栖巢</t>
  </si>
  <si>
    <t>燕踏云</t>
  </si>
  <si>
    <t>燕子掠水</t>
  </si>
  <si>
    <t>翅羽不落</t>
  </si>
  <si>
    <t>掠水浮萍</t>
  </si>
  <si>
    <t>叠燕</t>
  </si>
  <si>
    <t>长亭远寄</t>
  </si>
  <si>
    <t>长亭送晚</t>
  </si>
  <si>
    <t>十里岸</t>
  </si>
  <si>
    <t>枫日落</t>
  </si>
  <si>
    <t>碧云天</t>
  </si>
  <si>
    <t>染霜林</t>
  </si>
  <si>
    <t>凋晓星</t>
  </si>
  <si>
    <t>孤凭栏</t>
  </si>
  <si>
    <t>归来亭</t>
  </si>
  <si>
    <t>巫蟒堕月</t>
  </si>
  <si>
    <t>黯雨灵风</t>
  </si>
  <si>
    <t>恣穿穴</t>
  </si>
  <si>
    <t>八仙瘴</t>
  </si>
  <si>
    <t>碧鳞缠</t>
  </si>
  <si>
    <t>地游仙</t>
  </si>
  <si>
    <t>金蛟横岭</t>
  </si>
  <si>
    <t>巫蛊身</t>
  </si>
  <si>
    <t>凌波微步</t>
  </si>
  <si>
    <t>履下生莲</t>
  </si>
  <si>
    <t>摧刚为柔</t>
  </si>
  <si>
    <t>竹帛兰心</t>
  </si>
  <si>
    <t>玉洁松贞</t>
  </si>
  <si>
    <t>绝伦逸群</t>
  </si>
  <si>
    <t>倾国绝世</t>
  </si>
  <si>
    <t>金枝玉叶</t>
  </si>
  <si>
    <t>仙姿清</t>
  </si>
  <si>
    <t>紫乌啸凤图</t>
  </si>
  <si>
    <t>羽裳鸿衣</t>
  </si>
  <si>
    <t>玄鸟泣江</t>
  </si>
  <si>
    <t>鸾停鹄峙</t>
  </si>
  <si>
    <t>飞鸿印雪</t>
  </si>
  <si>
    <t>悲凤鸣鸾</t>
  </si>
  <si>
    <t>铩羽暴鳞</t>
  </si>
  <si>
    <t>有凤来仪</t>
  </si>
  <si>
    <t>越山魈</t>
  </si>
  <si>
    <t>撼山步</t>
  </si>
  <si>
    <t>叠嶂层峦</t>
  </si>
  <si>
    <t>积石成岭</t>
  </si>
  <si>
    <t>遥嵩岳长</t>
  </si>
  <si>
    <t>岳秀山明</t>
  </si>
  <si>
    <t>根牙磐错</t>
  </si>
  <si>
    <t>横峰侧岭</t>
  </si>
  <si>
    <t>千峰百障</t>
  </si>
  <si>
    <t>破石印</t>
  </si>
  <si>
    <t>逆流十二身</t>
  </si>
  <si>
    <t>溯回身</t>
  </si>
  <si>
    <t>缠逆身</t>
  </si>
  <si>
    <t>砺石身</t>
  </si>
  <si>
    <t>奔流法</t>
  </si>
  <si>
    <t>立身法</t>
  </si>
  <si>
    <t>千川挂瀑</t>
  </si>
  <si>
    <t>涌涡逆洄</t>
  </si>
  <si>
    <t>涌逆奔</t>
  </si>
  <si>
    <t>虎贲阵</t>
  </si>
  <si>
    <t>漠玉鞍</t>
  </si>
  <si>
    <t>踏蒺藜</t>
  </si>
  <si>
    <t>击锐师</t>
  </si>
  <si>
    <t>绕龙城</t>
  </si>
  <si>
    <t>勒胡马</t>
  </si>
  <si>
    <t>夜渡江</t>
  </si>
  <si>
    <t>净虏尘</t>
  </si>
  <si>
    <t>辞凤阙</t>
  </si>
  <si>
    <t>登龙城</t>
  </si>
  <si>
    <t>影血秘典</t>
  </si>
  <si>
    <t>踏血藏花</t>
  </si>
  <si>
    <t>花落凛生</t>
  </si>
  <si>
    <t>邪冽</t>
  </si>
  <si>
    <t>痕踪</t>
  </si>
  <si>
    <t>藏禁骨</t>
  </si>
  <si>
    <t>饮寒血</t>
  </si>
  <si>
    <t>绽地藏</t>
  </si>
  <si>
    <t>刀痕</t>
  </si>
  <si>
    <t>归冷刃</t>
  </si>
  <si>
    <t>遥望繁花</t>
  </si>
  <si>
    <t>戮婆娑</t>
  </si>
  <si>
    <t>千锻拳势</t>
  </si>
  <si>
    <t>百炼罡</t>
  </si>
  <si>
    <t>千锻守心</t>
  </si>
  <si>
    <t>破新炉</t>
  </si>
  <si>
    <t>新炼-崩山</t>
  </si>
  <si>
    <t>新炼-断海</t>
  </si>
  <si>
    <t>破钢穹</t>
  </si>
  <si>
    <t>古叠复法</t>
  </si>
  <si>
    <t>破炉罡</t>
  </si>
  <si>
    <t>伏阳开碑拳</t>
  </si>
  <si>
    <t>中天诸悬</t>
  </si>
  <si>
    <t>朝暮碎</t>
  </si>
  <si>
    <t>射日引</t>
  </si>
  <si>
    <t>余晖尽</t>
  </si>
  <si>
    <t>破残开碑</t>
  </si>
  <si>
    <t>三千炙尽</t>
  </si>
  <si>
    <t>伏旱炽绝</t>
  </si>
  <si>
    <t>覆众生</t>
  </si>
  <si>
    <t>太极拳</t>
  </si>
  <si>
    <t>抱元守一</t>
  </si>
  <si>
    <t>辟鸿蒙</t>
  </si>
  <si>
    <t>太极无极</t>
  </si>
  <si>
    <t>凌太虚</t>
  </si>
  <si>
    <t>物我两忘</t>
  </si>
  <si>
    <t>万道归一</t>
  </si>
  <si>
    <t>根性无</t>
  </si>
  <si>
    <t>凌鸿剑势</t>
  </si>
  <si>
    <t>青扶意</t>
  </si>
  <si>
    <t>何问南北</t>
  </si>
  <si>
    <t>踏羽凌霄</t>
  </si>
  <si>
    <t>孤觅寒影</t>
  </si>
  <si>
    <t>掠远涯</t>
  </si>
  <si>
    <t>清风剑法</t>
  </si>
  <si>
    <t>游风皆引</t>
  </si>
  <si>
    <t>长风时归</t>
  </si>
  <si>
    <t>飘柳断絮</t>
  </si>
  <si>
    <t>冽风骤</t>
  </si>
  <si>
    <t>晦风急</t>
  </si>
  <si>
    <t>转蓄亟</t>
  </si>
  <si>
    <t>晓风残月</t>
  </si>
  <si>
    <t>转清浊</t>
  </si>
  <si>
    <t>沧海观澜刀法</t>
  </si>
  <si>
    <t>观澜隙</t>
  </si>
  <si>
    <t>千川纳海</t>
  </si>
  <si>
    <t>暗涌浪徊</t>
  </si>
  <si>
    <t>东临锐</t>
  </si>
  <si>
    <t>海复桑归</t>
  </si>
  <si>
    <t>浮浪沉涛</t>
  </si>
  <si>
    <t>涯尽沧终</t>
  </si>
  <si>
    <t>逐沧浪</t>
  </si>
  <si>
    <t>两仪剑法</t>
  </si>
  <si>
    <t>生太极</t>
  </si>
  <si>
    <t>定乾坤</t>
  </si>
  <si>
    <t>阴鱼泽</t>
  </si>
  <si>
    <t>化两仪</t>
  </si>
  <si>
    <t>阳鱼绛</t>
  </si>
  <si>
    <t>扬清浊</t>
  </si>
  <si>
    <t>朝闻道</t>
  </si>
  <si>
    <t>光尘锐</t>
  </si>
  <si>
    <t>浮萍剑诀</t>
  </si>
  <si>
    <t>渡秋萍</t>
  </si>
  <si>
    <t>绝妄念</t>
  </si>
  <si>
    <t>鸿啄枝</t>
  </si>
  <si>
    <t>花拂影</t>
  </si>
  <si>
    <t>云梳叶</t>
  </si>
  <si>
    <t>修椽来寄</t>
  </si>
  <si>
    <t>独照松月</t>
  </si>
  <si>
    <t>散飘零</t>
  </si>
  <si>
    <t>斩铁无锋卷</t>
  </si>
  <si>
    <t>气贯千膂</t>
  </si>
  <si>
    <t>回锋逆浪</t>
  </si>
  <si>
    <t>破锋浪</t>
  </si>
  <si>
    <t>无不摧</t>
  </si>
  <si>
    <t>斩铁气</t>
  </si>
  <si>
    <t>千钧落</t>
  </si>
  <si>
    <t>无我无锋</t>
  </si>
  <si>
    <t>无前意</t>
  </si>
  <si>
    <t>醉君侯刀铭</t>
  </si>
  <si>
    <t>朔风叱</t>
  </si>
  <si>
    <t>笑胡虏</t>
  </si>
  <si>
    <t>樽中意</t>
  </si>
  <si>
    <t>归无计</t>
  </si>
  <si>
    <t>出汉塞</t>
  </si>
  <si>
    <t>归青冢</t>
  </si>
  <si>
    <t>踏胡城</t>
  </si>
  <si>
    <t>醉里狂歌</t>
  </si>
  <si>
    <t>北顾枪法</t>
  </si>
  <si>
    <t>固边陲</t>
  </si>
  <si>
    <t>挑山阙</t>
  </si>
  <si>
    <t>载催军</t>
  </si>
  <si>
    <t>伐破釜</t>
  </si>
  <si>
    <t>断坚阵</t>
  </si>
  <si>
    <t>踏山河</t>
  </si>
  <si>
    <t>镇沙场</t>
  </si>
  <si>
    <t>玄黄入阵旌</t>
  </si>
  <si>
    <t>入阵鼓</t>
  </si>
  <si>
    <t>兵主蚩</t>
  </si>
  <si>
    <t>觐卸甲</t>
  </si>
  <si>
    <t>敕封玄</t>
  </si>
  <si>
    <t>百战于野</t>
  </si>
  <si>
    <t>辕镇厌</t>
  </si>
  <si>
    <t>诛祟破邪</t>
  </si>
  <si>
    <t>荡群邪</t>
  </si>
  <si>
    <t>众相菩提杖</t>
  </si>
  <si>
    <t>如如不动</t>
  </si>
  <si>
    <t>金钟无色</t>
  </si>
  <si>
    <t>枯荣禅</t>
  </si>
  <si>
    <t>须弥无量</t>
  </si>
  <si>
    <t>慈悲渡厄</t>
  </si>
  <si>
    <t>金刚怒目</t>
  </si>
  <si>
    <t>悯众生</t>
  </si>
  <si>
    <t>镇国抵岳枪</t>
  </si>
  <si>
    <t>镇敌仇</t>
  </si>
  <si>
    <t>转阵化</t>
  </si>
  <si>
    <t>兵煞威</t>
  </si>
  <si>
    <t>驱逐寇</t>
  </si>
  <si>
    <t>破虏意</t>
  </si>
  <si>
    <t>犁庭归</t>
  </si>
  <si>
    <t>定军山</t>
  </si>
  <si>
    <t>激悍勇</t>
  </si>
  <si>
    <t>悲遮扇法</t>
  </si>
  <si>
    <t>萧意寒</t>
  </si>
  <si>
    <t>觅难寻</t>
  </si>
  <si>
    <t>悲穷途</t>
  </si>
  <si>
    <t>生亦欢</t>
  </si>
  <si>
    <t>竹劲骨</t>
  </si>
  <si>
    <t>同归去</t>
  </si>
  <si>
    <t>遮栏幕</t>
  </si>
  <si>
    <t>潇湘竹雨</t>
  </si>
  <si>
    <t>小周天扇法</t>
  </si>
  <si>
    <t>白玉京</t>
  </si>
  <si>
    <t>太玄气</t>
  </si>
  <si>
    <t>关脉轮</t>
  </si>
  <si>
    <t>奇经纵</t>
  </si>
  <si>
    <t>抵任督</t>
  </si>
  <si>
    <t>天璇位</t>
  </si>
  <si>
    <t>福生冥</t>
  </si>
  <si>
    <t>天晨灌脉</t>
  </si>
  <si>
    <t>暴雨梨花刀</t>
  </si>
  <si>
    <t>花绽盛</t>
  </si>
  <si>
    <t>流聚催散</t>
  </si>
  <si>
    <t>棃绽重</t>
  </si>
  <si>
    <t>旧蔓生</t>
  </si>
  <si>
    <t>落水葬花</t>
  </si>
  <si>
    <t>106010800;106010801;106010802;106010803;106010804;106010805;106010806</t>
  </si>
  <si>
    <t>枯枝生残</t>
  </si>
  <si>
    <t>醉饮降龙无双式</t>
  </si>
  <si>
    <t>醉饮江海</t>
  </si>
  <si>
    <t>醉舞狂歌</t>
  </si>
  <si>
    <t>龙吟四海</t>
  </si>
  <si>
    <t>云起龙襄</t>
  </si>
  <si>
    <t>龙跃于渊</t>
  </si>
  <si>
    <t>潜龙勿用</t>
  </si>
  <si>
    <t>降世伏龙</t>
  </si>
  <si>
    <t>踪影孤鸿</t>
  </si>
  <si>
    <t>鸿影无觅</t>
  </si>
  <si>
    <t>孤雁残声</t>
  </si>
  <si>
    <t>穿南纵北</t>
  </si>
  <si>
    <t>栖梧桐</t>
  </si>
  <si>
    <t>远孤遨</t>
  </si>
  <si>
    <t>破云逐浪</t>
  </si>
  <si>
    <t>归鸿</t>
  </si>
  <si>
    <t>羁旅西东</t>
  </si>
  <si>
    <t>无心流·拔刀术</t>
  </si>
  <si>
    <t>流·隙</t>
  </si>
  <si>
    <t>流·蛭丸</t>
  </si>
  <si>
    <t>流·烈</t>
  </si>
  <si>
    <t>流·戮</t>
  </si>
  <si>
    <t>流·凪</t>
  </si>
  <si>
    <t>流·残心</t>
  </si>
  <si>
    <t>奥义·双竜冥</t>
  </si>
  <si>
    <t>升</t>
  </si>
  <si>
    <t>密剑·山中石响</t>
  </si>
  <si>
    <t>响泉</t>
  </si>
  <si>
    <t>林纵</t>
  </si>
  <si>
    <t>残心</t>
  </si>
  <si>
    <t>逆袈</t>
  </si>
  <si>
    <t>怀石</t>
  </si>
  <si>
    <t>密·枯寂</t>
  </si>
  <si>
    <t>密·神鬼</t>
  </si>
  <si>
    <t>斗</t>
  </si>
  <si>
    <t>流缶金绳镖</t>
  </si>
  <si>
    <t>金萤灼秋</t>
  </si>
  <si>
    <t>铁尾撼山</t>
  </si>
  <si>
    <t>趋炎赶热</t>
  </si>
  <si>
    <t>枉墨矫绳</t>
  </si>
  <si>
    <t>炽蛟吐信</t>
  </si>
  <si>
    <t>火尽灰寒</t>
  </si>
  <si>
    <t>残恶生念</t>
  </si>
  <si>
    <t>锋狩控弦决</t>
  </si>
  <si>
    <t>潋清</t>
  </si>
  <si>
    <t>追寒</t>
  </si>
  <si>
    <t>身独</t>
  </si>
  <si>
    <t>弦骤</t>
  </si>
  <si>
    <t>复林</t>
  </si>
  <si>
    <t>陷戮</t>
  </si>
  <si>
    <t>跬步</t>
  </si>
  <si>
    <t>潜狩</t>
  </si>
  <si>
    <t>鳞五净蛊鞭</t>
  </si>
  <si>
    <t>丹玉蟾</t>
  </si>
  <si>
    <t>蜕双生</t>
  </si>
  <si>
    <t>幻天蛛</t>
  </si>
  <si>
    <t>饮啜蜈</t>
  </si>
  <si>
    <t>蜘牵丝</t>
  </si>
  <si>
    <t>蝎心毒</t>
  </si>
  <si>
    <t>五圣躯</t>
  </si>
  <si>
    <t>锻蛊入躯</t>
  </si>
  <si>
    <t>月残经</t>
  </si>
  <si>
    <t>月圆晦朔</t>
  </si>
  <si>
    <t>天涯汐盈</t>
  </si>
  <si>
    <t>暮星披尘</t>
  </si>
  <si>
    <t>皓月凌空</t>
  </si>
  <si>
    <t>桂树折枝</t>
  </si>
  <si>
    <t>广寒远</t>
  </si>
  <si>
    <t>遥光寒</t>
  </si>
  <si>
    <t>玉盘清辉</t>
  </si>
  <si>
    <t>西域火器·珠</t>
  </si>
  <si>
    <t>珠烈</t>
  </si>
  <si>
    <t>机巧·蓄</t>
  </si>
  <si>
    <t>散势</t>
  </si>
  <si>
    <t>贯珠·定</t>
  </si>
  <si>
    <t/>
  </si>
  <si>
    <t>聚远</t>
  </si>
  <si>
    <t>燃破</t>
  </si>
  <si>
    <t>114010700;114010701;114010702;114010703;114010704;114010705;114010706;</t>
  </si>
  <si>
    <t>架势</t>
  </si>
  <si>
    <t>114010800;</t>
  </si>
  <si>
    <t>雷惊</t>
  </si>
  <si>
    <t>蓄势</t>
  </si>
  <si>
    <t>机枢法</t>
  </si>
  <si>
    <t>七情缠蛊</t>
  </si>
  <si>
    <t>疳蛊</t>
  </si>
  <si>
    <t>蛊阴蛇</t>
  </si>
  <si>
    <t>青丝遍</t>
  </si>
  <si>
    <t>淤蛊种血</t>
  </si>
  <si>
    <t>跗骨蛆</t>
  </si>
  <si>
    <t>瘴纠蔑</t>
  </si>
  <si>
    <t>催心中害</t>
  </si>
  <si>
    <t>柔蛊心</t>
  </si>
  <si>
    <t>BOSS</t>
  </si>
  <si>
    <t>500001000;500001011</t>
  </si>
  <si>
    <t>污泥浊水</t>
  </si>
  <si>
    <t>雪山刀奴</t>
  </si>
  <si>
    <t>幻赤</t>
  </si>
  <si>
    <t>螣蛇乘雾</t>
  </si>
  <si>
    <t>壁城隐翼</t>
  </si>
  <si>
    <t>明眸善睐</t>
  </si>
  <si>
    <t>暗香疏影</t>
  </si>
  <si>
    <t>燕唳九霄</t>
  </si>
  <si>
    <t>玉龙探雪</t>
  </si>
  <si>
    <t>步生火莲</t>
  </si>
  <si>
    <t>黄天太平</t>
  </si>
  <si>
    <t>傲雪凌霜</t>
  </si>
  <si>
    <t>三昧修罗</t>
  </si>
  <si>
    <t>穷凶极恶</t>
  </si>
  <si>
    <t>茹毛饮血</t>
  </si>
  <si>
    <t>鹰扬虎视</t>
  </si>
  <si>
    <t>隐月</t>
  </si>
  <si>
    <t>悲鸣</t>
  </si>
  <si>
    <t>招式【纵起惊鸿】在空中时无敌2秒</t>
  </si>
  <si>
    <t>/</t>
  </si>
  <si>
    <t>随风</t>
  </si>
  <si>
    <t>招式【风潇雨晦】调息时间减少1秒。</t>
  </si>
  <si>
    <t>飘零</t>
  </si>
  <si>
    <t>招式【秋风落尽】调息时间减少1秒。</t>
  </si>
  <si>
    <t>罡破</t>
  </si>
  <si>
    <t>招式【秋风落尽】释放时霸体</t>
  </si>
  <si>
    <t>栖隙</t>
  </si>
  <si>
    <t>招式【朔风厉松】能释放时无敌</t>
  </si>
  <si>
    <t>无涯</t>
  </si>
  <si>
    <t>招式【焚沧断海】调息时间减少1秒。</t>
  </si>
  <si>
    <t>壁岩</t>
  </si>
  <si>
    <t>招式【临碣寒】调息时间减少1秒。</t>
  </si>
  <si>
    <t>赤心</t>
  </si>
  <si>
    <t>施展招式【临碣寒】真元消耗减1</t>
  </si>
  <si>
    <t>万凿</t>
  </si>
  <si>
    <t>施展招式【骇浪惊涛】真元消耗减1</t>
  </si>
  <si>
    <t>转寰</t>
  </si>
  <si>
    <t>招式【开太极】调息时间减少1秒。</t>
  </si>
  <si>
    <t>朝闻</t>
  </si>
  <si>
    <t>招式【大道始分】真元消耗减1</t>
  </si>
  <si>
    <t>无我</t>
  </si>
  <si>
    <t>招式【合太极】真元消耗减1</t>
  </si>
  <si>
    <t>昭赤</t>
  </si>
  <si>
    <t>招式【伏邪诛阳】伤害提升5%</t>
  </si>
  <si>
    <t>镇晷</t>
  </si>
  <si>
    <t>招式【镇残碑】减少调息时间1秒</t>
  </si>
  <si>
    <t>旱临</t>
  </si>
  <si>
    <t>招式【伏邪诛阳】减少调息时间1秒</t>
  </si>
  <si>
    <t>烈轮</t>
  </si>
  <si>
    <t>招式【伏邪诛阳】真气消耗降低1点</t>
  </si>
  <si>
    <t>长虹</t>
  </si>
  <si>
    <t>招式【分阴阳】减少调息时间1秒</t>
  </si>
  <si>
    <t>盈亏</t>
  </si>
  <si>
    <t>招式【割昏晓】减少调息时间1秒</t>
  </si>
  <si>
    <t>气清</t>
  </si>
  <si>
    <t>招式【分阴阳】真气消耗降低1点</t>
  </si>
  <si>
    <t>万化</t>
  </si>
  <si>
    <t>招式【割昏晓】真气消耗降低1点</t>
  </si>
  <si>
    <t>凌虚</t>
  </si>
  <si>
    <t>招式【荡寰宇】减少调息时间1秒</t>
  </si>
  <si>
    <t>太玄</t>
  </si>
  <si>
    <t>招式【荡寰宇】暴击的几率提升5%</t>
  </si>
  <si>
    <t>矢志</t>
  </si>
  <si>
    <t>招式【古锤-贯体】，【古锤-锻终】在释放过程中具有短暂霸体效果。</t>
  </si>
  <si>
    <t>801010100;801010101</t>
  </si>
  <si>
    <t>复烬</t>
  </si>
  <si>
    <t>招式【古锤-锻终式】减少调息时间1秒</t>
  </si>
  <si>
    <t>浑旋</t>
  </si>
  <si>
    <t>招式【古锤-贯体式】减少调息时间1秒</t>
  </si>
  <si>
    <t>里剑术</t>
  </si>
  <si>
    <t>招式【拔刀术.里切】真气消耗降低1点</t>
  </si>
  <si>
    <t>断空流</t>
  </si>
  <si>
    <t>招式【拔刀术.里切】施展时产生霸体</t>
  </si>
  <si>
    <t>逆袈裟</t>
  </si>
  <si>
    <t>招式【拔刀术.居合】真气消耗降低1点</t>
  </si>
  <si>
    <t>落樱花</t>
  </si>
  <si>
    <t>招式【拔刀术.居合】减少调息时间1秒</t>
  </si>
  <si>
    <t>风后</t>
  </si>
  <si>
    <t>招式【十方共主】减少调息时间1秒</t>
  </si>
  <si>
    <t>分野</t>
  </si>
  <si>
    <t>招式【八荒尽取】减少调息时间1秒</t>
  </si>
  <si>
    <t>独觉</t>
  </si>
  <si>
    <t>招式【一苇横江】不消耗真气</t>
  </si>
  <si>
    <t>三生</t>
  </si>
  <si>
    <t>招式【拈花掷象】减少调息时间1秒</t>
  </si>
  <si>
    <t>破障</t>
  </si>
  <si>
    <t>【金刚怒目】触发后无敌2秒。</t>
  </si>
  <si>
    <t>腾龙</t>
  </si>
  <si>
    <t>招式【龙游天地】真气消耗降低1点</t>
  </si>
  <si>
    <t>降世</t>
  </si>
  <si>
    <t>招式【神龙摆尾】真气消耗降低1点</t>
  </si>
  <si>
    <t>鸿渐</t>
  </si>
  <si>
    <t>招式【龙游天地】减少调息时间1秒</t>
  </si>
  <si>
    <t>时乘</t>
  </si>
  <si>
    <t>招式【神龙摆尾】减少调息时间1秒</t>
  </si>
  <si>
    <t>不息</t>
  </si>
  <si>
    <t>招式【飞龙在天】减少调息时间1秒</t>
  </si>
  <si>
    <t>鸳折</t>
  </si>
  <si>
    <t>802020300;</t>
  </si>
  <si>
    <t>晦朔</t>
  </si>
  <si>
    <t>蛇影</t>
  </si>
  <si>
    <t>星居</t>
  </si>
  <si>
    <t>灵犀</t>
  </si>
  <si>
    <t>祭礼</t>
  </si>
  <si>
    <t>百足</t>
  </si>
  <si>
    <t>8120101</t>
  </si>
  <si>
    <t>转瞬</t>
  </si>
  <si>
    <t>须臾</t>
  </si>
  <si>
    <t>游散</t>
  </si>
  <si>
    <t>激灼</t>
  </si>
  <si>
    <t>扬尘</t>
  </si>
  <si>
    <t>811010200;811010201</t>
  </si>
  <si>
    <t>散星</t>
  </si>
  <si>
    <t>势</t>
  </si>
  <si>
    <t>返</t>
  </si>
  <si>
    <t>苍</t>
  </si>
  <si>
    <t>8140101</t>
  </si>
  <si>
    <t>蓄机</t>
  </si>
  <si>
    <t>流构</t>
  </si>
  <si>
    <t>扩匣</t>
  </si>
  <si>
    <t>复始</t>
  </si>
  <si>
    <t>注化</t>
  </si>
  <si>
    <t>清辉</t>
  </si>
  <si>
    <t>寒玉</t>
  </si>
  <si>
    <t>将谪</t>
  </si>
  <si>
    <t>804040100;804040101</t>
  </si>
  <si>
    <t>陷曲</t>
  </si>
  <si>
    <t>804040200;804040201;804040202;804040203</t>
  </si>
  <si>
    <t>独横</t>
  </si>
  <si>
    <t>返日</t>
  </si>
  <si>
    <t>掠风</t>
  </si>
  <si>
    <t>沙横</t>
  </si>
  <si>
    <t>陷阵</t>
  </si>
  <si>
    <t>803020200;803020201;803020202;803020203</t>
  </si>
  <si>
    <t>冲阵</t>
  </si>
  <si>
    <t>敛英</t>
  </si>
  <si>
    <t>銮客</t>
  </si>
  <si>
    <t>炼血</t>
  </si>
  <si>
    <t>残筋</t>
  </si>
  <si>
    <t>束发</t>
  </si>
  <si>
    <t>寥落</t>
  </si>
  <si>
    <t>断绳</t>
  </si>
  <si>
    <t>8100302</t>
  </si>
  <si>
    <t>刀取</t>
  </si>
  <si>
    <t>守土</t>
  </si>
  <si>
    <t>8100402</t>
  </si>
  <si>
    <t>开疆</t>
  </si>
  <si>
    <t>渺渺然</t>
  </si>
  <si>
    <t>813020100,813020101</t>
  </si>
  <si>
    <t>归骨地</t>
  </si>
  <si>
    <t>放词</t>
  </si>
  <si>
    <t>805010100;805010101;805010102;805010103</t>
  </si>
  <si>
    <t>风骨</t>
  </si>
  <si>
    <t>805010300;</t>
  </si>
  <si>
    <t>肆宴</t>
  </si>
  <si>
    <t>805010400;805010401;805010402;805010403;805010404</t>
  </si>
  <si>
    <t>知秋</t>
  </si>
  <si>
    <t>破云</t>
  </si>
  <si>
    <t>摧岳</t>
  </si>
  <si>
    <t>飞将</t>
  </si>
  <si>
    <t>痴缠</t>
  </si>
  <si>
    <t>806010100;806010102</t>
  </si>
  <si>
    <t>雨绻</t>
  </si>
  <si>
    <t>806010200;806010202</t>
  </si>
  <si>
    <t>绸缪</t>
  </si>
  <si>
    <t>806010300;806010302;806010303</t>
  </si>
  <si>
    <t>化始</t>
  </si>
  <si>
    <t>斗转</t>
  </si>
  <si>
    <t>红月</t>
  </si>
  <si>
    <t>刑天</t>
  </si>
  <si>
    <t>鼎湖</t>
  </si>
  <si>
    <t>孤胆</t>
  </si>
  <si>
    <t>不破</t>
  </si>
  <si>
    <t>803010300;803010302</t>
  </si>
  <si>
    <t>不垢</t>
  </si>
  <si>
    <t>御</t>
  </si>
  <si>
    <t>长雁</t>
  </si>
  <si>
    <t>凌散</t>
  </si>
  <si>
    <t>百炼</t>
  </si>
  <si>
    <t>昭烈</t>
  </si>
  <si>
    <t>梅雨</t>
  </si>
  <si>
    <t>漫堤</t>
  </si>
  <si>
    <t>至旭</t>
  </si>
  <si>
    <t>搦战</t>
  </si>
  <si>
    <t>众覆</t>
  </si>
  <si>
    <t>杀势</t>
  </si>
  <si>
    <t>尘劫</t>
  </si>
  <si>
    <t>BOSS霸体</t>
  </si>
  <si>
    <t>旧木剑</t>
  </si>
  <si>
    <t>10240300;10240301;10240302;</t>
  </si>
  <si>
    <t>无用</t>
  </si>
  <si>
    <t>10250300;</t>
  </si>
  <si>
    <t>江风寒</t>
  </si>
  <si>
    <t>10280400;10280401;10280402;</t>
  </si>
  <si>
    <t>10270500;</t>
  </si>
  <si>
    <t>翩鸿</t>
  </si>
  <si>
    <t>10280500;10280501;10280502;</t>
  </si>
  <si>
    <t>燕鸣</t>
  </si>
  <si>
    <t>10250600;10250601;10250602;</t>
  </si>
  <si>
    <t>玄铁剑</t>
  </si>
  <si>
    <t>10260600;</t>
  </si>
  <si>
    <t>清秋</t>
  </si>
  <si>
    <t>10270700;</t>
  </si>
  <si>
    <t>飞影手</t>
  </si>
  <si>
    <t>10130300;</t>
  </si>
  <si>
    <t>拦山手</t>
  </si>
  <si>
    <t>10150300;</t>
  </si>
  <si>
    <t>若水</t>
  </si>
  <si>
    <t>10130400;</t>
  </si>
  <si>
    <t>烛阴</t>
  </si>
  <si>
    <t>10130600;</t>
  </si>
  <si>
    <t>摧城</t>
  </si>
  <si>
    <t>10320600;</t>
  </si>
  <si>
    <t>骁烈</t>
  </si>
  <si>
    <t>10440300;10440301;10440302;</t>
  </si>
  <si>
    <t>菩提</t>
  </si>
  <si>
    <t>10420500;10420501;10420502;</t>
  </si>
  <si>
    <t>破骨锥</t>
  </si>
  <si>
    <t>10630300;</t>
  </si>
  <si>
    <t>天阙</t>
  </si>
  <si>
    <t>10630700;</t>
  </si>
  <si>
    <t>醉临渊</t>
  </si>
  <si>
    <t>10930400;10930401;10930402;</t>
  </si>
  <si>
    <t>踏风行</t>
  </si>
  <si>
    <t>10920500;</t>
  </si>
  <si>
    <t>羽切</t>
  </si>
  <si>
    <t>11030300;11030301;11030302;11030303;</t>
  </si>
  <si>
    <t>天原风</t>
  </si>
  <si>
    <t>11030700;</t>
  </si>
  <si>
    <t>打穴索</t>
  </si>
  <si>
    <t>11140300;</t>
  </si>
  <si>
    <t>破阵</t>
  </si>
  <si>
    <t>11220300;</t>
  </si>
  <si>
    <t>针狱</t>
  </si>
  <si>
    <t>11230700;</t>
  </si>
  <si>
    <t>龙吐珠</t>
  </si>
  <si>
    <t>11430300;</t>
  </si>
  <si>
    <t>裂珠</t>
  </si>
  <si>
    <t>11430500;</t>
  </si>
  <si>
    <t>灵雀</t>
  </si>
  <si>
    <t>11440700;</t>
  </si>
  <si>
    <t>仙蛭</t>
  </si>
  <si>
    <t>11530600;</t>
  </si>
  <si>
    <t>七情</t>
  </si>
  <si>
    <t>11540700;11540701;11540702;</t>
  </si>
  <si>
    <t>厚布衣</t>
  </si>
  <si>
    <t>20020300;</t>
  </si>
  <si>
    <t>犀象</t>
  </si>
  <si>
    <t>20020400;</t>
  </si>
  <si>
    <t>玲珑织</t>
  </si>
  <si>
    <t>20040400;</t>
  </si>
  <si>
    <t>玄猬</t>
  </si>
  <si>
    <t>20020600;</t>
  </si>
  <si>
    <t>毒鳞织</t>
  </si>
  <si>
    <t>20030600;</t>
  </si>
  <si>
    <t>织云</t>
  </si>
  <si>
    <t>30030300;</t>
  </si>
  <si>
    <t>流云腕</t>
  </si>
  <si>
    <t>30030400;</t>
  </si>
  <si>
    <t>天璃腕</t>
  </si>
  <si>
    <t>30050500;</t>
  </si>
  <si>
    <t>溪风缕</t>
  </si>
  <si>
    <t>40030300;40030301;</t>
  </si>
  <si>
    <t>踏星影</t>
  </si>
  <si>
    <t>40020400;</t>
  </si>
  <si>
    <t>白蕊缠足</t>
  </si>
  <si>
    <t>40050500;</t>
  </si>
  <si>
    <t>紫云带</t>
  </si>
  <si>
    <t>50020300;</t>
  </si>
  <si>
    <t>梵月</t>
  </si>
  <si>
    <t>50040300;</t>
  </si>
  <si>
    <t>天澜</t>
  </si>
  <si>
    <t>50010500;</t>
  </si>
  <si>
    <t>织心缠</t>
  </si>
  <si>
    <t>50050600;</t>
  </si>
  <si>
    <t>玄铁扳指</t>
  </si>
  <si>
    <t>60020300;</t>
  </si>
  <si>
    <t>幻珠戒</t>
  </si>
  <si>
    <t>60010500;</t>
  </si>
  <si>
    <t>灵环戒</t>
  </si>
  <si>
    <t>60020500;</t>
  </si>
  <si>
    <t>瑶光戒</t>
  </si>
  <si>
    <t>60010700;</t>
  </si>
  <si>
    <t>萍瑛</t>
  </si>
  <si>
    <t>70010500;70010501;70010502;</t>
  </si>
  <si>
    <t>伏蛟坠</t>
  </si>
  <si>
    <t>80030300;80030301;80030302;</t>
  </si>
  <si>
    <t>炎取</t>
  </si>
  <si>
    <t>80040300;80040301;80040302;80040303;</t>
  </si>
  <si>
    <t>美人骨</t>
  </si>
  <si>
    <t>80020500;80020501;80020502;</t>
  </si>
  <si>
    <t>太平佩</t>
  </si>
  <si>
    <t>80010600;</t>
  </si>
  <si>
    <t>浑心锁</t>
  </si>
  <si>
    <t>80020600;</t>
  </si>
  <si>
    <t>碧玺</t>
  </si>
  <si>
    <t>80010700;</t>
  </si>
  <si>
    <t>残翎</t>
  </si>
  <si>
    <t>10231400;</t>
  </si>
  <si>
    <t>洗海</t>
  </si>
  <si>
    <t>10220400;</t>
  </si>
  <si>
    <t>春正满</t>
  </si>
  <si>
    <t>10440400;</t>
  </si>
  <si>
    <t>君子意</t>
  </si>
  <si>
    <t>10520600;</t>
  </si>
  <si>
    <t>论秤分金</t>
  </si>
  <si>
    <t>11130300;</t>
  </si>
  <si>
    <t>照月三千</t>
  </si>
  <si>
    <t>11540600;</t>
  </si>
  <si>
    <t>鹏程</t>
  </si>
  <si>
    <t>10540400;</t>
  </si>
  <si>
    <t>淬毒飞刀</t>
  </si>
  <si>
    <t>10620501;10620502;</t>
  </si>
  <si>
    <t>鸳</t>
  </si>
  <si>
    <t>10920600;</t>
  </si>
  <si>
    <t>玉楼春</t>
  </si>
  <si>
    <t>10540700;10540701;10540702;</t>
  </si>
  <si>
    <t>仪戟</t>
  </si>
  <si>
    <t>10440200;</t>
  </si>
  <si>
    <t>醉摇仙</t>
  </si>
  <si>
    <t>10550400;</t>
  </si>
  <si>
    <t>太平令</t>
  </si>
  <si>
    <t>10290500;</t>
  </si>
  <si>
    <t>逍遥游</t>
  </si>
  <si>
    <t>10560400;</t>
  </si>
  <si>
    <t>乌蛇蜕</t>
  </si>
  <si>
    <t>102100500;</t>
  </si>
  <si>
    <t>红萝啄</t>
  </si>
  <si>
    <t>11550400;</t>
  </si>
  <si>
    <t>覆锤古法</t>
  </si>
  <si>
    <t>震炉拳意</t>
  </si>
  <si>
    <t>独抵泰山</t>
  </si>
  <si>
    <t>金乌焚尽</t>
  </si>
  <si>
    <t>无我道</t>
  </si>
  <si>
    <t>混元合</t>
  </si>
  <si>
    <t>长鸣惊</t>
  </si>
  <si>
    <t>归鸿顾</t>
  </si>
  <si>
    <t>朔急</t>
  </si>
  <si>
    <t>尽秋萧瑟</t>
  </si>
  <si>
    <t>惊澜沧</t>
  </si>
  <si>
    <t>潮汐还</t>
  </si>
  <si>
    <t>阴阳两道</t>
  </si>
  <si>
    <t>无极破晓</t>
  </si>
  <si>
    <t>苍茫尽</t>
  </si>
  <si>
    <t>诛妄</t>
  </si>
  <si>
    <t>锋锐不歇</t>
  </si>
  <si>
    <t>狂浪饮歌</t>
  </si>
  <si>
    <t>催城军</t>
  </si>
  <si>
    <t>故破楼兰</t>
  </si>
  <si>
    <t>叠峦丛生</t>
  </si>
  <si>
    <t>不复还</t>
  </si>
  <si>
    <t>任纵横</t>
  </si>
  <si>
    <t>覆压千载</t>
  </si>
  <si>
    <t>独我相</t>
  </si>
  <si>
    <t>不动怒目</t>
  </si>
  <si>
    <t>入阵声</t>
  </si>
  <si>
    <t>智将首</t>
  </si>
  <si>
    <t>落秋意</t>
  </si>
  <si>
    <t>竹韧文章</t>
  </si>
  <si>
    <t>化神通玄</t>
  </si>
  <si>
    <t>天人衰</t>
  </si>
  <si>
    <t>横棘刺</t>
  </si>
  <si>
    <t>缠悱恻</t>
  </si>
  <si>
    <t>龙吟镇恶</t>
  </si>
  <si>
    <t>独翱天地</t>
  </si>
  <si>
    <t>悲雁苦</t>
  </si>
  <si>
    <t>孤雁声声</t>
  </si>
  <si>
    <t>奥义·瞬</t>
  </si>
  <si>
    <t>奥义·战</t>
  </si>
  <si>
    <t>摧</t>
  </si>
  <si>
    <t>响水清泉流</t>
  </si>
  <si>
    <t>飞星逐日</t>
  </si>
  <si>
    <t>恶火蛟蛇</t>
  </si>
  <si>
    <t>骤雨急爆</t>
  </si>
  <si>
    <t>孑孓独</t>
  </si>
  <si>
    <t>怒江水</t>
  </si>
  <si>
    <t>情难明</t>
  </si>
  <si>
    <t>木改栝</t>
  </si>
  <si>
    <t>藏隐弹</t>
  </si>
  <si>
    <t>深蛊经</t>
  </si>
  <si>
    <t>赤心一片</t>
  </si>
  <si>
    <t>残身悲</t>
  </si>
  <si>
    <t>玉盘隐</t>
  </si>
  <si>
    <t>终慨叹</t>
  </si>
  <si>
    <t>无名气</t>
  </si>
  <si>
    <t>返世魔</t>
  </si>
  <si>
    <t>浊饮恶酒</t>
  </si>
  <si>
    <t>剔透玲珑</t>
  </si>
  <si>
    <t>石中玉</t>
  </si>
  <si>
    <t>蚩尤颅</t>
  </si>
  <si>
    <t>浊欢歌</t>
  </si>
  <si>
    <t>存修罗</t>
  </si>
  <si>
    <t>尝业障</t>
  </si>
  <si>
    <t>清九黎</t>
  </si>
  <si>
    <t>悬壶济</t>
  </si>
  <si>
    <t>一气复明</t>
  </si>
  <si>
    <t>凝气固源</t>
  </si>
  <si>
    <t>海不尽</t>
  </si>
  <si>
    <t>浪涌护</t>
  </si>
  <si>
    <t>餐星躯</t>
  </si>
  <si>
    <t>冲太虚</t>
  </si>
  <si>
    <t>藏北海</t>
  </si>
  <si>
    <t>夏秋生发</t>
  </si>
  <si>
    <t>东难言</t>
  </si>
  <si>
    <t>荡尘世</t>
  </si>
  <si>
    <t>佛音鸣</t>
  </si>
  <si>
    <t>长慈悲</t>
  </si>
  <si>
    <t>不败不垢</t>
  </si>
  <si>
    <t>不止不灭</t>
  </si>
  <si>
    <t>长生体</t>
  </si>
  <si>
    <t>虚实化意</t>
  </si>
  <si>
    <t>此锋锐</t>
  </si>
  <si>
    <t>狂戮笑</t>
  </si>
  <si>
    <t>暖回春意</t>
  </si>
  <si>
    <t>盎然青囊医</t>
  </si>
  <si>
    <t>荆情缠</t>
  </si>
  <si>
    <t>两怨离愁</t>
  </si>
  <si>
    <t>君临万水</t>
  </si>
  <si>
    <t>法相真身</t>
  </si>
  <si>
    <t>铁衣柔钢</t>
  </si>
  <si>
    <t>血骨饮</t>
  </si>
  <si>
    <t>海阔两宽</t>
  </si>
  <si>
    <t>离莫寻</t>
  </si>
  <si>
    <t>蝉鸣长生</t>
  </si>
  <si>
    <t>游巧世</t>
  </si>
  <si>
    <t>寒玉暖</t>
  </si>
  <si>
    <t>独蹁跹</t>
  </si>
  <si>
    <t>孤寒冷香</t>
  </si>
  <si>
    <t>凛梅暗来</t>
  </si>
  <si>
    <t>巧机穿纵</t>
  </si>
  <si>
    <t>甲胄长存</t>
  </si>
  <si>
    <t>云梯阴阳</t>
  </si>
  <si>
    <t>凌云归未</t>
  </si>
  <si>
    <t>鬼卒宝刹</t>
  </si>
  <si>
    <t>离魂引</t>
  </si>
  <si>
    <t>燕巧</t>
  </si>
  <si>
    <t>身燕轻云</t>
  </si>
  <si>
    <t>远遥红尘</t>
  </si>
  <si>
    <t>长关固别</t>
  </si>
  <si>
    <t>凌波寒</t>
  </si>
  <si>
    <t>生尘同光</t>
  </si>
  <si>
    <t>蛇巫饮</t>
  </si>
  <si>
    <t>化娲身</t>
  </si>
  <si>
    <t>凤鸣岐山</t>
  </si>
  <si>
    <t>日月同啸</t>
  </si>
  <si>
    <t>山掩映</t>
  </si>
  <si>
    <t>石筑躯</t>
  </si>
  <si>
    <t>逆法顺流</t>
  </si>
  <si>
    <t>百川击石</t>
  </si>
  <si>
    <t>广漠楼兰</t>
  </si>
  <si>
    <t>军势杀阵</t>
  </si>
  <si>
    <t>神通剑指</t>
  </si>
  <si>
    <t>摘星寥</t>
  </si>
  <si>
    <t>仙人摘星</t>
  </si>
  <si>
    <t>引星穹</t>
  </si>
  <si>
    <t>牵织绕指</t>
  </si>
  <si>
    <t>挂星河</t>
  </si>
  <si>
    <t>星海浩瀚</t>
  </si>
  <si>
    <t>寰宇为棋</t>
  </si>
  <si>
    <t>千川星辰</t>
  </si>
  <si>
    <t>星河倒转</t>
  </si>
  <si>
    <t>北辰灿烂</t>
  </si>
  <si>
    <t>掩垂星</t>
  </si>
  <si>
    <t>瀚海回溯</t>
  </si>
  <si>
    <t>碎寰</t>
  </si>
  <si>
    <t>槎枒寻梅</t>
  </si>
  <si>
    <t>绞青鸾</t>
  </si>
  <si>
    <t>入劫</t>
  </si>
  <si>
    <t>曳芳影</t>
  </si>
  <si>
    <t>胜寒</t>
  </si>
  <si>
    <t>斜窥檐</t>
  </si>
  <si>
    <t>藏雨</t>
  </si>
  <si>
    <t>煮酒</t>
  </si>
  <si>
    <t>琢石</t>
  </si>
  <si>
    <t>翛然</t>
  </si>
  <si>
    <t>意气平生</t>
  </si>
  <si>
    <t>估月</t>
  </si>
  <si>
    <t>牧星</t>
  </si>
  <si>
    <t>凭栏叹</t>
  </si>
  <si>
    <t>羁离谱</t>
  </si>
  <si>
    <t>闻幽声</t>
  </si>
  <si>
    <t>锥骨</t>
  </si>
  <si>
    <t>追虹影</t>
  </si>
  <si>
    <t>剜心</t>
  </si>
  <si>
    <t>碎灯花</t>
  </si>
  <si>
    <t>削肠</t>
  </si>
  <si>
    <t>破势</t>
  </si>
  <si>
    <t>杀胆</t>
  </si>
  <si>
    <t>绝目</t>
  </si>
  <si>
    <t>夜鸦啼霜</t>
  </si>
  <si>
    <t>千离恨</t>
  </si>
  <si>
    <t>却无愁</t>
  </si>
  <si>
    <t>割穹</t>
  </si>
  <si>
    <t>弑流··伐剑取</t>
  </si>
  <si>
    <t>初取·攻伐</t>
  </si>
  <si>
    <t>士道初</t>
  </si>
  <si>
    <t>复取·枯戮</t>
  </si>
  <si>
    <t>转取刃</t>
  </si>
  <si>
    <t>终取·残心</t>
  </si>
  <si>
    <t>影伐步</t>
  </si>
  <si>
    <t>流结营</t>
  </si>
  <si>
    <t>非空繁花</t>
  </si>
  <si>
    <t>秘枯骨</t>
  </si>
  <si>
    <t>夜叉鬼</t>
  </si>
  <si>
    <t>拟修罗</t>
  </si>
  <si>
    <t>空天鬼</t>
  </si>
  <si>
    <t>弑血饮</t>
  </si>
  <si>
    <t>天威军阵刀术</t>
  </si>
  <si>
    <t>煌煌天威</t>
  </si>
  <si>
    <t>浩然军威</t>
  </si>
  <si>
    <t>破贼虏</t>
  </si>
  <si>
    <t>荡寇诛邪</t>
  </si>
  <si>
    <t>守土开疆</t>
  </si>
  <si>
    <t>固阵势</t>
  </si>
  <si>
    <t>破敌势</t>
  </si>
  <si>
    <t>威震慑</t>
  </si>
  <si>
    <t>镇邪扶正</t>
  </si>
  <si>
    <t>荡敌营</t>
  </si>
  <si>
    <t>将相首</t>
  </si>
  <si>
    <t>锁山河</t>
  </si>
  <si>
    <t>骋远疆</t>
  </si>
  <si>
    <t>掣骨金虹决</t>
  </si>
  <si>
    <t>取骨</t>
  </si>
  <si>
    <t>飞虹灼目</t>
  </si>
  <si>
    <t>缠虹</t>
  </si>
  <si>
    <t>逆骨生</t>
  </si>
  <si>
    <t>劈世</t>
  </si>
  <si>
    <t>赤练缠绳</t>
  </si>
  <si>
    <t>何所饮</t>
  </si>
  <si>
    <t>断虹瀑</t>
  </si>
  <si>
    <t>缭乱尽洒</t>
  </si>
  <si>
    <t>归饮金兵</t>
  </si>
  <si>
    <t>定骨驮</t>
  </si>
  <si>
    <t>无不尽</t>
  </si>
  <si>
    <t>诛骨断流虹</t>
  </si>
  <si>
    <t>事件类型</t>
  </si>
  <si>
    <t>条件类型</t>
  </si>
  <si>
    <t>条件参数</t>
  </si>
  <si>
    <t>额外条件</t>
  </si>
  <si>
    <t>动作目标类型</t>
  </si>
  <si>
    <t>动作类型</t>
  </si>
  <si>
    <t>动作参数</t>
  </si>
  <si>
    <t>最大触发次数</t>
  </si>
  <si>
    <t>eventTypeInt</t>
  </si>
  <si>
    <t>conditionTypeInt</t>
  </si>
  <si>
    <t>conditionParamListStr</t>
  </si>
  <si>
    <t>exConditionListStr</t>
  </si>
  <si>
    <t>actionTargetTypeInt</t>
  </si>
  <si>
    <t>actionTypeInt</t>
  </si>
  <si>
    <t>actionParamListStr</t>
  </si>
  <si>
    <t>cd</t>
  </si>
  <si>
    <t>maxCount</t>
  </si>
  <si>
    <t>增攻</t>
  </si>
  <si>
    <t>减防</t>
  </si>
  <si>
    <t>修改气血回复</t>
  </si>
  <si>
    <t>修改暴击几率</t>
  </si>
  <si>
    <t>减CD</t>
  </si>
  <si>
    <t>产生暴击后提高移动速度10%</t>
  </si>
  <si>
    <t>1,伤害&gt;1,1</t>
  </si>
  <si>
    <t>焚沧断海</t>
  </si>
  <si>
    <t>临碣寒</t>
  </si>
  <si>
    <t>骇浪惊涛</t>
  </si>
  <si>
    <t>1020405</t>
  </si>
  <si>
    <t>天涯共此</t>
  </si>
  <si>
    <t>20101087,1</t>
  </si>
  <si>
    <t>气血消耗降低</t>
  </si>
  <si>
    <t>修改内劲</t>
  </si>
  <si>
    <t>移出</t>
  </si>
  <si>
    <t>1</t>
  </si>
  <si>
    <t>添加</t>
  </si>
  <si>
    <t>0,1,1</t>
  </si>
  <si>
    <t>0,伤害&gt;1</t>
  </si>
  <si>
    <t>-30,0,1</t>
  </si>
  <si>
    <t>嗤魔笑</t>
  </si>
  <si>
    <t>移除</t>
  </si>
  <si>
    <t>hp</t>
  </si>
  <si>
    <t>每秒体力恢复+1点</t>
  </si>
  <si>
    <t>提升气血恢复属性</t>
  </si>
  <si>
    <t>格挡降体力</t>
  </si>
  <si>
    <t>额外提升10%暴击减</t>
  </si>
  <si>
    <t>血量低时提升防御</t>
  </si>
  <si>
    <t>hp,(hp/最大气血)&lt;=0.3</t>
  </si>
  <si>
    <t>每秒体力恢复+2点</t>
  </si>
  <si>
    <t>触发气血回复的条件调整至气血低于20%</t>
  </si>
  <si>
    <t>hp,(hp/最大气血)&lt;=公式变量1</t>
  </si>
  <si>
    <t>变量</t>
  </si>
  <si>
    <t>,1</t>
  </si>
  <si>
    <t>修改防御</t>
  </si>
  <si>
    <t>提升短兵类伤害</t>
  </si>
  <si>
    <t>WeaponType=15</t>
  </si>
  <si>
    <t>触发回复储值</t>
  </si>
  <si>
    <t>触发气血回复的条件调整至气血低于25%</t>
  </si>
  <si>
    <t>触发气血回复的条件调整至气血低于35%</t>
  </si>
  <si>
    <t>移除异常buff</t>
  </si>
  <si>
    <t>添加异常buff</t>
  </si>
  <si>
    <t>怒鳞拨云</t>
  </si>
  <si>
    <t>【霸体】效果时获得20%伤害减免</t>
  </si>
  <si>
    <t>进入战斗后</t>
  </si>
  <si>
    <t>【霸体】效果时获得10%伤害减免</t>
  </si>
  <si>
    <t>伙伴气血上限提升</t>
  </si>
  <si>
    <t>最大气血*1</t>
  </si>
  <si>
    <t>同伴提升暴击概率</t>
  </si>
  <si>
    <t>提升自身治疗效果</t>
  </si>
  <si>
    <t>暴击时获得霸体</t>
  </si>
  <si>
    <t>0,伤害&gt;1,1</t>
  </si>
  <si>
    <t xml:space="preserve">移除buff </t>
  </si>
  <si>
    <t>添加buff</t>
  </si>
  <si>
    <t>【业因】效果额外提升全队参战人员10%气血恢复属性</t>
  </si>
  <si>
    <t>增加治疗量</t>
  </si>
  <si>
    <t>(内息*治疗系数)+治疗系数+150</t>
  </si>
  <si>
    <t>降低内劲恢复</t>
  </si>
  <si>
    <t>修改内功防御</t>
  </si>
  <si>
    <t>额外气血回复</t>
  </si>
  <si>
    <t>提升长兵类伤害</t>
  </si>
  <si>
    <t>WeaponType=4</t>
  </si>
  <si>
    <t>伤害超过自身气血上限10%</t>
  </si>
  <si>
    <t>修改CD</t>
  </si>
  <si>
    <t>添加治疗储值</t>
  </si>
  <si>
    <t>额外增加治疗量</t>
  </si>
  <si>
    <t>(内息*治疗系数)*0.3</t>
  </si>
  <si>
    <t>增加内劲</t>
  </si>
  <si>
    <t>治疗效果额外增加10%</t>
  </si>
  <si>
    <t>混元一气诀</t>
  </si>
  <si>
    <t>内功盾</t>
  </si>
  <si>
    <t>(内息*护盾系数)+护盾系数</t>
  </si>
  <si>
    <t>移除体力每秒额外恢复</t>
  </si>
  <si>
    <t>20107010,2,1</t>
  </si>
  <si>
    <t>,-1</t>
  </si>
  <si>
    <t>添加体力每秒额外恢复</t>
  </si>
  <si>
    <t>吸收伤害增加</t>
  </si>
  <si>
    <t>(内息*护盾系数)+护盾系数*0.1</t>
  </si>
  <si>
    <t>内功盾储值</t>
  </si>
  <si>
    <t>提升拳掌类伤害</t>
  </si>
  <si>
    <t>WeaponType=1</t>
  </si>
  <si>
    <t>【大道始分】招式施展</t>
  </si>
  <si>
    <t>3|内息*中天诸悬系数</t>
  </si>
  <si>
    <t>-30,2010701</t>
  </si>
  <si>
    <t>提升内功攻击</t>
  </si>
  <si>
    <t>提升8%吸血属性</t>
  </si>
  <si>
    <t>提升双手轻刃类伤害</t>
  </si>
  <si>
    <t>WeaponType=10</t>
  </si>
  <si>
    <t>招式施展时</t>
  </si>
  <si>
    <t>充盈</t>
  </si>
  <si>
    <t>5|2010901</t>
  </si>
  <si>
    <t>自爆</t>
  </si>
  <si>
    <t>20109010</t>
  </si>
  <si>
    <t>-(最大气血*0.2)</t>
  </si>
  <si>
    <t>降低防御</t>
  </si>
  <si>
    <t>真气【充溢】效果存在时</t>
  </si>
  <si>
    <t>20109020,1</t>
  </si>
  <si>
    <t>被【噬寰吞鸿】招式攻击</t>
  </si>
  <si>
    <t>1,伤害&gt;1</t>
  </si>
  <si>
    <t>调息时间降低</t>
  </si>
  <si>
    <t>真气【充盈】存在时</t>
  </si>
  <si>
    <t>额外增加1点真气上限。</t>
  </si>
  <si>
    <t>【噬寰吞鸿】招式自爆后</t>
  </si>
  <si>
    <t>【充盈】存在时，</t>
  </si>
  <si>
    <t>降低气血EFF</t>
  </si>
  <si>
    <t>降气血加暴击</t>
  </si>
  <si>
    <t>降低气血提升防御</t>
  </si>
  <si>
    <t>扇法类招式伤害</t>
  </si>
  <si>
    <t>WeaponType=5</t>
  </si>
  <si>
    <t>(最大气血*0.05)</t>
  </si>
  <si>
    <t>提升暴击</t>
  </si>
  <si>
    <t>降低气血储值</t>
  </si>
  <si>
    <t>添加真气</t>
  </si>
  <si>
    <t>降低敌方内劲</t>
  </si>
  <si>
    <t>4|20110010,0</t>
  </si>
  <si>
    <t>最大气血*0.05</t>
  </si>
  <si>
    <t>问秋风</t>
  </si>
  <si>
    <t>归去来</t>
  </si>
  <si>
    <t>柔云绕指</t>
  </si>
  <si>
    <t>紫气东来</t>
  </si>
  <si>
    <t>灼烧</t>
  </si>
  <si>
    <t>-(最大气血*0.01)</t>
  </si>
  <si>
    <t>灼烧储值</t>
  </si>
  <si>
    <t>4|20111010,0</t>
  </si>
  <si>
    <t>外功攻击</t>
  </si>
  <si>
    <t>4|20111020,1</t>
  </si>
  <si>
    <t>CD时间</t>
  </si>
  <si>
    <t>修改外功攻击</t>
  </si>
  <si>
    <t>20111010</t>
  </si>
  <si>
    <t>对带有【灼霞】的目标造成暴击时</t>
  </si>
  <si>
    <t>20111020,10</t>
  </si>
  <si>
    <t>施展【紫气东来】后5秒内必定触发暴击效果，该效果每隔20秒触发1次</t>
  </si>
  <si>
    <t>攻击带有【灼霞】效果的目标时增加10%破甲伤害,该效果持续10秒</t>
  </si>
  <si>
    <t>轰雷贯耳</t>
  </si>
  <si>
    <t>内劲增长</t>
  </si>
  <si>
    <t>提升防御</t>
  </si>
  <si>
    <t>招式调息时间降低</t>
  </si>
  <si>
    <t>恢复10点内劲</t>
  </si>
  <si>
    <t>易伤</t>
  </si>
  <si>
    <t>被眩晕的敌人</t>
  </si>
  <si>
    <t>5|2011201</t>
  </si>
  <si>
    <t>招式调息时间降低5秒</t>
  </si>
  <si>
    <t>降低目标10%防御力</t>
  </si>
  <si>
    <t>主动招式</t>
  </si>
  <si>
    <t>不能恢复体力</t>
  </si>
  <si>
    <t>体力上限增加</t>
  </si>
  <si>
    <t>移出增加防御</t>
  </si>
  <si>
    <t>hp,(hp/最大气血)&gt;=公式变量1</t>
  </si>
  <si>
    <t>添加增加防御</t>
  </si>
  <si>
    <t>移出公式变量</t>
  </si>
  <si>
    <t>添加公式变量</t>
  </si>
  <si>
    <t>3层【金钟罩】</t>
  </si>
  <si>
    <t>【金钟罩】储值</t>
  </si>
  <si>
    <t>免暴增加10%</t>
  </si>
  <si>
    <t>减暴增加15%</t>
  </si>
  <si>
    <t>4层【金钟罩】</t>
  </si>
  <si>
    <t>恢复体力</t>
  </si>
  <si>
    <t>【无漏金钟】效果持续期间体力可以正常恢复，技能调息时间额外降低5秒</t>
  </si>
  <si>
    <t>增加真气</t>
  </si>
  <si>
    <t>两仪剑使用的空BUFF</t>
  </si>
  <si>
    <t>真气上限+1。</t>
  </si>
  <si>
    <t>额外提升内功攻击</t>
  </si>
  <si>
    <t>体力恢复+1</t>
  </si>
  <si>
    <t>大道始分</t>
  </si>
  <si>
    <t>合太极</t>
  </si>
  <si>
    <t>开太极</t>
  </si>
  <si>
    <t>分阴阳</t>
  </si>
  <si>
    <t>割昏晓</t>
  </si>
  <si>
    <t>20114064,1</t>
  </si>
  <si>
    <t>荡寰宇</t>
  </si>
  <si>
    <t>20114065,1</t>
  </si>
  <si>
    <t>提升内外功防御</t>
  </si>
  <si>
    <t>20115060,debuff数量/1</t>
  </si>
  <si>
    <t>(内息*治疗系数)+治疗系数*1.5+150</t>
  </si>
  <si>
    <t>【妙手生春】施展时</t>
  </si>
  <si>
    <t>提升腿脚类武学攻击</t>
  </si>
  <si>
    <t>WeaponType=9</t>
  </si>
  <si>
    <t>防御储值</t>
  </si>
  <si>
    <t>修改治疗了</t>
  </si>
  <si>
    <t>((内息*治疗系数)+治疗系数*1.5+50)*0.2</t>
  </si>
  <si>
    <t>提升气血上限</t>
  </si>
  <si>
    <t>切剖法</t>
  </si>
  <si>
    <t>格挡时减少体力消耗1点</t>
  </si>
  <si>
    <t>((内息*治疗系数)+治疗系数*1.5+50)*0.3</t>
  </si>
  <si>
    <t>饮情蛊吸血属性</t>
  </si>
  <si>
    <t>饮情蛊吸血属性内劲速度</t>
  </si>
  <si>
    <t>空BUFF</t>
  </si>
  <si>
    <t>提升普攻伤害10%</t>
  </si>
  <si>
    <t>4|20117020</t>
  </si>
  <si>
    <t>提升气血回复属性</t>
  </si>
  <si>
    <t>提升重击内功攻击10</t>
  </si>
  <si>
    <t>4|20117060</t>
  </si>
  <si>
    <t>受到伤害时，有25%概率</t>
  </si>
  <si>
    <t>3|25</t>
  </si>
  <si>
    <t>【痴缠两怨】招式不在降低内劲产生速度，轻击对目标</t>
  </si>
  <si>
    <t>6|3</t>
  </si>
  <si>
    <t>受到伤害时，有50%概率</t>
  </si>
  <si>
    <t>3|50</t>
  </si>
  <si>
    <t>释放后获得3秒【霸体】效果</t>
  </si>
  <si>
    <t>【支无祁身】的【霸体】效果增加额外2秒</t>
  </si>
  <si>
    <t>5|2011801</t>
  </si>
  <si>
    <t>施展【支无祁身】时，</t>
  </si>
  <si>
    <t>根据自身属性提升气血回复5%</t>
  </si>
  <si>
    <t>【支无祁身】招式的调息时间降低10秒</t>
  </si>
  <si>
    <t>修改速度</t>
  </si>
  <si>
    <t>醉横沙场武学</t>
  </si>
  <si>
    <t>骋天下武学</t>
  </si>
  <si>
    <t>长驱摧城武学</t>
  </si>
  <si>
    <t>秦王入阵武学</t>
  </si>
  <si>
    <t>独挑乾坤武学</t>
  </si>
  <si>
    <t>破城踏阙武学</t>
  </si>
  <si>
    <t>提升气血</t>
  </si>
  <si>
    <t>当煞血骨消失</t>
  </si>
  <si>
    <t>施展招式【醉横沙场】时</t>
  </si>
  <si>
    <t>施展招式【秦王入阵】攻击附加【定军】效果的目标</t>
  </si>
  <si>
    <t>5|1040401;4|10404100,1</t>
  </si>
  <si>
    <t>根据自身属性提升气血恢复5%</t>
  </si>
  <si>
    <t>施展【血骨】效果结束后,立即恢复自身20%的最大气血值</t>
  </si>
  <si>
    <t>(最大气血*0.2)</t>
  </si>
  <si>
    <t>自身暴击提升5%。</t>
  </si>
  <si>
    <t>对敌方造成暴击伤害时，获得【刀痕】提升自身50点移动速度，持续5秒，不可叠加。</t>
  </si>
  <si>
    <t>【刀痕】效果持续时，暴击提升5%，暴击伤害提升10%。</t>
  </si>
  <si>
    <t>每次击杀敌人时，获得【浊意】，每层提升自身2%伤害，持续5秒，最大叠加3层。</t>
  </si>
  <si>
    <t>进入战斗时，获得3层【浊意】</t>
  </si>
  <si>
    <t>20120050,3</t>
  </si>
  <si>
    <t>进入战斗时，获得1层【刀痕】。</t>
  </si>
  <si>
    <t>20120030,1</t>
  </si>
  <si>
    <t>提升内外功攻击力与防御力。（影响属性：筋骨、内息、武力）</t>
  </si>
  <si>
    <t>提升内劲增长10%。</t>
  </si>
  <si>
    <t>进入战斗后,筋骨属性增加2点。</t>
  </si>
  <si>
    <t>根据自身属性提升气血回复5%。</t>
  </si>
  <si>
    <t>提升暴击伤害10%。</t>
  </si>
  <si>
    <t>轻别离</t>
  </si>
  <si>
    <t>提升体力</t>
  </si>
  <si>
    <t>提升气血恢复</t>
  </si>
  <si>
    <t>10501090,1</t>
  </si>
  <si>
    <t>格挡</t>
  </si>
  <si>
    <t>被攻击前</t>
  </si>
  <si>
    <t>体力回复</t>
  </si>
  <si>
    <t>移动速度</t>
  </si>
  <si>
    <t>体力上限+10</t>
  </si>
  <si>
    <t>格挡增加</t>
  </si>
  <si>
    <t>命中,20</t>
  </si>
  <si>
    <t>体力恢复,2</t>
  </si>
  <si>
    <t>闪避40</t>
  </si>
  <si>
    <t>移动速度,100</t>
  </si>
  <si>
    <t>【冰肌玉骨】招式持续时间提升</t>
  </si>
  <si>
    <t>30104010,2</t>
  </si>
  <si>
    <t>闪避,45</t>
  </si>
  <si>
    <t>【冰肌玉骨】效果持续时</t>
  </si>
  <si>
    <t>4|30104010</t>
  </si>
  <si>
    <t>体力上限增加10，每秒额外回复2点体力</t>
  </si>
  <si>
    <t>移除血量每降低5%</t>
  </si>
  <si>
    <t>添加血量每降低5%</t>
  </si>
  <si>
    <t>30105010,(最大气血-hp)/最大气血/公式变量1</t>
  </si>
  <si>
    <t>储值血量降低EFF</t>
  </si>
  <si>
    <t>移动速度额外增加50</t>
  </si>
  <si>
    <t>每秒额外回复2点体力</t>
  </si>
  <si>
    <t>提升体力上限10点</t>
  </si>
  <si>
    <t>为上阵同伴增加10%防御力</t>
  </si>
  <si>
    <t>狳甲翻</t>
  </si>
  <si>
    <t>-1,3010601</t>
  </si>
  <si>
    <t>5|3010601</t>
  </si>
  <si>
    <t>广凌纳云</t>
  </si>
  <si>
    <t>提升暴击几率</t>
  </si>
  <si>
    <t>被动招式：移动速度额外增加50。</t>
  </si>
  <si>
    <t>被动招式：体力上限额外增加5点。</t>
  </si>
  <si>
    <t>真气上限增加2点</t>
  </si>
  <si>
    <t>【大道始分】调息时间降低1秒</t>
  </si>
  <si>
    <t>【分阴阳】调息时间降低1秒</t>
  </si>
  <si>
    <t>【广凌纳云】调息时间额外降低5秒</t>
  </si>
  <si>
    <t>招式施展后额外提升内劲生成速度5%，持续6秒</t>
  </si>
  <si>
    <t>每秒额外回复1点体力</t>
  </si>
  <si>
    <t>体力上限增加5点</t>
  </si>
  <si>
    <t>绕蛊缠身</t>
  </si>
  <si>
    <t>残空凌</t>
  </si>
  <si>
    <t>青丝缠蛇法</t>
  </si>
  <si>
    <t>鞭1</t>
  </si>
  <si>
    <t>鞭2</t>
  </si>
  <si>
    <t>30108064,1</t>
  </si>
  <si>
    <t>鞭3</t>
  </si>
  <si>
    <t>30108065,1</t>
  </si>
  <si>
    <t>移速增加50</t>
  </si>
  <si>
    <t>【离魂】效果持续时间内击杀目标</t>
  </si>
  <si>
    <t>4|30108010</t>
  </si>
  <si>
    <t>-40,3010801</t>
  </si>
  <si>
    <t>回复2点体力</t>
  </si>
  <si>
    <t>体力上限加10点</t>
  </si>
  <si>
    <t>移速加100</t>
  </si>
  <si>
    <t>身法加1</t>
  </si>
  <si>
    <t>【憩燕登云】翻滚后获得【轻燕】效果</t>
  </si>
  <si>
    <t>阳关三别</t>
  </si>
  <si>
    <t>主动技能</t>
  </si>
  <si>
    <t>敌人攻击如果未命中自身</t>
  </si>
  <si>
    <t>【焚沧断海】对敌人造成伤害后有概率附加【减速】效果</t>
  </si>
  <si>
    <t>5|1020401</t>
  </si>
  <si>
    <t>减少【临碣寒】招式调息时间1秒</t>
  </si>
  <si>
    <t>提升外功攻击10%</t>
  </si>
  <si>
    <t>杯弓蛇影</t>
  </si>
  <si>
    <t>巴蟒吞天</t>
  </si>
  <si>
    <t>被动技能：移动速度额外增加150点。</t>
  </si>
  <si>
    <t>被动技能：提升自身命中敌人的概率。</t>
  </si>
  <si>
    <t>修改命中</t>
  </si>
  <si>
    <t>身法加2</t>
  </si>
  <si>
    <t>体力上限额外增加</t>
  </si>
  <si>
    <t>提升移动速度100点</t>
  </si>
  <si>
    <t>每秒体力恢复额外增加2点</t>
  </si>
  <si>
    <t>【紫乌啼月】招式中的【凤鸣】效果持续时，如果未命中敌人</t>
  </si>
  <si>
    <t>4|30113010</t>
  </si>
  <si>
    <t>【凤鸣】效果持续时</t>
  </si>
  <si>
    <t>【凤鸣】效果持续时，提升暴击概率5%</t>
  </si>
  <si>
    <t>【紫乌啼月】命中效果提升，招式调息时间降低5秒</t>
  </si>
  <si>
    <t>修改体力</t>
  </si>
  <si>
    <t>每秒体力恢复增加2点</t>
  </si>
  <si>
    <t>格挡降低5%体力消耗</t>
  </si>
  <si>
    <t>进入战斗后,</t>
  </si>
  <si>
    <t>每秒体力恢复增加3点</t>
  </si>
  <si>
    <t>【逆流逐浪】招式调息时间额外降低5秒</t>
  </si>
  <si>
    <t>对命中的敌人附加【减速】效果</t>
  </si>
  <si>
    <t>1,伤害&gt;0</t>
  </si>
  <si>
    <t>5|3011501</t>
  </si>
  <si>
    <t>体力上限额外增加15点</t>
  </si>
  <si>
    <t>每秒体力恢复增加3</t>
  </si>
  <si>
    <t>移动速度额外增加150</t>
  </si>
  <si>
    <t>【缠逆身】的【减速】效果变更为【定身】效果</t>
  </si>
  <si>
    <t>【逆流逐浪】对受到攻击的目标额外附加【破甲】效果</t>
  </si>
  <si>
    <t>体力给玩家提升3%的
外功防御和内功防御</t>
  </si>
  <si>
    <t>使用时恢复 30点</t>
  </si>
  <si>
    <t>为上阵同伴和自己额外增加体力</t>
  </si>
  <si>
    <t>自身每秒额外回复2点体力</t>
  </si>
  <si>
    <t>额外提升1%的外功防御和内功防御</t>
  </si>
  <si>
    <t>使用时额外恢复 10点体力</t>
  </si>
  <si>
    <t>30109080,1</t>
  </si>
  <si>
    <t>技能调息时间额外降低5秒</t>
  </si>
  <si>
    <t>【大旗门】醉横沙场中所有招式</t>
  </si>
  <si>
    <t>【大旗门】骋天下中所有招式</t>
  </si>
  <si>
    <t>【大旗门】长驱摧城中所有招式</t>
  </si>
  <si>
    <t>【大旗门】秦王入阵中所有招式</t>
  </si>
  <si>
    <t>【大旗门】独挑乾坤中所有招式</t>
  </si>
  <si>
    <t>【大旗门】破城踏阙中所有招式</t>
  </si>
  <si>
    <t>【大旗门】醉横沙场中并触发暴击后</t>
  </si>
  <si>
    <t>1,伤害&gt;0,1</t>
  </si>
  <si>
    <t>5|1030201</t>
  </si>
  <si>
    <t>【大旗门】骋天下中并触发暴击后</t>
  </si>
  <si>
    <t>5|1030203</t>
  </si>
  <si>
    <t>【大旗门】长驱摧城中并触发暴击后</t>
  </si>
  <si>
    <t>5|1030205</t>
  </si>
  <si>
    <t>【大旗门】秦王入阵中并触发暴击后</t>
  </si>
  <si>
    <t>5|1040401</t>
  </si>
  <si>
    <t>【大旗门】独挑乾坤中并触发暴击后</t>
  </si>
  <si>
    <t>5|1040403</t>
  </si>
  <si>
    <t>【大旗门】破城踏阙中并触发暴击后</t>
  </si>
  <si>
    <t>5|1040405</t>
  </si>
  <si>
    <t>施展大旗门轻功后，【大旗门】中所有招式调息时间减1秒</t>
  </si>
  <si>
    <t>秦王入阵重置</t>
  </si>
  <si>
    <t>-7,1040401</t>
  </si>
  <si>
    <t>醉横沙场重置</t>
  </si>
  <si>
    <t>-7,1030201</t>
  </si>
  <si>
    <t>进入战斗后,身法属性增加2点</t>
  </si>
  <si>
    <t>自身移动速度增加50点。</t>
  </si>
  <si>
    <t>暴击提升5%。</t>
  </si>
  <si>
    <t>对敌方造成暴击伤害时，额外增加气血恢复属性，该效果持续10秒。</t>
  </si>
  <si>
    <t>提升内功防御5%。</t>
  </si>
  <si>
    <t>提升外功防御5%。</t>
  </si>
  <si>
    <t>进入战斗时，提升自身10%吸血属性。</t>
  </si>
  <si>
    <t>自身移动速度增加80点。</t>
  </si>
  <si>
    <t>每次击杀敌人时，获得【刀痕】提升自身50点移动速度，持续5秒，不可叠加。</t>
  </si>
  <si>
    <t>进入战斗后,身法属性增加2点。</t>
  </si>
  <si>
    <t>【刀痕】效果持续时，自身造成的所有伤害提升5%。</t>
  </si>
  <si>
    <t>轻击外功攻击提升10%</t>
  </si>
  <si>
    <t>【古锤-锻终】有几率造成伤害</t>
  </si>
  <si>
    <t>3|身法*中天诸悬系数</t>
  </si>
  <si>
    <t>古锤-锻终式有概率获得【烈炉】效果</t>
  </si>
  <si>
    <t>【新炼-崩山】时必定造成暴击伤害</t>
  </si>
  <si>
    <t>1010103_1</t>
  </si>
  <si>
    <t>4|10101060</t>
  </si>
  <si>
    <t>【增伤】效果</t>
  </si>
  <si>
    <t>1010101_1</t>
  </si>
  <si>
    <t>4|10101080</t>
  </si>
  <si>
    <t>施展【古锤-锻终】后</t>
  </si>
  <si>
    <t>提升5％拳法轻击造成的外功攻击</t>
  </si>
  <si>
    <t>4|10101090</t>
  </si>
  <si>
    <t>提高攻击1</t>
  </si>
  <si>
    <t>施展【古锤-叠冲】时，伤害提升5%</t>
  </si>
  <si>
    <t>当【守心】、【崩山】</t>
  </si>
  <si>
    <t>4|10101070</t>
  </si>
  <si>
    <t>当【守心】、【锤炼】</t>
  </si>
  <si>
    <t>4|10101100</t>
  </si>
  <si>
    <t>当【崩山】、【锤炼】</t>
  </si>
  <si>
    <t>概率增加攻击</t>
  </si>
  <si>
    <t>施展【镇残碑】后</t>
  </si>
  <si>
    <t>【破防】效果，具有此效果时，外功防御降低20%</t>
  </si>
  <si>
    <t>4|10102040;6|3</t>
  </si>
  <si>
    <t>施展【伏邪诛阳】时获得【霸体】效果</t>
  </si>
  <si>
    <t>招式【伏邪诛阳】额外增加10%外功攻击力，效果持续3秒</t>
  </si>
  <si>
    <t>【镇残碑】若造成暴击，</t>
  </si>
  <si>
    <t>5|1010203</t>
  </si>
  <si>
    <t>-7,1010205</t>
  </si>
  <si>
    <t>施展【伏邪诛阳】时若处于霸体状态</t>
  </si>
  <si>
    <t>4|10102061</t>
  </si>
  <si>
    <t>外功破甲能力</t>
  </si>
  <si>
    <t>施展【伏邪诛阳】时若触发【射日引】的霸体效果</t>
  </si>
  <si>
    <t>攻击附带【破防】效果的目标时</t>
  </si>
  <si>
    <t>4|10102041,1</t>
  </si>
  <si>
    <t>4|10103020</t>
  </si>
  <si>
    <t>5|1010305</t>
  </si>
  <si>
    <t>招式【摘星寥】命中时，为自身添加【星寥】效果</t>
  </si>
  <si>
    <t>5|1010401</t>
  </si>
  <si>
    <t>每次对敌方造成伤害时，为敌方附带【绕指】效果</t>
  </si>
  <si>
    <t>招式【引星穹】造成的伤害提升2%</t>
  </si>
  <si>
    <t>进入战斗时，立刻获得2层【星寥】效果</t>
  </si>
  <si>
    <t>10104020,2</t>
  </si>
  <si>
    <t>被动招式：招式【摘星寥】造成的伤害提升2%。</t>
  </si>
  <si>
    <t>被动招式：招式【挂星河】造成的伤害提升2%。</t>
  </si>
  <si>
    <t>自身具有【星寥】效果时，造成的伤害提升2%</t>
  </si>
  <si>
    <t>被动招式：进入战斗后，内息属性提升3点。</t>
  </si>
  <si>
    <t>被动招式：增加内劲增长10%。</t>
  </si>
  <si>
    <t>被动招式：增加暴击15%。</t>
  </si>
  <si>
    <t>暴击概率提升5%。</t>
  </si>
  <si>
    <t>【物衍天行】命中敌人</t>
  </si>
  <si>
    <t>5|1020203</t>
  </si>
  <si>
    <t>重置【纵起惊鸿】的调息时间</t>
  </si>
  <si>
    <t>-7,1020201_1</t>
  </si>
  <si>
    <t>提升10%外功攻击</t>
  </si>
  <si>
    <t>无敌</t>
  </si>
  <si>
    <t>1020201_1</t>
  </si>
  <si>
    <t>施展【孤鸿照影】时获得【剑意】效果</t>
  </si>
  <si>
    <t>最终伤害和暴击概率提升3%。</t>
  </si>
  <si>
    <t>提升暴击。（影响属性：身法）</t>
  </si>
  <si>
    <t>施展【秋风落尽】后，减少【风潇雨晦】当前调息时间一秒</t>
  </si>
  <si>
    <t>-1,1020301</t>
  </si>
  <si>
    <t>攻击成功一次则增加【苍松】效果</t>
  </si>
  <si>
    <t>【聚风】效果</t>
  </si>
  <si>
    <t>【风潇雨晦】若暴击，减少【秋风落尽】调息时间一秒</t>
  </si>
  <si>
    <t>5|1020301</t>
  </si>
  <si>
    <t>-1,1020303</t>
  </si>
  <si>
    <t>施展【朔风厉松】时，减少【风潇雨晦】调息时间一秒。</t>
  </si>
  <si>
    <t>造成暴击伤害时，获得【残风】效果</t>
  </si>
  <si>
    <t>【朔风厉松】招式对造成伤害的目标附加【朔风】效果</t>
  </si>
  <si>
    <t>5|1020305</t>
  </si>
  <si>
    <t>施展【秋风落尽】后，获得【萧瑟】效果，</t>
  </si>
  <si>
    <t>直接斩杀</t>
  </si>
  <si>
    <t>调息时间一秒</t>
  </si>
  <si>
    <t>-1,1020405</t>
  </si>
  <si>
    <t>【临碣寒】施展时，获得3秒【霸体】效果</t>
  </si>
  <si>
    <t>【焚沧断海】斩杀成功则返还2点真气</t>
  </si>
  <si>
    <t>且重置调息时间</t>
  </si>
  <si>
    <t>-7,1020401</t>
  </si>
  <si>
    <t>【骇浪惊涛】若命中敌人</t>
  </si>
  <si>
    <t>5|1020405</t>
  </si>
  <si>
    <t>轻击时，</t>
  </si>
  <si>
    <t>WeaponType=2</t>
  </si>
  <si>
    <t>4|10204100</t>
  </si>
  <si>
    <t>【焚沧断海】击杀敌人获得【锐惊】效果</t>
  </si>
  <si>
    <t>【焚沧断海】击杀敌人增加自身气血恢复</t>
  </si>
  <si>
    <t>5|1020505</t>
  </si>
  <si>
    <t>4|10205060,1;5|1020505</t>
  </si>
  <si>
    <t>提升【分阴阳】招式伤害5%</t>
  </si>
  <si>
    <t>当装备【太虚无极劲】内功时</t>
  </si>
  <si>
    <t>4|20114011</t>
  </si>
  <si>
    <t>移动速度增加60点</t>
  </si>
  <si>
    <t>5|1020601</t>
  </si>
  <si>
    <t>外功防御降低15%</t>
  </si>
  <si>
    <t>5|1020603</t>
  </si>
  <si>
    <t>【鸿啄】效果：敌人移动速度降低30%</t>
  </si>
  <si>
    <t>【迅捷】移动速度额外增加</t>
  </si>
  <si>
    <t>【迅捷】持续效果额外增加1秒</t>
  </si>
  <si>
    <t>10206020,1</t>
  </si>
  <si>
    <t>【掠青川】造成伤害时，若敌人具有【妄念】效果</t>
  </si>
  <si>
    <t>攻击具有【失明】效果的敌人</t>
  </si>
  <si>
    <t>4|10206080,1</t>
  </si>
  <si>
    <t>施展【沧溟游】招式时，增加5%暴击几率</t>
  </si>
  <si>
    <t>当攻击的目标同时存在【妄念】和【失明】效果时</t>
  </si>
  <si>
    <t>4|10206080,1;4|10206040,1</t>
  </si>
  <si>
    <t>进入战斗时，外功攻击力提高2％</t>
  </si>
  <si>
    <t>造成伤害时，为目标叠加【寒梅】效果，每层降低目标外功防御力5％，最多叠加3层，持续5秒。</t>
  </si>
  <si>
    <t>增加10％的吸血属性。</t>
  </si>
  <si>
    <t>进入战斗时，暴击与爆伤提高5％。</t>
  </si>
  <si>
    <t>施展【绞青鸾】是额外增加伤害。</t>
  </si>
  <si>
    <t>攻击带有【寒梅】效果的敌人时，伤害提高5％。</t>
  </si>
  <si>
    <t>4|10207040,1</t>
  </si>
  <si>
    <t>【槎枒寻梅】主动招式调息时间降低1秒。</t>
  </si>
  <si>
    <t>进入战斗后,内息属性增加3点。</t>
  </si>
  <si>
    <t>提升气血回复属性10%。</t>
  </si>
  <si>
    <t>提升10％的移动速度。</t>
  </si>
  <si>
    <t>提升外功攻击</t>
  </si>
  <si>
    <t>重击伤害提升10%</t>
  </si>
  <si>
    <t>【夜斩石虎】有30%概率无视敌人的格挡状态</t>
  </si>
  <si>
    <t>1,伤害&gt;0,0,1</t>
  </si>
  <si>
    <t>5|1030105</t>
  </si>
  <si>
    <t>【斩铁】效果</t>
  </si>
  <si>
    <t>4|10301080</t>
  </si>
  <si>
    <t>5|1030103</t>
  </si>
  <si>
    <t>锋卷破浪霸体</t>
  </si>
  <si>
    <t>覆压千钧霸体</t>
  </si>
  <si>
    <t>夜斩石虎霸体</t>
  </si>
  <si>
    <t>施展【夜斩石虎】招式时，移动速度提升50</t>
  </si>
  <si>
    <t>提升招式【锋卷破浪】对敌人造成的额外伤害</t>
  </si>
  <si>
    <t>施展【骋天下】招式对敌人造成浮空后</t>
  </si>
  <si>
    <t>施展【醉横沙场】蓄力招式时伤害额外增加</t>
  </si>
  <si>
    <t>获得【驰骋】效果后，有25%几率获得【无羁】效果</t>
  </si>
  <si>
    <t>3|45</t>
  </si>
  <si>
    <t>霸体</t>
  </si>
  <si>
    <t>4|10302060</t>
  </si>
  <si>
    <t>招式【长驱摧城】对受到伤害的目标造成【减速】</t>
  </si>
  <si>
    <t>招式【长驱摧城】若触发暴击伤害，则减少【醉横沙场】当前调息时间</t>
  </si>
  <si>
    <t>-1,1030201</t>
  </si>
  <si>
    <t>招式【骋天下】攻击目标后获得【征伐】效果</t>
  </si>
  <si>
    <t>【驰骋】效果额外增加100移动速度</t>
  </si>
  <si>
    <t>必定触发【无羁】效果</t>
  </si>
  <si>
    <t>4|10302100</t>
  </si>
  <si>
    <t>进入战斗后,武力属性增</t>
  </si>
  <si>
    <t>提升招式【长驱摧城】</t>
  </si>
  <si>
    <t>施展【骋天下】招式时</t>
  </si>
  <si>
    <t>提升【望三关】招式的外功攻击。（影响属性：武力）</t>
  </si>
  <si>
    <t>招式【望三关】的调息时间降低1秒</t>
  </si>
  <si>
    <t>招式【钧北顾】的调息时间降低1秒</t>
  </si>
  <si>
    <t>提升【钧北顾】招式的外功攻击。（影响属性：身法）</t>
  </si>
  <si>
    <t>暴击几率提升10%</t>
  </si>
  <si>
    <t>4|10401080</t>
  </si>
  <si>
    <t>施展【钧北顾】后</t>
  </si>
  <si>
    <t>被动招式：提升招式【横叠嶂】对敌人造成的额外伤害</t>
  </si>
  <si>
    <t>被动招式：当激活【守孤山】被动注释后，施展【钧北顾】招式时获得霸体效果。</t>
  </si>
  <si>
    <t>4|10401090</t>
  </si>
  <si>
    <t>增加攻击</t>
  </si>
  <si>
    <t>【十方共主】命中时，降低敌方5%外功防御</t>
  </si>
  <si>
    <t>5|1040203</t>
  </si>
  <si>
    <t>外功防御力和内功防御力额外提升15%</t>
  </si>
  <si>
    <t>【九州纵横】造成伤害时，减少【十方共主】调息时间一秒</t>
  </si>
  <si>
    <t>5|1040201</t>
  </si>
  <si>
    <t>-1,1040203</t>
  </si>
  <si>
    <t>镇厌debuff</t>
  </si>
  <si>
    <t>5|1040205</t>
  </si>
  <si>
    <t>增加10%暴击伤害</t>
  </si>
  <si>
    <t>4|10402090,1;4|10402102|;5,1040205</t>
  </si>
  <si>
    <t>4|10402091;5|1040201</t>
  </si>
  <si>
    <t>隐藏的作用与镇厌的BUFF</t>
  </si>
  <si>
    <t>被动招式：【九州纵横】调息时间减少1秒</t>
  </si>
  <si>
    <t>被动招式：【镇厌】效果同时对目标造成减速效果，移动速度降低30%</t>
  </si>
  <si>
    <t>4|10402090,1</t>
  </si>
  <si>
    <t>轻击造成伤害时，获得【不动】效果</t>
  </si>
  <si>
    <t>格挡时所消耗的体力</t>
  </si>
  <si>
    <t>降低外功攻击和内功攻击</t>
  </si>
  <si>
    <t>5|1040305</t>
  </si>
  <si>
    <t>移除公式变量</t>
  </si>
  <si>
    <t>提升招式【一苇横江】对敌人造成的额外伤害</t>
  </si>
  <si>
    <t>当激活【金刚怒目】被动注释后，施展【无我无相】招式时获</t>
  </si>
  <si>
    <t>4|10403100</t>
  </si>
  <si>
    <t>施展【破城踏阙】招式</t>
  </si>
  <si>
    <t>3|40</t>
  </si>
  <si>
    <t>有30%概率重置【秦王入阵】当前调息时间</t>
  </si>
  <si>
    <t>镇敌仇描述</t>
  </si>
  <si>
    <t>施展【秦王入阵】招式后，【独挑乾坤】招式当前调息时间减1秒</t>
  </si>
  <si>
    <t>-1,1040405</t>
  </si>
  <si>
    <t>转阵化描述</t>
  </si>
  <si>
    <t>10404020,1</t>
  </si>
  <si>
    <t>兵煞威描述</t>
  </si>
  <si>
    <t>施展【秦王入阵】招式对受到伤害的目标</t>
  </si>
  <si>
    <t>施展【独挑乾坤】招式对目标造成伤害后，获得【破虏】</t>
  </si>
  <si>
    <t>施展【破城踏阙】招式对目标造成暴击伤害后，减少【独挑乾坤】的当前调息时间1秒</t>
  </si>
  <si>
    <t>-1,1040403</t>
  </si>
  <si>
    <t>犁庭归描述</t>
  </si>
  <si>
    <t>【逐寇】效果变更为【定军】效果</t>
  </si>
  <si>
    <t>对【定军】目标施展【秦王入阵】招式后，同伴和自身获得10%暴击几率和15%暴击伤害增加</t>
  </si>
  <si>
    <t>4|10404100,1</t>
  </si>
  <si>
    <t>提升招式【秦王入阵】对敌人造成的额外伤害</t>
  </si>
  <si>
    <t>当获得【城谋】效果时，自身气血回复属性额外增加30%</t>
  </si>
  <si>
    <t>增加内功降低外功</t>
  </si>
  <si>
    <t>3|公式变量2</t>
  </si>
  <si>
    <t>重击造成伤害时，获得【难觅】效果</t>
  </si>
  <si>
    <t>6|4</t>
  </si>
  <si>
    <t>移出增加速度</t>
  </si>
  <si>
    <t>添加增加速度</t>
  </si>
  <si>
    <t>轻击30%概率对敌人附加【中毒】效果</t>
  </si>
  <si>
    <t>9|3;3|30;4|10501071,0,1</t>
  </si>
  <si>
    <t>轻击BUFF</t>
  </si>
  <si>
    <t>若成功弹反敌人招式</t>
  </si>
  <si>
    <t>0,1</t>
  </si>
  <si>
    <t>【致盲】效果：命中敌人的概率降低</t>
  </si>
  <si>
    <t>5|1050101</t>
  </si>
  <si>
    <t>被动招式：提升招式【问秋风】对敌人造成的额外伤害</t>
  </si>
  <si>
    <t>被动招式：当触发【竹劲骨】的弹反效果时，获得3秒的【无敌】效果。</t>
  </si>
  <si>
    <t>气血回复属性额外提升</t>
  </si>
  <si>
    <t>【减速】效果</t>
  </si>
  <si>
    <t>5|1050201</t>
  </si>
  <si>
    <t>【经合夜昼】，提升内功攻击</t>
  </si>
  <si>
    <t>【蕴纳周身】，提升内功攻击</t>
  </si>
  <si>
    <t>【化气贯神】时增加吸血属性</t>
  </si>
  <si>
    <t>暴击概率额外提升</t>
  </si>
  <si>
    <t>攻击目标时，如果对方躲闪</t>
  </si>
  <si>
    <t>6|11,1</t>
  </si>
  <si>
    <t>被动招式：施展【化气贯神】对敌人造成的额外伤害</t>
  </si>
  <si>
    <t>被动招式：施展【化气贯神】招式后，有25%概率重置该招式，当该招式重置成功后。</t>
  </si>
  <si>
    <t>-7,1050205</t>
  </si>
  <si>
    <t>【减速】效果：移动速度降低30%,效果持续5秒</t>
  </si>
  <si>
    <t>5|1060103</t>
  </si>
  <si>
    <t>【雨骤】招式伤害增加10%</t>
  </si>
  <si>
    <t>【花绽盛】招式释放时减少【暴雨梨花】招式当前调息时间1秒</t>
  </si>
  <si>
    <t>-1,1060105</t>
  </si>
  <si>
    <t>施展【雨骤】招式时对敌人额外造成5%破甲伤害</t>
  </si>
  <si>
    <t>5|1060101</t>
  </si>
  <si>
    <t>提升雨骤招式</t>
  </si>
  <si>
    <t>提升花绽盛招式</t>
  </si>
  <si>
    <t>提升暴雨梨花招式</t>
  </si>
  <si>
    <t>10601084,1</t>
  </si>
  <si>
    <t>10601085,1</t>
  </si>
  <si>
    <t>10601086,1</t>
  </si>
  <si>
    <t>枯荣花序</t>
  </si>
  <si>
    <t>对目标造成伤害</t>
  </si>
  <si>
    <t>9|3</t>
  </si>
  <si>
    <t>暴击概率额外提升。（影响属性：身法）</t>
  </si>
  <si>
    <t>【花绽盛】的减速修改变更为定身效果。</t>
  </si>
  <si>
    <t>5|1060103;4|10601031</t>
  </si>
  <si>
    <t>造成伤害时，对目标附加一层【羁离】效果，每层减少目标血上限1％，最多叠加3层，持续5秒。</t>
  </si>
  <si>
    <t>【锥骨】储值</t>
  </si>
  <si>
    <t>提升【闻幽声】的招式伤害</t>
  </si>
  <si>
    <t>提升【追虹影】的招式伤害。</t>
  </si>
  <si>
    <t>进入战斗时，提升伤害2％。</t>
  </si>
  <si>
    <t>进入战斗时，提升5％的移动速度。</t>
  </si>
  <si>
    <t>提升【碎灯花】的招式伤害。</t>
  </si>
  <si>
    <t>【闻幽声】招式调息时间降低1秒。</t>
  </si>
  <si>
    <t>进入战斗后,武力属性增加3点。</t>
  </si>
  <si>
    <t>提高内功伤害2%。</t>
  </si>
  <si>
    <t>进入战斗后,提升10%移动速度。</t>
  </si>
  <si>
    <t>破甲伤害</t>
  </si>
  <si>
    <t>5|1090101</t>
  </si>
  <si>
    <t>5|1090103</t>
  </si>
  <si>
    <t>5|1090105</t>
  </si>
  <si>
    <t>暴击几率提升</t>
  </si>
  <si>
    <t>【龙吟】效果：气血恢复属性降低100%</t>
  </si>
  <si>
    <t>攻击附有【龙吟】效果的敌人提升30%外功攻击</t>
  </si>
  <si>
    <t>5|1090101;4|10901060,1</t>
  </si>
  <si>
    <t>5|1090101;4|10901090,1</t>
  </si>
  <si>
    <t>【破渊】效果</t>
  </si>
  <si>
    <t>4|10901080</t>
  </si>
  <si>
    <t>【龙吟·极】</t>
  </si>
  <si>
    <t>攻击附有【龙吟】效果的</t>
  </si>
  <si>
    <t>4|10901060,1</t>
  </si>
  <si>
    <t>4|10901090,1</t>
  </si>
  <si>
    <t>施展【飞龙在天】招式时，获得【霸体】效果</t>
  </si>
  <si>
    <t>施展【梭云回日】后，增加自身100移动速度</t>
  </si>
  <si>
    <t>施展【鸿影无觅】后，对受到伤害的敌人附加【孤雁】效果，目标移动速度降低30%，</t>
  </si>
  <si>
    <t>5|1090203</t>
  </si>
  <si>
    <t>【雁南归】释放时减少【鸿影无觅】当前调息时间1秒</t>
  </si>
  <si>
    <t>1090205</t>
  </si>
  <si>
    <t>-1,1090201</t>
  </si>
  <si>
    <t>所有攻击对附有【孤雁】效果的敌人额外降低10%内功和外功防御</t>
  </si>
  <si>
    <t>4|10902040,1</t>
  </si>
  <si>
    <t>提升外功攻击。（影响属性：武力）</t>
  </si>
  <si>
    <t>击杀目标后获得【暴击】效果，增加自身10%的暴击几率，该效果持续5秒</t>
  </si>
  <si>
    <t>攻击附带【孤雁】效果的目标，获得【暴伤】效果，增加自身20%的暴击伤害</t>
  </si>
  <si>
    <t>施展【雁南归】招式时，对造成伤害的目标减少30%移动速度，该效果持续5秒。</t>
  </si>
  <si>
    <t>攻击附带【孤雁】效果的敌人额</t>
  </si>
  <si>
    <t>【减速】效果：移动速度降低20%,效果持续5秒。（影响属性：身法）</t>
  </si>
  <si>
    <t>3|身法*中天诸悬系数;5|1100101</t>
  </si>
  <si>
    <t>【蛭丸】效果：每秒损失气血5%的气血，可叠3层，效果持续5秒</t>
  </si>
  <si>
    <t>【蛭丸】储值</t>
  </si>
  <si>
    <t>5|1100103</t>
  </si>
  <si>
    <t>提升外功攻击和暴击几率。（影响属性：武力、身法）</t>
  </si>
  <si>
    <t>5|1100101;4|11001040,1</t>
  </si>
  <si>
    <t>使用招式【刀术·里切】</t>
  </si>
  <si>
    <t>3|身法*中天诸悬系数;</t>
  </si>
  <si>
    <t>-7,1100103</t>
  </si>
  <si>
    <t>招式【居合】增加暴击几率。（影响属性：身法）</t>
  </si>
  <si>
    <t>【残心】效果：增加反弹属性，持续5秒。（影响属性：筋骨）</t>
  </si>
  <si>
    <t>3|10</t>
  </si>
  <si>
    <t>5|1100101_2;4|11001040,1</t>
  </si>
  <si>
    <t>提升招式【居·合】对敌人造成的额外伤害</t>
  </si>
  <si>
    <t>当触发【吸血】效果时</t>
  </si>
  <si>
    <t>施展【斩·断石】后，增加3%的吸血属性</t>
  </si>
  <si>
    <t>施展【裟·破林】时，自身移动速度增加150</t>
  </si>
  <si>
    <t>施展【密·归寂】时，提升外功攻击</t>
  </si>
  <si>
    <t>施展【密·归寂】时，额外增加10%暴击几率</t>
  </si>
  <si>
    <t>气血低于40%时，增加自身外功防御和内功防御20%</t>
  </si>
  <si>
    <t>施展【密·归寂】时</t>
  </si>
  <si>
    <t>增加暴击伤害40</t>
  </si>
  <si>
    <t>提升招式【斩·断石】对敌人造成的额外伤害</t>
  </si>
  <si>
    <t>当激活【响泉】被动注释后，增加全队气血回复属性5%，该效果持续8秒</t>
  </si>
  <si>
    <t>进入战斗时，外功攻击提升2%。</t>
  </si>
  <si>
    <t>击杀敌方目标时，为自身每秒回复5%气血上限的气血值。</t>
  </si>
  <si>
    <t>为上阵同伴和自己额外增加50点移动速度。</t>
  </si>
  <si>
    <t>为上阵同伴和自己额外增加10%外功防御，为自身额外增加2%外功攻击。</t>
  </si>
  <si>
    <t>为自身额外增加2%外功攻击。</t>
  </si>
  <si>
    <t>提升气血恢复属性。（影响属性：筋骨）</t>
  </si>
  <si>
    <t>自身血量每降低5%，提升自身暴击伤害2%。</t>
  </si>
  <si>
    <t>自身血量每降低5%，暴击几率提升1%。</t>
  </si>
  <si>
    <t>外功攻击提升2%，体力值上限增加10点。</t>
  </si>
  <si>
    <t>进入战斗时，提升自身15%吸血属性。</t>
  </si>
  <si>
    <t>进入战斗时，外功攻击提升2%，防御力提升2%。</t>
  </si>
  <si>
    <t>对敌方造成伤害时，为敌方附带【军威】效果，该效果可以叠加3层，在效果持续期间会对目标造成伤害效果。</t>
  </si>
  <si>
    <t>为上阵同伴和自己额外增加2%外功防御。</t>
  </si>
  <si>
    <t>为上阵同伴和自身额外增加2%外功攻击。</t>
  </si>
  <si>
    <t>施展【煌煌天威】招式时伤害提升。</t>
  </si>
  <si>
    <t>对具有【军威】效果的敌人造成的外功伤害额外提升5%。</t>
  </si>
  <si>
    <t>4|11004040</t>
  </si>
  <si>
    <t>进入战斗时，提升最大气血。</t>
  </si>
  <si>
    <t>提高暴击伤害15%。</t>
  </si>
  <si>
    <t>提高暴击率10%。</t>
  </si>
  <si>
    <t>【灼烧】效果</t>
  </si>
  <si>
    <t>5|1110101</t>
  </si>
  <si>
    <t>【灼烧】效果的敌人，增加【灼烧】</t>
  </si>
  <si>
    <t>5|1110103;4|11101020,1</t>
  </si>
  <si>
    <t>11101020,1</t>
  </si>
  <si>
    <t>增加暴击伤害10%</t>
  </si>
  <si>
    <t>11101040,2,1</t>
  </si>
  <si>
    <t>增加暴击伤害。（影响属性：身法）</t>
  </si>
  <si>
    <t>施展【扫岳荡丘】招式时</t>
  </si>
  <si>
    <t>4|11101020,1</t>
  </si>
  <si>
    <t>提升招式【扫岳荡丘】对</t>
  </si>
  <si>
    <t>当激活【炽蛟吐信】被动注释后，触发该效果时额外对受到伤害的目标降低30%移动速度，该效果持续5秒</t>
  </si>
  <si>
    <t>4|11101072</t>
  </si>
  <si>
    <t>防御力额外提升10%。</t>
  </si>
  <si>
    <t>速度提升50点</t>
  </si>
  <si>
    <t>【寒猎晓镝】对造成伤害的目标附加【减速】效果</t>
  </si>
  <si>
    <t>5|1120103</t>
  </si>
  <si>
    <t>气血回复额外提升。（影响属性：内息）</t>
  </si>
  <si>
    <t>外功攻击力额外提升10%。</t>
  </si>
  <si>
    <t>提升招式【矢雨晴】对敌人造成的额外伤害</t>
  </si>
  <si>
    <t>【身独】的减速修改变更为定身效果</t>
  </si>
  <si>
    <t>施展【澜沧凌栈】招式时减少【天龙佑躯】当前调息时间降低1秒</t>
  </si>
  <si>
    <t>-1,1130105</t>
  </si>
  <si>
    <t>并且获得【玉蟾】效果</t>
  </si>
  <si>
    <t>施展【灵蛇刁蛊】招式时对【澜沧凌栈】招式当前调息时间降低1秒</t>
  </si>
  <si>
    <t>-1,1130101</t>
  </si>
  <si>
    <t>获得【灵蛇】效果</t>
  </si>
  <si>
    <t>施展【天龙佑躯】招式时，对【灵蛇刁蛊】招式当前调息时间降低1秒</t>
  </si>
  <si>
    <t>-1,1130103</t>
  </si>
  <si>
    <t>获得【天蜘】效果</t>
  </si>
  <si>
    <t>施展【澜沧凌栈】招式时</t>
  </si>
  <si>
    <t>施展【灵蛇刁蛊】招式时对受到伤害的目标</t>
  </si>
  <si>
    <t>5|1130103</t>
  </si>
  <si>
    <t>11301080,1</t>
  </si>
  <si>
    <t>攻击附带【减速】效果的敌人时的</t>
  </si>
  <si>
    <t>4|11301080,1</t>
  </si>
  <si>
    <t>蛊毒锻体强化</t>
  </si>
  <si>
    <t>施展【澜沧凌栈】招式</t>
  </si>
  <si>
    <t>施展【灵蛇刁蛊】招式</t>
  </si>
  <si>
    <t>施展【天龙佑躯】招式</t>
  </si>
  <si>
    <t>提升招式【澜沧凌栈】对敌人造成的额外伤害</t>
  </si>
  <si>
    <t>装备内功【饮情蛊】后，战斗中自身气血高于80%时，气血回复属性增加10</t>
  </si>
  <si>
    <t>使用【掣骨金虹决】招式造成伤害时额外对敌方附加【灼虹】效果，每秒损失气血1%的气血，效果持续5秒。</t>
  </si>
  <si>
    <t>5|1130201</t>
  </si>
  <si>
    <t>5|1130203</t>
  </si>
  <si>
    <t>5|1130205</t>
  </si>
  <si>
    <t>内功攻击力额外提升2%。</t>
  </si>
  <si>
    <t>自身血量低于50%时，造成的伤害提升3%</t>
  </si>
  <si>
    <t>自身的吸血属性提升10%。</t>
  </si>
  <si>
    <t>角色造成伤害时即为目标附加【灼虹】效果。</t>
  </si>
  <si>
    <t>11302020,1</t>
  </si>
  <si>
    <t>自身血量低于50%时，造成的伤害提升至5%。</t>
  </si>
  <si>
    <t>自身造成的伤害额外提升5%，移动速度提升50点。</t>
  </si>
  <si>
    <t>进入战斗后,内息属性增加3点</t>
  </si>
  <si>
    <t>对目标造成伤害时，为自身恢复1点真气值，此效果每20秒仅能触发1次。</t>
  </si>
  <si>
    <t>自身内功攻击提升3%，且内息额外提升5点。</t>
  </si>
  <si>
    <t>【疳蛊】效果</t>
  </si>
  <si>
    <t>【疳蛊】储值</t>
  </si>
  <si>
    <t>3|身法*中天诸悬系数;5|1150101</t>
  </si>
  <si>
    <t>降低目标15％的内功防御</t>
  </si>
  <si>
    <t>5|1150103</t>
  </si>
  <si>
    <t>招式【残空凌】施展时</t>
  </si>
  <si>
    <t>增加吸血属性</t>
  </si>
  <si>
    <t>招式【青丝缠蛇法】对带有【腐蚀】效果</t>
  </si>
  <si>
    <t>5|1150105;4|11501040,1</t>
  </si>
  <si>
    <t>重击额外增加内功攻击。（影响属性：内息）</t>
  </si>
  <si>
    <t>肋斜剜骨</t>
  </si>
  <si>
    <t>魅魈美人刺</t>
  </si>
  <si>
    <t>提升招式【绕蛊缠身】对敌</t>
  </si>
  <si>
    <t>【身双影残】的暴击几率提升（影响属性：身法）</t>
  </si>
  <si>
    <t>施展【独饮邀月】后，三秒内【身双影残】提升内功攻击力15%，同时降低5%外功攻击力，持续5秒</t>
  </si>
  <si>
    <t>施展【谪玉盘】后，三秒内【身双影残】能暴击概率提升。（影响属性：身法）</t>
  </si>
  <si>
    <t>当跳跃时，暴击伤害增加。（影响属性：身法）</t>
  </si>
  <si>
    <t>招式【身双影残】的调息时间降低1秒</t>
  </si>
  <si>
    <t>增加吸血属性（影响属性，筋骨）</t>
  </si>
  <si>
    <t>当自身气血在20%以下时，提升攻击</t>
  </si>
  <si>
    <t>提升招式【身双影残】对敌人造成的额外伤害</t>
  </si>
  <si>
    <t>当【邀月】和【玉盘】效果同时存在时，获得【月迷风影】效果，敌人的攻击有一定几率无法命中自身</t>
  </si>
  <si>
    <t>4|11502060;4|11502040</t>
  </si>
  <si>
    <t>5秒内加速装填的技能</t>
  </si>
  <si>
    <t>普通攻击增加外功攻击</t>
  </si>
  <si>
    <t>进入战斗后,默认额外增加1颗初始子弹数量。</t>
  </si>
  <si>
    <t>西域火器·珠贯珠·定1</t>
  </si>
  <si>
    <t>25%的概率触发暴击效果</t>
  </si>
  <si>
    <t>11401050,1</t>
  </si>
  <si>
    <t>弹容量增加1发</t>
  </si>
  <si>
    <t>伤害增加</t>
  </si>
  <si>
    <t>增加【贯珠·定】的暴击几率15%，暴击伤害50%</t>
  </si>
  <si>
    <t>50%以下气血霸体</t>
  </si>
  <si>
    <t>,(最大气血-hp)/最大气血*100</t>
  </si>
  <si>
    <t>储值EFF</t>
  </si>
  <si>
    <t>添加BUFF</t>
  </si>
  <si>
    <t>80202040,1</t>
  </si>
  <si>
    <t>80203010,1</t>
  </si>
  <si>
    <t>80203020,1</t>
  </si>
  <si>
    <t>80203030,1</t>
  </si>
  <si>
    <t>80203040,1</t>
  </si>
  <si>
    <t>80204010,1</t>
  </si>
  <si>
    <t>80204020,1</t>
  </si>
  <si>
    <t>80204030,1</t>
  </si>
  <si>
    <t>80204040,1</t>
  </si>
  <si>
    <t>80103020,1</t>
  </si>
  <si>
    <t>80103030,1</t>
  </si>
  <si>
    <t>80103040,1</t>
  </si>
  <si>
    <t>80102010,1</t>
  </si>
  <si>
    <t>80102020,1</t>
  </si>
  <si>
    <t>80102030,1</t>
  </si>
  <si>
    <t>80102040,1</t>
  </si>
  <si>
    <t>80205010,1</t>
  </si>
  <si>
    <t>80205020,1</t>
  </si>
  <si>
    <t>80205030,1</t>
  </si>
  <si>
    <t>80205040,1</t>
  </si>
  <si>
    <t>80205050,1</t>
  </si>
  <si>
    <t>魅身</t>
  </si>
  <si>
    <t>招式【掠青川】获得【霸体】效果。</t>
  </si>
  <si>
    <t>80205060,1</t>
  </si>
  <si>
    <t>招式【古锤-贯体式】，【古锤-锻终式】在释放过程中具有短暂霸体效果。</t>
  </si>
  <si>
    <t>80101010,1</t>
  </si>
  <si>
    <t>1010105</t>
  </si>
  <si>
    <t>80101011,1</t>
  </si>
  <si>
    <t>80101020,1</t>
  </si>
  <si>
    <t>80101030,1</t>
  </si>
  <si>
    <t>81001010,1</t>
  </si>
  <si>
    <t>招式【刀术.里返】施展时产生霸体</t>
  </si>
  <si>
    <t>81001020,1</t>
  </si>
  <si>
    <t>81001030,1</t>
  </si>
  <si>
    <t>81001040,1</t>
  </si>
  <si>
    <t>80402020,1</t>
  </si>
  <si>
    <t>80402030,1</t>
  </si>
  <si>
    <t>80403010,1</t>
  </si>
  <si>
    <t>80403030,1</t>
  </si>
  <si>
    <t>招式【无我无相】减少调息时间1秒</t>
  </si>
  <si>
    <t>80403040,1</t>
  </si>
  <si>
    <t>80901010,1</t>
  </si>
  <si>
    <t>80901020,1</t>
  </si>
  <si>
    <t>80901030,1</t>
  </si>
  <si>
    <t>80901040,1</t>
  </si>
  <si>
    <t>80901050,1</t>
  </si>
  <si>
    <t>80301020,1</t>
  </si>
  <si>
    <t>施展招式【孤鸿照影】时，将获得【返鸾】效果：不受任何伤害和控制效果的影响。</t>
  </si>
  <si>
    <t>80202030,1</t>
  </si>
  <si>
    <t>【穷途】触发时，立即重置招式【复重楼】调息CD。</t>
  </si>
  <si>
    <t>10501060,0,0</t>
  </si>
  <si>
    <t>-4,1050001</t>
  </si>
  <si>
    <t>81301020,1</t>
  </si>
  <si>
    <t>5|1130105</t>
  </si>
  <si>
    <t>81301030,1</t>
  </si>
  <si>
    <t>81501010,1</t>
  </si>
  <si>
    <t>81501020,1</t>
  </si>
  <si>
    <t>81501030,1</t>
  </si>
  <si>
    <t>招式【矢雨晴】施展后，增加自身的移动速度</t>
  </si>
  <si>
    <t>1120101</t>
  </si>
  <si>
    <t>招式【寒猎晓镝】施展时，拿箭刺击时获得霸体效果</t>
  </si>
  <si>
    <t>当自身被击飞时，获得1秒的无敌效果</t>
  </si>
  <si>
    <t>招式【扫岳荡丘】攻击目标的敌人时减少【草蛇金线】招式的当前调息时间1秒</t>
  </si>
  <si>
    <t>-1,1110103</t>
  </si>
  <si>
    <t>攻击附加【灼烧】目标的敌人时减少获得【扬尘】效果</t>
  </si>
  <si>
    <t>效果持续期间施展【扫岳荡丘】所需消耗的真气降低1点</t>
  </si>
  <si>
    <t>81101021,1</t>
  </si>
  <si>
    <t>招式【流星奔散】施展时获得霸体效果</t>
  </si>
  <si>
    <t>额外增加【斩·断石】招式剑气伤害</t>
  </si>
  <si>
    <t>招式【裟·破林】施展后减少【斩·断石】招式的当前调息时间1秒</t>
  </si>
  <si>
    <t>-1,1100201</t>
  </si>
  <si>
    <t>招式【散珠·蓄】施展后，增加自身的移动速度</t>
  </si>
  <si>
    <t>1140103</t>
  </si>
  <si>
    <t>移动速度增加50</t>
  </si>
  <si>
    <t>额外增加【经合夜昼】扇子击中目标所造成的伤害</t>
  </si>
  <si>
    <t>1050201</t>
  </si>
  <si>
    <t>招式【经合夜昼】施展时，获得霸体效果</t>
  </si>
  <si>
    <t>1050205</t>
  </si>
  <si>
    <t>额外增加轻击5%的伤害</t>
  </si>
  <si>
    <t>招式【谪玉盘】施展后，获得2秒的霸体效果</t>
  </si>
  <si>
    <t>招式【秦王入阵】对目标造成伤害后，获得1层【将星】效果，该效果持续3秒，</t>
  </si>
  <si>
    <t>80404010,1</t>
  </si>
  <si>
    <t>将谪2</t>
  </si>
  <si>
    <t>【将星】效果叠加至5层后，获得【无敌】，无敌效果持续2秒</t>
  </si>
  <si>
    <t>4|80404010,0,5</t>
  </si>
  <si>
    <t>80404011,1</t>
  </si>
  <si>
    <t>80404020,1</t>
  </si>
  <si>
    <t>移除变量</t>
  </si>
  <si>
    <t>80404021,1</t>
  </si>
  <si>
    <t>添加变量</t>
  </si>
  <si>
    <t>80404022,1</t>
  </si>
  <si>
    <t>当施展【虎贲阵】的【漠玉鞍】招式后,获得【独横】效果，效果持续期间每秒恢复50体力,该效果持续8秒</t>
  </si>
  <si>
    <t>招式【梭云回日】施展后降低【纵九霄】当前调息时间1秒</t>
  </si>
  <si>
    <t>-1,1090203</t>
  </si>
  <si>
    <t>招式【梭云回日】施展后对受到伤害的目标附加【风阻】效果，移动速度降低30%，效果持续5秒</t>
  </si>
  <si>
    <t>5|1090201</t>
  </si>
  <si>
    <t>当学习【七煞铁衣功】的【阴山月】内功注释后，施展【醉横沙场】招式后霸体效果延续2秒</t>
  </si>
  <si>
    <t>4|20119080</t>
  </si>
  <si>
    <t>20119082,1</t>
  </si>
  <si>
    <t>80302020,1</t>
  </si>
  <si>
    <t>80302021,1</t>
  </si>
  <si>
    <t>80302022,1</t>
  </si>
  <si>
    <t>当自身受击时获得【坚守】效果，体力回复增加15%，该效果持续5秒</t>
  </si>
  <si>
    <t>提升气血回复属性10%</t>
  </si>
  <si>
    <t>提升10％的移动速度</t>
  </si>
  <si>
    <t>进入战斗时，提升5％的移动速度</t>
  </si>
  <si>
    <t>降低【碎灯花】调息时间1秒</t>
  </si>
  <si>
    <t>招式【摘星寥】真气消耗降低1点</t>
  </si>
  <si>
    <t>招式【引星穹】调息降低1秒</t>
  </si>
  <si>
    <t>降低【初取·攻伐】调息时间1秒</t>
  </si>
  <si>
    <t>进入战斗时，根据提升最终伤害5%</t>
  </si>
  <si>
    <t>自身防御提升3%，进入战斗后反伤属性提升10%</t>
  </si>
  <si>
    <t>提升3%最终伤害，50点移动速度</t>
  </si>
  <si>
    <t>自身移动速度提升50点，每30秒获得1点真气</t>
  </si>
  <si>
    <t>每25秒获得1点真气</t>
  </si>
  <si>
    <t>提升自身3%内功攻击</t>
  </si>
  <si>
    <t>两仪剑法内功攻击提升5%</t>
  </si>
  <si>
    <t>1024030,1</t>
  </si>
  <si>
    <t>悟性值增加1点</t>
  </si>
  <si>
    <t>1025030,1</t>
  </si>
  <si>
    <t>清风剑法内功攻击提升5%</t>
  </si>
  <si>
    <t>1028040,1</t>
  </si>
  <si>
    <t>外功攻击提升5%</t>
  </si>
  <si>
    <t>1027050,1</t>
  </si>
  <si>
    <t>凌鸿剑势内功和外功攻击提升2.5%</t>
  </si>
  <si>
    <t>1028050,1</t>
  </si>
  <si>
    <t>沧海观澜刀法外功攻击提升5%</t>
  </si>
  <si>
    <t>1025060,1</t>
  </si>
  <si>
    <t>外功攻击提升10%，内功攻击降低10%</t>
  </si>
  <si>
    <t>1026060,1</t>
  </si>
  <si>
    <t>内功攻击提升10%，外功攻击降低10%</t>
  </si>
  <si>
    <t>1027070,1</t>
  </si>
  <si>
    <t>移动速度提高10%</t>
  </si>
  <si>
    <t>1013030,1</t>
  </si>
  <si>
    <t>1015030,1</t>
  </si>
  <si>
    <t>内功攻击提升5%</t>
  </si>
  <si>
    <t>1013040,1</t>
  </si>
  <si>
    <t>内、外功攻击力提升10％，气量上限降低25％</t>
  </si>
  <si>
    <t>1013060,1</t>
  </si>
  <si>
    <t>内、外功防御提升5%</t>
  </si>
  <si>
    <t>1032060,1</t>
  </si>
  <si>
    <t>北顾枪法外功攻击提升5%</t>
  </si>
  <si>
    <t>1044030,1</t>
  </si>
  <si>
    <t>众相菩提杖内功攻击提升5%</t>
  </si>
  <si>
    <t>1042050,1</t>
  </si>
  <si>
    <t>1063030,1</t>
  </si>
  <si>
    <t>内息值增加1点</t>
  </si>
  <si>
    <t>1063070,1</t>
  </si>
  <si>
    <t>醉饮降龙无双式外功攻击提升5%</t>
  </si>
  <si>
    <t>1093040,1</t>
  </si>
  <si>
    <t>武力值降低1点，大幅提高移动速度提升20%</t>
  </si>
  <si>
    <t>1092050,1</t>
  </si>
  <si>
    <t>无心流·拔刀术外功攻击提升5%</t>
  </si>
  <si>
    <t>1103030,1</t>
  </si>
  <si>
    <t>1100101_2</t>
  </si>
  <si>
    <t>暴击提高5%</t>
  </si>
  <si>
    <t>1103070,1</t>
  </si>
  <si>
    <t>使敌人内功攻击降低10%</t>
  </si>
  <si>
    <t>1114030,1</t>
  </si>
  <si>
    <t>使被命中者的气血上限降低5%</t>
  </si>
  <si>
    <t>1122030,1</t>
  </si>
  <si>
    <t>使被命中者的内劲增长降低15%</t>
  </si>
  <si>
    <t>1123070,1</t>
  </si>
  <si>
    <t>使被命中者的移动速度降低30%</t>
  </si>
  <si>
    <t>1143030,1</t>
  </si>
  <si>
    <t>西域火器·珠【散珠·蓄】外功攻击提升5%</t>
  </si>
  <si>
    <t>1143050,1</t>
  </si>
  <si>
    <t>暴击提升5%，闪避提升15%</t>
  </si>
  <si>
    <t>1144070,1</t>
  </si>
  <si>
    <t>吸血提升10％，移动速度提升10%</t>
  </si>
  <si>
    <t>1153060,1</t>
  </si>
  <si>
    <t>七情缠蛊的内功攻击提升5%</t>
  </si>
  <si>
    <t>1154070,1</t>
  </si>
  <si>
    <t>外功防御提升5%</t>
  </si>
  <si>
    <t>2002030,1</t>
  </si>
  <si>
    <t>内功防御提升5%</t>
  </si>
  <si>
    <t>2002040,1</t>
  </si>
  <si>
    <t>气血上限提高10％</t>
  </si>
  <si>
    <t>2004040,1</t>
  </si>
  <si>
    <t>吸血提升10％</t>
  </si>
  <si>
    <t>2002060,1</t>
  </si>
  <si>
    <t>反伤提升10%</t>
  </si>
  <si>
    <t>2003060,1</t>
  </si>
  <si>
    <t>3003030,1</t>
  </si>
  <si>
    <t>暴击提升5%</t>
  </si>
  <si>
    <t>3003040,1</t>
  </si>
  <si>
    <t>暴击提升5%，暴击伤害提升10%</t>
  </si>
  <si>
    <t>3005050,1</t>
  </si>
  <si>
    <t>腿法通式的内功攻击提升2.5%、外功攻击提升2.5%</t>
  </si>
  <si>
    <t>4003030,1</t>
  </si>
  <si>
    <t>4002040,1</t>
  </si>
  <si>
    <t>身法值增加1点</t>
  </si>
  <si>
    <t>4005050,1</t>
  </si>
  <si>
    <t>初始真气增加1点</t>
  </si>
  <si>
    <t>气血上限提高5％</t>
  </si>
  <si>
    <t>5004030,1</t>
  </si>
  <si>
    <t>5001050,1</t>
  </si>
  <si>
    <t>气血上限提升3%，体力恢复增加1点</t>
  </si>
  <si>
    <t>5005060,1</t>
  </si>
  <si>
    <t>武力值增加1点</t>
  </si>
  <si>
    <t>6002030,1</t>
  </si>
  <si>
    <t>6001050,1</t>
  </si>
  <si>
    <t>6002050,1</t>
  </si>
  <si>
    <t>6001070,1</t>
  </si>
  <si>
    <t>浮萍剑诀外功攻击提升5%</t>
  </si>
  <si>
    <t>7001050,1</t>
  </si>
  <si>
    <t>8003030,1</t>
  </si>
  <si>
    <t>8004030,1</t>
  </si>
  <si>
    <t>8002050,1</t>
  </si>
  <si>
    <t>8001060,1</t>
  </si>
  <si>
    <t>筋骨值增加1点</t>
  </si>
  <si>
    <t>8002060,1</t>
  </si>
  <si>
    <t>8001070,1</t>
  </si>
  <si>
    <t>内功攻击值提升1点</t>
  </si>
  <si>
    <t>1023140,1</t>
  </si>
  <si>
    <t>外功攻击值提升1点</t>
  </si>
  <si>
    <t>1022040,1</t>
  </si>
  <si>
    <t>【灼烧】触发</t>
  </si>
  <si>
    <t>1044040,1</t>
  </si>
  <si>
    <t>被命中的敌人武力值降低1%</t>
  </si>
  <si>
    <t>1052060,1</t>
  </si>
  <si>
    <t>【中毒】触发</t>
  </si>
  <si>
    <t>1113030,1</t>
  </si>
  <si>
    <t>【中毒】效果</t>
  </si>
  <si>
    <t>七情缠蛊【残空凌】的伤害提升15%</t>
  </si>
  <si>
    <t>1154060,1</t>
  </si>
  <si>
    <t>身法值提升1%</t>
  </si>
  <si>
    <t>1054040,1</t>
  </si>
  <si>
    <t>1062051,1</t>
  </si>
  <si>
    <t>降低攻击触发</t>
  </si>
  <si>
    <t>1062050,1</t>
  </si>
  <si>
    <t>外功攻击提升15%，暴击降低5%，爆伤降低10%</t>
  </si>
  <si>
    <t>1092060,1</t>
  </si>
  <si>
    <t>悲遮扇法的伤害提升5%</t>
  </si>
  <si>
    <t>1054070,1</t>
  </si>
  <si>
    <t>1044020,1</t>
  </si>
  <si>
    <t>1055040,1</t>
  </si>
  <si>
    <t>1029050,1</t>
  </si>
  <si>
    <t>1056040,1</t>
  </si>
  <si>
    <t>10210050,1</t>
  </si>
  <si>
    <t>1155040,1</t>
  </si>
  <si>
    <t>招式【归去来】的伤害提升25%。</t>
  </si>
  <si>
    <t>80501010,1</t>
  </si>
  <si>
    <t>80501011,1</t>
  </si>
  <si>
    <t>80501012,1</t>
  </si>
  <si>
    <t>80501013,1</t>
  </si>
  <si>
    <r>
      <rPr>
        <sz val="11"/>
        <color theme="1"/>
        <rFont val="宋体"/>
        <family val="3"/>
        <charset val="134"/>
        <scheme val="minor"/>
      </rPr>
      <t>招式【归</t>
    </r>
    <r>
      <rPr>
        <sz val="11"/>
        <color rgb="FFFF0000"/>
        <rFont val="宋体"/>
        <family val="3"/>
        <charset val="134"/>
        <scheme val="minor"/>
      </rPr>
      <t>去</t>
    </r>
    <r>
      <rPr>
        <sz val="11"/>
        <color theme="1"/>
        <rFont val="宋体"/>
        <family val="3"/>
        <charset val="134"/>
        <scheme val="minor"/>
      </rPr>
      <t>来】的伤害提升50%，但每次触发【归去来】需消耗（1）点真气。</t>
    </r>
  </si>
  <si>
    <t>80501040,1</t>
  </si>
  <si>
    <t>80501041,1</t>
  </si>
  <si>
    <r>
      <rPr>
        <sz val="11"/>
        <color theme="1"/>
        <rFont val="宋体"/>
        <family val="3"/>
        <charset val="134"/>
        <scheme val="minor"/>
      </rPr>
      <t>招式【归去</t>
    </r>
    <r>
      <rPr>
        <sz val="11"/>
        <color rgb="FFFF0000"/>
        <rFont val="宋体"/>
        <family val="3"/>
        <charset val="134"/>
        <scheme val="minor"/>
      </rPr>
      <t>来</t>
    </r>
    <r>
      <rPr>
        <sz val="11"/>
        <color theme="1"/>
        <rFont val="宋体"/>
        <family val="3"/>
        <charset val="134"/>
        <scheme val="minor"/>
      </rPr>
      <t>】的伤害提升50%，但每次触发【归去来】需消耗（1）点真气。</t>
    </r>
  </si>
  <si>
    <t>80501042,1</t>
  </si>
  <si>
    <t>80501043,1</t>
  </si>
  <si>
    <r>
      <rPr>
        <sz val="11"/>
        <color theme="1"/>
        <rFont val="宋体"/>
        <family val="3"/>
        <charset val="134"/>
        <scheme val="minor"/>
      </rPr>
      <t>招式【归去来】的伤害提升50%，但每次触发【归去来】需消耗（1）点</t>
    </r>
    <r>
      <rPr>
        <sz val="11"/>
        <color rgb="FFFF0000"/>
        <rFont val="宋体"/>
        <family val="3"/>
        <charset val="134"/>
        <scheme val="minor"/>
      </rPr>
      <t>真气</t>
    </r>
    <r>
      <rPr>
        <sz val="11"/>
        <color theme="1"/>
        <rFont val="宋体"/>
        <family val="3"/>
        <charset val="134"/>
        <scheme val="minor"/>
      </rPr>
      <t>。</t>
    </r>
  </si>
  <si>
    <t>80501044,1</t>
  </si>
  <si>
    <t>每次获得【难觅】效果时，将立即刷新【问秋风】的CD</t>
  </si>
  <si>
    <t>10501040,2,1</t>
  </si>
  <si>
    <t>-6,1050101</t>
  </si>
  <si>
    <t>招式【梭云回日】获得【霸体】效果。</t>
  </si>
  <si>
    <t>80501070,1</t>
  </si>
  <si>
    <t>招式【钧北顾】暴击率提升5%。</t>
  </si>
  <si>
    <t>80401010,1</t>
  </si>
  <si>
    <t>招式【横叠嶂】在飞跃时，自身免受任何伤害/控制效果。</t>
  </si>
  <si>
    <t>80401040,1</t>
  </si>
  <si>
    <t>造成伤害时，叠加【痴缠】，使目标每秒损失1%血量，持续5秒。</t>
  </si>
  <si>
    <t>4|80601011</t>
  </si>
  <si>
    <t>80601010,1</t>
  </si>
  <si>
    <t>WeaponType=6</t>
  </si>
  <si>
    <t>80601011,1</t>
  </si>
  <si>
    <t>造成伤害时，叠加【雨绻】，使目标每5秒损失1真元，持续10秒。</t>
  </si>
  <si>
    <t>4|80601021</t>
  </si>
  <si>
    <t>80601020,1</t>
  </si>
  <si>
    <t>80601021,1</t>
  </si>
  <si>
    <t>造成伤害时，叠加【绸缪】，使目标每秒损失1%体力，持续5秒。</t>
  </si>
  <si>
    <t>4|80601031</t>
  </si>
  <si>
    <t>80601030,1</t>
  </si>
  <si>
    <t>80601031,1</t>
  </si>
  <si>
    <t>80601032,1</t>
  </si>
  <si>
    <t>招式【大道始分】调息时间减少1秒。</t>
  </si>
  <si>
    <t>80103010,1</t>
  </si>
  <si>
    <t>招式【密·归寂】获得【霸体】效果。</t>
  </si>
  <si>
    <t>80103050,1</t>
  </si>
  <si>
    <t>招式【合太极】释放后，招式【开太极】减少调息时间1秒</t>
  </si>
  <si>
    <t>-1,1010305</t>
  </si>
  <si>
    <t>吸血属性额外提升10%</t>
  </si>
  <si>
    <t>80103070,1</t>
  </si>
  <si>
    <t>招式【九州纵横】施展时，外功攻击提升10%。</t>
  </si>
  <si>
    <t>80402010,1</t>
  </si>
  <si>
    <t>招式【八荒尽取】施展时，外功攻击提升10%。</t>
  </si>
  <si>
    <t>80402040,1</t>
  </si>
  <si>
    <t>招式【夜斩石虎】施展时产生2秒霸体。</t>
  </si>
  <si>
    <t>重击释放完毕后，自身将处于霸体状态，持续1秒。</t>
  </si>
  <si>
    <t>4|80301032</t>
  </si>
  <si>
    <t>80301030,1</t>
  </si>
  <si>
    <t>80301031,1</t>
  </si>
  <si>
    <t>WeaponType=3</t>
  </si>
  <si>
    <t>80301032,1</t>
  </si>
  <si>
    <t>【不动】效果持续10秒</t>
  </si>
  <si>
    <t>10403020,2</t>
  </si>
  <si>
    <t>招式【刀术.里切】获得【霸体】效果。</t>
  </si>
  <si>
    <t>80403060,1</t>
  </si>
  <si>
    <t>招式【物衍天行】施展时获得【霸体】效果。</t>
  </si>
  <si>
    <t>80202010,1</t>
  </si>
  <si>
    <t>招式【柔云绕指】释放时对敌方的造成【致盲】效果，有概率无法命中自身，效果持续3秒。</t>
  </si>
  <si>
    <t>80501020,1</t>
  </si>
  <si>
    <t>80501021,1</t>
  </si>
  <si>
    <t>暴击概率额外提升5%。</t>
  </si>
  <si>
    <t>80401020,1</t>
  </si>
  <si>
    <t>招式【钧北顾】施展时增加20%暴击伤害。</t>
  </si>
  <si>
    <t>80401030,1</t>
  </si>
  <si>
    <t>体力恢复每秒额外恢复2点。</t>
  </si>
  <si>
    <t>80601040,1</t>
  </si>
  <si>
    <t>体力上限额外增加10点。</t>
  </si>
  <si>
    <t>80601050,1</t>
  </si>
  <si>
    <t>招式【镇残碑】释放后，下一次施展【伏邪诛阳】时必造成破防效果。外功防御和内功防御降低10%，持续5秒。</t>
  </si>
  <si>
    <t>80102050,1</t>
  </si>
  <si>
    <t>5|1010205</t>
  </si>
  <si>
    <t>80102051,1</t>
  </si>
  <si>
    <t>招式【夜斩石虎】调息时间减1秒。</t>
  </si>
  <si>
    <t>80301010,1</t>
  </si>
  <si>
    <t>招式【覆压千钧】调息时间减1秒。</t>
  </si>
  <si>
    <t>80301040,1</t>
  </si>
  <si>
    <t>招式【锋卷破浪】调息时间减1秒。</t>
  </si>
  <si>
    <t>80301050,1</t>
  </si>
  <si>
    <t>招式【无我无相】施展时获得【霸体】效果。</t>
  </si>
  <si>
    <t>80403020,1</t>
  </si>
  <si>
    <t>buff类型</t>
  </si>
  <si>
    <t>显示图标</t>
  </si>
  <si>
    <t>显示名字</t>
  </si>
  <si>
    <t>说明</t>
  </si>
  <si>
    <t>互斥组</t>
  </si>
  <si>
    <t>互斥优先级</t>
  </si>
  <si>
    <t>持续时间</t>
  </si>
  <si>
    <t>最大层数</t>
  </si>
  <si>
    <t>效果是否可叠加</t>
  </si>
  <si>
    <t>持续时间是否可叠加</t>
  </si>
  <si>
    <t>是否debuff</t>
  </si>
  <si>
    <t>额外参数</t>
  </si>
  <si>
    <t>是否显示详细参数</t>
  </si>
  <si>
    <t>buffTypeInt</t>
  </si>
  <si>
    <t>icon</t>
  </si>
  <si>
    <t>desc</t>
  </si>
  <si>
    <t>mutexGroup</t>
  </si>
  <si>
    <t>mutexPriority</t>
  </si>
  <si>
    <t>duration</t>
  </si>
  <si>
    <t>maxLayer</t>
  </si>
  <si>
    <t>isEffectOverling</t>
  </si>
  <si>
    <t>isDurationOverling</t>
  </si>
  <si>
    <t>isDebuff</t>
  </si>
  <si>
    <t>exParamListStr</t>
  </si>
  <si>
    <t>isShowParam</t>
  </si>
  <si>
    <t>世界BUFF</t>
  </si>
  <si>
    <t>气血上限</t>
  </si>
  <si>
    <t>被动</t>
  </si>
  <si>
    <t>fightbuff/10010</t>
  </si>
  <si>
    <t>Poisoned</t>
  </si>
  <si>
    <t>Poison hide effect. HP cap -20% 12hr</t>
  </si>
  <si>
    <t>最大气血,-(最大气血*0.2)</t>
  </si>
  <si>
    <t>fightbuff/</t>
  </si>
  <si>
    <t>增加外功攻击</t>
  </si>
  <si>
    <t>修改闪避</t>
  </si>
  <si>
    <t>fightbuff/10027</t>
  </si>
  <si>
    <t>Feel good</t>
  </si>
  <si>
    <t>Body flow good. Fist attack up. 12hr</t>
  </si>
  <si>
    <t>外功攻击,外功攻击*0.1</t>
  </si>
  <si>
    <t>fightbuff/10028</t>
  </si>
  <si>
    <t>Calm mind</t>
  </si>
  <si>
    <t>Qi feel nice. Magic attack up. 12hr</t>
  </si>
  <si>
    <t>内功攻击,内功攻击*0.1</t>
  </si>
  <si>
    <t>fightbuff/10029</t>
  </si>
  <si>
    <t>Full energy</t>
  </si>
  <si>
    <t>Energy full. Stamina recover up. 12hr</t>
  </si>
  <si>
    <t>气血回复提高</t>
  </si>
  <si>
    <t>fightbuff/10030</t>
  </si>
  <si>
    <t>Rare food</t>
  </si>
  <si>
    <t>Taste super good. Can't stop eat.</t>
  </si>
  <si>
    <t>气血恢复,气血恢复*0.1+3</t>
  </si>
  <si>
    <t>提升内外功攻击</t>
  </si>
  <si>
    <t>fightbuff/10031</t>
  </si>
  <si>
    <t>Tiger art</t>
  </si>
  <si>
    <t>Master teach. Power double.</t>
  </si>
  <si>
    <t>外功攻击,外功攻击*0.5;内功攻击,内功攻击*0.5</t>
  </si>
  <si>
    <t>提高内息</t>
  </si>
  <si>
    <t>fightbuff/10032</t>
  </si>
  <si>
    <t>Smooth qi</t>
  </si>
  <si>
    <t>Practice done. Body comfy.</t>
  </si>
  <si>
    <t>内息,3</t>
  </si>
  <si>
    <t>提高武力</t>
  </si>
  <si>
    <t>fightbuff/10033</t>
  </si>
  <si>
    <t>Stay ready</t>
  </si>
  <si>
    <t>Alert mind sharp. Ready fight.</t>
  </si>
  <si>
    <t>武力,3</t>
  </si>
  <si>
    <t>提高身法</t>
  </si>
  <si>
    <t>fightbuff/10034</t>
  </si>
  <si>
    <t>Swift move</t>
  </si>
  <si>
    <t>Focus spirit. Fly like bird.</t>
  </si>
  <si>
    <t>身法,3</t>
  </si>
  <si>
    <t>提高内外功攻击</t>
  </si>
  <si>
    <t>fightbuff/10035</t>
  </si>
  <si>
    <t>Scare first</t>
  </si>
  <si>
    <t>People fear you. No move.</t>
  </si>
  <si>
    <t>外功攻击,外功攻击*0.1;内功攻击,内功攻击*0.1</t>
  </si>
  <si>
    <t>内外功攻击降低50％</t>
  </si>
  <si>
    <t>fightbuff/10036</t>
  </si>
  <si>
    <t>Bad hurt</t>
  </si>
  <si>
    <t>Hurt bad. Bone break. Danger.</t>
  </si>
  <si>
    <t>外功攻击,-(外功攻击*0.5);内功攻击,-(内功攻击*0.5)</t>
  </si>
  <si>
    <t>天赋</t>
  </si>
  <si>
    <t>反伤</t>
  </si>
  <si>
    <t>fightbuff/WuJi</t>
  </si>
  <si>
    <t>Lone wolf</t>
  </si>
  <si>
    <t>No teammate: Damage+20% Def+20%</t>
  </si>
  <si>
    <t>最终伤害增加,0.2;外功防御,外功防御*0.2;内功防御,内功防御*0.2</t>
  </si>
  <si>
    <t>fightbuff/10040</t>
  </si>
  <si>
    <t>Full power</t>
  </si>
  <si>
    <t>Rest recover stamina. 12hr</t>
  </si>
  <si>
    <t>体力恢复,1</t>
  </si>
  <si>
    <t>极难难度远程</t>
  </si>
  <si>
    <t>fightbuff/GongJiTiSheng</t>
  </si>
  <si>
    <t>Red magic</t>
  </si>
  <si>
    <t>Secret magic. Skull eye. Meat ball.</t>
  </si>
  <si>
    <t>GongJiTiSheng</t>
  </si>
  <si>
    <t>Strange poison</t>
  </si>
  <si>
    <t>Poison burn inside. HP cap -10% 1month</t>
  </si>
  <si>
    <t>最大气血,-(最大气血*0.1)</t>
  </si>
  <si>
    <t>增加移动速度</t>
  </si>
  <si>
    <t>Lucky feel</t>
  </si>
  <si>
    <t>Mind clear. Move fast fight. 1month</t>
  </si>
  <si>
    <t>移动速度,移动速度*0.05</t>
  </si>
  <si>
    <t>Slower move</t>
  </si>
  <si>
    <t>Move slow -10%</t>
  </si>
  <si>
    <t>移动速度,-(移动速度*0.1)</t>
  </si>
  <si>
    <t>Less blood</t>
  </si>
  <si>
    <t>HP down -20%</t>
  </si>
  <si>
    <t>Weak armor</t>
  </si>
  <si>
    <t>Defense down -20%</t>
  </si>
  <si>
    <t>外功防御,-(外功防御*0.2);内功防御,-(内功防御*0.2)</t>
  </si>
  <si>
    <t>No item</t>
  </si>
  <si>
    <t>No use item</t>
  </si>
  <si>
    <t>No skill</t>
  </si>
  <si>
    <t>No basic skill</t>
  </si>
  <si>
    <t>增攻减防</t>
  </si>
  <si>
    <t>fightbuff/1001</t>
  </si>
  <si>
    <t>Solitaire</t>
  </si>
  <si>
    <t>Damage +3%</t>
  </si>
  <si>
    <t>最终伤害增加,0.03;</t>
  </si>
  <si>
    <t>增攻减防添加</t>
  </si>
  <si>
    <t>Attack save</t>
  </si>
  <si>
    <t>2010101,6,20101010</t>
  </si>
  <si>
    <t>降低防御（内外功）</t>
  </si>
  <si>
    <t>fightbuff/1002</t>
  </si>
  <si>
    <t>Fist/magic def -5%</t>
  </si>
  <si>
    <t>外功防御,-(外功防御*0.05);内功防御,-(内功防御*0.05)</t>
  </si>
  <si>
    <t>Def save</t>
  </si>
  <si>
    <t>2010101,6,20101012</t>
  </si>
  <si>
    <t>修改气血回复属性</t>
  </si>
  <si>
    <t>fightbuff/1003</t>
  </si>
  <si>
    <t>Silent</t>
  </si>
  <si>
    <t>HP recover up</t>
  </si>
  <si>
    <t>气血恢复,气血恢复*0.05+1</t>
  </si>
  <si>
    <t>fightbuff/1004</t>
  </si>
  <si>
    <t>Cliff book</t>
  </si>
  <si>
    <t>Crit chance up</t>
  </si>
  <si>
    <t>暴击,(身法+5)*涯无书暴击系数</t>
  </si>
  <si>
    <t>增加攻击（内外功）</t>
  </si>
  <si>
    <t>主动</t>
  </si>
  <si>
    <t>Moon star</t>
  </si>
  <si>
    <t>Shuo skill: dmg+2% cd-5s</t>
  </si>
  <si>
    <t>最终伤害增加,0.02</t>
  </si>
  <si>
    <t>2010101,6,20101040</t>
  </si>
  <si>
    <t>Shuo: def-3%</t>
  </si>
  <si>
    <t>外功防御,-(外功防御*0.03);内功防御,-(内功防御*0.03)</t>
  </si>
  <si>
    <t>2010101,6,20101042</t>
  </si>
  <si>
    <t>Change cd</t>
  </si>
  <si>
    <t>2010101,cd,-5</t>
  </si>
  <si>
    <t>fightbuff/1063</t>
  </si>
  <si>
    <t>Wait step</t>
  </si>
  <si>
    <t>Move speed+10% 5s</t>
  </si>
  <si>
    <t>移动速度,移动速度*0.1</t>
  </si>
  <si>
    <t>增加暴击伤害</t>
  </si>
  <si>
    <t>fightbuff/1005</t>
  </si>
  <si>
    <t>Carry hook</t>
  </si>
  <si>
    <t>Canghai blade crit dmg+10%</t>
  </si>
  <si>
    <t>暴伤,0.4</t>
  </si>
  <si>
    <t>Liejie crit hurt up</t>
  </si>
  <si>
    <t>暴伤,0.3</t>
  </si>
  <si>
    <t>Langtao crit hurt up</t>
  </si>
  <si>
    <t>Break branch</t>
  </si>
  <si>
    <t>2010101,6,20101070</t>
  </si>
  <si>
    <t>Shuo: def-6%</t>
  </si>
  <si>
    <t>外功防御,-(外功防御*0.06);内功防御,-(内功防御*0.06)</t>
  </si>
  <si>
    <t>2010101,6,20101072</t>
  </si>
  <si>
    <t>Shared sky</t>
  </si>
  <si>
    <t>Shuo: no def down</t>
  </si>
  <si>
    <t>2010101,6,20101080</t>
  </si>
  <si>
    <t>Canghai blade crit dmg+15%</t>
  </si>
  <si>
    <t>暴伤,0.15</t>
  </si>
  <si>
    <t>外功防御,0;内功防御,0</t>
  </si>
  <si>
    <t>2010101,6,20101086</t>
  </si>
  <si>
    <t>Final sigh</t>
  </si>
  <si>
    <t>Fight start: power+2</t>
  </si>
  <si>
    <t>fightbuff/1009</t>
  </si>
  <si>
    <t>No fame</t>
  </si>
  <si>
    <t>Shuo cd-5s</t>
  </si>
  <si>
    <t>外功防御,-(外功防御*0.05);内功防御,-(内功防御*0.06)</t>
  </si>
  <si>
    <t>2010101,6,20101110</t>
  </si>
  <si>
    <t>Shuo: dmg+3% def-5%</t>
  </si>
  <si>
    <t>最终伤害增加,0.03</t>
  </si>
  <si>
    <t>Evil change</t>
  </si>
  <si>
    <t>2010101,6,20101112</t>
  </si>
  <si>
    <t>fightbuff/1006</t>
  </si>
  <si>
    <t>EvilChange</t>
  </si>
  <si>
    <t>Pop skill: cd-1s hp cost-5%</t>
  </si>
  <si>
    <t>9000004,气血消耗百分比,-5</t>
  </si>
  <si>
    <t>Cd-1s</t>
  </si>
  <si>
    <t>9000004,cd,-1</t>
  </si>
  <si>
    <t>内劲增加</t>
  </si>
  <si>
    <t>fightbuff/1007</t>
  </si>
  <si>
    <t>GhostHowl</t>
  </si>
  <si>
    <t>Inner power+20% 3s</t>
  </si>
  <si>
    <t>内劲增长,0.2</t>
  </si>
  <si>
    <t>拥有异常状态提升攻击（内外功）</t>
  </si>
  <si>
    <t>fightbuff/1008</t>
  </si>
  <si>
    <t>BloodHell</t>
  </si>
  <si>
    <t>Bad effect: attack+1% max5. 5s</t>
  </si>
  <si>
    <t>外功攻击,外功攻击*0.02;内功攻击,内功攻击*0.02</t>
  </si>
  <si>
    <t>SoulOut</t>
  </si>
  <si>
    <t>Chimowu: cd-1s hp cost-5%</t>
  </si>
  <si>
    <t>TwinCurse</t>
  </si>
  <si>
    <t>Hurt: crit+3% max3. 5s</t>
  </si>
  <si>
    <t>暴击,0.03</t>
  </si>
  <si>
    <t>DemonFeast</t>
  </si>
  <si>
    <t>Pop: cd-1s hp cost-5%</t>
  </si>
  <si>
    <t>PlagueCry</t>
  </si>
  <si>
    <t>DevilLaugh</t>
  </si>
  <si>
    <t>Near death auto Pop. No cost. Once.</t>
  </si>
  <si>
    <t>BodyShift</t>
  </si>
  <si>
    <t>Fight: magic+2</t>
  </si>
  <si>
    <t>增加体力恢复属性</t>
  </si>
  <si>
    <t>fightbuff/1013</t>
  </si>
  <si>
    <t>DemonRise</t>
  </si>
  <si>
    <t>Stam recov +2/s</t>
  </si>
  <si>
    <t>DarkBrew</t>
  </si>
  <si>
    <t>Bad effect: damage+2%</t>
  </si>
  <si>
    <t>fightbuff/1012</t>
  </si>
  <si>
    <t>GemSink</t>
  </si>
  <si>
    <t>HP↓1% = def+0.8% max99</t>
  </si>
  <si>
    <t>外功防御,外功防御*0.008;内功防御,内功防御*0.008</t>
  </si>
  <si>
    <t>体力恢复</t>
  </si>
  <si>
    <t>Unblemish</t>
  </si>
  <si>
    <t>Stam recov +1/s</t>
  </si>
  <si>
    <t>气血回复</t>
  </si>
  <si>
    <t>RawGem</t>
  </si>
  <si>
    <t>气血恢复,气血恢复*0.1+1</t>
  </si>
  <si>
    <t>提升防御（内外功）</t>
  </si>
  <si>
    <t>fightbuff/1014</t>
  </si>
  <si>
    <t>CrushedJade</t>
  </si>
  <si>
    <t>HP↓1% = def+0.1%</t>
  </si>
  <si>
    <t>外功防御,外功防御*0.001;内功防御,内功防御*0.001</t>
  </si>
  <si>
    <t>格挡降低体力</t>
  </si>
  <si>
    <t>储值</t>
  </si>
  <si>
    <t>fightbuff/1015</t>
  </si>
  <si>
    <t>PureJade</t>
  </si>
  <si>
    <t>Block: stam cost-1</t>
  </si>
  <si>
    <t>0,10,-1</t>
  </si>
  <si>
    <t>增加暴击伤害减免属性</t>
  </si>
  <si>
    <t>fightbuff/1049</t>
  </si>
  <si>
    <t>GoldBough</t>
  </si>
  <si>
    <t>Anti-crit+10%</t>
  </si>
  <si>
    <t>免暴,0.1;减暴,0.1</t>
  </si>
  <si>
    <t>大幅度提升防御（内外功）</t>
  </si>
  <si>
    <t>fightbuff/1016</t>
  </si>
  <si>
    <t>HP&lt;30% def+100% 20s. Once.</t>
  </si>
  <si>
    <t>外功防御,外功防御 *1;内功防御,内功防御 * 1</t>
  </si>
  <si>
    <t>Fight: bone+2</t>
  </si>
  <si>
    <t>HP↓1% = def+0.2%</t>
  </si>
  <si>
    <t>外功防御,外功防御*0.002;内功防御,内功防御*0.002</t>
  </si>
  <si>
    <t>fightbuff/1017</t>
  </si>
  <si>
    <t>HP&lt;20% heal 20% maxHP. 40s cd</t>
  </si>
  <si>
    <t>Trigger bloodline 20%</t>
  </si>
  <si>
    <t>201040100,1,0.2</t>
  </si>
  <si>
    <t>Fist/magic def up</t>
  </si>
  <si>
    <t>外功防御,(筋骨+5)*天龙披山防御系数*1.5;内功防御,(内息+5)*天龙披山防御系数*1.5</t>
  </si>
  <si>
    <t>短兵类武器增加攻击（内外功）</t>
  </si>
  <si>
    <t>修改内功伤害</t>
  </si>
  <si>
    <t>fightbuff/1081</t>
  </si>
  <si>
    <t>Short weapon attack+1%</t>
  </si>
  <si>
    <t>外功攻击,外功攻击*0.01;内功攻击,内功攻击*0.01</t>
  </si>
  <si>
    <t>气血低时瞬间恢复气血</t>
  </si>
  <si>
    <t>fightbuff/1019</t>
  </si>
  <si>
    <t>Chizhu heal trigger +5%</t>
  </si>
  <si>
    <t>201040100,1,0.05</t>
  </si>
  <si>
    <t>Cuigu: bad effect = magic atk+1.5% max20. 5s</t>
  </si>
  <si>
    <t>内功攻击,内功攻击*0.015</t>
  </si>
  <si>
    <t>增加伤害减免属性</t>
  </si>
  <si>
    <t>fightbuff/1029</t>
  </si>
  <si>
    <t>Unstoppable: damage taken-20%</t>
  </si>
  <si>
    <t>增加命中率</t>
  </si>
  <si>
    <t>fightbuff/1066</t>
  </si>
  <si>
    <t>Enemy hit rate down</t>
  </si>
  <si>
    <t>命中,-(命中*0.2)</t>
  </si>
  <si>
    <t>Unstoppable: damage taken-10%</t>
  </si>
  <si>
    <t>Bad effect: damage deal+0.2% max20. 5s</t>
  </si>
  <si>
    <t>fightbuff/1020</t>
  </si>
  <si>
    <t>Team: HP+2/s, HP recov+10%, speed+50</t>
  </si>
  <si>
    <t>气血恢复,气血恢复*0.1+2;移动速度,50</t>
  </si>
  <si>
    <t>fightbuff/1059</t>
  </si>
  <si>
    <t>Max HP up (bone)</t>
  </si>
  <si>
    <t>最大气血,筋骨*气血上限系数*10+50</t>
  </si>
  <si>
    <t>Bad effect: def up (bone/magic) 5s</t>
  </si>
  <si>
    <t>外功攻击,(筋骨+5)*丹脉庇身防御系数;内功防御,(内息+5)*丹脉庇身防御系数*1.5</t>
  </si>
  <si>
    <t>GemLink</t>
  </si>
  <si>
    <t>Partner crit rate +5%</t>
  </si>
  <si>
    <t>暴击,0.05</t>
  </si>
  <si>
    <t>UnbreakGem</t>
  </si>
  <si>
    <t>Healing effect +20% (skill/item)</t>
  </si>
  <si>
    <t>治疗加成,治疗加成*0.2</t>
  </si>
  <si>
    <t>UnbreakWall</t>
  </si>
  <si>
    <t>HP recovery</t>
  </si>
  <si>
    <t>气血恢复,气血恢复*0.2</t>
  </si>
  <si>
    <t>fightbuff/BaTi</t>
  </si>
  <si>
    <t>PureCrystal</t>
  </si>
  <si>
    <t>Crit → Unstoppable 1s</t>
  </si>
  <si>
    <t>修改免伤</t>
  </si>
  <si>
    <t>fightbuff/1033</t>
  </si>
  <si>
    <t>StoneJade</t>
  </si>
  <si>
    <t>Your HP↓1% → Partner magic atk+0.1% / def-0.1%</t>
  </si>
  <si>
    <t>内功攻击,内功攻击*0.001;内功防御,-(内功防御*0.001)</t>
  </si>
  <si>
    <t>RedSpider</t>
  </si>
  <si>
    <t>Partner die → Your fist/magic atk +5%</t>
  </si>
  <si>
    <t>Fight start: Power+2</t>
  </si>
  <si>
    <t>DragonShroud</t>
  </si>
  <si>
    <t>Crit rate +5%</t>
  </si>
  <si>
    <t>ScorpionHook</t>
  </si>
  <si>
    <t>Cause effect: Team HP recov+10%</t>
  </si>
  <si>
    <t>气血恢复,气血恢复*0.1</t>
  </si>
  <si>
    <t>fightbuff/1025</t>
  </si>
  <si>
    <t>MoonBind</t>
  </si>
  <si>
    <t>Heal fixed HP. Qi gain slow-20%</t>
  </si>
  <si>
    <t>内劲增长,-0.2</t>
  </si>
  <si>
    <t>降低内劲添加</t>
  </si>
  <si>
    <t>SnakeBone</t>
  </si>
  <si>
    <t>Qi save down</t>
  </si>
  <si>
    <t>提升内功防御</t>
  </si>
  <si>
    <t>fightbuff/1026</t>
  </si>
  <si>
    <t>ScaleCloud</t>
  </si>
  <si>
    <t>Magic defense up</t>
  </si>
  <si>
    <t>内功防御,(内息+5)*丹脉庇身防御系数*1.5</t>
  </si>
  <si>
    <t>ToadArmor</t>
  </si>
  <si>
    <t>HP recov prop+5%</t>
  </si>
  <si>
    <t>气血恢复,气血恢复*0.05</t>
  </si>
  <si>
    <t>盈血BUFF：增加气血恢复治疗量</t>
  </si>
  <si>
    <t>fightbuff/1027</t>
  </si>
  <si>
    <t>DarkWorm</t>
  </si>
  <si>
    <t>Skill Yxue: HP recov boost</t>
  </si>
  <si>
    <t>气血恢复,(内息+5)*净辟苏息系数</t>
  </si>
  <si>
    <t>ChiyouBody</t>
  </si>
  <si>
    <t>Yxue save</t>
  </si>
  <si>
    <t>长兵类武器增加攻击（内外功）</t>
  </si>
  <si>
    <t>对应武器修改</t>
  </si>
  <si>
    <t>fightbuff/1028</t>
  </si>
  <si>
    <t>ChiyouSkull</t>
  </si>
  <si>
    <t>Long weapon atk+1%</t>
  </si>
  <si>
    <t>伤害减免</t>
  </si>
  <si>
    <t>DarkSong</t>
  </si>
  <si>
    <t>Final dmg taken-10%</t>
  </si>
  <si>
    <t>免伤,0.1</t>
  </si>
  <si>
    <t>RahuRage</t>
  </si>
  <si>
    <t>Variable</t>
  </si>
  <si>
    <t>201060600,1,0.1</t>
  </si>
  <si>
    <t>EvilAbsorb</t>
  </si>
  <si>
    <t>CD reduce</t>
  </si>
  <si>
    <t>2010601,cd,-15</t>
  </si>
  <si>
    <t>修改治疗公式</t>
  </si>
  <si>
    <t>GhostBind</t>
  </si>
  <si>
    <t>Shennong: Heal+15% CD-15s (Magic)</t>
  </si>
  <si>
    <t>2010601,8,201060702</t>
  </si>
  <si>
    <t>降低内劲</t>
  </si>
  <si>
    <t>RopeHell</t>
  </si>
  <si>
    <t>Shennong: Big heal. Qi+5%. Yxue 8s CD20s</t>
  </si>
  <si>
    <t>内劲增长,0.05</t>
  </si>
  <si>
    <t>Mingwang</t>
  </si>
  <si>
    <t>Yxue: HP recov up</t>
  </si>
  <si>
    <t>气血恢复,(内息+5)*净辟苏息系数*1.2</t>
  </si>
  <si>
    <t>RageDharma</t>
  </si>
  <si>
    <t>ClearMeridian</t>
  </si>
  <si>
    <t>Fight: Magic+2</t>
  </si>
  <si>
    <t>CleanLi</t>
  </si>
  <si>
    <t>Shennong CD-5s</t>
  </si>
  <si>
    <t>2010601,cd,-5</t>
  </si>
  <si>
    <t>SavePot</t>
  </si>
  <si>
    <t>Healing+10%</t>
  </si>
  <si>
    <t>治疗加成,0.1</t>
  </si>
  <si>
    <t>fightbuff/1030</t>
  </si>
  <si>
    <t>PrimordialQi</t>
  </si>
  <si>
    <t>Absorb dmg 10s (Magic)</t>
  </si>
  <si>
    <t>2010701,8,201070100</t>
  </si>
  <si>
    <t>DaoMerge</t>
  </si>
  <si>
    <t>Skill Hunyuan: Stam recov +1/s</t>
  </si>
  <si>
    <t>AbsorbTruth</t>
  </si>
  <si>
    <t>Skill Hunyuan: Absorb +10%</t>
  </si>
  <si>
    <t>2010701,8,201070401</t>
  </si>
  <si>
    <t>拳掌类武器增加攻击（内外功）</t>
  </si>
  <si>
    <t>fightbuff/1031</t>
  </si>
  <si>
    <t>QianRise</t>
  </si>
  <si>
    <t>Fist/palm atk+1%</t>
  </si>
  <si>
    <t>KunHold</t>
  </si>
  <si>
    <t>2010701,8,201070701</t>
  </si>
  <si>
    <t>PureQi</t>
  </si>
  <si>
    <t>Hunyuan CD-15s</t>
  </si>
  <si>
    <t>2010701,cd,-15</t>
  </si>
  <si>
    <t>CraneCloud</t>
  </si>
  <si>
    <t>Taiji store max up</t>
  </si>
  <si>
    <t>MysticSense</t>
  </si>
  <si>
    <t>ReviveQi</t>
  </si>
  <si>
    <t>Hunyuan CD-5s</t>
  </si>
  <si>
    <t>2010701,cd,-5</t>
  </si>
  <si>
    <t>FocusSource</t>
  </si>
  <si>
    <t>2010701,8,201071100</t>
  </si>
  <si>
    <t>fightbuff/1032</t>
  </si>
  <si>
    <t>NorthSea</t>
  </si>
  <si>
    <t>Lose 8% HP → Gain 1 True Qi</t>
  </si>
  <si>
    <t>HideLight</t>
  </si>
  <si>
    <t>Magic atk up</t>
  </si>
  <si>
    <t>内功攻击,(内息*拳法系数*40*0.5)*0.05+5</t>
  </si>
  <si>
    <t>提升吸血属性</t>
  </si>
  <si>
    <t>fightbuff/1034</t>
  </si>
  <si>
    <t>ReverseCause</t>
  </si>
  <si>
    <t>Blood suck +8%</t>
  </si>
  <si>
    <t>吸血,0.08</t>
  </si>
  <si>
    <t>双手轻刃武器提升攻击（内外功）</t>
  </si>
  <si>
    <t>fightbuff/1035</t>
  </si>
  <si>
    <t>Encircled</t>
  </si>
  <si>
    <t>Twin blade atk+1%</t>
  </si>
  <si>
    <t>BurnLife</t>
  </si>
  <si>
    <t>Beihai CD-10s</t>
  </si>
  <si>
    <t>2010801,cd,-10</t>
  </si>
  <si>
    <t>FeatherForm</t>
  </si>
  <si>
    <t>Unstoppable: No interrupt. Dmg taken-10% 5s</t>
  </si>
  <si>
    <t>Dmg taken-10% 5s</t>
  </si>
  <si>
    <t>外功防御,外功防御 *0.1;内功防御,内功防御 * 0.1</t>
  </si>
  <si>
    <t>SharedBody</t>
  </si>
  <si>
    <t>Beihai: HP loss-2%/s CD-5s</t>
  </si>
  <si>
    <t>2010801,cd,-5</t>
  </si>
  <si>
    <t>MysticOrigin</t>
  </si>
  <si>
    <t>Beihai: HP loss-3%/s CD-5s</t>
  </si>
  <si>
    <t>EnterAbyss</t>
  </si>
  <si>
    <t>SeaEndless</t>
  </si>
  <si>
    <t>Beihai CD-5s</t>
  </si>
  <si>
    <t>WaveGuard</t>
  </si>
  <si>
    <t>Dmg taken-20%</t>
  </si>
  <si>
    <t>最终伤害减免,0.2</t>
  </si>
  <si>
    <t>fightbuff/1036</t>
  </si>
  <si>
    <t>DevourSky</t>
  </si>
  <si>
    <t>Full Qi effect: Magic atk+10% 3s</t>
  </si>
  <si>
    <t>Bite effect: Def-20% Qi slow-50%</t>
  </si>
  <si>
    <t>外功防御,-(外功防御 *0.2);内功防御,-(内功防御 * 0.2);内劲增长,-0.5</t>
  </si>
  <si>
    <t>QiShock</t>
  </si>
  <si>
    <t>Attack+5%</t>
  </si>
  <si>
    <t>外功攻击,外功攻击*0.05;内功攻击,内功攻击*0.05</t>
  </si>
  <si>
    <t>DrillMarrow</t>
  </si>
  <si>
    <t>Qi gain slow-30% 5s</t>
  </si>
  <si>
    <t>内劲增长,-(内劲增长*0.3)</t>
  </si>
  <si>
    <t>SearchSea</t>
  </si>
  <si>
    <t>Skill Shihuan CD-5s</t>
  </si>
  <si>
    <t>2010901,cd,-5</t>
  </si>
  <si>
    <t>CrackedOrifices</t>
  </si>
  <si>
    <t>Full Qi: Pierce def 10% 10s</t>
  </si>
  <si>
    <t>破甲,-0.3</t>
  </si>
  <si>
    <t>真气上限增加</t>
  </si>
  <si>
    <t>fightbuff/1051</t>
  </si>
  <si>
    <t>DarkAbyss</t>
  </si>
  <si>
    <t>True Qi max+1</t>
  </si>
  <si>
    <t>真气上限,1</t>
  </si>
  <si>
    <t>CrushSky</t>
  </si>
  <si>
    <t>Shihuan CD-5s</t>
  </si>
  <si>
    <t>StarrySky</t>
  </si>
  <si>
    <t>Shihuan: No Bite. Unstoppable 2s</t>
  </si>
  <si>
    <t>AstralBody</t>
  </si>
  <si>
    <t>EatStar</t>
  </si>
  <si>
    <t>ChargeVoid</t>
  </si>
  <si>
    <t>Qi save</t>
  </si>
  <si>
    <t>fightbuff/1037</t>
  </si>
  <si>
    <t>WillowFloat</t>
  </si>
  <si>
    <t>Skill Shihuan: Get 2 Qi CD-5s</t>
  </si>
  <si>
    <t>暴击,0.1</t>
  </si>
  <si>
    <t>增加防御（内外功）</t>
  </si>
  <si>
    <t>降低气血修改防御</t>
  </si>
  <si>
    <t>fightbuff/1038</t>
  </si>
  <si>
    <t>BambooBone</t>
  </si>
  <si>
    <t>HP↓1% = Anti-dmg+0.2%</t>
  </si>
  <si>
    <t>外功防御,外功防御 *0.02;内功防御,内功防御 * 0.02</t>
  </si>
  <si>
    <t>扇子武器提升攻击（内外功）</t>
  </si>
  <si>
    <t>fightbuff/1039</t>
  </si>
  <si>
    <t>HideBlush</t>
  </si>
  <si>
    <t>Skill Hanyong: Def+3%</t>
  </si>
  <si>
    <t>FollowFlowers</t>
  </si>
  <si>
    <t>Hit harder (Power)</t>
  </si>
  <si>
    <t>提升暴击添加</t>
  </si>
  <si>
    <t>Per stack: Reflect+2% (max5)</t>
  </si>
  <si>
    <t>2011001,6,20110040</t>
  </si>
  <si>
    <t>气血消耗减少</t>
  </si>
  <si>
    <t>2011001,8,201100400</t>
  </si>
  <si>
    <t>FindOrchid</t>
  </si>
  <si>
    <t>Armor effect: Anti-crit+10% stack3 (5s)</t>
  </si>
  <si>
    <t>WitheredElegance</t>
  </si>
  <si>
    <t>Near death: Fight 5s. Once/fight</t>
  </si>
  <si>
    <t>2011001,6,20110070</t>
  </si>
  <si>
    <t>Fight: Bone+2</t>
  </si>
  <si>
    <t>2011001,8,201100700</t>
  </si>
  <si>
    <t>OrchidBamboo</t>
  </si>
  <si>
    <t>1050101,cd,-1</t>
  </si>
  <si>
    <t>1050103,cd,-1</t>
  </si>
  <si>
    <t>Heal. Def-15% 10s (Magic)</t>
  </si>
  <si>
    <t>1050105,cd,-1</t>
  </si>
  <si>
    <t>BambooTears</t>
  </si>
  <si>
    <t>Heal self. Def-15% 10s (Magic)</t>
  </si>
  <si>
    <t>HideOcean</t>
  </si>
  <si>
    <t>Skill Miaoshou: HP recov+20% 10s</t>
  </si>
  <si>
    <t>SummerGrow</t>
  </si>
  <si>
    <t>Leg atk+1%</t>
  </si>
  <si>
    <t>Miaoshou: Heal+20% Def-5% CD-5s (Magic)</t>
  </si>
  <si>
    <t>2011001,6,20110110</t>
  </si>
  <si>
    <t>2011001,8,201101100</t>
  </si>
  <si>
    <t>fightbuff/1043</t>
  </si>
  <si>
    <t>PurpleEast</t>
  </si>
  <si>
    <t>Change CD</t>
  </si>
  <si>
    <t>fightbuff/1042</t>
  </si>
  <si>
    <t>DawnBlaze</t>
  </si>
  <si>
    <t>Change heal value</t>
  </si>
  <si>
    <t>fightbuff/1055</t>
  </si>
  <si>
    <t>RainbowPierce</t>
  </si>
  <si>
    <t>Max HP up</t>
  </si>
  <si>
    <t>SunGlow</t>
  </si>
  <si>
    <t>Block: Cost-1 stamina</t>
  </si>
  <si>
    <t>2011101,cd,-5</t>
  </si>
  <si>
    <t>PurpleHaze</t>
  </si>
  <si>
    <t>Miaoshou: Heal+30% Def-5% (Magic)</t>
  </si>
  <si>
    <t>外功攻击,(武力+5)*天龙披山防御系数*1.5*0.05</t>
  </si>
  <si>
    <t>PureYang</t>
  </si>
  <si>
    <t>PurpleFocus</t>
  </si>
  <si>
    <t>SilentEast</t>
  </si>
  <si>
    <t>Miaoshou: No def down. CD-5s</t>
  </si>
  <si>
    <t>暴击,1</t>
  </si>
  <si>
    <t>CleanWorld</t>
  </si>
  <si>
    <t>[破甲,0.1</t>
  </si>
  <si>
    <t>fightbuff/1044</t>
  </si>
  <si>
    <t>ThunderStrike</t>
  </si>
  <si>
    <t>SkyCrack</t>
  </si>
  <si>
    <t>内劲增长,内劲增长*0.03</t>
  </si>
  <si>
    <t>DawnBell</t>
  </si>
  <si>
    <t>LakeProud</t>
  </si>
  <si>
    <t>2011201,cd,-5</t>
  </si>
  <si>
    <t>立即恢复内劲</t>
  </si>
  <si>
    <t>fightbuff/1045</t>
  </si>
  <si>
    <t>SummonLightning</t>
  </si>
  <si>
    <t>Blood suck up. Qi slow-20%</t>
  </si>
  <si>
    <t>2011201,8,201120500</t>
  </si>
  <si>
    <t>CrushWeak</t>
  </si>
  <si>
    <t>内功攻击,内功攻击*0.03</t>
  </si>
  <si>
    <t>StormCloud</t>
  </si>
  <si>
    <t>Empty</t>
  </si>
  <si>
    <t>内劲增长,-(内劲增长*0.1)</t>
  </si>
  <si>
    <t>DragonRoar</t>
  </si>
  <si>
    <t>Def down 10% skill CD-5s</t>
  </si>
  <si>
    <t>Def down 10% 10s</t>
  </si>
  <si>
    <t>外功防御,-(外功防御*0.1);内功防御,-(内功防御*0.1)</t>
  </si>
  <si>
    <t>BuddhaForm</t>
  </si>
  <si>
    <t>Fight: Power+2</t>
  </si>
  <si>
    <t>武力,2</t>
  </si>
  <si>
    <t>WuJi</t>
  </si>
  <si>
    <t>BellChime</t>
  </si>
  <si>
    <t>Thunder skill CD-5s</t>
  </si>
  <si>
    <t>EternalKind</t>
  </si>
  <si>
    <t>Thunder skill +10 Qi after</t>
  </si>
  <si>
    <t>金钟罩</t>
  </si>
  <si>
    <t>fightbuff/1046</t>
  </si>
  <si>
    <t>PerfectBell</t>
  </si>
  <si>
    <t>Golden Bell: No stam recov. Block 2 hits</t>
  </si>
  <si>
    <t>No stam recov</t>
  </si>
  <si>
    <t>体力恢复,-(体力恢复*1)</t>
  </si>
  <si>
    <t>增加体力上限</t>
  </si>
  <si>
    <t>fightbuff/1047</t>
  </si>
  <si>
    <t>GoldenChime</t>
  </si>
  <si>
    <t>Stam max+5</t>
  </si>
  <si>
    <t>体力上限,5</t>
  </si>
  <si>
    <t>SupremeHard</t>
  </si>
  <si>
    <t>HP&lt;70%: Team def+15%</t>
  </si>
  <si>
    <t>外功防御,(外功防御*0.15);内功防御,(内功防御*0.15)</t>
  </si>
  <si>
    <t>Remove formula</t>
  </si>
  <si>
    <t>201130300,1,0.71</t>
  </si>
  <si>
    <t>Add formula</t>
  </si>
  <si>
    <t>201130301,1,0.7</t>
  </si>
  <si>
    <t>Untarnished</t>
  </si>
  <si>
    <t>Golden Bell save</t>
  </si>
  <si>
    <t>2011301,8,201130400</t>
  </si>
  <si>
    <t>Perfect Bell: +1 layer CD-5s</t>
  </si>
  <si>
    <t>2011301,cd,-5</t>
  </si>
  <si>
    <t>增加免暴属性</t>
  </si>
  <si>
    <t>fightbuff/1048</t>
  </si>
  <si>
    <t>MeteCrush</t>
  </si>
  <si>
    <t>免暴,0.1</t>
  </si>
  <si>
    <t>Impregnable</t>
  </si>
  <si>
    <t>Crit dmg resist+15%</t>
  </si>
  <si>
    <t>减暴,0.15</t>
  </si>
  <si>
    <t>BodhiSeed</t>
  </si>
  <si>
    <t>2011301,8,201130700</t>
  </si>
  <si>
    <t>TripleBell</t>
  </si>
  <si>
    <t>Stam recov</t>
  </si>
  <si>
    <t>Perfect Bell: Stam ok CD-5s</t>
  </si>
  <si>
    <t>BuddhaShell</t>
  </si>
  <si>
    <t>UnbreakPure</t>
  </si>
  <si>
    <t>Stam max+15</t>
  </si>
  <si>
    <t>体力上限,15</t>
  </si>
  <si>
    <t>Deathless</t>
  </si>
  <si>
    <t>2011301,8,201131100</t>
  </si>
  <si>
    <t>fightbuff/1050</t>
  </si>
  <si>
    <t>YinYangMerge</t>
  </si>
  <si>
    <t>Get 2 True Qi. Qi gain slow 30% 10s</t>
  </si>
  <si>
    <t>内劲增长,-0.3</t>
  </si>
  <si>
    <t>Empty buff</t>
  </si>
  <si>
    <t>真气上限+1</t>
  </si>
  <si>
    <t>RevealTruth</t>
  </si>
  <si>
    <t>修改内功攻击</t>
  </si>
  <si>
    <t>ActNoStrife</t>
  </si>
  <si>
    <t>PureSimplicity</t>
  </si>
  <si>
    <t>Skill Xushi: Qi recov+10% 10s</t>
  </si>
  <si>
    <t>内劲增长,0.1</t>
  </si>
  <si>
    <t>2011401,6,20114040</t>
  </si>
  <si>
    <t>获得真气</t>
  </si>
  <si>
    <t>增加真气添加</t>
  </si>
  <si>
    <t>fightbuff/1052</t>
  </si>
  <si>
    <t>Xushi: +1 True Qi</t>
  </si>
  <si>
    <t>2011401,8,201140402</t>
  </si>
  <si>
    <t>CD-5s</t>
  </si>
  <si>
    <t>2011401,cd,-5</t>
  </si>
  <si>
    <t>AvoidExcess</t>
  </si>
  <si>
    <t>Stam +1/s</t>
  </si>
  <si>
    <t>GodWay</t>
  </si>
  <si>
    <t>School skill CD-1s</t>
  </si>
  <si>
    <t>1010301,cd,-1</t>
  </si>
  <si>
    <t>1010303,cd,-1</t>
  </si>
  <si>
    <t>1010305,cd,-1</t>
  </si>
  <si>
    <t>1020501,cd,-1</t>
  </si>
  <si>
    <t>1020503,cd,-1</t>
  </si>
  <si>
    <t>1020505,cd,-1</t>
  </si>
  <si>
    <t>VoidSubstance</t>
  </si>
  <si>
    <t>Xushi: Qi recov+10% 10s</t>
  </si>
  <si>
    <t>2011401,6,20114070</t>
  </si>
  <si>
    <t>Xushi: +2 True Qi</t>
  </si>
  <si>
    <t>2011401,8,201140702</t>
  </si>
  <si>
    <t>InfiniteVoid</t>
  </si>
  <si>
    <t>Xushi: +2 True Qi 10s</t>
  </si>
  <si>
    <t>内劲增长,0</t>
  </si>
  <si>
    <t>不在降低内劲</t>
  </si>
  <si>
    <t>fightbuff/1053</t>
  </si>
  <si>
    <t>Xushi: No Qi slow</t>
  </si>
  <si>
    <t>2011401,6,20114080</t>
  </si>
  <si>
    <t>InfinityEnd</t>
  </si>
  <si>
    <t>EternalBody</t>
  </si>
  <si>
    <t>ConceptMerge</t>
  </si>
  <si>
    <t>2011401,6,20114110</t>
  </si>
  <si>
    <t>2011401,8,201141100</t>
  </si>
  <si>
    <t>fightbuff/1054</t>
  </si>
  <si>
    <t>Disarm</t>
  </si>
  <si>
    <t>HP↓1% = Dmg res+0.2%</t>
  </si>
  <si>
    <t>免伤,0.002</t>
  </si>
  <si>
    <t>RecklessBrave</t>
  </si>
  <si>
    <t>Brave: Def+3%</t>
  </si>
  <si>
    <t>外功防御,(筋骨+10)*天龙披山防御系数*1.5;内功防御,(筋骨+10)*天龙披山防御系数*1.5</t>
  </si>
  <si>
    <t>BrutalEnd</t>
  </si>
  <si>
    <t>Fist atk up</t>
  </si>
  <si>
    <t>外功攻击,(武力*拳法系数*40*0.5)*0.05+5</t>
  </si>
  <si>
    <t>修改反伤</t>
  </si>
  <si>
    <t>fightbuff/1056</t>
  </si>
  <si>
    <t>LegendaryFeat</t>
  </si>
  <si>
    <t>Reflect+2%/layer max5</t>
  </si>
  <si>
    <t>反伤,0.002</t>
  </si>
  <si>
    <t>BloodRobe</t>
  </si>
  <si>
    <t>GaleFury</t>
  </si>
  <si>
    <t>Armor: Anti-crit+10% stack3 5s</t>
  </si>
  <si>
    <t>AwePresence</t>
  </si>
  <si>
    <t>Flawless</t>
  </si>
  <si>
    <t>Near death: No die 5s. Once</t>
  </si>
  <si>
    <t>BreakLine</t>
  </si>
  <si>
    <t>UltimateEdge</t>
  </si>
  <si>
    <t>MadSlaughter</t>
  </si>
  <si>
    <t>fightbuff/1057</t>
  </si>
  <si>
    <t>MiraculousHand</t>
  </si>
  <si>
    <t>Heal HP. Def-15% 10s</t>
  </si>
  <si>
    <t>外功防御,-(外功防御*0.15);内功防御,-(内功防御*0.15)</t>
  </si>
  <si>
    <t>Heal self. Def-15% 10s</t>
  </si>
  <si>
    <t>2011601,6,20116010</t>
  </si>
  <si>
    <t>MindCalm</t>
  </si>
  <si>
    <t>Miao hand: Heal+20% 10s</t>
  </si>
  <si>
    <t>腿脚类武器提升攻击（内外功）</t>
  </si>
  <si>
    <t>fightbuff/1058</t>
  </si>
  <si>
    <t>PointSense</t>
  </si>
  <si>
    <t>Leg/kick atk+1%</t>
  </si>
  <si>
    <t>VeinNourish</t>
  </si>
  <si>
    <t>Miao hand: Heal+20% Def-5% CD-5s</t>
  </si>
  <si>
    <t>2011601,6,20116040</t>
  </si>
  <si>
    <t>2011601,cd,-5</t>
  </si>
  <si>
    <t>修改治疗量</t>
  </si>
  <si>
    <t>Change heal</t>
  </si>
  <si>
    <t>2010601,8,201160402</t>
  </si>
  <si>
    <t>修改气血上限</t>
  </si>
  <si>
    <t>LifeExtend</t>
  </si>
  <si>
    <t>最大气血,筋骨*气血上限系数+10</t>
  </si>
  <si>
    <t>Anatomy</t>
  </si>
  <si>
    <t>Block stam-1</t>
  </si>
  <si>
    <t>WitherSkill</t>
  </si>
  <si>
    <t>Miao hand: Heal+30% Def-5%</t>
  </si>
  <si>
    <t>2011601,6,20116070</t>
  </si>
  <si>
    <t>2010601,8,201160701</t>
  </si>
  <si>
    <t>ReviveArt</t>
  </si>
  <si>
    <t>Miao hand: No def down CD-5s</t>
  </si>
  <si>
    <t>2011601,6,20116080</t>
  </si>
  <si>
    <t>GreenJar</t>
  </si>
  <si>
    <t>SpringWarm</t>
  </si>
  <si>
    <t>EverHeal</t>
  </si>
  <si>
    <t>Heal+10%</t>
  </si>
  <si>
    <t>吸血属性</t>
  </si>
  <si>
    <t>fightbuff/1060</t>
  </si>
  <si>
    <t>LoveHate</t>
  </si>
  <si>
    <t>普攻额外吸血,0.05</t>
  </si>
  <si>
    <t>内劲速度</t>
  </si>
  <si>
    <t>LingeringPain</t>
  </si>
  <si>
    <t>Light attack magic hit +5%</t>
  </si>
  <si>
    <t>内功攻击,内功攻击*0.05</t>
  </si>
  <si>
    <t>HeartThorn</t>
  </si>
  <si>
    <t>Recover HP up</t>
  </si>
  <si>
    <t>PassionJoy</t>
  </si>
  <si>
    <t>Skill Chi Chan: Blood suck +5% Qi slow-5%</t>
  </si>
  <si>
    <t>内劲增长,-0.15</t>
  </si>
  <si>
    <t>LifeDeath</t>
  </si>
  <si>
    <t>Heavy hit magic atk +5%</t>
  </si>
  <si>
    <t>BlazingJoy</t>
  </si>
  <si>
    <t>Add 15% reflect. Battle only (once)</t>
  </si>
  <si>
    <t>反伤,0.15</t>
  </si>
  <si>
    <t>RageCut</t>
  </si>
  <si>
    <t>内劲增长,-0.10</t>
  </si>
  <si>
    <t>LoveCurse</t>
  </si>
  <si>
    <t>Cause effect: Crit+5% 2s (no Qi slow)</t>
  </si>
  <si>
    <t>No Qi slow down</t>
  </si>
  <si>
    <t>BondThorns</t>
  </si>
  <si>
    <t>ThornLove</t>
  </si>
  <si>
    <t>Reflect+50% battle only (once)</t>
  </si>
  <si>
    <t>PartSorrow</t>
  </si>
  <si>
    <t>Skill Chi Chan: Blood suck strong. Recover up</t>
  </si>
  <si>
    <t>普攻额外吸血,0.05;气血恢复,气血恢复*0.05+1</t>
  </si>
  <si>
    <t>DemonShell</t>
  </si>
  <si>
    <t>Unstoppable: No interrupt. Hurt-10% 5s</t>
  </si>
  <si>
    <t>ShatterFlood</t>
  </si>
  <si>
    <t>Skill Zhi body: Unstoppable +2s</t>
  </si>
  <si>
    <t>Whirlflow</t>
  </si>
  <si>
    <t>Skill Zhi: Def up 8s</t>
  </si>
  <si>
    <t>ForgeFlood</t>
  </si>
  <si>
    <t>Skill Zhi: Reflect up 8s</t>
  </si>
  <si>
    <t>反伤,筋骨*涯无书暴击系数+0.05</t>
  </si>
  <si>
    <t>IronLock</t>
  </si>
  <si>
    <t>HP recov +5%</t>
  </si>
  <si>
    <t>RiverLord</t>
  </si>
  <si>
    <t>Skill Zhi CD-5s</t>
  </si>
  <si>
    <t>2011801,cd,-5</t>
  </si>
  <si>
    <t>EvilKowtow</t>
  </si>
  <si>
    <t>Skill Zhi unstoppable 7s</t>
  </si>
  <si>
    <t>GiftLongevity</t>
  </si>
  <si>
    <t>Skill Zhi CD-10s</t>
  </si>
  <si>
    <t>2011801,cd,-10</t>
  </si>
  <si>
    <t>QuellWaters</t>
  </si>
  <si>
    <t>ReignWaters</t>
  </si>
  <si>
    <t>TrueForm</t>
  </si>
  <si>
    <t>Skill Zhi: Def/reflect up 8s</t>
  </si>
  <si>
    <t>外功防御,(筋骨+5)*天龙披山防御系数*1.5;内功防御,(内息+5)*天龙披山防御系数*1.5;反伤,0.15</t>
  </si>
  <si>
    <t>武学总章</t>
  </si>
  <si>
    <t>fightbuff/1061</t>
  </si>
  <si>
    <t>BoneBlood</t>
  </si>
  <si>
    <t>Near death: No die 6s (3min cooldown)</t>
  </si>
  <si>
    <t>武学注解</t>
  </si>
  <si>
    <t>BrokenBlade</t>
  </si>
  <si>
    <t>Flag soul: Fist atk+2% 3s</t>
  </si>
  <si>
    <t>外功攻击,外功攻击*0.02</t>
  </si>
  <si>
    <t>提升体力上限</t>
  </si>
  <si>
    <t>fightbuff/1062</t>
  </si>
  <si>
    <t>HundredBattles</t>
  </si>
  <si>
    <t>BeaconBlaze</t>
  </si>
  <si>
    <t>After blood bone: Heal 20% max HP</t>
  </si>
  <si>
    <t>修改移速</t>
  </si>
  <si>
    <t>CrossedHalberd</t>
  </si>
  <si>
    <t>Anti-crit +10%</t>
  </si>
  <si>
    <t>免暴,免暴*0.1</t>
  </si>
  <si>
    <t>ThunderShout</t>
  </si>
  <si>
    <t>Drunk/Hero weapon: Flag soul +3% atk 3s</t>
  </si>
  <si>
    <t>外功攻击,外功攻击*0.03</t>
  </si>
  <si>
    <t>NorthFrost</t>
  </si>
  <si>
    <t>After blood bone: Heal 30% max HP</t>
  </si>
  <si>
    <t>ShadowMoon</t>
  </si>
  <si>
    <t>Skill Drunk: Unstoppable 2s</t>
  </si>
  <si>
    <t>Skill Hero: Hit slow target crit+5% 4s</t>
  </si>
  <si>
    <t>Skill Drunk: Unstoppable 4s</t>
  </si>
  <si>
    <t>SkyGrief</t>
  </si>
  <si>
    <t>IronSoft</t>
  </si>
  <si>
    <t>BoneDrink</t>
  </si>
  <si>
    <t>气血恢复,5000</t>
  </si>
  <si>
    <t>MortalDust</t>
  </si>
  <si>
    <t>HP↓1% = Hurt+0.1% max40</t>
  </si>
  <si>
    <t>最终伤害增加,0.001</t>
  </si>
  <si>
    <t>WorldSlayer</t>
  </si>
  <si>
    <t>Crit rate+5%</t>
  </si>
  <si>
    <t>HateArt</t>
  </si>
  <si>
    <t>Knife mark: Move+50 5s</t>
  </si>
  <si>
    <t>移动速度,50</t>
  </si>
  <si>
    <t>LaughForget</t>
  </si>
  <si>
    <t>Knife mark: Crit+5% Hurt+10%</t>
  </si>
  <si>
    <t>暴击,0.05;暴伤,0.1</t>
  </si>
  <si>
    <t>TaintedSutra</t>
  </si>
  <si>
    <t>Dirty mind: Hurt+2%/layer max3</t>
  </si>
  <si>
    <t>GreatSorrow</t>
  </si>
  <si>
    <t>Atk/def up</t>
  </si>
  <si>
    <t>外功防御,(筋骨+5)*天龙披山防御系数*1.5;内功防御,(内息+5)*天龙披山防御系数*1.5;外功攻击,(武力*拳法系数*40*0.5)*0.05+5;内功攻击,(内息*拳法系数*40*0.5)*0.05+5</t>
  </si>
  <si>
    <t>WitheredPlum</t>
  </si>
  <si>
    <t>Qi gain +10%</t>
  </si>
  <si>
    <t>内劲增长,0.10</t>
  </si>
  <si>
    <t>HateObsession</t>
  </si>
  <si>
    <t>筋骨,2</t>
  </si>
  <si>
    <t>PartingPain</t>
  </si>
  <si>
    <t>EndlessCalamity</t>
  </si>
  <si>
    <t>Crit hurt+10%</t>
  </si>
  <si>
    <t>暴伤,0.1</t>
  </si>
  <si>
    <t>LightParting</t>
  </si>
  <si>
    <t>Move speed+200 10s</t>
  </si>
  <si>
    <t>移动速度,200</t>
  </si>
  <si>
    <t>3010101,6,30101010</t>
  </si>
  <si>
    <t>DriftingWillow</t>
  </si>
  <si>
    <t>Stam max up</t>
  </si>
  <si>
    <t>体力上限,身法*身飘絮体力上限系数</t>
  </si>
  <si>
    <t>CartBamboo</t>
  </si>
  <si>
    <t>HP max up</t>
  </si>
  <si>
    <t>WindPine</t>
  </si>
  <si>
    <t>Move+50 CD-5s</t>
  </si>
  <si>
    <t>Extra move+50</t>
  </si>
  <si>
    <t>3010101,6,30101040</t>
  </si>
  <si>
    <t>3010101,cd,-5</t>
  </si>
  <si>
    <t>TowerLeap</t>
  </si>
  <si>
    <t>HP recov up</t>
  </si>
  <si>
    <t>ShadowGlance</t>
  </si>
  <si>
    <t>Fan skill CD-1s</t>
  </si>
  <si>
    <t>Guiyilai</t>
  </si>
  <si>
    <t>Rouyun</t>
  </si>
  <si>
    <t>FrostCedar</t>
  </si>
  <si>
    <t>3010101,6,30101070</t>
  </si>
  <si>
    <t>SeaStride</t>
  </si>
  <si>
    <t>Fight: Body+2</t>
  </si>
  <si>
    <t>OceanWide</t>
  </si>
  <si>
    <t>Stam max+10</t>
  </si>
  <si>
    <t>体力上限,10</t>
  </si>
  <si>
    <t>LeaveSearch</t>
  </si>
  <si>
    <t>Skill Leave: Move+50 CD-5s</t>
  </si>
  <si>
    <t>Skill Catch: CD-5s</t>
  </si>
  <si>
    <t>3010201,cd,-5</t>
  </si>
  <si>
    <t>fightbuff/1064</t>
  </si>
  <si>
    <t>CicadaStep</t>
  </si>
  <si>
    <t>Next block auto rebound</t>
  </si>
  <si>
    <t>PavilionCold</t>
  </si>
  <si>
    <t>Stam recov+2</t>
  </si>
  <si>
    <t>CicadaForce</t>
  </si>
  <si>
    <t>Before attack: Enemy miss up</t>
  </si>
  <si>
    <t>闪避,20</t>
  </si>
  <si>
    <t>MarshSmoke</t>
  </si>
  <si>
    <t>CicadaAutumn</t>
  </si>
  <si>
    <t>Move speed+100</t>
  </si>
  <si>
    <t>Move save</t>
  </si>
  <si>
    <t>3010201,6,30102050</t>
  </si>
  <si>
    <t>RoamingStep</t>
  </si>
  <si>
    <t>SummerBirth</t>
  </si>
  <si>
    <t>DuskCicada</t>
  </si>
  <si>
    <t>Block: HP recov+20% 5s</t>
  </si>
  <si>
    <t>气血恢复,气血恢复*0.2+1</t>
  </si>
  <si>
    <t>WorldPierce</t>
  </si>
  <si>
    <t>EternalCicada</t>
  </si>
  <si>
    <t>CunningWorld</t>
  </si>
  <si>
    <t>fightbuff/1065</t>
  </si>
  <si>
    <t>JadeBones</t>
  </si>
  <si>
    <t>Ice skin: Chance enemy miss 10s</t>
  </si>
  <si>
    <t>闪避,50</t>
  </si>
  <si>
    <t>FrostDawn</t>
  </si>
  <si>
    <t>Hit chance up</t>
  </si>
  <si>
    <t>RiverCold</t>
  </si>
  <si>
    <t>Stam recov+2/s</t>
  </si>
  <si>
    <t>SleeveTears</t>
  </si>
  <si>
    <t>Ice skin: Miss chance up CD-5s</t>
  </si>
  <si>
    <t>闪避,10</t>
  </si>
  <si>
    <t>Dodge save</t>
  </si>
  <si>
    <t>3010401,6,30104041</t>
  </si>
  <si>
    <t>CD-25</t>
  </si>
  <si>
    <t>3010401,cd,-5</t>
  </si>
  <si>
    <t>WarmJade</t>
  </si>
  <si>
    <t>Move+100</t>
  </si>
  <si>
    <t>DivineVeil</t>
  </si>
  <si>
    <t>3010401,6,30104071</t>
  </si>
  <si>
    <t>CD-20</t>
  </si>
  <si>
    <t>JadePhoenix</t>
  </si>
  <si>
    <t>Ice skin hit: Stam+10</t>
  </si>
  <si>
    <t>体力恢复,10</t>
  </si>
  <si>
    <t>Wavering</t>
  </si>
  <si>
    <t>ColdWarm</t>
  </si>
  <si>
    <t>Ice skill CD-5s</t>
  </si>
  <si>
    <t>SoloDance</t>
  </si>
  <si>
    <t>体力恢复,2;体力上限,10</t>
  </si>
  <si>
    <t>fightbuff/1067</t>
  </si>
  <si>
    <t>FragrantPast</t>
  </si>
  <si>
    <t>HP↓5% = Move+1%</t>
  </si>
  <si>
    <t>移动速度,移动速度*0.01</t>
  </si>
  <si>
    <t>HP↓5% save</t>
  </si>
  <si>
    <t>301050101,1,0.05</t>
  </si>
  <si>
    <t>EnvyBlossoms</t>
  </si>
  <si>
    <t>ColdReturn</t>
  </si>
  <si>
    <t>Stam recov+1/s</t>
  </si>
  <si>
    <t>HiddenFragrance</t>
  </si>
  <si>
    <t>Skill Ruxiang: Speed condition HP-1%</t>
  </si>
  <si>
    <t>301050101,1,0.01</t>
  </si>
  <si>
    <t>PlumBlossom</t>
  </si>
  <si>
    <t>ProudPlum</t>
  </si>
  <si>
    <t>Partner def+10%</t>
  </si>
  <si>
    <t>DuskPoem</t>
  </si>
  <si>
    <t>WashInk</t>
  </si>
  <si>
    <t>Enemy &gt; ally = Your atk+1%/enemy (max10%)</t>
  </si>
  <si>
    <t>PlumBone</t>
  </si>
  <si>
    <t>LonelyFragrance</t>
  </si>
  <si>
    <t>FrostPlum</t>
  </si>
  <si>
    <t>fightbuff/1068</t>
  </si>
  <si>
    <t>ArmadilloRoll</t>
  </si>
  <si>
    <t>Armadillo roll: Dodge all</t>
  </si>
  <si>
    <t>ScaleDefense</t>
  </si>
  <si>
    <t>TempleRaid</t>
  </si>
  <si>
    <t>Skill Roll CD-5s</t>
  </si>
  <si>
    <t>3010601,cd,-5</t>
  </si>
  <si>
    <t>GapFocus</t>
  </si>
  <si>
    <t>Extra move+10</t>
  </si>
  <si>
    <t>移动速度,10</t>
  </si>
  <si>
    <t>ArmadilloRing</t>
  </si>
  <si>
    <t>Save effect: Stam recov+2/s 5s</t>
  </si>
  <si>
    <t>MountainSea</t>
  </si>
  <si>
    <t>EarthTyrant</t>
  </si>
  <si>
    <t>Unstoppable: 3s</t>
  </si>
  <si>
    <t>ArmadilloDash</t>
  </si>
  <si>
    <t>CunningDash</t>
  </si>
  <si>
    <t>ArmorEternal</t>
  </si>
  <si>
    <t>fightbuff/1069</t>
  </si>
  <si>
    <t>CloudEmbrace</t>
  </si>
  <si>
    <t>Qi gain+20% 6s</t>
  </si>
  <si>
    <t>CloudLadder</t>
  </si>
  <si>
    <t>TaiRoam</t>
  </si>
  <si>
    <t>Crit rate up</t>
  </si>
  <si>
    <t>暴击,身法*涯无书暴击系数+0.01</t>
  </si>
  <si>
    <t>ReturnStep</t>
  </si>
  <si>
    <t>Skill Guang: Qi gain+5% 6s</t>
  </si>
  <si>
    <t>3010701,6,30107040</t>
  </si>
  <si>
    <t>Skill Guang CD-5s</t>
  </si>
  <si>
    <t>3010701,cd,-5</t>
  </si>
  <si>
    <t>CloudRack</t>
  </si>
  <si>
    <t>CloudBreak</t>
  </si>
  <si>
    <t>CycleBegin</t>
  </si>
  <si>
    <t>3010701,6,30107070</t>
  </si>
  <si>
    <t>CloudLayers</t>
  </si>
  <si>
    <t>True Qi max+2</t>
  </si>
  <si>
    <t>真气上限,2</t>
  </si>
  <si>
    <t>DistantCloud</t>
  </si>
  <si>
    <t>YinYangLadder</t>
  </si>
  <si>
    <t>Skill YinYang CD-1s</t>
  </si>
  <si>
    <t>SkyReturn</t>
  </si>
  <si>
    <t>Skill Guang CD-5s + Qi gain+10% 6s</t>
  </si>
  <si>
    <t>Qi gain+10% 6s</t>
  </si>
  <si>
    <t>fightbuff/1070</t>
  </si>
  <si>
    <t>SoulCapture</t>
  </si>
  <si>
    <t>Soul effect: Def+30% 5s</t>
  </si>
  <si>
    <t>外功防御,外功防御 *0.3;内功防御,内功防御 * 0.3</t>
  </si>
  <si>
    <t>ShadowChaos</t>
  </si>
  <si>
    <t>DawnPoison</t>
  </si>
  <si>
    <t>LeavesSoldiers</t>
  </si>
  <si>
    <t>Skill Soul CD-5s</t>
  </si>
  <si>
    <t>3010801,cd,-5</t>
  </si>
  <si>
    <t>UnseenHunt</t>
  </si>
  <si>
    <t>Move+50</t>
  </si>
  <si>
    <t>BoneDevour</t>
  </si>
  <si>
    <t>Wusheng skill CD-1s</t>
  </si>
  <si>
    <t>1150101,cd,-1</t>
  </si>
  <si>
    <t>Skill Can</t>
  </si>
  <si>
    <t>1150103,cd,-1</t>
  </si>
  <si>
    <t>Skill Qing</t>
  </si>
  <si>
    <t>1150105,cd,-1</t>
  </si>
  <si>
    <t>Whip1</t>
  </si>
  <si>
    <t>1130101,cd,-1</t>
  </si>
  <si>
    <t>Whip2</t>
  </si>
  <si>
    <t>1130103,cd,-1</t>
  </si>
  <si>
    <t>Whip3</t>
  </si>
  <si>
    <t>1130105,cd,-1</t>
  </si>
  <si>
    <t>ShadowRefine</t>
  </si>
  <si>
    <t>GhostSteps</t>
  </si>
  <si>
    <t>GhostTemple</t>
  </si>
  <si>
    <t>SoulGuide</t>
  </si>
  <si>
    <t>Soul effect: Def+30% 8s</t>
  </si>
  <si>
    <t>fightbuff/1071</t>
  </si>
  <si>
    <t>RestingSwallow</t>
  </si>
  <si>
    <t>Dodge flip jump</t>
  </si>
  <si>
    <t>SparrowRing</t>
  </si>
  <si>
    <t>Stam recov+3/s</t>
  </si>
  <si>
    <t>体力恢复,3</t>
  </si>
  <si>
    <t>FalconEyes</t>
  </si>
  <si>
    <t>NestPerch</t>
  </si>
  <si>
    <t>Skill Qiyan CD-5s</t>
  </si>
  <si>
    <t>3010901,cd,-5</t>
  </si>
  <si>
    <t>CloudStep</t>
  </si>
  <si>
    <t>Move+150</t>
  </si>
  <si>
    <t>移动速度,150</t>
  </si>
  <si>
    <t>增加身法属性</t>
  </si>
  <si>
    <t>fightbuff/1072</t>
  </si>
  <si>
    <t>SkimWater</t>
  </si>
  <si>
    <t>Body+1</t>
  </si>
  <si>
    <t>身法,1</t>
  </si>
  <si>
    <t>WingedFloat</t>
  </si>
  <si>
    <t>WaterDrift</t>
  </si>
  <si>
    <t>Light effect: Miss chance 5s</t>
  </si>
  <si>
    <t>闪避,40</t>
  </si>
  <si>
    <t>FoldedWings</t>
  </si>
  <si>
    <t>SwallowAgile</t>
  </si>
  <si>
    <t>SwiftCloud</t>
  </si>
  <si>
    <t>Light effect: Miss chance 8s</t>
  </si>
  <si>
    <t>fightbuff/1073</t>
  </si>
  <si>
    <t>ThreeFarewells</t>
  </si>
  <si>
    <t>Death mark: Auto miss</t>
  </si>
  <si>
    <t>SunsetPavilion</t>
  </si>
  <si>
    <t>Def+10% 10s</t>
  </si>
  <si>
    <t>降低速度</t>
  </si>
  <si>
    <t>fightbuff/JianSu</t>
  </si>
  <si>
    <t>RiverBank</t>
  </si>
  <si>
    <t>Skill Fen: Chance slow</t>
  </si>
  <si>
    <t>移动速度,-(移动速度*0.3)</t>
  </si>
  <si>
    <t>MapleSunset</t>
  </si>
  <si>
    <t>Skill Bi CD-5s</t>
  </si>
  <si>
    <t>3011001,cd,-5</t>
  </si>
  <si>
    <t>JadeSky</t>
  </si>
  <si>
    <t>Skill Liejie CD-1s</t>
  </si>
  <si>
    <t>1020403,cd,-1</t>
  </si>
  <si>
    <t>FrostGrove</t>
  </si>
  <si>
    <t>Canghai blade crit hurt+5%</t>
  </si>
  <si>
    <t>暴伤,0.05</t>
  </si>
  <si>
    <t>FadingStar</t>
  </si>
  <si>
    <t>LoneLean</t>
  </si>
  <si>
    <t>Skill Bi CD-5s + Atk+10%</t>
  </si>
  <si>
    <t>Skill Bi CD-5s + Atk+5%</t>
  </si>
  <si>
    <t>外功攻击,外功攻击*0.05</t>
  </si>
  <si>
    <t>ReturnPavilion</t>
  </si>
  <si>
    <t>WorldFade</t>
  </si>
  <si>
    <t>EternalBarrier</t>
  </si>
  <si>
    <t>Death mark +1 stack</t>
  </si>
  <si>
    <t>fightbuff/1074</t>
  </si>
  <si>
    <t>BowShadow</t>
  </si>
  <si>
    <t>Dig move ground 5s</t>
  </si>
  <si>
    <t>GloomRain</t>
  </si>
  <si>
    <t>TunnelDash</t>
  </si>
  <si>
    <t>Skill She CD-5s</t>
  </si>
  <si>
    <t>3011101,cd,-5</t>
  </si>
  <si>
    <t>EightMiasma</t>
  </si>
  <si>
    <t>Short weapon+1%</t>
  </si>
  <si>
    <t>JadeCoil</t>
  </si>
  <si>
    <t>EarthImmortal</t>
  </si>
  <si>
    <t>Crit: Move+10% 5s</t>
  </si>
  <si>
    <t>GoldenRidge</t>
  </si>
  <si>
    <t>PythonSky</t>
  </si>
  <si>
    <t>Ambush: Crit+10% 5s</t>
  </si>
  <si>
    <t>WitchBody</t>
  </si>
  <si>
    <t>SnakeDrink</t>
  </si>
  <si>
    <t>GoddessForm</t>
  </si>
  <si>
    <t>fightbuff/1075</t>
  </si>
  <si>
    <t>LotusStep</t>
  </si>
  <si>
    <t>Wave effect: Miss all 10s</t>
  </si>
  <si>
    <t>闪避,7000</t>
  </si>
  <si>
    <t>StepBloom</t>
  </si>
  <si>
    <t>SoftenSteel</t>
  </si>
  <si>
    <t>命中,10</t>
  </si>
  <si>
    <t>BambooHeart</t>
  </si>
  <si>
    <t>Wave effect: 12s</t>
  </si>
  <si>
    <t>Wave: Miss all 15s CD35s</t>
  </si>
  <si>
    <t>3011201,6,30112040</t>
  </si>
  <si>
    <t>Wave skill CD-5s</t>
  </si>
  <si>
    <t>3011201,cd,-5</t>
  </si>
  <si>
    <t>JadePurity</t>
  </si>
  <si>
    <t>Body+2</t>
  </si>
  <si>
    <t>身法,2</t>
  </si>
  <si>
    <t>Peerless</t>
  </si>
  <si>
    <t>Unrivaled</t>
  </si>
  <si>
    <t>Wave effect: 14s</t>
  </si>
  <si>
    <t>Wave: Miss all 20s CD30s</t>
  </si>
  <si>
    <t>3011201,6,30112070</t>
  </si>
  <si>
    <t>GoldenBough</t>
  </si>
  <si>
    <t>FairyGrace</t>
  </si>
  <si>
    <t>WaveCold</t>
  </si>
  <si>
    <t>SharedLight</t>
  </si>
  <si>
    <t>fightbuff/1076</t>
  </si>
  <si>
    <t>MoonCrow</t>
  </si>
  <si>
    <t>Phoenix: Hit chance up 20s</t>
  </si>
  <si>
    <t>命中,30000</t>
  </si>
  <si>
    <t>FeatherRobe</t>
  </si>
  <si>
    <t>CraneStill</t>
  </si>
  <si>
    <t>RiverSorrow</t>
  </si>
  <si>
    <t>SnowTrace</t>
  </si>
  <si>
    <t>Crow skill CD-5s</t>
  </si>
  <si>
    <t>3011301,cd,-5</t>
  </si>
  <si>
    <t>PhoenixDirge</t>
  </si>
  <si>
    <t>Cry effect: Atk+1% stack3 perm</t>
  </si>
  <si>
    <t>外功攻击,外功攻击*0.01;内功攻击,内功攻击* 0.01;</t>
  </si>
  <si>
    <t>BrokenWings</t>
  </si>
  <si>
    <t>PhoenixArrival</t>
  </si>
  <si>
    <t>Phoenix: Crit+5%</t>
  </si>
  <si>
    <t>MountainDemon</t>
  </si>
  <si>
    <t>PhoenixCall</t>
  </si>
  <si>
    <t>SunMoonRoar</t>
  </si>
  <si>
    <t>Crow hit better</t>
  </si>
  <si>
    <t>fightbuff/1077</t>
  </si>
  <si>
    <t>PeaksLayer</t>
  </si>
  <si>
    <t>RockSummit</t>
  </si>
  <si>
    <t>FarPeak</t>
  </si>
  <si>
    <t>Block cost-1</t>
  </si>
  <si>
    <t>BrightMountain</t>
  </si>
  <si>
    <t>Skill Die: Stam max+2</t>
  </si>
  <si>
    <t>体力上限,2</t>
  </si>
  <si>
    <t>TangledRoots</t>
  </si>
  <si>
    <t>JaggedRidge</t>
  </si>
  <si>
    <t>ThousandPeaks</t>
  </si>
  <si>
    <t>Skill Die: Stam max+3</t>
  </si>
  <si>
    <t>体力上限,3</t>
  </si>
  <si>
    <t>DeadEnd</t>
  </si>
  <si>
    <t>Stam out: Recover 60 CD30s</t>
  </si>
  <si>
    <t>StoneSeal</t>
  </si>
  <si>
    <t>MountainVeil</t>
  </si>
  <si>
    <t>Die skill: Stam max+10</t>
  </si>
  <si>
    <t>StoneBody</t>
  </si>
  <si>
    <t>Stone skill: Stam recov+3/s</t>
  </si>
  <si>
    <t>ReverseFlow</t>
  </si>
  <si>
    <t>River skill CD-5s</t>
  </si>
  <si>
    <t>3011501,cd,-5</t>
  </si>
  <si>
    <t>TwistedBody</t>
  </si>
  <si>
    <t>Slow enemy 30% 3s</t>
  </si>
  <si>
    <t>GritBody</t>
  </si>
  <si>
    <t>TorrentWay</t>
  </si>
  <si>
    <t>StandFirm</t>
  </si>
  <si>
    <t>ThousandFalls</t>
  </si>
  <si>
    <t>ReverseSwirl</t>
  </si>
  <si>
    <t>Slow → Root 3s</t>
  </si>
  <si>
    <t>移动速度,-(移动速度*1)</t>
  </si>
  <si>
    <t>BackflowRush</t>
  </si>
  <si>
    <t>CounterCurrent</t>
  </si>
  <si>
    <t>RiversHitRock</t>
  </si>
  <si>
    <t>River: Break armor</t>
  </si>
  <si>
    <t>DesertSaddle</t>
  </si>
  <si>
    <t>Each live enemy: Def+3%</t>
  </si>
  <si>
    <t>外功防御,外功防御*0.03;内功防御,内功防御* 0.03;</t>
  </si>
  <si>
    <t>Use: Stam+30</t>
  </si>
  <si>
    <t>体力恢复,30</t>
  </si>
  <si>
    <t>ThornsWalk</t>
  </si>
  <si>
    <t>You &amp; partner stam max+10</t>
  </si>
  <si>
    <t>StrikeElite</t>
  </si>
  <si>
    <t>You stam recov+2/s</t>
  </si>
  <si>
    <t>DragonSiege</t>
  </si>
  <si>
    <t>Use: Stam+10 Def+1% CD-5s</t>
  </si>
  <si>
    <t>Use: Stam+10</t>
  </si>
  <si>
    <t>3011601,cd,-5</t>
  </si>
  <si>
    <t>ReinHorse</t>
  </si>
  <si>
    <t>Daqi skill crit+5%</t>
  </si>
  <si>
    <t>NightCrossing</t>
  </si>
  <si>
    <t>You &amp; partner crit dmg+10% 3s</t>
  </si>
  <si>
    <t>PureDust</t>
  </si>
  <si>
    <t>PhoenixDepart</t>
  </si>
  <si>
    <t>Daqi light reset 2 skills CD</t>
  </si>
  <si>
    <t>DragonAscend</t>
  </si>
  <si>
    <t>DesertKingdom</t>
  </si>
  <si>
    <t>ArmyFormation</t>
  </si>
  <si>
    <t>BloodyBloom</t>
  </si>
  <si>
    <t>FrostBloom</t>
  </si>
  <si>
    <t>Crit+5%</t>
  </si>
  <si>
    <t>EvilChill</t>
  </si>
  <si>
    <t>Crit hurt: Stam recov up 10s</t>
  </si>
  <si>
    <t>体力恢复,5</t>
  </si>
  <si>
    <t>VoidTrace</t>
  </si>
  <si>
    <t>Magic def+5%</t>
  </si>
  <si>
    <t>内功防御,外功防御*0.05</t>
  </si>
  <si>
    <t>BoneSecret</t>
  </si>
  <si>
    <t>Fist def+5%</t>
  </si>
  <si>
    <t>外功防御,外功防御*0.05</t>
  </si>
  <si>
    <t>ColdBloodDrink</t>
  </si>
  <si>
    <t>Fight start: Blood suck+10%</t>
  </si>
  <si>
    <t>吸血,0.1</t>
  </si>
  <si>
    <t>EarthBlossom</t>
  </si>
  <si>
    <t>Move+80</t>
  </si>
  <si>
    <t>移动速度,80</t>
  </si>
  <si>
    <t>BladeMark</t>
  </si>
  <si>
    <t>Kill enemy: Move+50 5s</t>
  </si>
  <si>
    <t>ColdEdge</t>
  </si>
  <si>
    <t>FarBlossoms</t>
  </si>
  <si>
    <t>KillDance</t>
  </si>
  <si>
    <t>Knife mark: Hurt+5%</t>
  </si>
  <si>
    <t>最终伤害增加,0.05</t>
  </si>
  <si>
    <t>fightbuff/1080</t>
  </si>
  <si>
    <t>RefinedGuard</t>
  </si>
  <si>
    <t>Fist atk+5%</t>
  </si>
  <si>
    <t>HeartForge</t>
  </si>
  <si>
    <t>Guard: Skill Gu hit+5% 5s</t>
  </si>
  <si>
    <t>1010105,额外伤害,(1+武力*拳法系数*40*0.5)*(0.5/(1+0.5+0.5))*0.3*0.5+(外功攻击*0.3*0.5)</t>
  </si>
  <si>
    <t>FierceForge</t>
  </si>
  <si>
    <t>Furnace: Skill Gu crit 3s</t>
  </si>
  <si>
    <t>ShatterForge</t>
  </si>
  <si>
    <t>Crit up</t>
  </si>
  <si>
    <t>MountainBreak</t>
  </si>
  <si>
    <t>Collapse: Atk+2% stack3 3s</t>
  </si>
  <si>
    <t>SeaSunder</t>
  </si>
  <si>
    <t>Atk+2%</t>
  </si>
  <si>
    <t>SteelBreak</t>
  </si>
  <si>
    <t>After Gu skill</t>
  </si>
  <si>
    <t>Fist light atk+5% 5s</t>
  </si>
  <si>
    <t>AncientMethod</t>
  </si>
  <si>
    <t>Temper: Atk+1%/layer max10</t>
  </si>
  <si>
    <t>外功攻击,外功攻击*0.01</t>
  </si>
  <si>
    <t>ForgeBreak</t>
  </si>
  <si>
    <t>Fight: Power+3</t>
  </si>
  <si>
    <t>HammerArt</t>
  </si>
  <si>
    <t>Gu skill hurt+5%</t>
  </si>
  <si>
    <t>ForgeFist</t>
  </si>
  <si>
    <t>Fist will: Crit+10% 5s</t>
  </si>
  <si>
    <t>CosmicSuspension</t>
  </si>
  <si>
    <t>Sky: Atk+5% 5s</t>
  </si>
  <si>
    <t>外功攻击,外功攻击*0.05;内功攻击,内功攻击* 0.05;</t>
  </si>
  <si>
    <t>ShatterTime</t>
  </si>
  <si>
    <t>Break def: Defense-20%</t>
  </si>
  <si>
    <t>外功防御,-(外功防御*0.2)</t>
  </si>
  <si>
    <t>SunShot</t>
  </si>
  <si>
    <t>Use Fuxie skill: Get unstoppable</t>
  </si>
  <si>
    <t>Unstoppable: No interrupt</t>
  </si>
  <si>
    <t>DuskEnd</t>
  </si>
  <si>
    <t>Skill Fuxie add 5% attack, last 3s</t>
  </si>
  <si>
    <t>ScorchedEnd</t>
  </si>
  <si>
    <t>Use Fuxie while unstoppable: Always crit</t>
  </si>
  <si>
    <t>Inferno</t>
  </si>
  <si>
    <t>Lie effect: Pierce def +3%/layer max5, last 10s</t>
  </si>
  <si>
    <t>破甲,-0.03</t>
  </si>
  <si>
    <t>Overwhelm</t>
  </si>
  <si>
    <t>MountainStand</t>
  </si>
  <si>
    <t>Fuxie with sun unstoppable: Hurt +5%</t>
  </si>
  <si>
    <t>GoldenBurn</t>
  </si>
  <si>
    <t>Hit break def target: Attack +2%</t>
  </si>
  <si>
    <t>外功攻击,外功攻击*0.02;内功攻击,内功攻击* 0.02;</t>
  </si>
  <si>
    <t>OpenTaiji</t>
  </si>
  <si>
    <t>1010305,额外伤害,((1+内息*拳法系数*40*0.5)*(0.5/(0.5+0+0.5))*1+(内功攻击*1))*1.4*0.1</t>
  </si>
  <si>
    <t>PrimordialSplit</t>
  </si>
  <si>
    <t>TaijiLimitless</t>
  </si>
  <si>
    <t>HoldOrigin</t>
  </si>
  <si>
    <t>Unload effect: Def +3% max6. 6s</t>
  </si>
  <si>
    <t>VoidAscent</t>
  </si>
  <si>
    <t>Add magic attack</t>
  </si>
  <si>
    <t>内功攻击,((1+内息*拳法系数*40*0.2)*(0.5/(0.5+0+0.5))*1+(内功攻击*0.2))*0.5</t>
  </si>
  <si>
    <t>SelfForgotten</t>
  </si>
  <si>
    <t>Merge effect: Qi +5%. 6s</t>
  </si>
  <si>
    <t>AllPathsOne</t>
  </si>
  <si>
    <t>内功攻击,((1+内息*拳法系数*40*0.3)*(0.5/(0.5+0+0.5))*1+(内功攻击*0.3))*0.1</t>
  </si>
  <si>
    <t>Rootless</t>
  </si>
  <si>
    <t>Fight: Magic+3</t>
  </si>
  <si>
    <t>NoSelfPath</t>
  </si>
  <si>
    <t>Merge: Qi recov+10% 10s</t>
  </si>
  <si>
    <t>StarPluck</t>
  </si>
  <si>
    <t>Star effect: Hurt+1%/layer max3. 6s</t>
  </si>
  <si>
    <t>最终伤害增加,0.01</t>
  </si>
  <si>
    <t>ThreadWeave</t>
  </si>
  <si>
    <t>Wrap effect: Enemy slow 20%. 3s</t>
  </si>
  <si>
    <t>移动速度,-(移动速度*0.2)</t>
  </si>
  <si>
    <t>BoundlessStars</t>
  </si>
  <si>
    <t>Star skill hurt +2%</t>
  </si>
  <si>
    <t>StarRivers</t>
  </si>
  <si>
    <t>Star pick hurt +2%</t>
  </si>
  <si>
    <t>GalaxyReverse</t>
  </si>
  <si>
    <t>Star hang hurt +2%</t>
  </si>
  <si>
    <t>PoleStar</t>
  </si>
  <si>
    <t>Star buff: Hurt +2%</t>
  </si>
  <si>
    <t>StarVeil</t>
  </si>
  <si>
    <t>OceanTime</t>
  </si>
  <si>
    <t>WorldShatter</t>
  </si>
  <si>
    <t>Crit +15%</t>
  </si>
  <si>
    <t>暴击,0.15</t>
  </si>
  <si>
    <t>武学招式</t>
  </si>
  <si>
    <t>JadeSupport</t>
  </si>
  <si>
    <t>Crit chance +5%</t>
  </si>
  <si>
    <t>FeatherAscent</t>
  </si>
  <si>
    <t>Light jump: Atk +5% air. 2s</t>
  </si>
  <si>
    <t>Directionless</t>
  </si>
  <si>
    <t>Skill Wu: Chance reset jump CD</t>
  </si>
  <si>
    <t>LoneShadow</t>
  </si>
  <si>
    <t>Jump: Dodge 1s</t>
  </si>
  <si>
    <t>GlideEdge</t>
  </si>
  <si>
    <t>Fight: Body+3</t>
  </si>
  <si>
    <t>LongCry</t>
  </si>
  <si>
    <t>Skill Gu: Sword buff 8s</t>
  </si>
  <si>
    <t>1020203,额外伤害,((1+武力*重剑系数*5*0.5)*(1.0/(1+0.5+0.5))*1+(外功攻击*1.2))*0.2</t>
  </si>
  <si>
    <t>HomewardGlance</t>
  </si>
  <si>
    <t>Final hurt &amp; crit +3%</t>
  </si>
  <si>
    <t>最终伤害增加,0.03;暴击,0.03</t>
  </si>
  <si>
    <t>WindAttract</t>
  </si>
  <si>
    <t>Crit up (Body)</t>
  </si>
  <si>
    <t>WillowDrift</t>
  </si>
  <si>
    <t>Pine: Atk +1% max5. 5s</t>
  </si>
  <si>
    <t>GaleBurst</t>
  </si>
  <si>
    <t>Wind: Atk +1% max5. 5s</t>
  </si>
  <si>
    <t>DawnMoon</t>
  </si>
  <si>
    <t>Wind cut: Crit hurt+5% crit+2% max5. 10s</t>
  </si>
  <si>
    <t>暴击,0.02;暴伤,0.05</t>
  </si>
  <si>
    <t>ClearMuddy</t>
  </si>
  <si>
    <t>NorthRush</t>
  </si>
  <si>
    <t>Wind: Slow 30%. 5s</t>
  </si>
  <si>
    <t>AutumnEnd</t>
  </si>
  <si>
    <t>Wind sad: Atk +1% max5. 7s</t>
  </si>
  <si>
    <t>WaveView</t>
  </si>
  <si>
    <t>Fen skill: HP&lt;30% kill chance</t>
  </si>
  <si>
    <t>DarkSwirl</t>
  </si>
  <si>
    <t>Song: Fen kill +3% max5. 5s</t>
  </si>
  <si>
    <t>RiversMerge</t>
  </si>
  <si>
    <t>Fen crit: Skill CD-1s</t>
  </si>
  <si>
    <t>EastEdge</t>
  </si>
  <si>
    <t>Liejie: Unstoppable 2s</t>
  </si>
  <si>
    <t>WaveSurge</t>
  </si>
  <si>
    <t>Float: Skill hit chance +2% max5. 5s</t>
  </si>
  <si>
    <t>OceanEnd</t>
  </si>
  <si>
    <t>Wave end: Crit+3% max3. 2s</t>
  </si>
  <si>
    <t>WaveChase</t>
  </si>
  <si>
    <t>SeaStartle</t>
  </si>
  <si>
    <t>Shock: Crit hurt+2% max5. 15s</t>
  </si>
  <si>
    <t>TideReturn</t>
  </si>
  <si>
    <t>Fen kill: HP recov+10% 10s</t>
  </si>
  <si>
    <t>BirthTaiji</t>
  </si>
  <si>
    <t>YinYang: Chance +1 Qi</t>
  </si>
  <si>
    <t>FixUniverse</t>
  </si>
  <si>
    <t>Skill Dang: Root 4s</t>
  </si>
  <si>
    <t>YinMarsh</t>
  </si>
  <si>
    <t>Yin effect: Slow 20%. 7s</t>
  </si>
  <si>
    <t>TwoPolarize</t>
  </si>
  <si>
    <t>Cut skill hurt +5%</t>
  </si>
  <si>
    <t>YangVermilion</t>
  </si>
  <si>
    <t>Cut skill crit up (Body)</t>
  </si>
  <si>
    <t>ClearTurbid</t>
  </si>
  <si>
    <t>Dang skill hurt up vs Yin (Magic)</t>
  </si>
  <si>
    <t>1020505,额外伤害,((1+内息*剑法系数*40*0.5)*(0.5/(0.5+0+0.5))*1+(内功攻击*1))*1.4*0.1</t>
  </si>
  <si>
    <t>DawnTruth</t>
  </si>
  <si>
    <t>Dao effect: Qi gain+10% 10s</t>
  </si>
  <si>
    <t>LightDust</t>
  </si>
  <si>
    <t>YinYangPath</t>
  </si>
  <si>
    <t>YinYang hurt +5%</t>
  </si>
  <si>
    <t>LimitlessDawn</t>
  </si>
  <si>
    <t>With Taichi: YinYang → Unstoppable</t>
  </si>
  <si>
    <t>AutumnDrift</t>
  </si>
  <si>
    <t>Fast effect: Move+60. 3s</t>
  </si>
  <si>
    <t>移动速度,60</t>
  </si>
  <si>
    <t>SeverDelusion</t>
  </si>
  <si>
    <t>Mad effect: Def down -15%</t>
  </si>
  <si>
    <t>外功防御,-(外功防御*0.15)</t>
  </si>
  <si>
    <t>BranchPeck</t>
  </si>
  <si>
    <t>Bird peck: Slow 30%. 3s</t>
  </si>
  <si>
    <t>FlowerShade</t>
  </si>
  <si>
    <t>Fast: Duration+1s Move+20. 3s</t>
  </si>
  <si>
    <t>移动速度,20</t>
  </si>
  <si>
    <t>CloudLeaf</t>
  </si>
  <si>
    <t>Blind effect: Hit rate -25%. 7s</t>
  </si>
  <si>
    <t>命中,-25</t>
  </si>
  <si>
    <t>BeamPerch</t>
  </si>
  <si>
    <t>LonePineMoon</t>
  </si>
  <si>
    <t>Hit blind enemy: Crit+15% 5s</t>
  </si>
  <si>
    <t>ScatterDrift</t>
  </si>
  <si>
    <t>VastEnd</t>
  </si>
  <si>
    <t>Skill Cang: Crit+5%</t>
  </si>
  <si>
    <t>KillArrogance</t>
  </si>
  <si>
    <t>Broken fluff: Crit hurt+20% 10s</t>
  </si>
  <si>
    <t>暴伤,0.2</t>
  </si>
  <si>
    <t>EnterCalamity</t>
  </si>
  <si>
    <t>Fight start: Magic atk+2%</t>
  </si>
  <si>
    <t>内功攻击,外功攻击*0.02</t>
  </si>
  <si>
    <t>ColdVictory</t>
  </si>
  <si>
    <t>Plum effect: Def down -5%/layer max3 5s</t>
  </si>
  <si>
    <t>内功防御,-(内功防御*0.05)</t>
  </si>
  <si>
    <t>RainHide</t>
  </si>
  <si>
    <t>Blood suck +10%</t>
  </si>
  <si>
    <t>BrewWine</t>
  </si>
  <si>
    <t>Fight start: Crit &amp; hurt +5%</t>
  </si>
  <si>
    <t>暴击,0.05;暴伤,0.05</t>
  </si>
  <si>
    <t>CarveStone</t>
  </si>
  <si>
    <t>Skill Jiao: Extra hurt</t>
  </si>
  <si>
    <t>Unfettered</t>
  </si>
  <si>
    <t>Hit plum enemy: Hurt +5%</t>
  </si>
  <si>
    <t>LifeSpirit</t>
  </si>
  <si>
    <t>Plum skill CD-1s</t>
  </si>
  <si>
    <t>1020701,cd,-1</t>
  </si>
  <si>
    <t>CD-1s (skill 2)</t>
  </si>
  <si>
    <t>1020703,cd,-1</t>
  </si>
  <si>
    <t>CD-1s (skill 3)</t>
  </si>
  <si>
    <t>1020705,cd,-1</t>
  </si>
  <si>
    <t>MoonGauge</t>
  </si>
  <si>
    <t>HerdStars</t>
  </si>
  <si>
    <t>HP recover+10%</t>
  </si>
  <si>
    <t>气血恢复,0.1</t>
  </si>
  <si>
    <t>RailSigh</t>
  </si>
  <si>
    <t>Move speed+10%</t>
  </si>
  <si>
    <t>StrengthFlood</t>
  </si>
  <si>
    <t>Fist attack up</t>
  </si>
  <si>
    <t>外功攻击,((1+武力*重剑系数*40*0.5)*(1/(1.5+1+1))*1+(外功攻击*1))*0.01</t>
  </si>
  <si>
    <t>WaveReverse</t>
  </si>
  <si>
    <t>Heavy hurt+10%</t>
  </si>
  <si>
    <t>BreakCrest</t>
  </si>
  <si>
    <t>外功攻击,(1+武力*重剑系数*40*0.2)*(1.5/(1.5+1+1))*1+(外功攻击*0.2)*0.05</t>
  </si>
  <si>
    <t>Unbreakable</t>
  </si>
  <si>
    <t>Skill Night: 30% ignore block</t>
  </si>
  <si>
    <t>IronWill</t>
  </si>
  <si>
    <t>Cut iron: Night skill hurt up 3s (Body)</t>
  </si>
  <si>
    <t>外功攻击,(1+身法*重剑系数*40*0.5)*0.05</t>
  </si>
  <si>
    <t>ForceFall</t>
  </si>
  <si>
    <t>Skill crush: Extra hurt</t>
  </si>
  <si>
    <t>1030103,额外伤害,((1+武力*重剑系数*5*0.5)*(1.0/(1+0.5+0.5))*1+(外功攻击*1.2))*0.2</t>
  </si>
  <si>
    <t>EdgeLess</t>
  </si>
  <si>
    <t>Skill Feng: Get unstoppable</t>
  </si>
  <si>
    <t>Skill crush: Get unstoppable</t>
  </si>
  <si>
    <t>Skill Night: Get unstoppable</t>
  </si>
  <si>
    <t>Unstoppable</t>
  </si>
  <si>
    <t>EverSharp</t>
  </si>
  <si>
    <t>Skill Night: Move+50</t>
  </si>
  <si>
    <t>WildDrinkSong</t>
  </si>
  <si>
    <t>Skill Feng: Extra hurt</t>
  </si>
  <si>
    <t>NorthShout</t>
  </si>
  <si>
    <t>Ride effect: Move+15%</t>
  </si>
  <si>
    <t>LaughEnemy</t>
  </si>
  <si>
    <t>Drunk hold skill: Hurt+5%</t>
  </si>
  <si>
    <t>71,额外外功伤害,((1+武力*重剑系数*5*0.5)*(1.0/(1+0.5+0.5))*1+(外功攻击*1.2))*0.05</t>
  </si>
  <si>
    <t>Item 72</t>
  </si>
  <si>
    <t>72,额外外功伤害,((1+武力*重剑系数*5*0.5)*(1.0/(1+0.5+0.5))*1+(外功攻击*1.2))*0.05</t>
  </si>
  <si>
    <t>CupSpirit</t>
  </si>
  <si>
    <t>Free effect: Use skill Drive get unstoppable</t>
  </si>
  <si>
    <t>NoReturn</t>
  </si>
  <si>
    <t>No return: Move slow -30%</t>
  </si>
  <si>
    <t>GraveReturn</t>
  </si>
  <si>
    <t>War effect: Fist attack up</t>
  </si>
  <si>
    <t>外功攻击,(1+武力*重剑系数*40*0.5)*0.05</t>
  </si>
  <si>
    <t>CrushCity</t>
  </si>
  <si>
    <t>Ride: Move+100, force trigger Free</t>
  </si>
  <si>
    <t>Free effect: Use Drive get unstoppable</t>
  </si>
  <si>
    <t>DrunkSong</t>
  </si>
  <si>
    <t>ArmyShatter</t>
  </si>
  <si>
    <t>Skill Drive: Extra hurt</t>
  </si>
  <si>
    <t>BreakLoulan</t>
  </si>
  <si>
    <t>Skill Cheng: Stun enemy</t>
  </si>
  <si>
    <t>均北顾</t>
  </si>
  <si>
    <t>钧北顾</t>
  </si>
  <si>
    <t>fightbuff/1078</t>
  </si>
  <si>
    <t>HorseTurn</t>
  </si>
  <si>
    <t>Layer: Skill Gu hurt +10%</t>
  </si>
  <si>
    <t>DefendFrontier</t>
  </si>
  <si>
    <t>Skill Guan atk up (Power)</t>
  </si>
  <si>
    <t>外功攻击,((1+武力*重剑系数*40*0.5)*(1/(1.5+1+1))*1+(外功攻击*1))*0.05</t>
  </si>
  <si>
    <t>MountainToss</t>
  </si>
  <si>
    <t>Skill Guan CD-1s</t>
  </si>
  <si>
    <t>1040101,cd,-1</t>
  </si>
  <si>
    <t>UrgeArmy</t>
  </si>
  <si>
    <t>Skill Gu CD-1s</t>
  </si>
  <si>
    <t>1040105,cd,-1</t>
  </si>
  <si>
    <t>SmashCauldron</t>
  </si>
  <si>
    <t>Skill Gu atk up (Body)</t>
  </si>
  <si>
    <t>外功攻击,((1+身法*重剑系数*40*0.5)*(1/(1.5+1+1))*1+(外功攻击*1))*0.05</t>
  </si>
  <si>
    <t>BreakRanks</t>
  </si>
  <si>
    <t>3s: Gu crit +10%</t>
  </si>
  <si>
    <t>LoneMountain</t>
  </si>
  <si>
    <t>No partner: Attack/defense +15%</t>
  </si>
  <si>
    <t>TreadRivers</t>
  </si>
  <si>
    <t>After Gu: Crit hurt+20% 3s</t>
  </si>
  <si>
    <t>QuellBattle</t>
  </si>
  <si>
    <t>PeaksOverlap</t>
  </si>
  <si>
    <t>Skill Die: Extra hurt</t>
  </si>
  <si>
    <t>BattleDrum</t>
  </si>
  <si>
    <t>Drum: Attack up 10s (Power)</t>
  </si>
  <si>
    <t>外功攻击,((1+武力*长兵系数*40*0.5)*(1.5/(1.5+1+1))*0.4+(外功攻击*0.4))*0.05</t>
  </si>
  <si>
    <t>ChiyouLord</t>
  </si>
  <si>
    <t>Skill Jiu: Attack up (Power)</t>
  </si>
  <si>
    <t>外功攻击,((1+武力*长兵系数*40*0.5)*(1.5/(1.5+1+1))*0.4+(外功攻击*0.4))*0.3</t>
  </si>
  <si>
    <t>ArmorSalute</t>
  </si>
  <si>
    <t>Skill Shi hit: Enemy def -10% 6s</t>
  </si>
  <si>
    <t>外功防御,-(外功防御*0.1)</t>
  </si>
  <si>
    <t>EnthroneDark</t>
  </si>
  <si>
    <t>Def +15%</t>
  </si>
  <si>
    <t>外功防御,外功防御*0.15;内功防御,内功防御* 0.15;</t>
  </si>
  <si>
    <t>ChariotSuppress</t>
  </si>
  <si>
    <t>Add crush</t>
  </si>
  <si>
    <t>Passive skill unlock: Jiu vs crush target crit hurt+15% 10s</t>
  </si>
  <si>
    <t>KillEvil</t>
  </si>
  <si>
    <t>Jiu skill: Get unstoppable + crush target crit+10% hurt+15%</t>
  </si>
  <si>
    <t>暴击,0.1;暴伤,0.15</t>
  </si>
  <si>
    <t>Crush hidden</t>
  </si>
  <si>
    <t>ScourEvil</t>
  </si>
  <si>
    <t>Unrestrained</t>
  </si>
  <si>
    <t>Jiu CD-1s</t>
  </si>
  <si>
    <t>1040201,cd,-1</t>
  </si>
  <si>
    <t>CrushAges</t>
  </si>
  <si>
    <t>Crush effect + slow -30%</t>
  </si>
  <si>
    <t>Immovable</t>
  </si>
  <si>
    <t>Still effect: Def +4% max5. 8s</t>
  </si>
  <si>
    <t>外功防御,外功防御*0.04;内功防御,内功防御* 0.04;</t>
  </si>
  <si>
    <t>GoldenBell</t>
  </si>
  <si>
    <t>Train effect: Block cost -50% 10s</t>
  </si>
  <si>
    <t>0,10,-2</t>
  </si>
  <si>
    <t>LifeDeathZen</t>
  </si>
  <si>
    <t>Life/Death effect: Enemy atk -5% max3. 6s</t>
  </si>
  <si>
    <t>外功防御,-(外功防御*0.05);内功防御,-(内功防御* 0.05);</t>
  </si>
  <si>
    <t>SumeruBoundless</t>
  </si>
  <si>
    <t>Skill Wu: Magic atk up (Magic)</t>
  </si>
  <si>
    <t>内功攻击,(1+内息*众相菩提杖*40*0.5)*0.1</t>
  </si>
  <si>
    <t>MercySave</t>
  </si>
  <si>
    <t>Skill Flower: HP recov up 3s</t>
  </si>
  <si>
    <t>WrathBuddha</t>
  </si>
  <si>
    <t>Reflect +15%</t>
  </si>
  <si>
    <t>PityAll</t>
  </si>
  <si>
    <t>Fight: Bone+3</t>
  </si>
  <si>
    <t>SoloSelf</t>
  </si>
  <si>
    <t>Skill Yi: Extra hurt</t>
  </si>
  <si>
    <t>SteadyRage</t>
  </si>
  <si>
    <t>Angry eye: Reflect +25% 5s</t>
  </si>
  <si>
    <t>反伤,0.25</t>
  </si>
  <si>
    <t>DefeatFoe</t>
  </si>
  <si>
    <t>Trigger King reset buff</t>
  </si>
  <si>
    <t>Skill Break: 40% reset King CD</t>
  </si>
  <si>
    <t>ArrayShift</t>
  </si>
  <si>
    <t>Skill King: Skill Diao CD-1s</t>
  </si>
  <si>
    <t>ArmyAwe</t>
  </si>
  <si>
    <t>Passive skill: King reset chance +10%</t>
  </si>
  <si>
    <t>ExpelInvader</t>
  </si>
  <si>
    <t>Chase: Move slow -30%</t>
  </si>
  <si>
    <t>VictoryWill</t>
  </si>
  <si>
    <t>Capture: King hurt +5% 5s</t>
  </si>
  <si>
    <t>PlowEnemy</t>
  </si>
  <si>
    <t>Skill Break: Diao CD-1s</t>
  </si>
  <si>
    <t>MountDingjun</t>
  </si>
  <si>
    <t>Chase → Hold root effect</t>
  </si>
  <si>
    <t>City plan: Team crit+10% hurt+15% 5s</t>
  </si>
  <si>
    <t>FierceStir</t>
  </si>
  <si>
    <t>BattleCry</t>
  </si>
  <si>
    <t>Skill King: Extra hurt</t>
  </si>
  <si>
    <t>WisdomHead</t>
  </si>
  <si>
    <t>City plan: HP recov+30% hurt+5% 5s</t>
  </si>
  <si>
    <t>气血恢复,气血恢复*0.3+1;最终伤害增加,0.05</t>
  </si>
  <si>
    <t>ColdDespair</t>
  </si>
  <si>
    <t>Xiao effect: Magic atk+10% fist atk-5%</t>
  </si>
  <si>
    <t>外功攻击,-(外功攻击*0.05);内功攻击,内功攻击*0.1</t>
  </si>
  <si>
    <t>105010200,2,30</t>
  </si>
  <si>
    <t>LostTrace</t>
  </si>
  <si>
    <t>Hard find effect: Next Xiao guaranteed</t>
  </si>
  <si>
    <t>105010200,2,70</t>
  </si>
  <si>
    <t>PathsEnd</t>
  </si>
  <si>
    <t>Road end: Move+20% 10s</t>
  </si>
  <si>
    <t>移动速度,移动速度*0.2</t>
  </si>
  <si>
    <t>105010600,1,0.71</t>
  </si>
  <si>
    <t>105010601,1,0.7</t>
  </si>
  <si>
    <t>JoyBorn</t>
  </si>
  <si>
    <t>Weapon type check</t>
  </si>
  <si>
    <t>BambooCore</t>
  </si>
  <si>
    <t>Magic atk+5% 5s</t>
  </si>
  <si>
    <t>SharedFate</t>
  </si>
  <si>
    <t>Die together: Skill Gui hurt+10%/layer. Remove after use</t>
  </si>
  <si>
    <t>7,额外内功伤害,内功攻击*0.1</t>
  </si>
  <si>
    <t>致盲</t>
  </si>
  <si>
    <t>fightbuff/ZhiMang</t>
  </si>
  <si>
    <t>VeilBarrier</t>
  </si>
  <si>
    <t>Blind effect: Hit rate down</t>
  </si>
  <si>
    <t>命中,-100</t>
  </si>
  <si>
    <t>RainBamboo</t>
  </si>
  <si>
    <t>AutumnMood</t>
  </si>
  <si>
    <t>Skill Wind: Extra hurt</t>
  </si>
  <si>
    <t>BambooScript</t>
  </si>
  <si>
    <t>Bamboo rebound → Dodge 3s</t>
  </si>
  <si>
    <t>JadeCity</t>
  </si>
  <si>
    <t>HP recov+5%</t>
  </si>
  <si>
    <t>MysticQi</t>
  </si>
  <si>
    <t>Black Qi effect: Move slow -30% 3s</t>
  </si>
  <si>
    <t>GateChakra</t>
  </si>
  <si>
    <t>Magic atk up (Magic)</t>
  </si>
  <si>
    <t>内功攻击,((1+内息*拔刀系数*40*0.5)*(1.5/(1.5+1+1))*0.9+(内功攻击*0.9))*0.1</t>
  </si>
  <si>
    <t>MeridianFlow</t>
  </si>
  <si>
    <t>ChannelUnlock</t>
  </si>
  <si>
    <t>Skill Hua: Blood suck+10% 5s (Bone)</t>
  </si>
  <si>
    <t>吸血,(筋骨+5)*淤蛊种血系数</t>
  </si>
  <si>
    <t>CelestialPivot</t>
  </si>
  <si>
    <t>BlessDarkness</t>
  </si>
  <si>
    <t>Magic atk+5%</t>
  </si>
  <si>
    <t>DawnInfusion</t>
  </si>
  <si>
    <t>Enlighten</t>
  </si>
  <si>
    <t>Skill Hua: Extra hurt</t>
  </si>
  <si>
    <t>FullBloom</t>
  </si>
  <si>
    <t>Slow effect: Move-40%</t>
  </si>
  <si>
    <t>移动速度,-(移动速度*0.4)</t>
  </si>
  <si>
    <t>FlowScatter</t>
  </si>
  <si>
    <t>Skill Rain hurt+5%</t>
  </si>
  <si>
    <t>11,额外内功伤害,内功攻击*0.05</t>
  </si>
  <si>
    <t>OldVines</t>
  </si>
  <si>
    <t>Skill Rain: Break def +5%</t>
  </si>
  <si>
    <t>WateryGrave</t>
  </si>
  <si>
    <t>All skills magic atk+5%</t>
  </si>
  <si>
    <t>11,内功攻击,内功攻击*0.05</t>
  </si>
  <si>
    <t>Skill Flower hurt+5%</t>
  </si>
  <si>
    <t>31,内功攻击,内功攻击*0.05</t>
  </si>
  <si>
    <t>32,内功攻击,内功攻击*0.05</t>
  </si>
  <si>
    <t>33,内功攻击,内功攻击*0.05</t>
  </si>
  <si>
    <t>34,内功攻击,内功攻击*0.05</t>
  </si>
  <si>
    <t>35,内功攻击,内功攻击*0.05</t>
  </si>
  <si>
    <t>36,内功攻击,内功攻击*0.05</t>
  </si>
  <si>
    <t>WitheredBlossoms</t>
  </si>
  <si>
    <t>Stab effect: Stack10 → Stun 1s. Reset. Last 2s</t>
  </si>
  <si>
    <t>DeadBranch</t>
  </si>
  <si>
    <t>ThornSting</t>
  </si>
  <si>
    <t>LovePain</t>
  </si>
  <si>
    <t>Flower slow → Root effect</t>
  </si>
  <si>
    <t>BonePierce</t>
  </si>
  <si>
    <t>Trap effect: Per stack: HP cap-1% max3. 3s</t>
  </si>
  <si>
    <t>HeartGouge</t>
  </si>
  <si>
    <t>Skill Hear hurt up</t>
  </si>
  <si>
    <t>GutRend</t>
  </si>
  <si>
    <t>Skill Chase hurt up</t>
  </si>
  <si>
    <t>BreakPosture</t>
  </si>
  <si>
    <t>Fight start: Hurt +2%</t>
  </si>
  <si>
    <t>KillSpirit</t>
  </si>
  <si>
    <t>Fight start: Move +5%</t>
  </si>
  <si>
    <t>BlindCut</t>
  </si>
  <si>
    <t>Skill Smash hurt up</t>
  </si>
  <si>
    <t>CrowFrost</t>
  </si>
  <si>
    <t>Skill Hear CD-1s</t>
  </si>
  <si>
    <t>1060201,cd,-1</t>
  </si>
  <si>
    <t>EternalHate</t>
  </si>
  <si>
    <t>Carefree</t>
  </si>
  <si>
    <t>Attack +2%</t>
  </si>
  <si>
    <t>外功攻击,内功攻击*0.02</t>
  </si>
  <si>
    <t>SkyRend</t>
  </si>
  <si>
    <t>Fight start: Move+6%</t>
  </si>
  <si>
    <t>移动速度,移动速度*0.06</t>
  </si>
  <si>
    <t>SeaDrunk</t>
  </si>
  <si>
    <t>Fear drunk: Enemy def-10% 5s</t>
  </si>
  <si>
    <t>外功防御,-(外功防御*0.1);内功防御,-(内功防御* 0.1);</t>
  </si>
  <si>
    <t>MadDance</t>
  </si>
  <si>
    <t>Skill Dragon crit up (Body)</t>
  </si>
  <si>
    <t>DragonSong</t>
  </si>
  <si>
    <t>Dragon sound: No heal 10s</t>
  </si>
  <si>
    <t>气血恢复,-(气血恢复*1)</t>
  </si>
  <si>
    <t>CloudDragon</t>
  </si>
  <si>
    <t>Attack +5%</t>
  </si>
  <si>
    <t>DeepDragon</t>
  </si>
  <si>
    <t>Break void empty</t>
  </si>
  <si>
    <t>Break void: Dragon skill crit+10%</t>
  </si>
  <si>
    <t>HiddenDragon</t>
  </si>
  <si>
    <t>Dragon max: No heal + heal cut 50% 10s</t>
  </si>
  <si>
    <t>治疗加成,-(治疗加成*0.5)</t>
  </si>
  <si>
    <t>No heal</t>
  </si>
  <si>
    <t>DragonTame</t>
  </si>
  <si>
    <t>DragonPurge</t>
  </si>
  <si>
    <t>Hit Dragon sound: Crit hurt+10%</t>
  </si>
  <si>
    <t>LoneFlight</t>
  </si>
  <si>
    <t>Skill Fly: Unstoppable</t>
  </si>
  <si>
    <t>LostShadow</t>
  </si>
  <si>
    <t>Skill Back: Move+100 3s</t>
  </si>
  <si>
    <t>SoloCry</t>
  </si>
  <si>
    <t>Lonely goose: Slow -30% 4s</t>
  </si>
  <si>
    <t>HorizonCross</t>
  </si>
  <si>
    <t>Skill Return: Hong CD-1s</t>
  </si>
  <si>
    <t>PhoenixPerch</t>
  </si>
  <si>
    <t>Def down -10%</t>
  </si>
  <si>
    <t>FarRoam</t>
  </si>
  <si>
    <t>Attack up (Power)</t>
  </si>
  <si>
    <t>外功攻击,(1+身法*重剑系数*40*0.5)*0.3</t>
  </si>
  <si>
    <t>CloudSurf</t>
  </si>
  <si>
    <t>Cloud break: Crit+10%</t>
  </si>
  <si>
    <t>暴击,暴击*0.1</t>
  </si>
  <si>
    <t>GooseReturn</t>
  </si>
  <si>
    <t>Goose back: Crit hurt+20%</t>
  </si>
  <si>
    <t>暴伤,暴伤*0.2</t>
  </si>
  <si>
    <t>DriftEastWest</t>
  </si>
  <si>
    <t>SadGoose</t>
  </si>
  <si>
    <t>Skill Return: Slow -30% 5s</t>
  </si>
  <si>
    <t>LonelyCall</t>
  </si>
  <si>
    <t>Hit lonely goose: Crit hurt+10%</t>
  </si>
  <si>
    <t>FlowGap</t>
  </si>
  <si>
    <t>Slow: Move-20% 5s</t>
  </si>
  <si>
    <t>FlowLeech</t>
  </si>
  <si>
    <t>Leech ball: HP loss 1%/layer. 3 stack. 5s</t>
  </si>
  <si>
    <t>FlowFury</t>
  </si>
  <si>
    <t>Attack &amp; crit up (Power/Body)</t>
  </si>
  <si>
    <t>外功攻击,((1+武力*拔刀系数*40*0.5)*(1.5/(1.5+1+1))*0.9+(外功攻击*0.9))*0.1;暴击,身法*涯无书暴击系数+0.01</t>
  </si>
  <si>
    <t>FlowCalm</t>
  </si>
  <si>
    <t>Skill Iaido crit up (Body)</t>
  </si>
  <si>
    <t>暴击,身法*涯无书暴击系数+0.1</t>
  </si>
  <si>
    <t>FlowResolve</t>
  </si>
  <si>
    <t>Left mind: Reflect up 5s</t>
  </si>
  <si>
    <t>SecretDragons</t>
  </si>
  <si>
    <t>Crit</t>
  </si>
  <si>
    <t>Iaido hit leech: Crit heal self 10s</t>
  </si>
  <si>
    <t>吸血,0.15</t>
  </si>
  <si>
    <t>Rise</t>
  </si>
  <si>
    <t>SecretFlash</t>
  </si>
  <si>
    <t>Skill Iaido: Extra hurt</t>
  </si>
  <si>
    <t>SecretWar</t>
  </si>
  <si>
    <t>When heal: HP recov+10% 8s</t>
  </si>
  <si>
    <t>EchoSpring</t>
  </si>
  <si>
    <t>Blood suck +5%</t>
  </si>
  <si>
    <t>吸血,0.05</t>
  </si>
  <si>
    <t>ForestLeap</t>
  </si>
  <si>
    <t>Resolve</t>
  </si>
  <si>
    <t>CounterCape</t>
  </si>
  <si>
    <t>Crit chance +10%</t>
  </si>
  <si>
    <t>StoneHeart</t>
  </si>
  <si>
    <t>Def +20%</t>
  </si>
  <si>
    <t>外功防御,外功防御*0.2;内功防御,内功防御* 0.2;</t>
  </si>
  <si>
    <t>Remove var</t>
  </si>
  <si>
    <t>110020800,1,0.41</t>
  </si>
  <si>
    <t>Add var</t>
  </si>
  <si>
    <t>110020801,1,0.4</t>
  </si>
  <si>
    <t>SecretSilence</t>
  </si>
  <si>
    <t>Skill Secret: Unstoppable</t>
  </si>
  <si>
    <t>SecretSpecters</t>
  </si>
  <si>
    <t>Crit hurt+40%</t>
  </si>
  <si>
    <t>Combat</t>
  </si>
  <si>
    <t>Shatter</t>
  </si>
  <si>
    <t>Skill Cut: Extra hurt</t>
  </si>
  <si>
    <t>ClearSpring</t>
  </si>
  <si>
    <t>Spring sound: Team HP recov+5% 8s</t>
  </si>
  <si>
    <t>WarriorPath</t>
  </si>
  <si>
    <t>Fight: Attack +2%</t>
  </si>
  <si>
    <t>BladeShift</t>
  </si>
  <si>
    <t>Kill: HP recov+1%/kill max10</t>
  </si>
  <si>
    <t>气血恢复,气血恢复*0.01</t>
  </si>
  <si>
    <t>ShadowStrike</t>
  </si>
  <si>
    <t>You &amp; partner move+80</t>
  </si>
  <si>
    <t>CampBind</t>
  </si>
  <si>
    <t>You &amp; partner def+10%</t>
  </si>
  <si>
    <t>外功防御,外功防御*0.1</t>
  </si>
  <si>
    <t>Self attack +2%</t>
  </si>
  <si>
    <t>VoidBlossoms</t>
  </si>
  <si>
    <t>HP recov up (Bone)</t>
  </si>
  <si>
    <t>气血恢复,(筋骨+5)*净辟苏息系数*1.2</t>
  </si>
  <si>
    <t>SecretBones</t>
  </si>
  <si>
    <t>HP↓5% = Crit hurt +1%</t>
  </si>
  <si>
    <t>暴伤,0.01</t>
  </si>
  <si>
    <t>YakshaDemon</t>
  </si>
  <si>
    <t>HP↓5% = Crit +0.5%</t>
  </si>
  <si>
    <t>暴击,0.005</t>
  </si>
  <si>
    <t>FakeAsura</t>
  </si>
  <si>
    <t>SkyGhost</t>
  </si>
  <si>
    <t>Attack +2% Stam max+10</t>
  </si>
  <si>
    <t>外功攻击,外功攻击*0.02;体力上限,10</t>
  </si>
  <si>
    <t>BloodSlay</t>
  </si>
  <si>
    <t>Fight: Blood suck+15%</t>
  </si>
  <si>
    <t>ArmyGrandeur</t>
  </si>
  <si>
    <t>Fight: Attack +2% Def +2%</t>
  </si>
  <si>
    <t>外功攻击,外功攻击*0.02;外功防御,外功防御*0.02</t>
  </si>
  <si>
    <t>PurgeEvil</t>
  </si>
  <si>
    <t>Army awe: HP loss 1%/layer. 3 stack. 5s</t>
  </si>
  <si>
    <t>FormationHold</t>
  </si>
  <si>
    <t>You &amp; partner def +2%</t>
  </si>
  <si>
    <t>外功防御,外功防御*0.02</t>
  </si>
  <si>
    <t>EnemyBreak</t>
  </si>
  <si>
    <t>You &amp; partner attack +2%</t>
  </si>
  <si>
    <t>AweStrike</t>
  </si>
  <si>
    <t>Skill Heaven: Hurt up</t>
  </si>
  <si>
    <t>SuppressOrthodox</t>
  </si>
  <si>
    <t>Evil stop: Hurt +5% 5s</t>
  </si>
  <si>
    <t>SweepCamp</t>
  </si>
  <si>
    <t>Fight: HP recov up (Bone)</t>
  </si>
  <si>
    <t>GeneralHead</t>
  </si>
  <si>
    <t>LockMountains</t>
  </si>
  <si>
    <t>Crit hurt +15%</t>
  </si>
  <si>
    <t>GallopFrontiers</t>
  </si>
  <si>
    <t>CauseBlind</t>
  </si>
  <si>
    <t>Hit rate down</t>
  </si>
  <si>
    <t>GoldFirefly</t>
  </si>
  <si>
    <t>Burn: HP loss 1%/stack. 3 layer. 3s</t>
  </si>
  <si>
    <t>IronTailShake</t>
  </si>
  <si>
    <t>Crit hurt +10% (Body)</t>
  </si>
  <si>
    <t>暴伤,身法*涯无书暴击系数+0.01</t>
  </si>
  <si>
    <t>ChaseHeat</t>
  </si>
  <si>
    <t>Crit hurt +10%</t>
  </si>
  <si>
    <t>FireSerpentTongue</t>
  </si>
  <si>
    <t>Heal effect -10%</t>
  </si>
  <si>
    <t>治疗加成,-(治疗加成*0.1)</t>
  </si>
  <si>
    <t>HP recov -10%</t>
  </si>
  <si>
    <t>气血恢复,-(气血恢复*0.1)</t>
  </si>
  <si>
    <t>TwistedRopes</t>
  </si>
  <si>
    <t>Crit hurt up (Body)</t>
  </si>
  <si>
    <t>AshCold</t>
  </si>
  <si>
    <t>Hit burn enemy: Attack up 5s</t>
  </si>
  <si>
    <t>EvilThought</t>
  </si>
  <si>
    <t>StarChase</t>
  </si>
  <si>
    <t>Skill Sweep: Extra hurt</t>
  </si>
  <si>
    <t>FireSerpent</t>
  </si>
  <si>
    <t>Passive Snake: Hurt target slow -30% 5s</t>
  </si>
  <si>
    <t>RedToad</t>
  </si>
  <si>
    <t>Toad: Unstoppable 2s</t>
  </si>
  <si>
    <t>TwinShed</t>
  </si>
  <si>
    <t>Snake: Attack +5% 3s</t>
  </si>
  <si>
    <t>PhantomSpider</t>
  </si>
  <si>
    <t>Spider: Blood suck +5% 3s</t>
  </si>
  <si>
    <t>SuckPoison</t>
  </si>
  <si>
    <t>Skill Wave: Blood suck (Bone)</t>
  </si>
  <si>
    <t>SpiderThread</t>
  </si>
  <si>
    <t>Skill Snake: Slow -30% 3s</t>
  </si>
  <si>
    <t>ScorpionHeart</t>
  </si>
  <si>
    <t>Hit string: Attack up 2s (Power)</t>
  </si>
  <si>
    <t>外功攻击,((1+武力*重剑系数*40*0.5)*(1/(1.5+1+1))*1+(外功攻击*1))*0.1</t>
  </si>
  <si>
    <t>蛊毒锻体</t>
  </si>
  <si>
    <t>fightbuff/1083</t>
  </si>
  <si>
    <t>FiveSacred</t>
  </si>
  <si>
    <t>Skill Whip CD-1s + attack +5% blood suck +10%</t>
  </si>
  <si>
    <t>外功攻击,外功攻击*0.05;吸血,0.1</t>
  </si>
  <si>
    <t>Skill Wave CD-1s</t>
  </si>
  <si>
    <t>Skill Snake CD-1s</t>
  </si>
  <si>
    <t>Skill Dragon CD-1s</t>
  </si>
  <si>
    <t>ForgePoison</t>
  </si>
  <si>
    <t>RagingRiver</t>
  </si>
  <si>
    <t>Skill Wave: Extra hurt</t>
  </si>
  <si>
    <t>LoveConfused</t>
  </si>
  <si>
    <t>Spider heal +5%</t>
  </si>
  <si>
    <t>DazzleEyes</t>
  </si>
  <si>
    <t>Burn rainbow: HP loss 1% 5s</t>
  </si>
  <si>
    <t>RebelBone</t>
  </si>
  <si>
    <t>CrimsonCoil</t>
  </si>
  <si>
    <t>HP&lt;50%: Hurt +3%</t>
  </si>
  <si>
    <t>113020600,1,0.51</t>
  </si>
  <si>
    <t>113020601,1,0.5</t>
  </si>
  <si>
    <t>DrinkWhat</t>
  </si>
  <si>
    <t>吸血,吸血*0.1</t>
  </si>
  <si>
    <t>ChaosSplash</t>
  </si>
  <si>
    <t>HP&lt;50%: Hurt +5%</t>
  </si>
  <si>
    <t>113020900,1,0.51</t>
  </si>
  <si>
    <t>113020901,1,0.5</t>
  </si>
  <si>
    <t>DrinkMetal</t>
  </si>
  <si>
    <t>Hurt +5% Move+50</t>
  </si>
  <si>
    <t>最终伤害增加,0.05;移动速度,50</t>
  </si>
  <si>
    <t>BoneAnchor</t>
  </si>
  <si>
    <t>SlayRainbow</t>
  </si>
  <si>
    <t>Attack +3% Power +5</t>
  </si>
  <si>
    <t>外功攻击,外功攻击*0.03;内息,5</t>
  </si>
  <si>
    <t>中毒</t>
  </si>
  <si>
    <t>fightbuff/ZhongDu</t>
  </si>
  <si>
    <t>PestPoison</t>
  </si>
  <si>
    <t>Bug dot: Chance HP loss 1% 7s (Body)</t>
  </si>
  <si>
    <t>SnakePoison</t>
  </si>
  <si>
    <t>Corrode: Def down -15% 5s</t>
  </si>
  <si>
    <t>内功防御,-(内功防御*0.15)</t>
  </si>
  <si>
    <t>BloodPoison</t>
  </si>
  <si>
    <t>Blood suck 5s (Bone)</t>
  </si>
  <si>
    <t>GreenThreads</t>
  </si>
  <si>
    <t>Magic atk +5%</t>
  </si>
  <si>
    <t>BoneMaggots</t>
  </si>
  <si>
    <t>Skill Qing vs corrode: Slow</t>
  </si>
  <si>
    <t>MiasmaKnot</t>
  </si>
  <si>
    <t>Heavy hit magic atk up (Magic)</t>
  </si>
  <si>
    <t>内功攻击,((1+内息*短兵系数*2*0.5)*(1.5/(1.5+1+1))*0.5+(内功攻击*1))*0.2</t>
  </si>
  <si>
    <t>HeartRuin</t>
  </si>
  <si>
    <t>Wusheng skill CD-1s, light CD-15s</t>
  </si>
  <si>
    <t>1150001,cd,-1</t>
  </si>
  <si>
    <t>Skill Mei</t>
  </si>
  <si>
    <t>1150002,cd,-1</t>
  </si>
  <si>
    <t>Skill Wang</t>
  </si>
  <si>
    <t>3010801,cd,-15</t>
  </si>
  <si>
    <t>Skill Wu</t>
  </si>
  <si>
    <t>3011101,cd,-15</t>
  </si>
  <si>
    <t>SoftPoison</t>
  </si>
  <si>
    <t>七情缠蛊匕</t>
  </si>
  <si>
    <t>DeepPoison</t>
  </si>
  <si>
    <t>Skill Raogu: Extra hurt</t>
  </si>
  <si>
    <t>CrimsonHeart</t>
  </si>
  <si>
    <t>MoonPhase</t>
  </si>
  <si>
    <t>fightbuff/1041</t>
  </si>
  <si>
    <t>TidesFull</t>
  </si>
  <si>
    <t>Invite moon: Skill Shadow atk+5% 8s</t>
  </si>
  <si>
    <t>70,额外内功伤害,内功攻击*0.05</t>
  </si>
  <si>
    <t>StarDust</t>
  </si>
  <si>
    <t>Jade plate: Shadow crit chance up</t>
  </si>
  <si>
    <t>MoonSky</t>
  </si>
  <si>
    <t>Jump: Crit hurt up (Body)</t>
  </si>
  <si>
    <t>LaurelSnap</t>
  </si>
  <si>
    <t>Skill Shadow CD-1s</t>
  </si>
  <si>
    <t>1150201,cd,-1</t>
  </si>
  <si>
    <t>ColdDistance</t>
  </si>
  <si>
    <t>Blood suck (Bone)</t>
  </si>
  <si>
    <t>DistantCold</t>
  </si>
  <si>
    <t>内功攻击,(1+内息*重剑系数*40*0.5)*0.5</t>
  </si>
  <si>
    <t>115021001,1,0.8</t>
  </si>
  <si>
    <t>115021000,1,0.81</t>
  </si>
  <si>
    <t>MoonRadiance</t>
  </si>
  <si>
    <t>BodySorrow</t>
  </si>
  <si>
    <t>Skill Shadow: Extra hurt</t>
  </si>
  <si>
    <t>MoonHidden</t>
  </si>
  <si>
    <t>Moon wind: Miss chance 3s</t>
  </si>
  <si>
    <t>TrapCharge</t>
  </si>
  <si>
    <t>5s reload skill</t>
  </si>
  <si>
    <t>PearlFix</t>
  </si>
  <si>
    <t>Crit +50%</t>
  </si>
  <si>
    <t>暴击,0.5</t>
  </si>
  <si>
    <t>PearlFury</t>
  </si>
  <si>
    <t>Normal atk up (Power)</t>
  </si>
  <si>
    <t>37,额外外功伤害,(1+武力*重剑系数*40*0.5)*0.3</t>
  </si>
  <si>
    <t>BurnBreak</t>
  </si>
  <si>
    <t>Ball boom hurt +</t>
  </si>
  <si>
    <t>44,额外外功伤害,((1+武力*火器系数*40*0.5)*(1/(1.5+1+1))*0.7+(外功攻击*1))*1.5*0.1</t>
  </si>
  <si>
    <t>46,额外外功伤害,((1+武力*火器系数*40*0.5)*(1/(1.5+1+1))*0.7+(外功攻击*1))*1.5*0.1</t>
  </si>
  <si>
    <t>49,额外外功伤害,((1+武力*火器系数*40*0.5)*(1/(1.5+1+1))*0.7+(外功攻击*1))*1.5*0.1</t>
  </si>
  <si>
    <t>51,额外外功伤害,((1+武力*火器系数*40*0.5)*(1/(1.5+1+1))*0.7+(外功攻击*1))*1.5*0.1</t>
  </si>
  <si>
    <t>53,额外外功伤害,((1+武力*火器系数*40*0.5)*(1/(1.5+1+1))*0.7+(外功攻击*1))*1.5*0.1</t>
  </si>
  <si>
    <t>55,额外外功伤害,((1+武力*火器系数*40*0.5)*(1/(1.5+1+1))*0.7+(外功攻击*1))*1.5*0.1</t>
  </si>
  <si>
    <t>57,额外外功伤害,((1+武力*火器系数*40*0.5)*(1/(1.5+1+1))*0.7+(外功攻击*1))*1.5*0.1</t>
  </si>
  <si>
    <t>ChargePower</t>
  </si>
  <si>
    <t>Skill Ball: Crit+15% Hurt+50%</t>
  </si>
  <si>
    <t>暴击,0.15;暴伤,0.5</t>
  </si>
  <si>
    <t>MechanicArt</t>
  </si>
  <si>
    <t>ClearRipple</t>
  </si>
  <si>
    <t>Def +10%</t>
  </si>
  <si>
    <t>外功防御,外功防御*0.1;内功防御,内功防御* 0.1;</t>
  </si>
  <si>
    <t>ChaseCold</t>
  </si>
  <si>
    <t>Speed +50</t>
  </si>
  <si>
    <t>SoloSpeed</t>
  </si>
  <si>
    <t>Skill Cold: Slow 4s</t>
  </si>
  <si>
    <t>StringRush</t>
  </si>
  <si>
    <t>ForestAgain</t>
  </si>
  <si>
    <t>Massacre</t>
  </si>
  <si>
    <t>BabySteps</t>
  </si>
  <si>
    <t>暴伤,(身法*涯无书暴击系数+0.01)*2</t>
  </si>
  <si>
    <t>StalkHunt</t>
  </si>
  <si>
    <t>RainBurst</t>
  </si>
  <si>
    <t>Skill Arrow: Extra hurt</t>
  </si>
  <si>
    <t>LoneFly</t>
  </si>
  <si>
    <t>Slow → Root</t>
  </si>
  <si>
    <t>Silence</t>
  </si>
  <si>
    <t>Anti-crit immune</t>
  </si>
  <si>
    <t>免暴,20</t>
  </si>
  <si>
    <t>杜颜白BUFF</t>
  </si>
  <si>
    <t>外功攻击,1000;外功防御,250;内功防御,250;</t>
  </si>
  <si>
    <t>西虎BUFF</t>
  </si>
  <si>
    <t>外功攻击,-200;内功攻击,-200;外功防御,250;内功防御,250;</t>
  </si>
  <si>
    <t>简单难度近战</t>
  </si>
  <si>
    <t>简单难度远程</t>
  </si>
  <si>
    <t>正常难度近战</t>
  </si>
  <si>
    <t>正常难度远程</t>
  </si>
  <si>
    <t>困难难度近战</t>
  </si>
  <si>
    <t>困难难度远程</t>
  </si>
  <si>
    <t>悟性提高</t>
  </si>
  <si>
    <t>​​RawGem​​</t>
  </si>
  <si>
    <t>悟性,5</t>
  </si>
  <si>
    <t>反伤提高</t>
  </si>
  <si>
    <t>​​WorldPity​​</t>
  </si>
  <si>
    <t>忧世悯人</t>
  </si>
  <si>
    <t>反伤,0.2</t>
  </si>
  <si>
    <t>破甲提高</t>
  </si>
  <si>
    <t>​​HiddenEvil​​</t>
  </si>
  <si>
    <t>奸心暗藏</t>
  </si>
  <si>
    <t>闪避提高</t>
  </si>
  <si>
    <t>​​Suspicious​​</t>
  </si>
  <si>
    <t>狐疑狼顾</t>
  </si>
  <si>
    <t>闪避,0.2</t>
  </si>
  <si>
    <t>身法提高</t>
  </si>
  <si>
    <t>​​SnowTrace​​</t>
  </si>
  <si>
    <t>身法,5</t>
  </si>
  <si>
    <t>普攻额外吸血</t>
  </si>
  <si>
    <t>​​IncenseHerb​​</t>
  </si>
  <si>
    <t>沉香郁芷</t>
  </si>
  <si>
    <t>​​BloodArt​​</t>
  </si>
  <si>
    <t>血功噬心</t>
  </si>
  <si>
    <t>内外功攻击提高</t>
  </si>
  <si>
    <t>​​NightBloom​​</t>
  </si>
  <si>
    <t>夜里探花</t>
  </si>
  <si>
    <t>内功攻击,内功攻击*0.3;外功攻击,外功攻击*0.3</t>
  </si>
  <si>
    <t>气血恢复提升</t>
  </si>
  <si>
    <t>​​SavageBlood​​</t>
  </si>
  <si>
    <t>蛮荒遗血</t>
  </si>
  <si>
    <t>气血恢复,3</t>
  </si>
  <si>
    <t>气血值提高</t>
  </si>
  <si>
    <t>​​DragonSeeker​​</t>
  </si>
  <si>
    <t>攀龙附凤</t>
  </si>
  <si>
    <t>最大气血,最大气血*0.3</t>
  </si>
  <si>
    <t>防御、暴击提高</t>
  </si>
  <si>
    <t>​​CloudFlow​​</t>
  </si>
  <si>
    <t>出云无心流</t>
  </si>
  <si>
    <t>外功防御,外功防御*0.3;内功防御,内功防御*0.3;暴击,暴击*0.5</t>
  </si>
  <si>
    <t>内息提高</t>
  </si>
  <si>
    <t>​​StarStep​​</t>
  </si>
  <si>
    <t>七星踏月</t>
  </si>
  <si>
    <t>内息,5</t>
  </si>
  <si>
    <t>​​DustLight​​</t>
  </si>
  <si>
    <t>和光同尘</t>
  </si>
  <si>
    <t>​​BOSS​​</t>
  </si>
  <si>
    <t>【霸体】效果：招式动作不会被打断</t>
  </si>
  <si>
    <t>500001000,1,0.5</t>
  </si>
  <si>
    <t>BOSS防御提升</t>
  </si>
  <si>
    <t>精英防御提升</t>
  </si>
  <si>
    <t>力竭降低防御</t>
  </si>
  <si>
    <t>内功防御,-(内功防御*0.1);外功防御,-(外功防御*0.1)</t>
  </si>
  <si>
    <t>内外功防御提高</t>
  </si>
  <si>
    <t>​​MudWater​​</t>
  </si>
  <si>
    <t>气血每降低20%，额外提升4%防御，最大可叠加50层</t>
  </si>
  <si>
    <t>内功防御,内功防御*0.04;外功防御,外功防御*0.04</t>
  </si>
  <si>
    <t>​​SnowSlave​​</t>
  </si>
  <si>
    <t>气血每降低20%，额外提升1%吸血，最大可叠加20层</t>
  </si>
  <si>
    <t>普攻额外吸血,0.01</t>
  </si>
  <si>
    <t>​​RedMagic​​</t>
  </si>
  <si>
    <t>气血每降低20%，额外提升5%攻击，最大可叠加50层</t>
  </si>
  <si>
    <t>内功攻击,内功攻击*0.05;外功攻击,外功攻击*0.05</t>
  </si>
  <si>
    <t>基础移动速度提升</t>
  </si>
  <si>
    <t>​​MistSerpent​​</t>
  </si>
  <si>
    <t>气血每降低20%，额外提升10速度，最大可叠加50层</t>
  </si>
  <si>
    <t>​​WallWing​​</t>
  </si>
  <si>
    <t>气血每降低20%，额外提升1%闪避，最大可叠加20层</t>
  </si>
  <si>
    <t>闪避,0.01</t>
  </si>
  <si>
    <t>​​BrightEyes​​</t>
  </si>
  <si>
    <t>闪避、吸血提高</t>
  </si>
  <si>
    <t>​​FaintScent​​</t>
  </si>
  <si>
    <t>气血每降低20%，额外提升1%闪避和吸血，最大可叠加20层</t>
  </si>
  <si>
    <t>闪避,0.01;吸血,0.01</t>
  </si>
  <si>
    <t>暴击、暴伤提高</t>
  </si>
  <si>
    <t>​​SkySwallow​​</t>
  </si>
  <si>
    <t>气血每降低20%，额外提升1%暴击和2%暴伤，最大可叠加40层</t>
  </si>
  <si>
    <t>暴击,0.01;暴伤,0.02</t>
  </si>
  <si>
    <t>​​JadeDragon​​</t>
  </si>
  <si>
    <t>​​FireStep​​</t>
  </si>
  <si>
    <t>气血低于40%时，暴击提高30%</t>
  </si>
  <si>
    <t>暴击,0.3</t>
  </si>
  <si>
    <t>​​YellowPeace​​</t>
  </si>
  <si>
    <t>气血低于40%时，身法和内息提高5</t>
  </si>
  <si>
    <t>身法,5;内息,5</t>
  </si>
  <si>
    <t>​​FrostPride​​</t>
  </si>
  <si>
    <t>​​SamuraiAsura​​</t>
  </si>
  <si>
    <t>气血低于40%时，吸血提高30%</t>
  </si>
  <si>
    <t>吸血,0.3</t>
  </si>
  <si>
    <t>​​UtterEvil​​</t>
  </si>
  <si>
    <t>气血低于50%时，暴击提高25%</t>
  </si>
  <si>
    <t>暴击,0.25</t>
  </si>
  <si>
    <t>​​BloodDrink​​</t>
  </si>
  <si>
    <t>气血低于50%时，普攻额外吸血20%</t>
  </si>
  <si>
    <t>​​EagleTiger​​</t>
  </si>
  <si>
    <t>气血低于50%时，武力和筋骨提升5</t>
  </si>
  <si>
    <t>武力,5;筋骨,5</t>
  </si>
  <si>
    <t>​​HiddenMoon​​</t>
  </si>
  <si>
    <t>气血低于50%时，内功攻击提升30%</t>
  </si>
  <si>
    <t>内功攻击,内功攻击*0.3</t>
  </si>
  <si>
    <t>内外攻击力</t>
  </si>
  <si>
    <t>​​RedSorePower​​</t>
  </si>
  <si>
    <t>攻击力增加20%</t>
  </si>
  <si>
    <t>内功攻击,内功攻击*0.2;外功攻击,外功攻击*0.2</t>
  </si>
  <si>
    <t>​​FlowerWorld​​</t>
  </si>
  <si>
    <t>攻击力增加25%</t>
  </si>
  <si>
    <t>内功攻击,内功攻击*0.25;外功攻击,外功攻击*0.25</t>
  </si>
  <si>
    <t>吸血</t>
  </si>
  <si>
    <t>​​BladeFeed​​</t>
  </si>
  <si>
    <t>攻击力增加20%，吸血增加20%</t>
  </si>
  <si>
    <t>内功攻击,内功攻击*0.2;外功攻击,外功攻击*0.2;吸血,0.2</t>
  </si>
  <si>
    <t>内外防御力</t>
  </si>
  <si>
    <t>​​TruthKeep​​</t>
  </si>
  <si>
    <t>防御力增加30%</t>
  </si>
  <si>
    <t>内功防御,内功防御*0.3;外功防御,外功防御*0.3</t>
  </si>
  <si>
    <t>攻击力增加30%</t>
  </si>
  <si>
    <t>​​MysticPeak​​</t>
  </si>
  <si>
    <t>攻击力增加30%，反伤增加20%，吸血增加20%</t>
  </si>
  <si>
    <t>内功攻击,内功攻击*0.3;外功攻击,外功攻击*0.3;反伤,0.2;吸血,0.2</t>
  </si>
  <si>
    <t>攻击力增加30%，反伤增加20%，气血恢复增加20%</t>
  </si>
  <si>
    <t>内功攻击,内功攻击*0.3;外功攻击,外功攻击*0.3;反伤,0.2;气血恢复,气血恢复*0.2</t>
  </si>
  <si>
    <t>​​ObserveMind​​</t>
  </si>
  <si>
    <t>速度</t>
  </si>
  <si>
    <t>​​FiveProtect​​</t>
  </si>
  <si>
    <t>移动速度提高200点</t>
  </si>
  <si>
    <t>​​WillowBody​​</t>
  </si>
  <si>
    <t>气血上限降低50%</t>
  </si>
  <si>
    <t>最大气血,-(最大气血*0.5)</t>
  </si>
  <si>
    <t>​​HeroicSpirit​​</t>
  </si>
  <si>
    <t>攻击力增加20%，移动速度提高200点</t>
  </si>
  <si>
    <t>内功攻击,内功攻击*0.2;外功攻击,外功攻击*0.2;移动速度,200</t>
  </si>
  <si>
    <t>​​DreamOrder​​</t>
  </si>
  <si>
    <t>闪避</t>
  </si>
  <si>
    <t>​​CunningSoft​​</t>
  </si>
  <si>
    <t>闪避增加10%</t>
  </si>
  <si>
    <t>​​TangGuest​​</t>
  </si>
  <si>
    <t>​​WiseHeart​​</t>
  </si>
  <si>
    <t>气血上限增加25%</t>
  </si>
  <si>
    <t>最大气血,最大气血*0.25</t>
  </si>
  <si>
    <t>​​DaoMerge​​</t>
  </si>
  <si>
    <t>攻击力增加30%，反伤增加20%，吸血增加20%，气血上限增加30%</t>
  </si>
  <si>
    <t>内功攻击,内功攻击*0.3;外功攻击,外功攻击*0.3;反伤,0.2;吸血,0.2;最大气血,最大气血*0.3</t>
  </si>
  <si>
    <t>​​CunningSoft​</t>
  </si>
  <si>
    <t>移动速度提高300点，闪避增加15%</t>
  </si>
  <si>
    <t>移动速度,300;闪避,15</t>
  </si>
  <si>
    <t>招式【纵起惊鸿】在空中时无敌1.5秒</t>
  </si>
  <si>
    <t>招式【风潇雨晦】调息时间减少1秒</t>
  </si>
  <si>
    <t>1020301,cd,-1</t>
  </si>
  <si>
    <t>招式【秋风落尽】调息时间减少1秒</t>
  </si>
  <si>
    <t>1020303,cd,-1</t>
  </si>
  <si>
    <t>招式【秋风落尽】释放时霸体2秒</t>
  </si>
  <si>
    <t>招式【朔风厉松】能释放时无敌2秒</t>
  </si>
  <si>
    <t>招式【焚沧断海】调息时间减少1秒</t>
  </si>
  <si>
    <t>1020401,cd,-1</t>
  </si>
  <si>
    <t>招式【临碣寒】调息时间减少1秒</t>
  </si>
  <si>
    <t>fightbuff/1082</t>
  </si>
  <si>
    <t>施展招式【临碣寒】真气消耗减1</t>
  </si>
  <si>
    <t>1020403,真气消耗,-1</t>
  </si>
  <si>
    <t>施展招式【骇浪惊涛】真气消耗减1</t>
  </si>
  <si>
    <t>1020405,真气消耗,-1</t>
  </si>
  <si>
    <t>招式【开太极】调息时间减少1秒</t>
  </si>
  <si>
    <t>招式【大道始分】真气消耗减1</t>
  </si>
  <si>
    <t>1010301,真气消耗,-1</t>
  </si>
  <si>
    <t>招式【合太极】真气消耗减1</t>
  </si>
  <si>
    <t>1010303,真气消耗,-1</t>
  </si>
  <si>
    <t>1010205,额外伤害,0.05</t>
  </si>
  <si>
    <t>1010203,cd,-1</t>
  </si>
  <si>
    <t>1010205,cd,-1</t>
  </si>
  <si>
    <t>1010205,真气消耗,-1</t>
  </si>
  <si>
    <t>1020501,真气消耗,-1</t>
  </si>
  <si>
    <t>1020503,真气消耗,-1</t>
  </si>
  <si>
    <t>招式【掠青川】获得【霸体】效果</t>
  </si>
  <si>
    <t>招式【古锤-贯体】在释放过程中具有短暂霸体效果1s</t>
  </si>
  <si>
    <t>招式【古锤-锻终】在释放过程中具有短暂霸体效果1s</t>
  </si>
  <si>
    <t>招式【古锤-锻终】减少调息时间1秒</t>
  </si>
  <si>
    <t>1010105,cd,-1</t>
  </si>
  <si>
    <t>招式【古锤-贯体】减少调息时间1秒</t>
  </si>
  <si>
    <t>1010101_1,cd,-1</t>
  </si>
  <si>
    <t>招式【刀术.里切】真气消耗降低1点</t>
  </si>
  <si>
    <t>1100103,真气消耗,-1</t>
  </si>
  <si>
    <t>招式【刀术.里切】施展时产生霸体1秒</t>
  </si>
  <si>
    <t>招式【居·合】真气消耗降低1点</t>
  </si>
  <si>
    <t>1100101,真气消耗,-1</t>
  </si>
  <si>
    <t>招式【居·合】减少调息时间1秒</t>
  </si>
  <si>
    <t>1100101,cd,-1</t>
  </si>
  <si>
    <t>1040203,cd,-1</t>
  </si>
  <si>
    <t>1040205,cd,-1</t>
  </si>
  <si>
    <t>1040303,真气消耗,-1</t>
  </si>
  <si>
    <t>1040305,cd,-1</t>
  </si>
  <si>
    <t>1040301,cd,-1</t>
  </si>
  <si>
    <t>1090103,真气消耗,-1</t>
  </si>
  <si>
    <t>1090105,真气消耗,-1</t>
  </si>
  <si>
    <t>1090103,cd,-1</t>
  </si>
  <si>
    <t>1090105,cd,-1</t>
  </si>
  <si>
    <t>1090101,cd,-1</t>
  </si>
  <si>
    <t>招式【夜斩石虎】施展时产生霸体2秒</t>
  </si>
  <si>
    <t>招式【澜沧凌栈】真气消耗降低1点</t>
  </si>
  <si>
    <t>1130101,真气消耗,-1</t>
  </si>
  <si>
    <t>招式【灵蛇刁蛊】减少调息时间1秒</t>
  </si>
  <si>
    <t>【眩晕】效果</t>
  </si>
  <si>
    <t>招式【绕蛊缠身】施展时获得【霸体】效果</t>
  </si>
  <si>
    <t>招式【残空凌】减少调息时间1秒</t>
  </si>
  <si>
    <t>招式【青丝缠蛇法】减少调息时间1秒</t>
  </si>
  <si>
    <t>【招式矢雨晴】施展后，增加自身的移动速度150，该效果持续3秒</t>
  </si>
  <si>
    <t>招式【扫岳荡丘】攻击附加【灼烧】目标的敌人时减少【草蛇金线】招式的当前调息时间1秒</t>
  </si>
  <si>
    <t>【扬尘】效果：该效果持续10秒,效果持续期间施展【扫岳荡丘】所需消耗的真气降低1点</t>
  </si>
  <si>
    <t>【扬尘】效果：该效果持续3秒,效果持续期间施展【扫岳荡丘】所需消耗的真气降低1点</t>
  </si>
  <si>
    <t>1110101,真气消耗,-1</t>
  </si>
  <si>
    <t>额外增加【斩·断石】招式剑气伤害3%</t>
  </si>
  <si>
    <t>66,额外外功伤害,内功攻击*0.03;67,额外外功伤害,内功攻击*0.03</t>
  </si>
  <si>
    <t>进入战斗后,默认额外增加1颗初始子弹数量</t>
  </si>
  <si>
    <t>招式【散珠·蓄】施展后，增加自身的移动速度150，该效果持续5秒</t>
  </si>
  <si>
    <t>额外增加【经合夜昼】扇子击中目标所造成的伤害提升3%</t>
  </si>
  <si>
    <t>招式【化气贯神】施展时，获得霸体效果</t>
  </si>
  <si>
    <t>额外增加重击5%的伤害</t>
  </si>
  <si>
    <t>将星</t>
  </si>
  <si>
    <t>【将星】效果：该效果持续3秒，叠加至5层后，获得【无敌】，无敌效果,持续2秒</t>
  </si>
  <si>
    <t>【无敌】效果：无敌效果持续2秒</t>
  </si>
  <si>
    <t>当自身气血降低至50%后，气血恢复属性增加25%</t>
  </si>
  <si>
    <t>气血恢复,气血恢复*0.25</t>
  </si>
  <si>
    <t>804040201,1,0.50</t>
  </si>
  <si>
    <t>【独横】效果：效果持续期间每秒恢复30体力,该效果持续8秒</t>
  </si>
  <si>
    <t>招式【纵九霄】施展后对受到伤害的目标附加【风阻】效果，移动速度降低30%，效果持续5秒</t>
  </si>
  <si>
    <t>获得【七煞铁衣功】的【阴山月】内功注释后，施展【醉横沙场】招式时霸体效果延续2秒</t>
  </si>
  <si>
    <t>当自身气血降低至50%后，额外增加8%的伤害</t>
  </si>
  <si>
    <t>最终伤害增加,0.08</t>
  </si>
  <si>
    <t>803020200,1,0.51</t>
  </si>
  <si>
    <t>803020201,1,0.5</t>
  </si>
  <si>
    <t>【坚守】效果：体力回复增加15%，该效果持续5秒</t>
  </si>
  <si>
    <t>体力恢复,体力恢复,0.15</t>
  </si>
  <si>
    <t>提升5％的移动速度</t>
  </si>
  <si>
    <t>降低【碎灯花】调息时间降低1秒</t>
  </si>
  <si>
    <t>1060205,cd,-1</t>
  </si>
  <si>
    <t>招式【引星穹】调息时间降低1秒</t>
  </si>
  <si>
    <t>1010401,真气消耗,-1</t>
  </si>
  <si>
    <t>1010403,cd,-1</t>
  </si>
  <si>
    <t>招式【初取·攻伐】调息时间降低1秒</t>
  </si>
  <si>
    <t>1100301,cd,-1</t>
  </si>
  <si>
    <t>外功防御,外功防御*0.03;内功防御,内功防御*0.03;反伤,0.1</t>
  </si>
  <si>
    <t>最终伤害增加,0.03;移动速度,50</t>
  </si>
  <si>
    <t>自身移动速度提升50点，每25秒获得1点真气</t>
  </si>
  <si>
    <t>提升自身3%外功攻击</t>
  </si>
  <si>
    <t>两仪剑法内功攻击力提升2%</t>
  </si>
  <si>
    <t>内功攻击,内功攻击*0.025;外功攻击,外功攻击*0.025</t>
  </si>
  <si>
    <t>fightbuff/10038</t>
  </si>
  <si>
    <t>悟性,1</t>
  </si>
  <si>
    <t>清风剑法内功攻击力提升2%</t>
  </si>
  <si>
    <t>内功攻击,内功攻击*0.02</t>
  </si>
  <si>
    <t>外功攻击力提升2%</t>
  </si>
  <si>
    <t>凌鸿剑势内功和外功攻击力提升1%</t>
  </si>
  <si>
    <t>内功攻击,内功攻击*0.01;外功攻击,外功攻击*0.01</t>
  </si>
  <si>
    <t>沧海观澜刀法外功攻击力提升2%</t>
  </si>
  <si>
    <t>外功攻击力提升5%，内功攻击力降低10%</t>
  </si>
  <si>
    <t>外功攻击,外功攻击*0.05;内功攻击,-(内功攻击*0.05)</t>
  </si>
  <si>
    <t>内功攻击力提升5%，外功攻击力降低10%</t>
  </si>
  <si>
    <t>内功攻击,内功攻击*0.05;外功攻击,-(外功攻击*0.05)</t>
  </si>
  <si>
    <t>移动速度提高100点</t>
  </si>
  <si>
    <t>内功攻击力提升2%</t>
  </si>
  <si>
    <t>内、外功攻击力提升5％，气血上限降低10％</t>
  </si>
  <si>
    <t>内功攻击,内功攻击*0.05;外功攻击,外功攻击*0.05;最大气血,-(最大气血*0.1)</t>
  </si>
  <si>
    <t>内、外功防御力提升2%</t>
  </si>
  <si>
    <t>外功防御,外功防御*0.02;内功防御,内功防御*0.02</t>
  </si>
  <si>
    <t>北顾枪法外功攻击力提升2%</t>
  </si>
  <si>
    <t>众相菩提杖内功攻击力提升2%</t>
  </si>
  <si>
    <t>内息,1</t>
  </si>
  <si>
    <t>醉饮降龙无双式外功攻击力提升2%</t>
  </si>
  <si>
    <t>武力值降低1点，移动速度提高200点</t>
  </si>
  <si>
    <t>武力,-1;移动速度,200</t>
  </si>
  <si>
    <t>无心流·拔刀术外功攻击力提升2%</t>
  </si>
  <si>
    <t>内功攻击力降低5%</t>
  </si>
  <si>
    <t>内功攻击,-(内功攻击*0.05)</t>
  </si>
  <si>
    <t>气血上限降低5%</t>
  </si>
  <si>
    <t>最大气血,-(最大气血*0.05)</t>
  </si>
  <si>
    <t>内劲增长降低15%</t>
  </si>
  <si>
    <t>内劲增长,-(内劲增长*0.15)</t>
  </si>
  <si>
    <t>移动速度降低30%</t>
  </si>
  <si>
    <t>西域火器·珠【散珠·蓄】外功攻击力提升2%</t>
  </si>
  <si>
    <t>暴击,0.05;闪避,15</t>
  </si>
  <si>
    <t>吸血提升10％，移动速度提高100点</t>
  </si>
  <si>
    <t>吸血,0.1;移动速度,100</t>
  </si>
  <si>
    <t>七情缠蛊的内功攻击力提升2%</t>
  </si>
  <si>
    <t>外功防御力提升2%</t>
  </si>
  <si>
    <t>内功防御力提升2%</t>
  </si>
  <si>
    <t>内功防御,内功防御*0.02</t>
  </si>
  <si>
    <t>最大气血,最大气血*0.1</t>
  </si>
  <si>
    <t>反伤,0.1</t>
  </si>
  <si>
    <t>腿法通式的内功攻击力提升1.5%、外功攻击力提升1.5%</t>
  </si>
  <si>
    <t>内功攻击,内功攻击*0.015;外功攻击,外功攻击*0.015</t>
  </si>
  <si>
    <t>真气,1</t>
  </si>
  <si>
    <t>最大气血,最大气血*0.05</t>
  </si>
  <si>
    <t>外功防御提升2%</t>
  </si>
  <si>
    <t>最大气血,最大气血*0.03,体力恢复,1</t>
  </si>
  <si>
    <t>武力,1</t>
  </si>
  <si>
    <t>内功防御提升2%</t>
  </si>
  <si>
    <t>浮萍剑诀外功攻击力提升2%</t>
  </si>
  <si>
    <t>筋骨,1</t>
  </si>
  <si>
    <t>攻击力提升5%</t>
  </si>
  <si>
    <t>内功攻击力提升20点</t>
  </si>
  <si>
    <t>内功攻击,20</t>
  </si>
  <si>
    <t>外功攻击力提升20点</t>
  </si>
  <si>
    <t>外功攻击,20</t>
  </si>
  <si>
    <t>【灼烧】效果：每秒流失气血上限1%的气血,该效果可以叠加5层，该效果持续2秒</t>
  </si>
  <si>
    <t>武力值降低1点</t>
  </si>
  <si>
    <t>武力,-1</t>
  </si>
  <si>
    <t>【中毒】效果：每秒流失气血上限1%的气血,该效果可以叠加5层，该效果持续2秒</t>
  </si>
  <si>
    <t>七情缠蛊【残空凌】的内功攻击力提升5%</t>
  </si>
  <si>
    <t>身法值提升1</t>
  </si>
  <si>
    <t>内功攻击力降低10%、外功攻击力降低10%</t>
  </si>
  <si>
    <t>内功攻击,-(内功攻击*0.05);外功攻击,-(外功攻击*0.05)</t>
  </si>
  <si>
    <t>淬毒飞刀1</t>
  </si>
  <si>
    <t>外功攻击力提升5%，暴击降低5%，暴伤降低10%</t>
  </si>
  <si>
    <t>外功攻击,外功攻击*0.05;暴击,-0.05;暴伤,-0.1</t>
  </si>
  <si>
    <t>悲遮扇法的内功攻击力提升5%</t>
  </si>
  <si>
    <t>外功攻击力提升50点</t>
  </si>
  <si>
    <t>外功攻击,50</t>
  </si>
  <si>
    <t>内功攻击力提升50点</t>
  </si>
  <si>
    <t>内功攻击,50</t>
  </si>
  <si>
    <t>木头人</t>
  </si>
  <si>
    <t>增加4倍防御</t>
  </si>
  <si>
    <t>外功防御,外功防御*4;内功防御,内功防御*4</t>
  </si>
  <si>
    <t>招式【归去来】的伤害提升10%</t>
  </si>
  <si>
    <t>8,额外内功伤害,内功攻击*0.1</t>
  </si>
  <si>
    <t>招式【归去来】的伤害提升5%，额外消耗（1）点真气</t>
  </si>
  <si>
    <t>7,额外内功伤害,内功攻击*0.05</t>
  </si>
  <si>
    <t>8,额外内功伤害,内功攻击*0.05</t>
  </si>
  <si>
    <t>1050103,真气消耗,1</t>
  </si>
  <si>
    <t>招式【梭云回日】获得【霸体】效果</t>
  </si>
  <si>
    <t>招式【钧北顾】暴击率提升5%</t>
  </si>
  <si>
    <t>招式【横叠嶂】在飞跃时，自身免受任何伤害/控制效果</t>
  </si>
  <si>
    <t>【痴缠】效果：使目标每秒损失1%血量，持续5秒</t>
  </si>
  <si>
    <t>武器类型判断</t>
  </si>
  <si>
    <t>【雨绻】效果：使目标每5秒损失1真气，持续10秒</t>
  </si>
  <si>
    <t>【绸缪】效果：使目标每秒损失1%体力，持续5秒</t>
  </si>
  <si>
    <t>禁体力恢复</t>
  </si>
  <si>
    <t>招式【大道始分】调息时间减少1秒</t>
  </si>
  <si>
    <t>招式【密·归寂】获得【霸体】效果</t>
  </si>
  <si>
    <t>招式【九州纵横】施展时，外功攻击提升5%</t>
  </si>
  <si>
    <t>招式【八荒尽取】施展时，外功攻击提升5%</t>
  </si>
  <si>
    <t>招式【夜斩石虎】施展时产生2秒霸体</t>
  </si>
  <si>
    <t>重击释放完毕后，自身将处于霸体状态，持续1秒</t>
  </si>
  <si>
    <t>招式【刀术.里切】获得【霸体】效果</t>
  </si>
  <si>
    <t>招式【物衍天行】施展时获得【霸体】效果</t>
  </si>
  <si>
    <t>招式【柔云绕指】释放时对敌方的造成【致盲】效果，有概率无法命中自身，效果持续3秒</t>
  </si>
  <si>
    <t>命中,-60</t>
  </si>
  <si>
    <t>暴击概率额外提升5%</t>
  </si>
  <si>
    <t>招式【钧北顾】施展时增加20%暴击伤害</t>
  </si>
  <si>
    <t>体力恢复每秒额外恢复2点</t>
  </si>
  <si>
    <t>体力上限额外增加10点</t>
  </si>
  <si>
    <t>下一次施展【伏邪诛阳】时必造成破防效果外功防御和内功防御降低10%，持续5秒</t>
  </si>
  <si>
    <t>外功防御,-（外功防御*0.1）;内功防御,-（内功防御*0.1）</t>
  </si>
  <si>
    <t>招式【夜斩石虎】调息时间减1秒</t>
  </si>
  <si>
    <t>1030105,cd,-1</t>
  </si>
  <si>
    <t>招式【覆压千钧】调息时间减1秒</t>
  </si>
  <si>
    <t>1030103,cd,-1</t>
  </si>
  <si>
    <t>招式【锋卷破浪】调息时间减1秒</t>
  </si>
  <si>
    <t>1030101,cd,-1</t>
  </si>
  <si>
    <t>招式【无我无相】施展时获得【霸体】效果</t>
  </si>
  <si>
    <t>BuffData表</t>
  </si>
  <si>
    <t>EffectData表</t>
  </si>
  <si>
    <t>Buff类型</t>
  </si>
  <si>
    <t>Buff参数</t>
  </si>
  <si>
    <t>事件默认条件参数</t>
  </si>
  <si>
    <t>1:修改战斗属性</t>
  </si>
  <si>
    <t>属性名称,数值公式;属性名称,数值公式;...</t>
  </si>
  <si>
    <t>1:立即生效</t>
  </si>
  <si>
    <t>2:技能储值</t>
  </si>
  <si>
    <t>技能id,数值类型,数值公式,额外参数</t>
  </si>
  <si>
    <t>数值类型：6:添加buff  8:添加effect 10:格挡体力消耗</t>
  </si>
  <si>
    <t>额外参数：数值类型6:初始buffId,数值类型8:初始effectId</t>
  </si>
  <si>
    <t>2:战斗属性变化</t>
  </si>
  <si>
    <t>发生变化的属性名称,判断公式(可选)</t>
  </si>
  <si>
    <t>3:添加Effect</t>
  </si>
  <si>
    <t>effectId</t>
  </si>
  <si>
    <t>3:受击</t>
  </si>
  <si>
    <t>受击目标(0:自身,1:对方),判断公式(额外参数:伤害)(可选),是否为暴击伤害,(0:任意,1:是,2:否)(可选),是否为破格挡,(0:任意,1:是,2:否)(可选)</t>
  </si>
  <si>
    <t>4:修改角色状态</t>
  </si>
  <si>
    <t>角色状态</t>
  </si>
  <si>
    <t>角色状态：1:霸体  2:无敌 3:火枪换弹加速 4:眩晕</t>
  </si>
  <si>
    <t>4:时间间隔</t>
  </si>
  <si>
    <t>间隔的时间</t>
  </si>
  <si>
    <t>5:效果储值</t>
  </si>
  <si>
    <t>效果id,数值类型,数值公式</t>
  </si>
  <si>
    <t>数值类型：1:公式变量1 2:公式变量2</t>
  </si>
  <si>
    <t>5:击杀敌人</t>
  </si>
  <si>
    <t>是否为斩杀(0:任意,1:是,2:否)(可选)</t>
  </si>
  <si>
    <t>6:修改技能属性</t>
  </si>
  <si>
    <t>技能id,属性名称,数值公式;技能id,属性名称,数值公式;...</t>
  </si>
  <si>
    <t>属性名称:cd,真气消耗,体力消耗,气血消耗百分比,额外伤害,额外暴击几率</t>
  </si>
  <si>
    <t>6:获得buff</t>
  </si>
  <si>
    <t>buffId(0:任意 其他:buffId),是否debuff（0:任意,1:是,2否）(可选),buff来源(0:任意,1:自身,2:敌人)(可选)</t>
  </si>
  <si>
    <t>7:修改飞行道具属性</t>
  </si>
  <si>
    <t>飞行道具id,属性名称,数值公式;飞行道具id,属性名称,数值公式;...</t>
  </si>
  <si>
    <t>属性名称:额外外功伤害,额外内功伤害</t>
  </si>
  <si>
    <t>7:失去buff</t>
  </si>
  <si>
    <t>buffId,是否debuff(可选)</t>
  </si>
  <si>
    <t>8:使用指定技能</t>
  </si>
  <si>
    <t>技能id(0:任意),技能类型(可选)</t>
  </si>
  <si>
    <t>技能类型:0:任意 1:1技能 2:2技能 3:3技能 4:通式1 5:通式2 6:内功 7:轻功</t>
  </si>
  <si>
    <t>9:切换动作状态</t>
  </si>
  <si>
    <t>新动作状态,旧动作状态(可选)</t>
  </si>
  <si>
    <t>动作状态:0:任意,1:休闲,2:移动,3:轻击,4:重击,5:闪避,6:格挡,7:跳跃,8:跳击,9:爆气,10:受击,11:击飞,12:凌鸿剑势</t>
  </si>
  <si>
    <t>10:吸血</t>
  </si>
  <si>
    <t>11:真气溢出</t>
  </si>
  <si>
    <t>12:受击伤害统计</t>
  </si>
  <si>
    <t>时间，目标伤害数值公式</t>
  </si>
  <si>
    <t>13:buff数量变化</t>
  </si>
  <si>
    <t>是否debuff(可选)</t>
  </si>
  <si>
    <t>14:战斗房间加载结束</t>
  </si>
  <si>
    <t>15:角色死亡</t>
  </si>
  <si>
    <t>角色阵营(0:任意 1:玩家阵营 2:敌人阵营)(可选)</t>
  </si>
  <si>
    <t>16:受击前</t>
  </si>
  <si>
    <t>受击目标(0:自身,1:对方)</t>
  </si>
  <si>
    <t>17:未命中</t>
  </si>
  <si>
    <t>18:格挡攻击</t>
  </si>
  <si>
    <t>受击目标(0:自身,1:对方),是否为弹反(0:任意,1:是,2:否)(可选)</t>
  </si>
  <si>
    <t>effect公式通用参数:hp,当前体力,属性名称,公式变量1,公式变量2,debuff数量</t>
  </si>
  <si>
    <t>0:无条件</t>
  </si>
  <si>
    <t>1:事件默认条件</t>
  </si>
  <si>
    <t>根据具体事件决定</t>
  </si>
  <si>
    <t>2:战斗属性判断</t>
  </si>
  <si>
    <t>判断公式,判断目标(0:自身,1:对方)(可选)</t>
  </si>
  <si>
    <t>3:概率判断</t>
  </si>
  <si>
    <t>数值公式</t>
  </si>
  <si>
    <t>4:buff判断</t>
  </si>
  <si>
    <t>BuffId,判断目标(可选),层数(可选)</t>
  </si>
  <si>
    <t>5:技能判断</t>
  </si>
  <si>
    <t>技能id,技能类型(可选)</t>
  </si>
  <si>
    <t>6:动作状态判断</t>
  </si>
  <si>
    <t>动作状态,判断目标(可选)</t>
  </si>
  <si>
    <t>7:角色状态判断</t>
  </si>
  <si>
    <t>1:添加buff</t>
  </si>
  <si>
    <t>buffId,数值公式</t>
  </si>
  <si>
    <t>2:移除buff</t>
  </si>
  <si>
    <t>buffId,数值公式(-1移除全部)</t>
  </si>
  <si>
    <t>3:增加当前血量</t>
  </si>
  <si>
    <t>4:增加当前真气点</t>
  </si>
  <si>
    <t>5:增加当前体力</t>
  </si>
  <si>
    <t>6:增加当前内劲</t>
  </si>
  <si>
    <t>7:增加内功护盾值</t>
  </si>
  <si>
    <t>数值公式,持续时间</t>
  </si>
  <si>
    <t>8:增加金钟罩值</t>
  </si>
  <si>
    <t>9:增加紫气值</t>
  </si>
  <si>
    <t>10:</t>
  </si>
  <si>
    <t>11:增加关别值</t>
  </si>
  <si>
    <t>12:添加effect</t>
  </si>
  <si>
    <t>13:移除effect</t>
  </si>
  <si>
    <t>14:刷新内功护盾时间</t>
  </si>
  <si>
    <t>15:反弹debuff</t>
  </si>
  <si>
    <t>16:移除指定数量的debuff</t>
  </si>
  <si>
    <t>17:斩杀</t>
  </si>
  <si>
    <t>18:替换技能</t>
  </si>
  <si>
    <t>旧技能id,新技能id</t>
  </si>
  <si>
    <t>19:增加buff持续时间</t>
  </si>
  <si>
    <t>buffId,持续时间</t>
  </si>
  <si>
    <t>20:增加飞行道具buffId</t>
  </si>
  <si>
    <t>飞行道具id,buff目标类型(0:自身,1:对方),buffId</t>
  </si>
  <si>
    <t>21:增加技能当前冷却时间</t>
  </si>
  <si>
    <t>冷却时间,技能id(0:任意),技能类型(可选)</t>
  </si>
  <si>
    <t>22:增加子弹数量</t>
  </si>
  <si>
    <t>数量</t>
  </si>
  <si>
    <t>23:增加子弹容量</t>
  </si>
  <si>
    <t>额外容量</t>
  </si>
  <si>
    <t>24:使用爆气</t>
  </si>
  <si>
    <t>25:设置buff层数</t>
  </si>
  <si>
    <t>武学id</t>
  </si>
  <si>
    <t>武学名</t>
  </si>
  <si>
    <t>武学类型</t>
  </si>
  <si>
    <t>所属门派</t>
  </si>
  <si>
    <t>所属内外攻</t>
  </si>
  <si>
    <t>默认状态</t>
  </si>
  <si>
    <t>各境界等级对应武学（从小到大排列，分号;隔开)</t>
  </si>
  <si>
    <t>通用技能</t>
  </si>
  <si>
    <t>需解锁技能</t>
  </si>
  <si>
    <t>对应武器</t>
  </si>
  <si>
    <t>武学描述</t>
  </si>
  <si>
    <t>Icon</t>
  </si>
  <si>
    <t>智力水平对应AI，越前面战斗智力越高</t>
  </si>
  <si>
    <t>开放世界是否开放</t>
  </si>
  <si>
    <t>Id</t>
  </si>
  <si>
    <t>tipType</t>
  </si>
  <si>
    <t>tipSect</t>
  </si>
  <si>
    <t>attackType</t>
  </si>
  <si>
    <t>DefatultState</t>
  </si>
  <si>
    <t>Skill</t>
  </si>
  <si>
    <t>NomalSkill</t>
  </si>
  <si>
    <t>lockSkill</t>
  </si>
  <si>
    <t>weapon</t>
  </si>
  <si>
    <t>des</t>
  </si>
  <si>
    <t>AIName</t>
  </si>
  <si>
    <r>
      <rPr>
        <sz val="11"/>
        <color theme="1"/>
        <rFont val="宋体"/>
        <family val="3"/>
        <charset val="134"/>
        <scheme val="minor"/>
      </rPr>
      <t>o</t>
    </r>
    <r>
      <rPr>
        <sz val="11"/>
        <color theme="1"/>
        <rFont val="宋体"/>
        <family val="3"/>
        <charset val="134"/>
        <scheme val="minor"/>
      </rPr>
      <t>pen_would</t>
    </r>
  </si>
  <si>
    <t>拳掌通式</t>
  </si>
  <si>
    <t>拳掌</t>
  </si>
  <si>
    <t>江湖武学</t>
  </si>
  <si>
    <t>quan/Idle3</t>
  </si>
  <si>
    <r>
      <rPr>
        <sz val="11"/>
        <color theme="1"/>
        <rFont val="宋体"/>
        <family val="3"/>
        <charset val="134"/>
        <scheme val="minor"/>
      </rPr>
      <t>10</t>
    </r>
    <r>
      <rPr>
        <sz val="11"/>
        <color theme="1"/>
        <rFont val="宋体"/>
        <family val="3"/>
        <charset val="134"/>
        <scheme val="minor"/>
      </rPr>
      <t>1</t>
    </r>
    <r>
      <rPr>
        <sz val="11"/>
        <color theme="1"/>
        <rFont val="宋体"/>
        <family val="3"/>
        <charset val="134"/>
        <scheme val="minor"/>
      </rPr>
      <t>0001;10</t>
    </r>
    <r>
      <rPr>
        <sz val="11"/>
        <color theme="1"/>
        <rFont val="宋体"/>
        <family val="3"/>
        <charset val="134"/>
        <scheme val="minor"/>
      </rPr>
      <t>1</t>
    </r>
    <r>
      <rPr>
        <sz val="11"/>
        <color theme="1"/>
        <rFont val="宋体"/>
        <family val="3"/>
        <charset val="134"/>
        <scheme val="minor"/>
      </rPr>
      <t>0002</t>
    </r>
  </si>
  <si>
    <t>江湖中流转的拳法武学通用招式。</t>
  </si>
  <si>
    <t>AI_quan3_1,AI_quan3_2,AI_quan3_3</t>
  </si>
  <si>
    <t>1010101;1010102;1010103;1010104;1010105;1010106;1010107;1010108;1010109;1010110</t>
  </si>
  <si>
    <t>此拳法传闻出自篇古锻场残篇，拳势如锻锤，千锤百炼，筋骨运使玄妙刚猛，其势之威，再无其他拳法可堪相匹。</t>
  </si>
  <si>
    <t>1010201;1010202;1010203;1010204;1010205;1010206;1010207;1010208;1010209;1010210</t>
  </si>
  <si>
    <t>拳势破旭，如朝霞日晷，伏压四方，镇厌万物，非心思刚直，所求正道者难以大成。</t>
  </si>
  <si>
    <t>太和</t>
  </si>
  <si>
    <r>
      <rPr>
        <sz val="11"/>
        <color theme="1"/>
        <rFont val="宋体"/>
        <family val="3"/>
        <charset val="134"/>
        <scheme val="minor"/>
      </rPr>
      <t>q</t>
    </r>
    <r>
      <rPr>
        <sz val="11"/>
        <color theme="1"/>
        <rFont val="宋体"/>
        <family val="3"/>
        <charset val="134"/>
        <scheme val="minor"/>
      </rPr>
      <t>uan/Idle3</t>
    </r>
  </si>
  <si>
    <t>1010301;1010302;1010303;1010304;1010305;1010306;1010307;1010308;1010309;1010310</t>
  </si>
  <si>
    <t>太和正法，真武太极，此拳法不拘门户之见，人人皆可修习，太极拳法自浅入深，以柔克刚，若然悟性心性不够，纵拳法天才亦难全尽其威。</t>
  </si>
  <si>
    <t>单手轻刃通式</t>
  </si>
  <si>
    <t>单手轻刃</t>
  </si>
  <si>
    <t>jian/Idle</t>
  </si>
  <si>
    <t>1020001;1020002</t>
  </si>
  <si>
    <t>江湖中流转的单手轻刃武学通用招式。</t>
  </si>
  <si>
    <t>AI_Jian1_1,AI_Jian1_2,AI_Jian1_3</t>
  </si>
  <si>
    <t>1020201_1;1020202;1020203;1020204;1020205;1020206;1020207;1020208;1020209;1020210</t>
  </si>
  <si>
    <t>1020201_2;1020201_3;1020201_2_2</t>
  </si>
  <si>
    <t>惊鸿翩然，飞巧凌击，孤鸿之悲，何问归途，恩仇两别处，破甲三千里。</t>
  </si>
  <si>
    <r>
      <rPr>
        <sz val="11"/>
        <color theme="1"/>
        <rFont val="宋体"/>
        <family val="3"/>
        <charset val="134"/>
        <scheme val="minor"/>
      </rPr>
      <t>jian/Idle</t>
    </r>
    <r>
      <rPr>
        <sz val="11"/>
        <color theme="1"/>
        <rFont val="宋体"/>
        <family val="3"/>
        <charset val="134"/>
        <scheme val="minor"/>
      </rPr>
      <t>2</t>
    </r>
  </si>
  <si>
    <t>1020301;1020302;1020303;1020304;1020305;1020306;1020307;1020308;1020309;1020310</t>
  </si>
  <si>
    <t>清风快剑，迅疾无形，其势轻灵潇洒，据传由江湖前客江怀楚所创，后江怀楚身死于镇国卫，功法下落不明。</t>
  </si>
  <si>
    <t>AI_Jian2_1,AI_Jian2_2,AI_Jian2_3</t>
  </si>
  <si>
    <t>天涯海阁</t>
  </si>
  <si>
    <t>jian/Idle3</t>
  </si>
  <si>
    <t>1020401;1020402;1020403;1020404;1020405;1020406;1020407;1020408;1020409;1020410</t>
  </si>
  <si>
    <t>天涯海阁所传刀法，为天涯海阁门主左三思凭海观澜所创，其势骤烈，似沧海浪涛。</t>
  </si>
  <si>
    <t>AI_Jian3_1,AI_Jian3_2,AI_Jian3_3</t>
  </si>
  <si>
    <t>1020501;1020502;1020503;1020504;1020505;1020506;1020507;1020508;1020509;1020510</t>
  </si>
  <si>
    <t>太和剑法，谓阴阳之初分，定化两仪，囊含四宇，至真至纯，为道家剑法真传，其广博精妙，远非寻常江湖招式可比，但若然心性不诚，悟性不足，纵学其剑法之形亦是枉然。</t>
  </si>
  <si>
    <t>浮萍剑术</t>
  </si>
  <si>
    <t>1020601;1020602;1020603;1020604;1020605;1020606;1020607;1020608;1020609;1020610</t>
  </si>
  <si>
    <t>浮萍剑术描述</t>
  </si>
  <si>
    <t>重刃通式</t>
  </si>
  <si>
    <t>重刃</t>
  </si>
  <si>
    <t>zhongren/Idle</t>
  </si>
  <si>
    <r>
      <rPr>
        <sz val="11"/>
        <color theme="1"/>
        <rFont val="宋体"/>
        <family val="3"/>
        <charset val="134"/>
        <scheme val="minor"/>
      </rPr>
      <t>10</t>
    </r>
    <r>
      <rPr>
        <sz val="11"/>
        <color theme="1"/>
        <rFont val="宋体"/>
        <family val="3"/>
        <charset val="134"/>
        <scheme val="minor"/>
      </rPr>
      <t>3</t>
    </r>
    <r>
      <rPr>
        <sz val="11"/>
        <color theme="1"/>
        <rFont val="宋体"/>
        <family val="3"/>
        <charset val="134"/>
        <scheme val="minor"/>
      </rPr>
      <t>0001;10</t>
    </r>
    <r>
      <rPr>
        <sz val="11"/>
        <color theme="1"/>
        <rFont val="宋体"/>
        <family val="3"/>
        <charset val="134"/>
        <scheme val="minor"/>
      </rPr>
      <t>3</t>
    </r>
    <r>
      <rPr>
        <sz val="11"/>
        <color theme="1"/>
        <rFont val="宋体"/>
        <family val="3"/>
        <charset val="134"/>
        <scheme val="minor"/>
      </rPr>
      <t>0002</t>
    </r>
  </si>
  <si>
    <t>江湖中流转的重刃武学，招式如封似闭，重若千钧。</t>
  </si>
  <si>
    <t>AI_zhongren_1,AI_zhongren_2,AI_zhongren_3</t>
  </si>
  <si>
    <t>1030101;1030102;1030103;1030104;1030105;1030106;1030107;1030108;1030109;1030110</t>
  </si>
  <si>
    <t>1030001;1030002</t>
  </si>
  <si>
    <t>重刃无锋，大巧不工，时名斩铁，以拙胜巧，何须奇技于侧，人剑为一，此身即斩。</t>
  </si>
  <si>
    <t>长兵通式</t>
  </si>
  <si>
    <t>长兵</t>
  </si>
  <si>
    <t>qiangfa/Idle</t>
  </si>
  <si>
    <r>
      <rPr>
        <sz val="11"/>
        <color theme="1"/>
        <rFont val="宋体"/>
        <family val="3"/>
        <charset val="134"/>
        <scheme val="minor"/>
      </rPr>
      <t>1</t>
    </r>
    <r>
      <rPr>
        <sz val="11"/>
        <color theme="1"/>
        <rFont val="宋体"/>
        <family val="3"/>
        <charset val="134"/>
        <scheme val="minor"/>
      </rPr>
      <t>040001;1040002;1040003</t>
    </r>
  </si>
  <si>
    <t>江湖中流转的长兵武学，招式大开大合，威势惊人，令人闻之生畏。</t>
  </si>
  <si>
    <t>AI_qiangfa2_1,AI_qiangfa2_2,AI_qiangfa2_3</t>
  </si>
  <si>
    <t>1040101;1040102;1040103;1040104;1040105;1040106;1040107;1040108;1040109;1040110</t>
  </si>
  <si>
    <t>1040001;1040002</t>
  </si>
  <si>
    <t>过河之卒，何问北顾之机，此枪法出于行伍，暴烈霸道，其上所述皆为以命换命，以血相搏之法。</t>
  </si>
  <si>
    <t>1040201;1040202;1040203;1040204;1040205;1040206;1040207;1040208;1040209;1040210</t>
  </si>
  <si>
    <r>
      <rPr>
        <sz val="11"/>
        <color theme="1"/>
        <rFont val="宋体"/>
        <family val="3"/>
        <charset val="134"/>
        <scheme val="minor"/>
      </rPr>
      <t>1</t>
    </r>
    <r>
      <rPr>
        <sz val="11"/>
        <color theme="1"/>
        <rFont val="宋体"/>
        <family val="3"/>
        <charset val="134"/>
        <scheme val="minor"/>
      </rPr>
      <t>040001;1040002</t>
    </r>
  </si>
  <si>
    <t>有轩辕氏，玄血入阵，巡视四方，踏八荒而定九州，此为十方拜服之旌。</t>
  </si>
  <si>
    <t>1040301;1040302;1040303;1040304;1040305;1040306;1040307;1040308;1040309;1040310</t>
  </si>
  <si>
    <t>众生所在，皆为菩提化处，相空无异，唯慈悲常驻常守，无染凡境。</t>
  </si>
  <si>
    <t>扇法通式</t>
  </si>
  <si>
    <t>扇子</t>
  </si>
  <si>
    <t>shanzi/Idle</t>
  </si>
  <si>
    <r>
      <rPr>
        <sz val="11"/>
        <color theme="1"/>
        <rFont val="宋体"/>
        <family val="3"/>
        <charset val="134"/>
        <scheme val="minor"/>
      </rPr>
      <t>105</t>
    </r>
    <r>
      <rPr>
        <sz val="11"/>
        <color theme="1"/>
        <rFont val="宋体"/>
        <family val="3"/>
        <charset val="134"/>
        <scheme val="minor"/>
      </rPr>
      <t>0001;10</t>
    </r>
    <r>
      <rPr>
        <sz val="11"/>
        <color theme="1"/>
        <rFont val="宋体"/>
        <family val="3"/>
        <charset val="134"/>
        <scheme val="minor"/>
      </rPr>
      <t>5</t>
    </r>
    <r>
      <rPr>
        <sz val="11"/>
        <color theme="1"/>
        <rFont val="宋体"/>
        <family val="3"/>
        <charset val="134"/>
        <scheme val="minor"/>
      </rPr>
      <t>0002</t>
    </r>
  </si>
  <si>
    <t>江湖中流转的扇法武学，招式潇洒灵动，却亦暗藏杀机。</t>
  </si>
  <si>
    <t>AI_Shanzi1_1,AI_Shanzi1_2,AI_Shanzi1_3</t>
  </si>
  <si>
    <t>1050101;1050102;1050103;1050104;1050105;1050106;1050107;1050108;1050109;1050110</t>
  </si>
  <si>
    <t>1050001;1050002</t>
  </si>
  <si>
    <t>遗响而悲风，遮拦迷眼，文人风骨轻赋，此扇法出自天涯海阁，集百家之长，其式亦隐隐有文章凤姿所在。</t>
  </si>
  <si>
    <t>暗器通式</t>
  </si>
  <si>
    <t>暗器</t>
  </si>
  <si>
    <r>
      <rPr>
        <sz val="11"/>
        <color theme="1"/>
        <rFont val="宋体"/>
        <family val="3"/>
        <charset val="134"/>
        <scheme val="minor"/>
      </rPr>
      <t>a</t>
    </r>
    <r>
      <rPr>
        <sz val="11"/>
        <color theme="1"/>
        <rFont val="宋体"/>
        <family val="3"/>
        <charset val="134"/>
        <scheme val="minor"/>
      </rPr>
      <t>nqi/Idle</t>
    </r>
  </si>
  <si>
    <t>1060001;1060002</t>
  </si>
  <si>
    <t>江湖中流转的暗器武学，其内杀机隐现，至阴至险。</t>
  </si>
  <si>
    <t>AI_anqi_1,AI_anqi_2,AI_anqi_3</t>
  </si>
  <si>
    <t>1060101;1060102;1060103;1060104;1060105;1060106;1060107;1060108;1060109;1060110</t>
  </si>
  <si>
    <r>
      <rPr>
        <sz val="11"/>
        <color theme="1"/>
        <rFont val="宋体"/>
        <family val="3"/>
        <charset val="134"/>
        <scheme val="minor"/>
      </rPr>
      <t>1060001</t>
    </r>
    <r>
      <rPr>
        <sz val="11"/>
        <color theme="1"/>
        <rFont val="宋体"/>
        <family val="3"/>
        <charset val="134"/>
        <scheme val="minor"/>
      </rPr>
      <t>;1060002</t>
    </r>
  </si>
  <si>
    <t>据传出自巴蜀唐门外门，虽为暗器飞刀，却亦属堂堂正正之术，出手时宛若梨花暴雨，难以暇接。</t>
  </si>
  <si>
    <t>腿脚通式</t>
  </si>
  <si>
    <t>腿脚</t>
  </si>
  <si>
    <t>tui/Idle</t>
  </si>
  <si>
    <r>
      <rPr>
        <sz val="11"/>
        <color theme="1"/>
        <rFont val="宋体"/>
        <family val="3"/>
        <charset val="134"/>
        <scheme val="minor"/>
      </rPr>
      <t>10</t>
    </r>
    <r>
      <rPr>
        <sz val="11"/>
        <color theme="1"/>
        <rFont val="宋体"/>
        <family val="3"/>
        <charset val="134"/>
        <scheme val="minor"/>
      </rPr>
      <t>9</t>
    </r>
    <r>
      <rPr>
        <sz val="11"/>
        <color theme="1"/>
        <rFont val="宋体"/>
        <family val="3"/>
        <charset val="134"/>
        <scheme val="minor"/>
      </rPr>
      <t>0001;10</t>
    </r>
    <r>
      <rPr>
        <sz val="11"/>
        <color theme="1"/>
        <rFont val="宋体"/>
        <family val="3"/>
        <charset val="134"/>
        <scheme val="minor"/>
      </rPr>
      <t>9</t>
    </r>
    <r>
      <rPr>
        <sz val="11"/>
        <color theme="1"/>
        <rFont val="宋体"/>
        <family val="3"/>
        <charset val="134"/>
        <scheme val="minor"/>
      </rPr>
      <t>0002</t>
    </r>
  </si>
  <si>
    <t>江湖中流转的腿法武学通用招式，其势刚劲阳猛。</t>
  </si>
  <si>
    <t>AI_tui_1,AI_tui_2,AI_tui_3</t>
  </si>
  <si>
    <t>1090101;1090102;1090103;1090104;1090105;1090106;1090107;1090108;1090109;1090110</t>
  </si>
  <si>
    <t>半梦半醒，破灭颠倒梦想，人笑饮醉狂歌，岂知人世知音，无双降龙，国士之疏狂，当如是也！</t>
  </si>
  <si>
    <t>双手轻刃通式</t>
  </si>
  <si>
    <t>双手轻刃</t>
  </si>
  <si>
    <t>shuangshouqingren/Idle</t>
  </si>
  <si>
    <r>
      <rPr>
        <sz val="11"/>
        <color theme="1"/>
        <rFont val="宋体"/>
        <family val="3"/>
        <charset val="134"/>
        <scheme val="minor"/>
      </rPr>
      <t>110</t>
    </r>
    <r>
      <rPr>
        <sz val="11"/>
        <color theme="1"/>
        <rFont val="宋体"/>
        <family val="3"/>
        <charset val="134"/>
        <scheme val="minor"/>
      </rPr>
      <t>0001;1</t>
    </r>
    <r>
      <rPr>
        <sz val="11"/>
        <color theme="1"/>
        <rFont val="宋体"/>
        <family val="3"/>
        <charset val="134"/>
        <scheme val="minor"/>
      </rPr>
      <t>10</t>
    </r>
    <r>
      <rPr>
        <sz val="11"/>
        <color theme="1"/>
        <rFont val="宋体"/>
        <family val="3"/>
        <charset val="134"/>
        <scheme val="minor"/>
      </rPr>
      <t>0002</t>
    </r>
  </si>
  <si>
    <t>江湖中流转的双手轻刃武学通用招式，与中原武学迥异。</t>
  </si>
  <si>
    <t>AI_shuangshouqingren_1,AI_shuangshouqingren_2,AI_shuangshouqingren_3</t>
  </si>
  <si>
    <t>1100101;1100102;1100103;1100104;1100105;1100106;1100107;1100108;1100109;1100110</t>
  </si>
  <si>
    <r>
      <rPr>
        <sz val="11"/>
        <color theme="1"/>
        <rFont val="宋体"/>
        <family val="3"/>
        <charset val="134"/>
        <scheme val="minor"/>
      </rPr>
      <t>1</t>
    </r>
    <r>
      <rPr>
        <sz val="11"/>
        <color theme="1"/>
        <rFont val="宋体"/>
        <family val="3"/>
        <charset val="134"/>
        <scheme val="minor"/>
      </rPr>
      <t>100001;1100002</t>
    </r>
  </si>
  <si>
    <t>记载了无心流拔刀术的技巧，其与中原武学迥然不同，除此以外，再无此招式的来历可考。</t>
  </si>
  <si>
    <t>绳镖通式</t>
  </si>
  <si>
    <t>绳镖</t>
  </si>
  <si>
    <t>shengbiao/Idle</t>
  </si>
  <si>
    <t>1110001;1110002</t>
  </si>
  <si>
    <t>缺少描述</t>
  </si>
  <si>
    <t>AI_shengbiao_1,AI_shengbiao_2,AI_shengbiao_3</t>
  </si>
  <si>
    <t>1110101;1110102;1110103;1110104;1110105;1110106;1110107;1110108;1110109;1110110</t>
  </si>
  <si>
    <t>短兵通式</t>
  </si>
  <si>
    <t>短兵</t>
  </si>
  <si>
    <t>duanbing/Idle</t>
  </si>
  <si>
    <t>1150001;1150002</t>
  </si>
  <si>
    <t>江湖中流转的匕首武学通用招式。</t>
  </si>
  <si>
    <t>AI_duanbing_1,AI_duanbing_2,AI_duanbing_3</t>
  </si>
  <si>
    <t>五圣教</t>
  </si>
  <si>
    <t>1150101;1150102;1150103;1150104;1150105;1150106;1150107;1150108;1150109;1150110</t>
  </si>
  <si>
    <t>五圣教秘传，专擅贴身短打，近斗搏杀，观势如情人悱恻，诡雅难明，然却阴狠莫辨，凶毒至极。</t>
  </si>
  <si>
    <t>火器通式</t>
  </si>
  <si>
    <t>火器</t>
  </si>
  <si>
    <t>huoqiang/Idle</t>
  </si>
  <si>
    <t>1140001;1140002</t>
  </si>
  <si>
    <t>江湖中流转的通用火器操持之法。</t>
  </si>
  <si>
    <t>AI_huoqiang_1,AI_huoqiang_2,AI_huoqiang_3</t>
  </si>
  <si>
    <t>1140101;1140102;1140103;1140104;1140105;1140106;1140107;1140108;1140109;1140110</t>
  </si>
  <si>
    <t>西域传入的火器机关详解，内含火器养护、击发、拆解等诸多法门，精奥晦杂，难以言述。</t>
  </si>
  <si>
    <t>弓箭通式</t>
  </si>
  <si>
    <t>弓箭</t>
  </si>
  <si>
    <t>gongjian/Idle</t>
  </si>
  <si>
    <t>1120001;1120002</t>
  </si>
  <si>
    <t>江湖中流转的弓箭操持之法。</t>
  </si>
  <si>
    <t>AI_gongjian_1,AI_gongjian_2,AI_gongjian_3</t>
  </si>
  <si>
    <t>1120101;1120102;1120103;1120104;1120105;1120106;1120107;1120108;1120109;1120110</t>
  </si>
  <si>
    <t>尽载军阵所传弓弩操持之法，心体之术分而习练，方能百步穿杨，透石没簇。</t>
  </si>
  <si>
    <t>内功</t>
  </si>
  <si>
    <t>2010101;2010102;2010103;2010104;2010105;2010106;2010107;2010108</t>
  </si>
  <si>
    <t>天涯海阁所传内功，据传为百十年前，一无名老者路途径三生石处所遗，其内招式浩然广博，深妙无穷。</t>
  </si>
  <si>
    <t>2010201;2010202;2010203;2010204;2010205;2010206;2010207;2010208</t>
  </si>
  <si>
    <t>此术据传为“刀祖”于红梅所秘藏之法，其上记述的功力奇诡怪诞，更兼残暴嗜虐，修习此术者无不难得善终。</t>
  </si>
  <si>
    <t>2010301;2010302;2010303;2010304;2010305;2010306;2010307;2010308</t>
  </si>
  <si>
    <t>两禅寺新立，诸式流出，此心法亦是在少林分立之乱中传至江湖，后不知所踪，终不为人知。</t>
  </si>
  <si>
    <t>2010401;2010402;2010403;2010404;2010405;2010406;2010407;2010408</t>
  </si>
  <si>
    <t>闻有仙人，经九劫而不死，终九厄而不灭，其身其形，似刑天舞戚，怒战不止，此内功亦为一处祭祀之地所现，是正是邪，犹未可知。</t>
  </si>
  <si>
    <t>2010501;2010502;2010503;2010504;2010505;2010506;2010507;2010508</t>
  </si>
  <si>
    <t>世如火窟，人坐业火莲，夜日熬煎，明明三昧，诸法诸相空识，行灭世之法，曰大慈悲者，此为阿修罗道。</t>
  </si>
  <si>
    <t>2010601;2010602;2010603;2010604;2010605;2010606;2010607;2010608</t>
  </si>
  <si>
    <t>太素之问无觅，医者之道独行，此灵枢一篇，悬壶济世，仅此便足。</t>
  </si>
  <si>
    <t>2010701;2010702;2010703;2010704;2010705;2010706;2010707;2010708</t>
  </si>
  <si>
    <t>太玄冥冥，一气混元，玄之又玄，众妙之门，众法首章。</t>
  </si>
  <si>
    <t>2010801;2010802;2010803;2010804;2010805;2010806;2010807;2010808</t>
  </si>
  <si>
    <t>悟玄可通明，悟理方参契，此上心决古朴难明，似与昆仑天池隐有关联。</t>
  </si>
  <si>
    <t>2010901;2010902;2010903;2010904;2010905;2010906;2010907;2010908</t>
  </si>
  <si>
    <t>吸星而吞宇，噬寰而堙尘，此式霸道冠绝天下，远非寻常武学可比，但因其威势过烈，非大毅力之人难习至巅峰。</t>
  </si>
  <si>
    <t>2011001;2011002;2011003;2011004;2011005;2011006;2011007;2011008</t>
  </si>
  <si>
    <t>湘妃洒泪成竹，流水无心葬兰，此书所载，既为武学，又似诗篇，其中悲切之意，难堪再语。</t>
  </si>
  <si>
    <t>2011101;2011102;2011103;2011104;2011105;2011106;2011107;2011108</t>
  </si>
  <si>
    <t>世所罕见的内功心法，运使若朝霞漫天，云野四盖，紫气至处，万化皆消。</t>
  </si>
  <si>
    <t>2011201;2011202;2011203;2011204;2011205;2011206;2011207;2011208</t>
  </si>
  <si>
    <t>2011301;2011302;2011303;2011304;2011305;2011306;2011307;2011308</t>
  </si>
  <si>
    <t>2011401;2011402;2011403;2011404;2011405;2011406;2011407;2011408</t>
  </si>
  <si>
    <t>2011501;2011502;2011503;2011504;2011505;2011506;2011507;2011508</t>
  </si>
  <si>
    <t>2011601;2011602;2011603;2011604;2011605;2011606;2011607;2011608</t>
  </si>
  <si>
    <t>2011701;2011702;2011703;2011704;2011705;2011706;2011707;2011708</t>
  </si>
  <si>
    <t>轻功</t>
  </si>
  <si>
    <t>3010101;3010102;3010103;3010104;3010105;3010106;3010107;3010108</t>
  </si>
  <si>
    <t>踏阁而步海，卧行而凌空，天涯海阁所传步法，潇洒灵动，独有文生气象。</t>
  </si>
  <si>
    <t>3010201;3010202;3010203;3010204;3010205;3010206;3010207;3010208</t>
  </si>
  <si>
    <t>出自八卦的步法，行如游身，又谓游身八卦形，据传可八步黏蝉，不落身形。</t>
  </si>
  <si>
    <t>洄流身法</t>
  </si>
  <si>
    <t>3010301;3010302;3010303;3010304;3010305;3010306;3010307;3010308</t>
  </si>
  <si>
    <t>如水如势，无常无行，其身法似洄流奔水，反复莫测，其所创之出处已不可考。</t>
  </si>
  <si>
    <t>3010401;3010402;3010403;3010404;3010405;3010406;3010407;3010408</t>
  </si>
  <si>
    <t>凌波微步，罗袜生尘，飘摇若雪，传闻有神女，轻移莲步，其姿轻盈，其法玄妙。</t>
  </si>
  <si>
    <t>3010501;3010502;3010503;3010504;3010505;3010506;3010507;3010508</t>
  </si>
  <si>
    <t>步伐取自梅花寒香之意，独寒独蕴，实为江湖内不可多见之运步巧术。</t>
  </si>
  <si>
    <t>3010601;3010602;3010603;3010604;3010605;3010606;3010607;3010608</t>
  </si>
  <si>
    <t>此术来源已不可追，其以犰狳之形入武，穿纵滚翻，攻敌之不备，避寻常招式所不可避。</t>
  </si>
  <si>
    <t>3010701;3010702;3010703;3010704;3010705;3010706;3010707;3010708</t>
  </si>
  <si>
    <t>梯云而登青天，渺目浮云，可望得道之一字？</t>
  </si>
  <si>
    <t>3010801;3010802;3010803;3010804;3010805;3010806;3010807;3010808</t>
  </si>
  <si>
    <t>十步杀一人，千里不留行，魍魉魑魅，步诡踏血。</t>
  </si>
  <si>
    <t>3010901;3010902;3010903;3010904;3010905;3010906;3010907;3010908</t>
  </si>
  <si>
    <t>穿纵之燕，步身合一，纤巧破云，另有诸般变化寓中。</t>
  </si>
  <si>
    <t>3011001;3011002;3011003;3011004;3011005;3011006;3011007;3011008</t>
  </si>
  <si>
    <t>长亭古道，故乡月明俱远寄，人无归还，此情何书？</t>
  </si>
  <si>
    <t>3011101;3011102;3011103;3011104;3011105;3011106;3011107;3011108</t>
  </si>
  <si>
    <t>3011201;3011202;3011203;3011204;3011205;3011206;3011207;3011208</t>
  </si>
  <si>
    <t>3011301;3011302;3011303;3011304;3011305;3011306;3011307;3011308</t>
  </si>
  <si>
    <t>3011401;3011402;3011403;3011404;3011405;3011406;3011407;3011408</t>
  </si>
  <si>
    <t>狼</t>
  </si>
  <si>
    <t>lang/Idle</t>
  </si>
  <si>
    <t>5210001;5210002</t>
  </si>
  <si>
    <t>狼牙撕咬，虽钻心刻骨，却并无技巧可言。</t>
  </si>
  <si>
    <t>AI_lang_1,AI_lang_2,AI_lang_3</t>
  </si>
  <si>
    <t>蛇</t>
  </si>
  <si>
    <t>she/Idle</t>
  </si>
  <si>
    <t>5310001</t>
  </si>
  <si>
    <t>毒牙撕咬，内含剧毒，虽钻心刻骨，却并无技巧可言。</t>
  </si>
  <si>
    <t>AI_she_1,AI_she_2,AI_she_3</t>
  </si>
  <si>
    <t>动物内功</t>
  </si>
  <si>
    <t>动物轻功</t>
  </si>
  <si>
    <t>蛊人攻击</t>
  </si>
  <si>
    <t>纵跃</t>
  </si>
  <si>
    <t>9000001</t>
  </si>
  <si>
    <t>江湖中的纵跃法，双足鼎力，向上纵跃。</t>
  </si>
  <si>
    <t>长兵重击</t>
  </si>
  <si>
    <t>9040008</t>
  </si>
  <si>
    <t>江湖中流转的扇法之重击，招式潇洒灵动，却亦暗藏杀机。</t>
  </si>
  <si>
    <t>绳镖基础招式</t>
  </si>
  <si>
    <t>9110001;9110002;9110003</t>
  </si>
  <si>
    <t>9110011;9110012</t>
  </si>
  <si>
    <t>江湖中流转的绳镖武学，多为诡门所习，令人防不胜防。</t>
  </si>
  <si>
    <t>软鞭</t>
  </si>
  <si>
    <t>ruanbian/Idle</t>
  </si>
  <si>
    <t>1130101;1130102;1130103;1130104;1130105;1130106;1130107;1130108;1130109;1130110</t>
  </si>
  <si>
    <t>1130001;1130002</t>
  </si>
  <si>
    <t>蛇，蝎，蟾，蜈，蛛为五圣鳞之灵，辅净蛊锻体，乃五圣教内秘传鞭法。</t>
  </si>
  <si>
    <t>3011501;3011502;3011503;3011504;3011505;3011506;3011507;3011508</t>
  </si>
  <si>
    <t>习武修身，若逆水而行，此身既至，何不逆流击水？</t>
  </si>
  <si>
    <t>2011801;2011802;2011803;2011804;2011805;2011806;2011807;2011809</t>
  </si>
  <si>
    <t>尧九年支祈为孽，应龙驱之淮阳山足下，其怨动山荡海。</t>
  </si>
  <si>
    <t>tricks/8020701</t>
  </si>
  <si>
    <t>tricks/8020702</t>
  </si>
  <si>
    <t>tricks/8060201</t>
  </si>
  <si>
    <t>tricks/8060202</t>
  </si>
  <si>
    <t>tricks/8010401</t>
  </si>
  <si>
    <t>tricks/8010402</t>
  </si>
  <si>
    <t>tricks/8100301</t>
  </si>
  <si>
    <t>tricks/8100302</t>
  </si>
  <si>
    <t>tricks/8100401</t>
  </si>
  <si>
    <t>tricks/8100402</t>
  </si>
  <si>
    <t>动作ID</t>
  </si>
  <si>
    <t>归属武学</t>
  </si>
  <si>
    <t>招式名称</t>
  </si>
  <si>
    <t>WuxueName</t>
  </si>
  <si>
    <t>SkillName</t>
  </si>
  <si>
    <t>白猿托印</t>
  </si>
  <si>
    <t>如雷贯耳</t>
  </si>
  <si>
    <t>古锤-贯体</t>
  </si>
  <si>
    <t>1010101_2</t>
  </si>
  <si>
    <t>1010101_3</t>
  </si>
  <si>
    <t>古锤-叠冲</t>
  </si>
  <si>
    <t>1010103_2</t>
  </si>
  <si>
    <t>古锤-锻终</t>
  </si>
  <si>
    <t>旭烈万缕</t>
  </si>
  <si>
    <t>镇残碑</t>
  </si>
  <si>
    <t>伏邪诛阳</t>
  </si>
  <si>
    <t>无极劲</t>
  </si>
  <si>
    <t>提撩式</t>
  </si>
  <si>
    <t>贯日斩</t>
  </si>
  <si>
    <t>纵起惊鸿</t>
  </si>
  <si>
    <t>1020201_2</t>
  </si>
  <si>
    <t>1020201_2_2</t>
  </si>
  <si>
    <t>1020201_3</t>
  </si>
  <si>
    <t>骋风图南</t>
  </si>
  <si>
    <t>物衍天行</t>
  </si>
  <si>
    <t>孤鸿照影</t>
  </si>
  <si>
    <t>振羽行</t>
  </si>
  <si>
    <t>雁归南返</t>
  </si>
  <si>
    <t>风潇雨晦</t>
  </si>
  <si>
    <t>秋风落尽</t>
  </si>
  <si>
    <t>朔风厉松</t>
  </si>
  <si>
    <t>掠青川</t>
  </si>
  <si>
    <t>飞残絮</t>
  </si>
  <si>
    <t>沧溟游</t>
  </si>
  <si>
    <t>断西关</t>
  </si>
  <si>
    <t>撼地摧城</t>
  </si>
  <si>
    <t>锋卷破浪</t>
  </si>
  <si>
    <t>覆压千钧</t>
  </si>
  <si>
    <t>夜斩石虎</t>
  </si>
  <si>
    <t>肃勇志</t>
  </si>
  <si>
    <t>敌万军</t>
  </si>
  <si>
    <t>觅天狼</t>
  </si>
  <si>
    <t>望三关</t>
  </si>
  <si>
    <t>横叠嶂</t>
  </si>
  <si>
    <t>守孤山</t>
  </si>
  <si>
    <t>喷酒</t>
  </si>
  <si>
    <t>九州纵横</t>
  </si>
  <si>
    <t>十方共主</t>
  </si>
  <si>
    <t>八荒尽取</t>
  </si>
  <si>
    <t>无我无相</t>
  </si>
  <si>
    <t>一苇横江</t>
  </si>
  <si>
    <t>拈花掷象</t>
  </si>
  <si>
    <t>袖纳乾坤</t>
  </si>
  <si>
    <t>扇法</t>
  </si>
  <si>
    <t>转千阙</t>
  </si>
  <si>
    <t>复重楼</t>
  </si>
  <si>
    <t>经合夜昼</t>
  </si>
  <si>
    <t>蕴纳周身</t>
  </si>
  <si>
    <t>化气贯神</t>
  </si>
  <si>
    <t>枪击</t>
  </si>
  <si>
    <t>广寒挂星</t>
  </si>
  <si>
    <t>鹞哨</t>
  </si>
  <si>
    <t>雨骤</t>
  </si>
  <si>
    <t>沾叶</t>
  </si>
  <si>
    <t>暴雨梨花</t>
  </si>
  <si>
    <t>别离</t>
  </si>
  <si>
    <t>云龙九现</t>
  </si>
  <si>
    <t>山川无极</t>
  </si>
  <si>
    <t>飞龙在天</t>
  </si>
  <si>
    <t>龙游天地</t>
  </si>
  <si>
    <t>神龙摆尾</t>
  </si>
  <si>
    <t>亢龙有悔</t>
  </si>
  <si>
    <t>梭云回日</t>
  </si>
  <si>
    <t>纵九霄</t>
  </si>
  <si>
    <t>雁南归</t>
  </si>
  <si>
    <t>鬼十斩</t>
  </si>
  <si>
    <t>一闪</t>
  </si>
  <si>
    <t>居·合</t>
  </si>
  <si>
    <t>刀术.里切</t>
  </si>
  <si>
    <t>刀术.里返</t>
  </si>
  <si>
    <t>斩·断石</t>
  </si>
  <si>
    <t>裟·破林</t>
  </si>
  <si>
    <t>密·归寂</t>
  </si>
  <si>
    <t>镖影诡式</t>
  </si>
  <si>
    <t>隐火匿尘</t>
  </si>
  <si>
    <t>扫岳荡丘</t>
  </si>
  <si>
    <t>草蛇金线</t>
  </si>
  <si>
    <t>流星奔散</t>
  </si>
  <si>
    <t>金焰敛血</t>
  </si>
  <si>
    <t>涤山荡野</t>
  </si>
  <si>
    <t>破踪却敌</t>
  </si>
  <si>
    <t>澜沧凌栈</t>
  </si>
  <si>
    <t>灵蛇刁蛊</t>
  </si>
  <si>
    <t>天龙佑躯</t>
  </si>
  <si>
    <t>炸珠·破</t>
  </si>
  <si>
    <t>焰弥烟散</t>
  </si>
  <si>
    <t>散珠·蓄</t>
  </si>
  <si>
    <t>纵弓离弦</t>
  </si>
  <si>
    <t>捕兽陷阱</t>
  </si>
  <si>
    <t>矢雨晴</t>
  </si>
  <si>
    <t>寒猎晓镝</t>
  </si>
  <si>
    <t>箭穿杨</t>
  </si>
  <si>
    <t>身双影残</t>
  </si>
  <si>
    <t>独饮邀月</t>
  </si>
  <si>
    <t>谪玉盘</t>
  </si>
  <si>
    <t>大自在天</t>
  </si>
  <si>
    <t>鹤拂云</t>
  </si>
  <si>
    <t>北海倒悬</t>
  </si>
  <si>
    <t>长天净</t>
  </si>
  <si>
    <t>天衣无缝</t>
  </si>
  <si>
    <t>川流不息</t>
  </si>
  <si>
    <t>如渠似通</t>
  </si>
  <si>
    <t>水流云散</t>
  </si>
  <si>
    <t>击水穿石</t>
  </si>
  <si>
    <t>洄远山遥</t>
  </si>
  <si>
    <t>涌泉洄</t>
  </si>
  <si>
    <t>冲泉灌顶</t>
  </si>
  <si>
    <t>易水留歌</t>
  </si>
  <si>
    <t>奔泉涌</t>
  </si>
  <si>
    <t>冰肌玉骨</t>
  </si>
  <si>
    <t>淡墨洗砚</t>
  </si>
  <si>
    <t>离魂鬼降</t>
  </si>
  <si>
    <t>憩燕登云</t>
  </si>
  <si>
    <t>凌波生尘</t>
  </si>
  <si>
    <t>紫乌啼月</t>
  </si>
  <si>
    <t>山穷水尽</t>
  </si>
  <si>
    <t>逆流逐浪</t>
  </si>
  <si>
    <t>狼技能</t>
  </si>
  <si>
    <t>扑咬</t>
  </si>
  <si>
    <t>兽爪</t>
  </si>
  <si>
    <t>蛇技能</t>
  </si>
  <si>
    <t>毒雾</t>
  </si>
  <si>
    <t>熊技能</t>
  </si>
  <si>
    <t>撼山跃</t>
  </si>
  <si>
    <t>通常动作</t>
  </si>
  <si>
    <t>爆气</t>
  </si>
  <si>
    <t>前闪避</t>
  </si>
  <si>
    <t>起身技</t>
  </si>
  <si>
    <t>拳掌轻击壹式</t>
  </si>
  <si>
    <t>拳掌轻击贰式</t>
  </si>
  <si>
    <t>拳掌轻击叁式</t>
  </si>
  <si>
    <t>拳掌轻击肆式</t>
  </si>
  <si>
    <t>拳掌重击</t>
  </si>
  <si>
    <t>单手轻刃轻击壹式</t>
  </si>
  <si>
    <t>单手轻刃轻击贰式</t>
  </si>
  <si>
    <t>单手轻刃轻击叁式</t>
  </si>
  <si>
    <t>单手轻刃重击</t>
  </si>
  <si>
    <t>重刃轻击壹式</t>
  </si>
  <si>
    <t>重刃轻击贰式</t>
  </si>
  <si>
    <t>重刃重击</t>
  </si>
  <si>
    <t>长兵轻击壹式</t>
  </si>
  <si>
    <t>长兵轻击贰式</t>
  </si>
  <si>
    <t>长兵轻击叁式</t>
  </si>
  <si>
    <t>一叶知秋</t>
  </si>
  <si>
    <t>扇法轻击壹式</t>
  </si>
  <si>
    <t>扇法轻击贰式</t>
  </si>
  <si>
    <t>扇法轻击叁式</t>
  </si>
  <si>
    <t>扇法轻击肆式</t>
  </si>
  <si>
    <t>扇法重击</t>
  </si>
  <si>
    <t>所属类别</t>
  </si>
  <si>
    <t>所属亚类别 (武器类型)</t>
  </si>
  <si>
    <t>境界要求</t>
  </si>
  <si>
    <t>武学性质 主动类型</t>
  </si>
  <si>
    <t>技能显示类似</t>
  </si>
  <si>
    <t>装配位置</t>
  </si>
  <si>
    <t>按键方式</t>
  </si>
  <si>
    <t>使用的技能效果</t>
  </si>
  <si>
    <t>散学类型</t>
  </si>
  <si>
    <t>攻击距离  (这个字段战斗未使用)</t>
  </si>
  <si>
    <t>属性提升</t>
  </si>
  <si>
    <t>招式效果</t>
  </si>
  <si>
    <t>效果组成公式</t>
  </si>
  <si>
    <t>内功效果组成公式</t>
  </si>
  <si>
    <t>招式描述</t>
  </si>
  <si>
    <t>效果段数 (这个字段战斗未使用)</t>
  </si>
  <si>
    <t>效果目标  (这个字段战斗未使用)</t>
  </si>
  <si>
    <t>攻击附加状态(攻击的时候才会生效)</t>
  </si>
  <si>
    <t>状态持续时间(这个字段战斗未使用)</t>
  </si>
  <si>
    <t>消耗类型</t>
  </si>
  <si>
    <t>消耗值</t>
  </si>
  <si>
    <t>技能持续时间</t>
  </si>
  <si>
    <t>增加内劲点</t>
  </si>
  <si>
    <t>受击方被击中增加内劲点</t>
  </si>
  <si>
    <t>对应心诀</t>
  </si>
  <si>
    <t>对应动作</t>
  </si>
  <si>
    <t>共用CD动作</t>
  </si>
  <si>
    <t>共用CD动作2</t>
  </si>
  <si>
    <t>对应ICON</t>
  </si>
  <si>
    <t>AnimationType</t>
  </si>
  <si>
    <t>WeaponType</t>
  </si>
  <si>
    <t>attribute</t>
  </si>
  <si>
    <t>ActiveType</t>
  </si>
  <si>
    <t>ShowType</t>
  </si>
  <si>
    <t>EquipPos</t>
  </si>
  <si>
    <t>UseSkill</t>
  </si>
  <si>
    <t>SanxueName</t>
  </si>
  <si>
    <t>AtkDistance</t>
  </si>
  <si>
    <t>SxTs</t>
  </si>
  <si>
    <t>EffectType</t>
  </si>
  <si>
    <t>Effect</t>
  </si>
  <si>
    <t>Effect2</t>
  </si>
  <si>
    <t>Des</t>
  </si>
  <si>
    <t>BuffTarget</t>
  </si>
  <si>
    <t>Buff</t>
  </si>
  <si>
    <t>BuffTime</t>
  </si>
  <si>
    <t>CostType</t>
  </si>
  <si>
    <t>cost</t>
  </si>
  <si>
    <t>sustainTime</t>
  </si>
  <si>
    <t>addPoint</t>
  </si>
  <si>
    <t>BeaddPoint</t>
  </si>
  <si>
    <t>XinJue</t>
  </si>
  <si>
    <t>stateName</t>
  </si>
  <si>
    <t>stateName2</t>
  </si>
  <si>
    <t>stateName3</t>
  </si>
  <si>
    <t>武功</t>
  </si>
  <si>
    <t>江湖通式</t>
  </si>
  <si>
    <t xml:space="preserve">主动技能：向前上方双掌斜推，攻击敌方下巴，把人托起
可中断普攻，敌浮空半人高
</t>
  </si>
  <si>
    <t>伤害</t>
  </si>
  <si>
    <t>外功攻击*0.5</t>
  </si>
  <si>
    <t>内功攻击*0.5</t>
  </si>
  <si>
    <t>主动招式：向前上方双掌斜推，攻击敌人下巴，把人托起，致使敌人浮空并造成外功攻击伤害和内功攻击伤害。可中断普通攻击强制施展。（影响属性：外功攻击，内功攻击）</t>
  </si>
  <si>
    <t>敌人</t>
  </si>
  <si>
    <t>quan/Skill7</t>
  </si>
  <si>
    <t>tricks/1010001</t>
  </si>
  <si>
    <t>主动招式：双掌向前上方斜推，猛击敌人下颌，造成内外功伤害并使其浮空。</t>
  </si>
  <si>
    <t>集迅猛之势向前，聚势于一点，猛突贯破，对前方目标造成伤害</t>
  </si>
  <si>
    <t>主动招式：集迅猛之势向前，聚势于一点，猛突贯破，对前方目标造成外功攻击和内功攻击伤害。（影响属性：外功攻击，内功攻击）</t>
  </si>
  <si>
    <t>quan/Skill9</t>
  </si>
  <si>
    <t>tricks/1010002</t>
  </si>
  <si>
    <t>主动招式：踏步趋前，聚势于掌心猛贯而出，对敌人造成外功伤害与内功伤害。</t>
  </si>
  <si>
    <t>重拳冲击，猛击敌方腹部，造成{0}点伤害，在短暂间隔后爆发内劲，使目标倒地。</t>
  </si>
  <si>
    <t>((1+武力*拳法系数*40*0.5)*(1.0/(1+0.5+0.5))*0.9+(外功攻击*0.9))*0.5</t>
  </si>
  <si>
    <t>((1+内息*拳法系数*40*0.5)*(1.0/(1+0.5+0.5))*0.1+(外功攻击*0.1))*1.1</t>
  </si>
  <si>
    <t>主动招式：重拳冲击，猛击敌方腹部，造成大量外功攻击和部分内功攻击伤害，在短暂间隔后爆发内劲将敌人击倒。（影响属性：武力）</t>
  </si>
  <si>
    <t>8010101;8010103</t>
  </si>
  <si>
    <t>quan/Skill1</t>
  </si>
  <si>
    <t>tricks/1010101</t>
  </si>
  <si>
    <t>主动招式：势如雷霆，力若千钧，连续轰出三段猛击，造成外功伤害与部分内功伤害。武力越高，此招式效果越强。</t>
  </si>
  <si>
    <t>古锤-贯体式开启二段攻击对敌人造成伤害。</t>
  </si>
  <si>
    <t>((1+武力*拳法系数*40*0.5)*(1.0/(1+0.5+0.5))*0.9+(外功攻击*0.9))*0.8</t>
  </si>
  <si>
    <t>((1+内息*拳法系数*40*0.5)*(1.0/(1+0.5+0.5))*0.1+(外功攻击*0.1))*1.2</t>
  </si>
  <si>
    <t>（暂未实装）被动招式：古锤-贯体式开启二段攻击对敌人造成伤害。</t>
  </si>
  <si>
    <t>自己</t>
  </si>
  <si>
    <t>quan/Skill2</t>
  </si>
  <si>
    <t>tricks/1010104</t>
  </si>
  <si>
    <t>主动招式：势如雷霆，力若千钧，可连续轰出三段猛击，造成外功伤害与部分内功伤害。武力越高，此招式效果越强。</t>
  </si>
  <si>
    <t>古锤-贯体式开启三段攻击对敌人造成伤害。</t>
  </si>
  <si>
    <t>((1+武力*拳法系数*40*0.5)*(1.0/(1+0.5+0.5))*0.9+(外功攻击*0.9))*1</t>
  </si>
  <si>
    <t>((1+内息*拳法系数*40*0.5)*(1.0/(1+0.5+0.5))*0.1+(外功攻击*0.1))*1.3</t>
  </si>
  <si>
    <t>（暂未实装）被动招式：古锤-贯体式开启三段攻击对敌人造成伤害。</t>
  </si>
  <si>
    <t>quan/Skill3</t>
  </si>
  <si>
    <t>tricks/1010105</t>
  </si>
  <si>
    <r>
      <rPr>
        <sz val="10.5"/>
        <color theme="1"/>
        <rFont val="等线"/>
        <family val="3"/>
        <charset val="134"/>
      </rPr>
      <t>百炼罡</t>
    </r>
  </si>
  <si>
    <t>（暂未实装）被动招式：角色的普攻伤害提升10%。</t>
  </si>
  <si>
    <t>轻击外功攻击提升10%。</t>
  </si>
  <si>
    <t>古锤-贯体式施展后{0}秒内可以施展，追击敌方目标，造成{0}点伤害，在短暂间隔后爆发内劲，使目标倒地。</t>
  </si>
  <si>
    <t>((1+武力*拳法系数*40*0.5)*(0.5/(1+0.5+0.5))*0.9+(外功攻击*0.9))*0.8</t>
  </si>
  <si>
    <t>((1+内息*拳法系数*40*0.5)*(0.5/(1+0.5+0.5))*0.1+(外功攻击*0.1))*1.3</t>
  </si>
  <si>
    <t>主动招式：向前冲刺一段距离左手出拳攻击敌人，造成大量外功攻击和部分内功攻击伤害，在短暂间隔后爆发内劲会将敌人击倒。（影响属性：武力）</t>
  </si>
  <si>
    <t>8010102</t>
  </si>
  <si>
    <t>quan/Skill4</t>
  </si>
  <si>
    <t>tricks/1010102</t>
  </si>
  <si>
    <t>主动招式：拳出如锤，迅猛无铸，持续按键可连续轰出两段猛击，造成外功伤害与部分内功伤害。武力越高，此招式效果越强。</t>
  </si>
  <si>
    <t>古锤-叠浪式开启二段</t>
  </si>
  <si>
    <t>((1+武力*拳法系数*40*0.5)*(0.5/(1+0.5+0.5))*0.9+(外功攻击*0.9))*0.9</t>
  </si>
  <si>
    <t>((1+内息*拳法系数*40*0.5)*(0.5/(1+0.5+0.5))*0.1+(外功攻击*0.1))*1.4</t>
  </si>
  <si>
    <t>被动招式：古锤-叠冲开启二段</t>
  </si>
  <si>
    <t>quan/Skill5</t>
  </si>
  <si>
    <t>tricks/1010106</t>
  </si>
  <si>
    <r>
      <rPr>
        <sz val="10.5"/>
        <color theme="1"/>
        <rFont val="等线"/>
        <family val="3"/>
        <charset val="134"/>
      </rPr>
      <t>千锻守心</t>
    </r>
  </si>
  <si>
    <t>（暂未实装）被动招式：古锤-锻终式有（30%+内息*系数）几率造成额外50%外功攻击伤害</t>
  </si>
  <si>
    <t>【古锤-锻终】施展后有几率触发【守心】效果（影响属性：身法）：对目标额外造成5%招式伤害</t>
  </si>
  <si>
    <t>古锤-叠冲式施展后{0}秒内可以施展，追击敌方目标，造成{0}点伤害，对目标造成击飞效果。</t>
  </si>
  <si>
    <t>(1+武力*拳法系数*40*0.5)*(0.5/(1+0.5+0.5))*0.9+(外功攻击*0.9)</t>
  </si>
  <si>
    <t>(1+内息*拳法系数*40*0.5)*(0.5/(1+0.5+0.5))*0.1+(外功攻击*0.1)*1.1</t>
  </si>
  <si>
    <t>主动招式：用肩膀撞击敌人，造成大量外功攻击和部分内功攻击伤害，在短暂间隔后爆发内劲会将敌人击飞。（影响属性：武力）</t>
  </si>
  <si>
    <t>8010101</t>
  </si>
  <si>
    <t>quan/Skill6</t>
  </si>
  <si>
    <t>tricks/1010103</t>
  </si>
  <si>
    <t>主动招式：身形如箭，踏步藏身，以肩破敌。造成外功伤害与部分内功伤害。武力越高，此招式效果越强。</t>
  </si>
  <si>
    <r>
      <rPr>
        <sz val="10.5"/>
        <color theme="1"/>
        <rFont val="等线"/>
        <family val="3"/>
        <charset val="134"/>
      </rPr>
      <t>破新炉</t>
    </r>
  </si>
  <si>
    <t>（暂未实装）被动招式：施展古锤-锻终式有（10%+内息*系数）概率获得BUFF【烈炉】，效果持续2秒，施展招式【新炼-崩山】时必定造成暴击伤害。。</t>
  </si>
  <si>
    <t>施展【古锤-锻终】时，使用者有概率获得【烈炉】效果，具有此效果时，施展招式【古锤-叠冲】时必定造成暴击。该效果持续三秒，身法越高，触发【烈炉】效果几率越大。</t>
  </si>
  <si>
    <t>古锤-贯体式三段攻击施展时有{0}概率附带【烈炉】效果，3秒内使用古锤-叠浪式攻击必暴击。</t>
  </si>
  <si>
    <t>增加buff</t>
  </si>
  <si>
    <t>（暂未实装）被动招式：造成外功伤害后，获得1层【增伤】效果，提升3%外功攻击力，持续3秒，此效果最高可叠加（3）层。</t>
  </si>
  <si>
    <t>tricks/1010107</t>
  </si>
  <si>
    <t>造成伤害后，使用者获得一层【崩山】效果，此效果可根据使用者自身属性额外提升3%外功攻击，该效果持续三秒，最高可叠加三层。</t>
  </si>
  <si>
    <t>古锤-叠浪式二段攻击后，3秒内施展古锤-终锻式有{0}概率额外增加100%伤害。</t>
  </si>
  <si>
    <t>（暂未实装）被动招式：古锤-叠浪式二段攻击后，3秒内施展古锤-锻终式有概率额外增加10%外功攻击伤害。（影响属性：身法）</t>
  </si>
  <si>
    <t>tricks/1010108</t>
  </si>
  <si>
    <t>施展【古锤-贯体】后，三秒内施展【古锤-锻终】有概率获得10%的外功攻击提升，该效果持续三秒。身法越高，该招式触发效果的概率越高。</t>
  </si>
  <si>
    <r>
      <rPr>
        <sz val="10.5"/>
        <color theme="1"/>
        <rFont val="等线"/>
        <family val="3"/>
        <charset val="134"/>
      </rPr>
      <t>破钢穹</t>
    </r>
  </si>
  <si>
    <t>古锤-终锻式释放后，5秒内提升拳法轻击和重击的伤害10%。</t>
  </si>
  <si>
    <t>（暂未实装）被动招式：古锤-终锻式释放后，5秒内提升拳法轻击和重击的伤害5%。</t>
  </si>
  <si>
    <t>tricks/1010109</t>
  </si>
  <si>
    <t>施展【古锤-锻终】后，五秒内，提升5％拳法轻击造成的外功攻击</t>
  </si>
  <si>
    <r>
      <rPr>
        <sz val="10.5"/>
        <color theme="1"/>
        <rFont val="等线"/>
        <family val="3"/>
        <charset val="134"/>
      </rPr>
      <t>古叠复法</t>
    </r>
  </si>
  <si>
    <t>每次施展技能【古锤-贯体式】会获得1层【锤炼】效果。每一层提高2%攻击力持续10秒，最高可以叠加10层。</t>
  </si>
  <si>
    <t>（暂未实装）被动招式：每次施展招式【古锤-贯体式】会获得1层【锤炼】效果。每一层提高2%外功攻击持续10秒，最高可以叠加10层。</t>
  </si>
  <si>
    <t>tricks/1010110</t>
  </si>
  <si>
    <t>【古锤-贯体】第一段若对敌人造成伤害，使用者获得一层【锤炼】效果。具有此效果时，提升2%外功攻击，该效果持续十秒，最高可叠加十层。</t>
  </si>
  <si>
    <t>对前方目标造成迅速的（4）次伤害，每段造成{0}点伤害。
消耗：（5）点真气。
攻击部位：（胸腹）
冷却时间：（9s）</t>
  </si>
  <si>
    <t>((1+武力*拳法系数*40*0.5)*(1.5/(1.5+1+1))*0.5+(外功攻击*0.5))*0.6</t>
  </si>
  <si>
    <t>((1+内息*拳法系数*40*0.5)*(1.5/(1.5+1+1))*0.5+(内功攻击*0.5))*0.6</t>
  </si>
  <si>
    <t>主动招式：对敌人造成4段外功攻击伤害和内功攻击伤害。（影响属性：武力，内息）</t>
  </si>
  <si>
    <t>quan/Skill10</t>
  </si>
  <si>
    <t>tricks/1010201</t>
  </si>
  <si>
    <t>进入战斗后,武力属性增加3点</t>
  </si>
  <si>
    <t>施展招式【旭烈万缕】时，有（50%+身法*系数/当前境界）的几率自动释放此招式，对目标造成{0}点伤害。</t>
  </si>
  <si>
    <t>（暂未实装）被动招式：施展招式【旭烈万缕】时，有{0}概率额外增加5%点外功攻击伤害5％内功攻击伤害。（影响属性：身法）</t>
  </si>
  <si>
    <t>tricks/1010202</t>
  </si>
  <si>
    <t>主动招式：势如炎阳，炽热刚猛。对敌人连续攻出五段猛击，造成外功伤害与内功伤害并使其浮空。武力与内息越高，该招式效果越强。</t>
  </si>
  <si>
    <t xml:space="preserve">骤起膝击，对目标{0}点伤害，若成功命中目标，则自动追加后续2次攻击，分别造成{0}点，与{0}点伤害，此技能可中断普通攻击，强制施展。
消耗：（3）点真气。
攻击部位：（胸腹）
冷却时间：（9s）
</t>
  </si>
  <si>
    <t>((1+武力*拳法系数*40*0.5)*(1/(1.5+1+1))*0.5+(外功攻击*0.5))*0.7</t>
  </si>
  <si>
    <t>((1+内息*拳法系数*40*0.5)*(1/(1.5+1+1))*0.5+(内功攻击*0.5))*0.7</t>
  </si>
  <si>
    <t>主动招式：骤起膝击，对目标造成外功攻击伤害和内功攻击伤害，此招式可中断普通攻击。（影响属性：武力，内息）</t>
  </si>
  <si>
    <t>quan/Skill11</t>
  </si>
  <si>
    <t>tricks/1010203</t>
  </si>
  <si>
    <t>施展【旭烈万缕】时，有几率获得【中天】效果，具有此效果时，提升5%外功攻击和内功攻击，该效果持续五秒。身法越高，该招式效果越强。</t>
  </si>
  <si>
    <t>施展招式【镇残碑】后，下一次普通攻击造成破防效果。</t>
  </si>
  <si>
    <t>（暂未实装）被动招式：施展招式【镇残碑】后，下一次普通攻击造成【破防】效果，该效果降低目标的外功防御20%。</t>
  </si>
  <si>
    <t>tricks/1010204</t>
  </si>
  <si>
    <t>主动招式：旋身起膝，锐猛难当，对目标造成外功伤害与内功伤害，可中断轻击招式强制施展。武力与内息越高，该招式效果越强。</t>
  </si>
  <si>
    <t xml:space="preserve">向前下方肘击，对目标{0}点伤害，反转侧身肘击，再对目标{0}点伤害。
消耗：（3）点真气。
攻击部位：（胸腹）
冷却时间：（9s）
可中断普通攻击
</t>
  </si>
  <si>
    <t>((1+武力*拳法系数*40*0.5)*(1/(1.5+1+1))*0.5+(外功攻击*0.5))*0.6</t>
  </si>
  <si>
    <t>((1+内息*拳法系数*40*0.5)*(1/(1.5+1+1))*0.5+(内功攻击*0.5))*0.6</t>
  </si>
  <si>
    <t>主动招式：向前下方肘击，后反转侧身在次肘击，再对目标造成外功攻伤害和内功攻击伤害。（影响属性：武力，内息）</t>
  </si>
  <si>
    <t>quan/Skill12</t>
  </si>
  <si>
    <t>tricks/1010205</t>
  </si>
  <si>
    <t>施展【镇残碑】后5秒内，下一次轻击对敌人附加【破防】效果，具有此效果时，外功防御降低20%。</t>
  </si>
  <si>
    <t>每次施展招式【中天诸悬】后，下一次施展【伏邪诛阳】时获得霸体状态。</t>
  </si>
  <si>
    <t>（暂未实装）被动招式：每次施展招式【中天诸悬】后，下一次施展【伏邪诛阳】时获得霸体状态。</t>
  </si>
  <si>
    <t>tricks/1010206</t>
  </si>
  <si>
    <t>主动招式：动若炎雷，破云贯日，造成外功伤害与内功伤害。武力与内息越高，该招式效果越强。</t>
  </si>
  <si>
    <t>每次施展招式【伏邪诛阳】后，提升招式【镇残碑】20%的命中率。</t>
  </si>
  <si>
    <t>（暂未实装）被动招式：招式【伏邪诛阳】每一击额外造成（20%）外功攻击力的伤害。</t>
  </si>
  <si>
    <t>tricks/1010207</t>
  </si>
  <si>
    <t>施展【旭烈万缕】后，两秒内施展【伏邪诛阳】，可在施展时获得【霸体】效果。</t>
  </si>
  <si>
    <t>招式【镇残碑】每次造成暴击伤害时，减少招式【伏邪诛阳】（1）秒CD。</t>
  </si>
  <si>
    <t>（暂未实装）被动招式：招式【镇残碑】每次造成暴击伤害时，减少招式【伏邪诛阳】（1）秒调息时间。</t>
  </si>
  <si>
    <t>tricks/1010208</t>
  </si>
  <si>
    <t>施展【伏邪诛阳】时，获得10%的外功攻击提升，该效果持续三秒。</t>
  </si>
  <si>
    <t>招式【伏邪诛阳】施展时，若处于霸体状态，则必定对敌方造成暴击伤害。</t>
  </si>
  <si>
    <t>（暂未实装）被动招式：招式【伏邪诛阳】施展时，若处于霸体状态，则必定对敌方造成暴击。</t>
  </si>
  <si>
    <t>tricks/1010209</t>
  </si>
  <si>
    <t>【镇残碑】若造成暴击，减少一秒【伏邪诛阳】当前的调息时间。</t>
  </si>
  <si>
    <t>施展招式【旭烈万缕】时，会获得buff【炽日】。
【炽日】：持续10秒，每层提升3%角色破甲，最高叠加5层。</t>
  </si>
  <si>
    <t>（暂未实装）被动招式：施展招式【旭烈万缕】时，会对敌人造成【破甲】效果，每层提升3%角色外功破甲，最高叠加5层，持续10秒。</t>
  </si>
  <si>
    <t>tricks/1010210</t>
  </si>
  <si>
    <t>施展【伏邪诛阳】时若处于霸体状态，则必定造成暴击。</t>
  </si>
  <si>
    <t>太极拳的第一技能：连出五拳，后面加被动可以连出六拳</t>
  </si>
  <si>
    <t>((1+内息*拳法系数*40*0.5)*(0.5/(0.5+0+0.5))*1+(内功攻击*1))*0.4</t>
  </si>
  <si>
    <t>主动招式：运转舒展如绵，动作连而不断，掌法运行成环。对敌人造成4段内功攻击伤害。（影响属性：内息）</t>
  </si>
  <si>
    <t>quan/Skill13</t>
  </si>
  <si>
    <t>8010301;8010303;8010305;8010307</t>
  </si>
  <si>
    <t>tricks/1010301</t>
  </si>
  <si>
    <t>施展【旭烈万缕】时，获得一层【旭烈】效果，具有此效果时，可无视敌人3％的外功防御，该效果持续十秒，最高可叠加五层。</t>
  </si>
  <si>
    <t>被动技能：1技能每次攻击给自己增加BUFF，增加自身3%防御，最多6层，持续6秒。</t>
  </si>
  <si>
    <t>（暂未实装）被动招式：施展【大道始分】后每次攻击给自己增加【卸力】效果：增加自身3%外功防御和内功防御，最多6层，持续6秒。再次按下按键，可以取消当前招架姿态。</t>
  </si>
  <si>
    <t>tricks/1010302</t>
  </si>
  <si>
    <t>太极拳的第二技能 主动技能：按键不动后，我方做招架状，任何攻击打过来都会被化解，然后把敌方推到身后且处于踉跄状态</t>
  </si>
  <si>
    <t>主动招式：收心猿，栓意马，心神合一。长按招式按键做招架状，任何攻击打过来都会被化解，并把敌方推到身后且处于踉跄状态。</t>
  </si>
  <si>
    <r>
      <rPr>
        <sz val="11"/>
        <color theme="1"/>
        <rFont val="宋体"/>
        <family val="3"/>
        <charset val="134"/>
        <scheme val="minor"/>
      </rPr>
      <t>quan/Skill1</t>
    </r>
    <r>
      <rPr>
        <sz val="11"/>
        <color theme="1"/>
        <rFont val="宋体"/>
        <family val="3"/>
        <charset val="134"/>
        <scheme val="minor"/>
      </rPr>
      <t>4</t>
    </r>
  </si>
  <si>
    <t>8010304;8010306</t>
  </si>
  <si>
    <t>tricks/1010303</t>
  </si>
  <si>
    <t>主动招式：肩肘云舒，意在劲先，对敌人连续攻出五段连击，造成内功伤害。内息越高，该招式效果越强。</t>
  </si>
  <si>
    <t>角色受到的所有来源的最终伤害降低10%</t>
  </si>
  <si>
    <t>（暂未实装）被动招式：3技能每次成功招架敌人都把本次敌方攻击的伤害转为储能的BUFF，一直持续，储能上限为X+内息*系数/境界。</t>
  </si>
  <si>
    <t>tricks/1010304</t>
  </si>
  <si>
    <t>施展【大道始分】后，十秒内每次造成伤害，使用者都会获得【卸力】效果，具有此效果时，提升3%外功防御与内功防御，最多六层，该效果持续六秒。</t>
  </si>
  <si>
    <t>太极拳的第三技能：按键后如果马上松开，会直接爆炸，伤害为X+内息*系数/境界，如果之前有储能的BUFF，加上储能的伤害并清除储能BUFF。</t>
  </si>
  <si>
    <t>((1+内息*拳法系数*40*0.5)*(0.5/(0.5+0+0.5))*1+(内功攻击*1))*1.4</t>
  </si>
  <si>
    <t>主动招式：气势团聚，水到渠成。持续按键后，会开始聚力成一个气团。按键释放后，会将气团原地炸开，并造成内功攻击伤害。（影响属性：内息）</t>
  </si>
  <si>
    <t>quan/Skill16</t>
  </si>
  <si>
    <t>8010302;</t>
  </si>
  <si>
    <t>tricks/1010305</t>
  </si>
  <si>
    <t>主动招式：收心猿，栓意马，心神合一。使用后可将所有近战招式悉数化解，并把敌方劲力卸至一旁，使其进入踉跄状态。</t>
  </si>
  <si>
    <t>被动技能：5技能晕眩敌人1秒。</t>
  </si>
  <si>
    <t>（暂未实装）被动招式：施展【开太极】后，被击中的敌人会造成1秒的眩晕</t>
  </si>
  <si>
    <t>tricks/1010306</t>
  </si>
  <si>
    <t>【合太极】每次成功化解招式，都会将部分劲力储于自身，施展【开太极】时，将释放所有储存劲力，额外提升【开太极】的招式伤害。</t>
  </si>
  <si>
    <t>角色造成的内功伤害额外提升（悟性*1%）点。</t>
  </si>
  <si>
    <t>（暂未实装）被动招式：【开太极】按住后蓄力的伤害增加，眩晕时间增加。</t>
  </si>
  <si>
    <t>tricks/1010307</t>
  </si>
  <si>
    <t>主动招式：气势团聚，水到渠成。长按可持续运转真气，释放按键可对周围敌人造成内功伤害。内息越高，该招式效果越强。</t>
  </si>
  <si>
    <t>被动技能：1技能有X+内息*系数/境界几率释放6段攻击</t>
  </si>
  <si>
    <t>（暂未实装）被动招式：【大道始分】内功攻击伤害增加</t>
  </si>
  <si>
    <t>tricks/1010308</t>
  </si>
  <si>
    <t>被【开太极】命中的敌人会被附加眩晕效果，该效果持续二秒。</t>
  </si>
  <si>
    <t>被动技能：1技能的BUFF，额外增加提升内劲产生速度5%。</t>
  </si>
  <si>
    <t>（暂未实装）被动招式：施展【大道始分】后，获得【合道】效果，额外增加提升5%内劲产生速度，持续6秒。</t>
  </si>
  <si>
    <t>tricks/1010309</t>
  </si>
  <si>
    <t>施展【开太极】后获得2秒【霸体】效果。</t>
  </si>
  <si>
    <t>角色的内功攻击力额外上升等同于（外功攻击力*30%）的数值，外功攻击力额外上升等同于（内功攻击力*30%）的数值，此数值仅计算一次。</t>
  </si>
  <si>
    <t>（暂未实装）被动招式：获得【增强】效果，额外增加{0}外功攻击和内功攻击力。（影响属性：身法）</t>
  </si>
  <si>
    <t>tricks/1010310</t>
  </si>
  <si>
    <t>提升【大道始分】造成的内功伤害，内息越高，此招式效果越强。</t>
  </si>
  <si>
    <t>剑的第4技能 原地上挑</t>
  </si>
  <si>
    <t>外功攻击*0.68</t>
  </si>
  <si>
    <t>内功攻击*0.68</t>
  </si>
  <si>
    <t>主动招式：原地上挑以剑气将敌人提至空中，并对敌人造成外功攻击伤害。（影响属性：外功攻击，内功攻击）</t>
  </si>
  <si>
    <t>jian/Skill4</t>
  </si>
  <si>
    <t>tricks/1020001</t>
  </si>
  <si>
    <t>施展【大道始分】后，获得【合道】效果，额外提升5%内劲产生速度，持续6秒。</t>
  </si>
  <si>
    <t>剑的第5技能  向前穿刺，攻击沿途敌人</t>
  </si>
  <si>
    <t>2~5</t>
  </si>
  <si>
    <t>主动招式：向前穿刺，攻击沿途敌人，并对敌人造成外功攻击伤害和{1}内功攻击伤害。（影响属性：外功攻击，内功攻击）</t>
  </si>
  <si>
    <t>jian/Skill5</t>
  </si>
  <si>
    <t>tricks/1020002</t>
  </si>
  <si>
    <t>获得【增强】效果，具有此效果时，提升内功攻击。内息越高，该招式效果越强。</t>
  </si>
  <si>
    <t>剑的第一技能：纵起惊鸿 第1段</t>
  </si>
  <si>
    <t>((1+身法*剑法系数*40*0.5)*(0.5/(1.5+1+0.5))*0.7+(外功攻击*0.7))*1.2</t>
  </si>
  <si>
    <t>主动招式：纵跃而起，在空中倒立急坠攻击敌人，攻击2次，每次给敌人造成外功攻击伤害。（影响属性：身法）</t>
  </si>
  <si>
    <t>jian/Skill1</t>
  </si>
  <si>
    <t>jian/Skill1_2_2</t>
  </si>
  <si>
    <t>tricks/1020201</t>
  </si>
  <si>
    <t>剑的第一技能：纵起惊鸿 第2段</t>
  </si>
  <si>
    <t>纵起惊鸿 第二段 额外消耗35体力释放</t>
  </si>
  <si>
    <t>8020204</t>
  </si>
  <si>
    <t>jian/Skill1_2</t>
  </si>
  <si>
    <t>主动招式：提剑上削，旋身如风，造成外功伤害并使其浮空。</t>
  </si>
  <si>
    <t>剑的第一技能：附属 跳击</t>
  </si>
  <si>
    <t>纵起惊鸿 附属 跳击</t>
  </si>
  <si>
    <t>主动招式：拖剑藏身，疾行掠割，对沿途敌人造成外功伤害与内功伤害。</t>
  </si>
  <si>
    <t>剑的第一技能：纵起惊鸿 第3段</t>
  </si>
  <si>
    <t>纵起惊鸿 第三段 额外消耗35体力释放</t>
  </si>
  <si>
    <t>jian/Skill1_3</t>
  </si>
  <si>
    <t>主动招式：纵身高跃，剑势如星，持续按键可连续发出三段【惊鸿】坠击，造成外功伤害。身法越高，该招式效果越强。</t>
  </si>
  <si>
    <t>招式【纵起惊鸿】的二段式【惊鸿】释放次数增加(1)。</t>
  </si>
  <si>
    <t>激活招式</t>
  </si>
  <si>
    <t>（暂未实装）被动招式：招式【纵起惊鸿】的二段式【惊鸿】释放次数增加1次。</t>
  </si>
  <si>
    <t>tricks/1020202</t>
  </si>
  <si>
    <t>剑的第二技能:物衍天行 持剑上挑</t>
  </si>
  <si>
    <t>((1+身法*剑法系数*40*0.5)*(1/(1+1+0.5))*1+(外功攻击*1))*1.3</t>
  </si>
  <si>
    <t>主动招式：物衍天行，持剑上挑对敌人造成外功攻击伤害。（影响属性：身法）</t>
  </si>
  <si>
    <t>jian/Skill2</t>
  </si>
  <si>
    <t>tricks/1020203</t>
  </si>
  <si>
    <t>自身处于跳跃状态时，可施展招式【纵起惊鸿】二段式【惊鸿】，此技能与【纵起惊鸿】共享冷却时间。</t>
  </si>
  <si>
    <t>（暂未实装）被动招式：自身处于跳跃状态时，可施展招式【纵起惊鸿】二段式【惊鸿】，此招式与【纵起惊鸿】共享调息时间。</t>
  </si>
  <si>
    <t>tricks/1020204</t>
  </si>
  <si>
    <t>长剑倒刺入地面，借助剑势向前横飞，刺到敌人后停止。</t>
  </si>
  <si>
    <t>2~8</t>
  </si>
  <si>
    <t>((1+身法*剑法系数*40*0.5)*(0.5/(1+1+0.5))*1+(外功攻击*1))*1.3</t>
  </si>
  <si>
    <t>主动招式：长剑倒刺入地面，借助剑势向前横飞，刺到敌人后停止，并对敌人造成外功攻击伤害。（影响属性：身法）</t>
  </si>
  <si>
    <t>8020201;
8020202;
8020203;</t>
  </si>
  <si>
    <t>jian/Skill3</t>
  </si>
  <si>
    <t>tricks/1020205</t>
  </si>
  <si>
    <t>【纵起惊鸿】的【惊鸿】可施展段数提升一段。</t>
  </si>
  <si>
    <t>招式【纵起惊鸿】的二段式【惊鸿】释放次数额外增加(1)。</t>
  </si>
  <si>
    <t>（暂未实装）被动招式：招式【纵起惊鸿】的二段式【惊鸿】释放次数额外增加1次。</t>
  </si>
  <si>
    <t>tricks/1020206</t>
  </si>
  <si>
    <t>主动招式：纵身凌空，提剑上削，造成外功伤害。身法越高，该招式效果越强。</t>
  </si>
  <si>
    <t>招式【物衍天行】命中敌方目标时，有（10+身法*0.5/境界等级）%的概率清【纵起惊鸿】的冷却时间</t>
  </si>
  <si>
    <t>（暂未实装）被动招式：招式【物衍天行】命中敌方目标时，有{0}的概率重置【纵起惊鸿】的调息时间。（影响属性：身法）</t>
  </si>
  <si>
    <t>tricks/1020207</t>
  </si>
  <si>
    <t>纵起惊鸿技能第3刺必破格挡</t>
  </si>
  <si>
    <t>（暂未实装）被动招式：纵起惊鸿招式第3次必破格挡。</t>
  </si>
  <si>
    <t>tricks/1020208</t>
  </si>
  <si>
    <t>主动招式：如苍鸿飞掠，向前凌厉疾刺，造成外功伤害。身法越高，该招式效果越强。</t>
  </si>
  <si>
    <t>招式【纵起惊鸿】弹起时，攻击提升20%，持续3秒</t>
  </si>
  <si>
    <t>（暂未实装）被动招式：在空中时，获得【轻盈】效果，持续2秒，持续过程中提升10%外功攻击。</t>
  </si>
  <si>
    <t>tricks/1020209</t>
  </si>
  <si>
    <t>招式【纵起惊鸿】跳起时候无敌1秒</t>
  </si>
  <si>
    <t>（暂未实装）被动招式：招式【纵起惊鸿】跳起时候【无敌】1秒。</t>
  </si>
  <si>
    <t>tricks/1020210</t>
  </si>
  <si>
    <t>【物衍天行】命中敌人时，有概率重置【纵起惊鸿】的调息时间。身法越高，重置概率越大。</t>
  </si>
  <si>
    <t>主动技能：瞬间向前刺出5剑</t>
  </si>
  <si>
    <t>((1+身法*剑法系数*40*0.5)*(1/(1.5+1+0.5))*0.7+(外功攻击*0.7))*0.7</t>
  </si>
  <si>
    <t>((1+身法*剑法系数*40*0.5)*(1/(1.5+1+0.5))*0.3+(内功攻击*0.3))*0.7</t>
  </si>
  <si>
    <t>主动招式：瞬间向前刺出5剑，并对敌人造成5段大量外功攻击伤害和部分内功攻击伤害。（影响属性：身法）</t>
  </si>
  <si>
    <t>8020301</t>
  </si>
  <si>
    <r>
      <rPr>
        <sz val="11"/>
        <color theme="1"/>
        <rFont val="宋体"/>
        <family val="3"/>
        <charset val="134"/>
        <scheme val="minor"/>
      </rPr>
      <t>jian/Skill</t>
    </r>
    <r>
      <rPr>
        <sz val="11"/>
        <color theme="1"/>
        <rFont val="宋体"/>
        <family val="3"/>
        <charset val="134"/>
        <scheme val="minor"/>
      </rPr>
      <t>7</t>
    </r>
  </si>
  <si>
    <t>tricks/1020301</t>
  </si>
  <si>
    <t>【纵起惊鸿】招式无视其【格挡】状态。</t>
  </si>
  <si>
    <t>被动技能：提升10%+身法*系数/当前境界 暴击。</t>
  </si>
  <si>
    <t>（暂未实装）被动招式：提升{0}暴击。（影响属性：身法）</t>
  </si>
  <si>
    <t>tricks/1020302</t>
  </si>
  <si>
    <t>跳跃时，获得【轻盈】效果，具有此效果时，提升10%外功攻击，该效果持续两秒。</t>
  </si>
  <si>
    <r>
      <rPr>
        <sz val="11"/>
        <color rgb="FF000000"/>
        <rFont val="宋体"/>
        <family val="3"/>
        <charset val="134"/>
      </rPr>
      <t>主动技能：像前横飞一段距离，身体持剑旋转，同时遇敌则造成</t>
    </r>
    <r>
      <rPr>
        <sz val="11"/>
        <color rgb="FF00B0F0"/>
        <rFont val="宋体"/>
        <family val="3"/>
        <charset val="134"/>
      </rPr>
      <t>4次</t>
    </r>
    <r>
      <rPr>
        <sz val="11"/>
        <color rgb="FF000000"/>
        <rFont val="宋体"/>
        <family val="3"/>
        <charset val="134"/>
      </rPr>
      <t>攻击并穿过敌人</t>
    </r>
  </si>
  <si>
    <t>((1+身法*剑法系数*40*0.5)*(1/(1.5+1+0.5))*0.7+(外功攻击*0.7))*0.5</t>
  </si>
  <si>
    <t>((1+身法*剑法系数*40*0.5)*(1/(1.5+1+0.5))*0.3+(内功攻击*0.3))*0.5</t>
  </si>
  <si>
    <t>主动招式：向前横飞一段距离，身体持剑旋转，同时遇敌则造成4段攻击并穿过敌人造成大量外功攻击伤害和部分内功攻击伤害。（影响属性：身法）</t>
  </si>
  <si>
    <t>8020302;8020303</t>
  </si>
  <si>
    <r>
      <rPr>
        <sz val="11"/>
        <color theme="1"/>
        <rFont val="宋体"/>
        <family val="3"/>
        <charset val="134"/>
        <scheme val="minor"/>
      </rPr>
      <t>jian/Skill</t>
    </r>
    <r>
      <rPr>
        <sz val="11"/>
        <color theme="1"/>
        <rFont val="宋体"/>
        <family val="3"/>
        <charset val="134"/>
        <scheme val="minor"/>
      </rPr>
      <t>8</t>
    </r>
  </si>
  <si>
    <t>tricks/1020303</t>
  </si>
  <si>
    <t>以站立状态施展【纵起惊鸿】时，获得【无敌】效果，该效果持续一秒。</t>
  </si>
  <si>
    <t>3技能释放后，减少1技能真气消耗1点</t>
  </si>
  <si>
    <t>（暂未实装）被动招式：施展招式【秋风落尽】后，减少招式【风潇雨晦】的调息时间1秒。</t>
  </si>
  <si>
    <t>tricks/1020304</t>
  </si>
  <si>
    <t>进入战斗后,身法属性增加3点</t>
  </si>
  <si>
    <t xml:space="preserve">寻找前方5格内敌人，自身站立持剑旋转，绕敌一周回到原位置，造成5次攻击 </t>
  </si>
  <si>
    <t>((1+身法*剑法系数*40*0.5)*(0.5/(1.5+1+0.5))*0.7+(外功攻击*0.7))*0.5</t>
  </si>
  <si>
    <t>((1+身法*剑法系数*40*0.5)*(0.5/(1.5+1+0.5))*0.3+(内功攻击*0.3))*0.5</t>
  </si>
  <si>
    <t>主动招式：以诡异的步法穿过敌人身体造成5段大量外功攻击伤害和部分内功攻击伤害。（影响属性：身法）</t>
  </si>
  <si>
    <t>8020304</t>
  </si>
  <si>
    <t>jian/Skill9</t>
  </si>
  <si>
    <t>tricks/1020305</t>
  </si>
  <si>
    <t>主动招式：势如疾风乍止，劲力冲荡，发出五段瞬刺，造成外功伤害与内功伤害。身法越高，该招式效果越强。</t>
  </si>
  <si>
    <t>被动技能：5技能每次攻击成功一次则增加BUFF，提升2%攻击，最多叠加5层，持续5秒</t>
  </si>
  <si>
    <t>（暂未实装）被动招式：招式【朔风厉松】每次攻击成功一次则增加【苍松】效果：提升2%外功攻击和内功攻击，最多叠加5层，持续5秒。</t>
  </si>
  <si>
    <t>tricks/1020306</t>
  </si>
  <si>
    <t>提升暴击。身法越高，该招式效果越强。</t>
  </si>
  <si>
    <t>被动技能：1技能每一剑比上一剑伤害提升10%。</t>
  </si>
  <si>
    <t>（暂未实装）被动招式：施展【风潇雨晦】后获得1层【聚风】效果，持续5秒，每1层效果提升2%外功攻击和内功攻击，最多叠加5层。</t>
  </si>
  <si>
    <t>tricks/1020307</t>
  </si>
  <si>
    <t>主动招式：势如狂风骤至，疾旋掠卷，对敌方造成多段刺击，造成外功伤害与内功伤害。身法越高，该招式效果越强。</t>
  </si>
  <si>
    <t>被动技能：1技能每次暴击时减少3技能CD1秒</t>
  </si>
  <si>
    <t>（暂未实装）被动招式：招式【风潇雨晦】每次暴击时减少招式【秋风落尽】调息时间1秒。</t>
  </si>
  <si>
    <t>tricks/1020308</t>
  </si>
  <si>
    <t>施展【秋风落尽】后，减少【风潇雨晦】当前调息时间一秒。</t>
  </si>
  <si>
    <t>被动技能：5技能释放时减少1技能CD1秒</t>
  </si>
  <si>
    <t>（暂未实装）被动招式：招式【朔风厉松】释放时减少招式【风潇雨晦】调息时间1秒。</t>
  </si>
  <si>
    <t>tricks/1020309</t>
  </si>
  <si>
    <t>主动招式：势如清风徐来，旋舞扫尘，造成五段外功伤害与内功伤害。身法越高，该招式效果越强。</t>
  </si>
  <si>
    <t>大成：每次攻击（包括技能和普攻）暴击时，获得1层BUFF，每一层提升暴击伤害10%，暴击几率2%，最高叠加5层，持续10秒</t>
  </si>
  <si>
    <t>（暂未实装）被动招式：每次攻击暴击时，获得1层【残风】效果，该效果每1层提升暴击伤害10%，暴击几率2%，最高叠加5层，持续10秒。</t>
  </si>
  <si>
    <t>tricks/1020310</t>
  </si>
  <si>
    <t>施展【朔风厉松】后，获得【苍松】效果，具有此效果时，提升2%外功攻击与内功攻击，最多叠加五层，该效果持续五秒。</t>
  </si>
  <si>
    <t>主动技能：单手转刀，然后腿踢转刀，最后双手握持收势。造成4次攻击</t>
  </si>
  <si>
    <t>主动招式：单手转刀，然后腿踢转刀，最后双手握持收势。对敌人发动4段攻击造成大量点外功攻击伤害部分点内功攻击伤害。（影响属性：武力）</t>
  </si>
  <si>
    <t>8020401</t>
  </si>
  <si>
    <t>jian/Skill10</t>
  </si>
  <si>
    <t>tricks/1020401</t>
  </si>
  <si>
    <t>施展【风潇雨晦】后，获得【聚风】效果，具有此效果时，提升2%外功攻击和内功攻击，最多叠加五层，该效果持续五秒。</t>
  </si>
  <si>
    <t>被动技能：1技能结束时，如果敌人此时血量低于x+武力*系数/境界，则有X+内息*系数/境界几率释放斩杀技能</t>
  </si>
  <si>
    <t>(1+武力*剑法系数*40*0.5)*(1.5/(1.5+0.8+0.8))*0.8+(外功攻击*0.8)*0.3</t>
  </si>
  <si>
    <t>(1+内息*剑法系数*40*0.5)*(1.5/(1.5+0.8+0.8))*0.2+(内功攻击*0.2)*0.3</t>
  </si>
  <si>
    <t>（暂未实装）被动招式：招式【焚沧断海】结束时，如果敌人此时血量低于{0}%（影响属性：身法），则有{0}概率将其斩杀。（影响属性：内息）</t>
  </si>
  <si>
    <t>jian/Skill10_2</t>
  </si>
  <si>
    <t>tricks/1020402</t>
  </si>
  <si>
    <t>【风潇雨晦】若暴击，减少【秋风落尽】当前调息时间一秒。</t>
  </si>
  <si>
    <t>主动技能：按键后，我方反手横刀做防御状，再按键则取消状态，任何人靠近到攻击范围内（前方4步内），都会先被我方自动攻击到（极快的速度冲刺反撩），击飞。</t>
  </si>
  <si>
    <t>(1+武力*剑法系数*40*0.5)*(0.8/(1.5+0.8+0.8))*0.8+(外功攻击*0.8)*1.4</t>
  </si>
  <si>
    <t>(1+内息*剑法系数*40*0.5)*(0.8/(1.5+0.8+0.8))*0.2+(内功攻击*0.2)*1.4</t>
  </si>
  <si>
    <t>主动招式：施展技能后会进入反手横刀做防御状态，再次按键可取消该状态，敌人靠近到攻击范围内，都会先被我方以极快的速度冲刺反撩，造成大量外功攻击伤害部分内功攻击伤害。（影响属性：武力）</t>
  </si>
  <si>
    <t>8020402;8020403</t>
  </si>
  <si>
    <t>jian/Skill11</t>
  </si>
  <si>
    <t>tricks/1020403</t>
  </si>
  <si>
    <t>施展【朔风厉松】时，减少【风潇雨晦】当前调息时间一秒。</t>
  </si>
  <si>
    <t>被动技能：每一次被敌人闪避，自身产生BUFF，增加1技能斩杀几率3%，最多5层，持续5秒。</t>
  </si>
  <si>
    <t>（暂未实装）被动招式：每一次伤害造成暴击，自身产生【竦峙】效果：增加招式【焚沧断海】斩杀概率3%，最多5层，持续5秒。</t>
  </si>
  <si>
    <t>tricks/1020404</t>
  </si>
  <si>
    <t>造成暴击伤害时，获得【残风】效果，具有此效果时，提升暴击伤害10%，暴击概率2%，最高叠加五层，该效果持续十秒。</t>
  </si>
  <si>
    <t>主动技能：弯腰持刀旋转3次，造成3次攻击</t>
  </si>
  <si>
    <t>(1+武力*剑法系数*40*0.5)*(0.8/(1.5+0.8+0.8))*0.8+(外功攻击*0.8)*0.2</t>
  </si>
  <si>
    <t>(1+内息*剑法系数*40*0.5)*(0.8/(1.5+0.8+0.8))*0.2+(内功攻击*0.2)*0.2</t>
  </si>
  <si>
    <t>主动招式：弯腰持刀旋转三次，对敌人施展3段攻击造成大量外功攻击伤害和部分内功攻击伤害。（影响属性：武力）</t>
  </si>
  <si>
    <t>8020404</t>
  </si>
  <si>
    <t>jian/Skill12</t>
  </si>
  <si>
    <t>tricks/1020405</t>
  </si>
  <si>
    <t>被动技能：1技能每次暴击时减少3技能CD1秒。</t>
  </si>
  <si>
    <t>（暂未实装）被动招式：招式【焚沧断海】每次暴击时减少招式【骇浪惊涛】调息时间1秒。</t>
  </si>
  <si>
    <t>tricks/1020406</t>
  </si>
  <si>
    <t>主动招式：刀势初起，如惊涛拍岸，无息无止，对前方发起多次疾斩，造成外功伤害与内功伤害。武力越高，该招式效果越强。</t>
  </si>
  <si>
    <t>被动技能：3技能自动攻击时霸体。</t>
  </si>
  <si>
    <t>（暂未实装）被动招式：招式【临碣寒】自动攻击时产生【霸体】。</t>
  </si>
  <si>
    <t>tricks/1020407</t>
  </si>
  <si>
    <t>【焚沧断海】最后一段斩击命中敌人时，若敌人气血较低30%，则有概率将其直接斩杀。身法越高斩杀概率越大。</t>
  </si>
  <si>
    <t>被动技能：1技能斩杀成功则返还所有真元，且刷新CD。</t>
  </si>
  <si>
    <t>（暂未实装）被动招式：招式【焚沧断海】斩杀成功则返还该招式消耗的所有真气，且重置调息时间。</t>
  </si>
  <si>
    <t>tricks/1020408</t>
  </si>
  <si>
    <t>主动招式：刀势渊滞，如碣石立海，岿然不动，施展后可凝立不动，待时而发，一斩制敌，斩击造成外功伤害与内功伤害，再次按键可取消凝立状态。武力越高，该招式效果越强。</t>
  </si>
  <si>
    <t>被动技能：5技能每次攻击成功一次则增加BUFF，提升1技能斩杀血量X点，最多叠加5层，持续5秒。</t>
  </si>
  <si>
    <t>（暂未实装）被动招式：招式【骇浪惊涛】每次攻击成功一次则增加【浮沉】效果，提升招式【焚沧断海】1％斩杀血量，最多叠加5层，持续5秒。</t>
  </si>
  <si>
    <t>tricks/1020409</t>
  </si>
  <si>
    <t>造成暴击伤害时，产生【竦峙】效果：增加招式【焚沧断海】斩杀概率3%，最多5层，持续5秒。</t>
  </si>
  <si>
    <t xml:space="preserve">大成：每一次普攻被敌人格挡，自身产生BUFF，暴击几率提升3%，持续5秒，最多6层，满6层后必破格挡（要有特效，比如身体发红光，或者手中发红光），破格挡后BUFF清0 </t>
  </si>
  <si>
    <t>（暂未实装）被动招式：每一次轻击被敌人格挡，自身产生【沧终】效果：暴击几率提升3%，持续5秒，最多叠加6层，满6层后任意攻击必破格挡，破格挡后【沧终】效果清零。</t>
  </si>
  <si>
    <t>tricks/1020410</t>
  </si>
  <si>
    <t>主动招式：刀势澜卷，如沧海轰流，蔽日遮天，对敌人连续施展三段坠刺，造成外功伤害与内功伤害。武力越高，该招式效果越强。</t>
  </si>
  <si>
    <t>五段伤害</t>
  </si>
  <si>
    <t>((1+武力*剑法系数*40*0.5)*(1.0/(1+0.5+0.5))*0.1+(外功攻击*0.1))*0.3</t>
  </si>
  <si>
    <t>((1+内息*剑法系数*40*0.5)*(1.0/(1+0.5+0.5))*0.9+(内功攻击*0.9))*0.3</t>
  </si>
  <si>
    <t>主动招式：动作连绵不断的剑势对敌人攻击5次，每次造成部分外功攻击伤害和大量内功攻击伤害。(影响属性：内息）</t>
  </si>
  <si>
    <t>jian/Skill13</t>
  </si>
  <si>
    <t>tricks/1020501</t>
  </si>
  <si>
    <t>【焚沧断海】若暴击，减少【骇浪惊涛】当前调息时间一秒。</t>
  </si>
  <si>
    <t>1技能每一段攻击有X+内息*系数/境界几率回复1点真元（X和系数都依次增加）</t>
  </si>
  <si>
    <t>（暂未实装）被动招式：招式【分阴阳】每一段攻击有{0}几率回复1点真元(影响属性：筋骨）</t>
  </si>
  <si>
    <t>tricks/1020502</t>
  </si>
  <si>
    <t>【临碣寒】施展时，获得2秒【霸体】效果。</t>
  </si>
  <si>
    <r>
      <rPr>
        <sz val="10.5"/>
        <color theme="1"/>
        <rFont val="等线"/>
        <family val="3"/>
        <charset val="134"/>
      </rPr>
      <t>持剑挥舞一个圆周，然后刺出，一道剑气飞行出去，长度3个剑身长度，剑气刺击敌方。</t>
    </r>
  </si>
  <si>
    <t>(1+武力*剑法系数*40*0.5)*(0.5/(1+0.5+0.5))*0.1+(外功攻击*0.1)*1.1</t>
  </si>
  <si>
    <t>(1+内息*剑法系数*40*0.5)*(0.5/(1+0.5+0.5))*0.9+(内功攻击*0.9)*1.1</t>
  </si>
  <si>
    <t>主动招式持剑挥舞一个圆周，然后刺出，一道剑气飞行出去，剑气刺击敌方。造成部分外功攻击伤害和大量内功攻击伤害。</t>
  </si>
  <si>
    <t>jian/Skill14</t>
  </si>
  <si>
    <t>tricks/1020503</t>
  </si>
  <si>
    <t>【焚沧断海】斩杀成功则返还1点真气，且重置调息时间。</t>
  </si>
  <si>
    <r>
      <rPr>
        <sz val="10.5"/>
        <color theme="1"/>
        <rFont val="等线"/>
        <family val="3"/>
        <charset val="134"/>
      </rPr>
      <t>3技能造成伤害时造成定身效果1秒（受击方卡帧30帧）</t>
    </r>
  </si>
  <si>
    <t>（暂未实装）被动招式：招式【荡寰宇】造成伤害时造成定身效果1秒（。</t>
  </si>
  <si>
    <t>tricks/1020504</t>
  </si>
  <si>
    <t>【骇浪惊涛】若命中敌人，获得【浮沉】效果，具有此效果时，提升【焚沧断海】2％斩杀概率，最多叠加五层，此效果持续五秒。</t>
  </si>
  <si>
    <r>
      <rPr>
        <sz val="10.5"/>
        <color theme="1"/>
        <rFont val="等线"/>
        <family val="3"/>
        <charset val="134"/>
      </rPr>
      <t>右手竖持剑，左手做剑指手势，顺着剑柄滑向剑头，转身然后挥剑从上向下斩，剑气特效比剑本身延长2个剑身长度。</t>
    </r>
  </si>
  <si>
    <t>((1+武力*剑法系数*40*0.5)*(0.5/(1+0+1))*0.1+(外功攻击*0.1))*0.5</t>
  </si>
  <si>
    <t>((1+内息*剑法系数*40*0.5)*(0.5/(1+0+1))*0.9+(内功攻击*0.9))*0.5</t>
  </si>
  <si>
    <t>主动招式：右手竖持剑，左手做剑指手势，顺着剑柄滑向剑头，转身然后挥剑从上向下斩。造成部分外功攻击伤害和大量内功攻击伤害。（影响属性：内息）</t>
  </si>
  <si>
    <t>jian/Skill15</t>
  </si>
  <si>
    <t>tricks/1020505</t>
  </si>
  <si>
    <t>轻击时获得【沧终】效果，具有此效果时，提升3%暴击，最多叠加3层，此效果持续二秒。</t>
  </si>
  <si>
    <r>
      <rPr>
        <sz val="10.5"/>
        <color theme="1"/>
        <rFont val="等线"/>
        <family val="3"/>
        <charset val="134"/>
      </rPr>
      <t>5技能对敌人造成伤害后减敌人移动速度20%，持续5秒。</t>
    </r>
  </si>
  <si>
    <t>（暂未实装）被动招式：招式【荡寰宇】对敌人造成伤害后减敌人移动速度20%，持续5秒。</t>
  </si>
  <si>
    <t>tricks/1020506</t>
  </si>
  <si>
    <r>
      <rPr>
        <sz val="10.5"/>
        <color theme="1"/>
        <rFont val="等线"/>
        <family val="3"/>
        <charset val="134"/>
      </rPr>
      <t>3技能剑气长度延长1个剑身长度.</t>
    </r>
  </si>
  <si>
    <t>（暂未实装）被动招式：【割昏晓】造成的伤害额外提升20%。</t>
  </si>
  <si>
    <t>tricks/1020507</t>
  </si>
  <si>
    <t>主动招式：持而盈之，不如其已。连续施展六段连绵剑势，造成外功伤害与内功伤害。内息越高，该招式效果越强。</t>
  </si>
  <si>
    <r>
      <rPr>
        <sz val="10.5"/>
        <color theme="1"/>
        <rFont val="等线"/>
        <family val="3"/>
        <charset val="134"/>
      </rPr>
      <t>5技能暴击几率提升X+内息*系数/境界</t>
    </r>
  </si>
  <si>
    <t>（暂未实装）被动招式：招式【割昏晓】暴击几率提升。（影响属性：身法）</t>
  </si>
  <si>
    <t>tricks/1020508</t>
  </si>
  <si>
    <t>【分阴阳】每段剑势有概率获得一点真气。内息越高，该招式效果越强。</t>
  </si>
  <si>
    <r>
      <rPr>
        <sz val="10.5"/>
        <color theme="1"/>
        <rFont val="等线"/>
        <family val="3"/>
        <charset val="134"/>
      </rPr>
      <t>3技能对减速的敌人提升伤害30%</t>
    </r>
  </si>
  <si>
    <t>（暂未实装）被动招式：招式【荡寰宇】对减速的敌人提升内功攻击伤害。（影响属性：身法）</t>
  </si>
  <si>
    <t>tricks/1020509</t>
  </si>
  <si>
    <t>主动招式：揣而锐之，不可常保。持剑纳元，剑气如白虹贯日，直穿凌霄。造成外功伤害与内功伤害。</t>
  </si>
  <si>
    <r>
      <rPr>
        <sz val="10.5"/>
        <color theme="1"/>
        <rFont val="等线"/>
        <family val="3"/>
        <charset val="134"/>
      </rPr>
      <t>定乾坤</t>
    </r>
  </si>
  <si>
    <r>
      <rPr>
        <sz val="10.5"/>
        <color theme="1"/>
        <rFont val="等线"/>
        <family val="3"/>
        <charset val="134"/>
      </rPr>
      <t xml:space="preserve"> 1技能有X+身法*系数/境界几率释放6技能，6技能释放后，给自身产生BUFF【闻道】，提升内劲产生速度20%，持续10秒。</t>
    </r>
  </si>
  <si>
    <t>（暂未实装）被动招式：招式【分阴阳】有概率自动释放1次内功，内功释放后，给自身产生BUFF【闻道】，提升内劲产生速度10%，持续10秒。（影响属性：内息）</t>
  </si>
  <si>
    <t>tricks/1020510</t>
  </si>
  <si>
    <t>【荡寰宇】造成伤害时，向敌人附加【定身】效果，此效果持续4秒。</t>
  </si>
  <si>
    <t>((1+身法*剑法系数*40*0.5)*(1.0/(1+0.5+0.5))+(外功攻击*1))*0.5</t>
  </si>
  <si>
    <t>主动招式：施展招式后，向前方来回穿刺攻击，对范围内的敌人造成多段伤害，敌人会受到外功攻击伤害。（影响属性：身法）</t>
  </si>
  <si>
    <t>jian/Skill16</t>
  </si>
  <si>
    <t>tricks/1020601</t>
  </si>
  <si>
    <t>主动招式：大音希声，大象无形。人剑合一，剑势圆转，生生不息。造成外功伤害与内功伤害。内息越高，该招式效果越强。</t>
  </si>
  <si>
    <t>（暂未实装）被动招式：主动招式【飞燕穿柳】对目标造成伤害后，为自身增加3秒【迅捷】效果，移动速度增加60点。</t>
  </si>
  <si>
    <t>tricks/1020602</t>
  </si>
  <si>
    <t>【荡寰宇】造成伤害时，向敌人附加【阴泽】效果，具有此效果时，速度降低20%，此效果持续7秒。</t>
  </si>
  <si>
    <r>
      <rPr>
        <sz val="10.5"/>
        <color theme="1"/>
        <rFont val="等线"/>
        <family val="3"/>
        <charset val="134"/>
      </rPr>
      <t>化两仪</t>
    </r>
  </si>
  <si>
    <t>((1+身法*剑法系数*40*0.5)*(0.5/(1+0+1))+(外功攻击*1))*0.8</t>
  </si>
  <si>
    <t>主动招式:施展招式后，冲刺至目标位置后方，反手向身后目标刺击，对攻击范围内的目标造成外功攻击伤害。（影响属性：身法）</t>
  </si>
  <si>
    <t>jian/Skill17</t>
  </si>
  <si>
    <t>tricks/1020603</t>
  </si>
  <si>
    <t>提升【割昏晓】招式伤害20%。</t>
  </si>
  <si>
    <t>（暂未实装）被动招式：施展【直捣黄龙】招式时，前方如果没有敌人，在原地留下【诡影】，【诡影】会在原地停留2秒并攻击前方敌人。</t>
  </si>
  <si>
    <t>tricks/1020604</t>
  </si>
  <si>
    <t>提升【割昏晓】招式暴击。身法越高，该招式效果越强。</t>
  </si>
  <si>
    <t>((1+身法*剑法系数*40*0.5)*(0.5/(1+0+1))+(外功攻击*1))*0.6</t>
  </si>
  <si>
    <t>主动招式：施展招式后，立即冲向前方，如果前方有目标则攻击敌人，对目标造成外功攻击伤害，如果没有敌人则立即闪身回到原来的位置。（影响属性：身法）</t>
  </si>
  <si>
    <t>jian/Skill18</t>
  </si>
  <si>
    <t>tricks/1020605</t>
  </si>
  <si>
    <t>【荡寰宇】对附带【阴泽】效果的敌人造成额外伤害。内息越高，该招式效果越强。</t>
  </si>
  <si>
    <t>（暂未实装）被动招式：主动招式【流星飞堕】会对受到伤害的敌人附加3秒【减速】效果，敌人移动速度降低20%。</t>
  </si>
  <si>
    <t>tricks/1020606</t>
  </si>
  <si>
    <t>施展【分阴阳】后获得【闻道】效果，具有此效果时，提升10%内劲增长，此效果持续十秒。</t>
  </si>
  <si>
    <t>（暂未实装）被动招式：被动招式【花开见佛】的【迅捷】效果延迟至4秒，移动速度增加至80点。</t>
  </si>
  <si>
    <t>tricks/1020607</t>
  </si>
  <si>
    <t>【群邪辟易】诡影在场上存活时间增加至3秒，诡影伤害为自身技能伤害的50%，自身本体攻击敌人时伤害额外增加5%，被诡影攻击照成伤害的敌人附加3秒【失明】效果，命中率降低20%。</t>
  </si>
  <si>
    <t>tricks/1020608</t>
  </si>
  <si>
    <t>主动招式：剑如深潭萍影，无形无踪，对范围内敌人发起多段掠削斩刺，造成外功伤害。身法越高，该招式效果越强。</t>
  </si>
  <si>
    <t>（暂未实装）被动招式：被动招式【花开见佛】的【迅捷】效果延迟至5秒，移动速度增加至100点。</t>
  </si>
  <si>
    <t>tricks/1020609</t>
  </si>
  <si>
    <t>【掠青川】若造成伤害，获得【迅捷】效果，具有此效果时，提升60速度，此效果持续三秒。</t>
  </si>
  <si>
    <t>（暂未实装）被动招式：【群邪辟易】诡影在场上存活时间增加至4秒，诡影伤害为自身技能伤害的100%，自身本体攻击敌人时伤害额外增加10%，被诡影攻击照成伤害的敌人附加5秒【失明】效果，命中率降低30%。</t>
  </si>
  <si>
    <t>tricks/1020610</t>
  </si>
  <si>
    <t>主动招式:剑如秋林飞絮，难测其迹，飘掠至敌人身后，诡回反刺，造成外功伤害。身法越高，该招式效果越强。</t>
  </si>
  <si>
    <t>向前横挥刀面，造成{0}点范围伤害，并造成吹飞效果。</t>
  </si>
  <si>
    <t>外功攻击*1.8</t>
  </si>
  <si>
    <t>主动招式：向前横挥刀面，给攻击范围内敌人造成{0}外功攻击伤害，并造成吹飞效果。（影响属性：外功攻击）</t>
  </si>
  <si>
    <t>8030102;8030103</t>
  </si>
  <si>
    <t>zhongren/Skill2</t>
  </si>
  <si>
    <t>tricks/1030001</t>
  </si>
  <si>
    <t>【飞残絮】造成伤害时，向敌人附加【妄念】效果，具有此效果时，外功防御降低15%,该效果持续5秒。</t>
  </si>
  <si>
    <t>双手持刃，以内劲灌入，对身周圆形范围内的敌人造成{0}点伤害，并扩散{0}尺，对其范围的敌人再度造成{0}点伤害。</t>
  </si>
  <si>
    <t>主动招式：双手持刃，以内劲灌入，对身周圆形范围内的敌人造成{0}外功攻击伤害。（影响属性：外功攻击）</t>
  </si>
  <si>
    <t>zhongren/Skill3</t>
  </si>
  <si>
    <t>tricks/1030002</t>
  </si>
  <si>
    <t>主动招式：剑如星河映江，进退无方，可避敌之锋芒，又能出其不意，攻敌不备，造成外功伤害。若敌人暂难追索，则会折返身形，退回原位。身法越高，该招式效果越强。</t>
  </si>
  <si>
    <t>手持重刃旋转，造成2次{0}点范围伤害，并造成吹飞效果。</t>
  </si>
  <si>
    <t>((1+武力*重剑系数*40*0.5)*(1.5/(1.5+1+1))*1+(外功攻击*1))*0.6</t>
  </si>
  <si>
    <t>主动招式：向前方连续横挥重刃3次，每次对范围内敌人造成外功攻击伤害。（影响属性：武力）</t>
  </si>
  <si>
    <t>8030104</t>
  </si>
  <si>
    <t>zhongren/Skill5</t>
  </si>
  <si>
    <t>tricks/1030101</t>
  </si>
  <si>
    <t>【掠青川】造成伤害时，向敌人附加【鸿啄】效果，具有此效果时，速度降低30%，此效果持续三秒。</t>
  </si>
  <si>
    <r>
      <rPr>
        <sz val="10.5"/>
        <color theme="1"/>
        <rFont val="宋体"/>
        <family val="3"/>
        <charset val="134"/>
      </rPr>
      <t>调动内劲，强化重击的跳跃距离，使其提升</t>
    </r>
    <r>
      <rPr>
        <sz val="10.5"/>
        <color theme="1"/>
        <rFont val="Calibri"/>
        <family val="2"/>
      </rPr>
      <t>20%</t>
    </r>
    <r>
      <rPr>
        <sz val="10.5"/>
        <color theme="1"/>
        <rFont val="宋体"/>
        <family val="3"/>
        <charset val="134"/>
      </rPr>
      <t>。</t>
    </r>
  </si>
  <si>
    <t>（暂未实装）被动招式：【覆压千钧】外功攻击伤害额外提升X%。</t>
  </si>
  <si>
    <t>tricks/1030102</t>
  </si>
  <si>
    <t>提升【迅捷】效果的持续时间一秒，额外提升【迅捷】效果20速度。</t>
  </si>
  <si>
    <t>处于空中状态时方可施展此招式，造成3次{0}点范围伤害。</t>
  </si>
  <si>
    <t>((1+武力*重剑系数*40*0.5)*(1/(1.5+1+1))*1+(外功攻击*1))*0.5</t>
  </si>
  <si>
    <t>主动招式：处于空中状态时方可施展此招式，对范围内敌人造成3次外功攻击伤害。（影响属性：武力）</t>
  </si>
  <si>
    <t>zhongren/Skill4</t>
  </si>
  <si>
    <t>tricks/1030103</t>
  </si>
  <si>
    <t>【掠青川】造成伤害时，若敌人具有【妄念】效果，向其额外附加【失明】效果，具有此效果时，命中降低25%，此效果持续七秒。</t>
  </si>
  <si>
    <r>
      <rPr>
        <sz val="10.5"/>
        <color theme="1"/>
        <rFont val="宋体"/>
        <family val="3"/>
        <charset val="134"/>
      </rPr>
      <t>招式【锋卷破浪】将旋转</t>
    </r>
    <r>
      <rPr>
        <sz val="10.5"/>
        <color theme="1"/>
        <rFont val="Calibri"/>
        <family val="2"/>
      </rPr>
      <t>3</t>
    </r>
    <r>
      <rPr>
        <sz val="10.5"/>
        <color theme="1"/>
        <rFont val="宋体"/>
        <family val="3"/>
        <charset val="134"/>
      </rPr>
      <t>周，造成</t>
    </r>
    <r>
      <rPr>
        <sz val="10.5"/>
        <color theme="1"/>
        <rFont val="Calibri"/>
        <family val="2"/>
      </rPr>
      <t>3</t>
    </r>
    <r>
      <rPr>
        <sz val="10.5"/>
        <color theme="1"/>
        <rFont val="宋体"/>
        <family val="3"/>
        <charset val="134"/>
      </rPr>
      <t>次范围伤害。</t>
    </r>
  </si>
  <si>
    <t>追击动作伤害</t>
  </si>
  <si>
    <t>（暂未实装）被动招式：重击伤害额外提升X%。</t>
  </si>
  <si>
    <t>tricks/1030104</t>
  </si>
  <si>
    <t>向前方连续横挥重刃3次，每次造成{0}点范围伤害。</t>
  </si>
  <si>
    <t>((1+武力*重剑系数*40*0.5)*(1/(1.5+1+1))*1+(外功攻击*1))*0.3</t>
  </si>
  <si>
    <t>主动招式：手持重刃旋转，造成2次外功攻击范围伤害，并造成吹飞效果。旋转过程中控制移动方向。（影响属性：武力）</t>
  </si>
  <si>
    <t>zhongren/Skill1</t>
  </si>
  <si>
    <t>tricks/1030105</t>
  </si>
  <si>
    <t>攻击具有【失明】效果的敌人，可获得15%的暴击提升，此效果持续五秒。</t>
  </si>
  <si>
    <r>
      <rPr>
        <sz val="10.5"/>
        <color theme="1"/>
        <rFont val="宋体"/>
        <family val="3"/>
        <charset val="134"/>
      </rPr>
      <t>招式【锋卷破浪】的攻击范围加大</t>
    </r>
    <r>
      <rPr>
        <sz val="10.5"/>
        <color theme="1"/>
        <rFont val="Calibri"/>
        <family val="2"/>
      </rPr>
      <t>1</t>
    </r>
    <r>
      <rPr>
        <sz val="10.5"/>
        <color theme="1"/>
        <rFont val="宋体"/>
        <family val="3"/>
        <charset val="134"/>
      </rPr>
      <t>格。</t>
    </r>
  </si>
  <si>
    <t>（暂未实装）被动招式：【锋卷破浪】造成的伤害额外提升X%，冷却时间降低（1s）。</t>
  </si>
  <si>
    <t>tricks/1030106</t>
  </si>
  <si>
    <t>招式【夜斩石虎】的最后一式具有（30%+武力*系数）几率击破敌方格挡状态。</t>
  </si>
  <si>
    <t>（暂未实装）被动招式：招式【夜斩石虎】的最后一段攻击有几率击破敌方格挡状态。（影响属性：身法）</t>
  </si>
  <si>
    <t>tricks/1030107</t>
  </si>
  <si>
    <t>主动招式：不仗锋刃之利，以力破巧，其威足可断金裂石。对目标造成外功伤害并使其眩晕。</t>
  </si>
  <si>
    <t>招式【夜斩石虎】的最后一式，若对敌方造成了伤害，则增加BUFF【斩铁】。</t>
  </si>
  <si>
    <t>（暂未实装）被动招式：招式【锋卷破浪】若对敌方造成了伤害，则附加【斩铁】效果：3秒内施展招式【夜斩石虎】伤害增加{0}。（影响属性：身法）</t>
  </si>
  <si>
    <t>tricks/1030108</t>
  </si>
  <si>
    <t>主动招式：拔地跃起，以刃撼地，足有裂地之威，对身周圆形范围内敌人造成外功伤害。</t>
  </si>
  <si>
    <t>招式【覆压千钧】对空中的敌人造成的伤害提升50%。</t>
  </si>
  <si>
    <t>（暂未实装）被动招式：招式【覆压千钧】对空中的敌人造成的外功攻击伤害提升10%。</t>
  </si>
  <si>
    <t>tricks/1030109</t>
  </si>
  <si>
    <t>主动招式：身形骤转，以身带刃，连续以刃身挥出三段猛击，造成外功伤害。武力越高，该招式效果越强。</t>
  </si>
  <si>
    <r>
      <rPr>
        <sz val="10.5"/>
        <color theme="1"/>
        <rFont val="宋体"/>
        <family val="3"/>
        <charset val="134"/>
      </rPr>
      <t>【斩铁无锋卷】套路下，所有主动技能释放时获得霸体状态。</t>
    </r>
  </si>
  <si>
    <t>（暂未实装）被动招式：所有主动招式释放时获得【霸体】效果。</t>
  </si>
  <si>
    <t>tricks/1030110</t>
  </si>
  <si>
    <t>提升【覆压千钧】造成的外功伤害。武力越高，该招式效果越强。</t>
  </si>
  <si>
    <t xml:space="preserve">双手持握长枪，旋转1次，对附近所有敌人造成{0}点伤害，并造成击飞效果。
消耗：消耗（2）点真气，
冷却时间：（10s）
攻击部位：（胸部）
攻击距离全身周围1-2格
</t>
  </si>
  <si>
    <t>外功攻击*0.7</t>
  </si>
  <si>
    <t>内功攻击*0.7</t>
  </si>
  <si>
    <t>主动招式：双手持握长枪，旋转1次，对范围内敌人造成外功攻击伤害和内功攻击伤害。（影响属性：外功攻击，内功攻击）</t>
  </si>
  <si>
    <t>qiangfa/Skill7</t>
  </si>
  <si>
    <t>tricks/1040002</t>
  </si>
  <si>
    <t>主动招式：跃然腾空，借崩坠之势，向前方连续劈滚，造成多段外功伤害。武力越高，该招式效果越强。</t>
  </si>
  <si>
    <t>长枪直挑，对附近目标造成{0}点伤害，并造成浮空效果。
消耗：消耗（2）点真气，
冷却时间：（10s）
攻击部位：（胸部）
攻击距离2-4格</t>
  </si>
  <si>
    <t>主动招式：长枪直挑，对范围内敌人造成外功攻击伤害和内功攻击伤害，并造成浮空效果。（影响属性：外功攻击，内功攻击）</t>
  </si>
  <si>
    <t>qiangfa/Skill3</t>
  </si>
  <si>
    <t>tricks/1040001</t>
  </si>
  <si>
    <t>重击伤害提升10%。</t>
  </si>
  <si>
    <t>运力纵枪跳起，（2）秒内可以选择向前或者向后，并再次释放此招式，造成范围{0}点伤害。</t>
  </si>
  <si>
    <t>运力纵枪跳起，2秒内可以选择向前或者向后，并再次释放此招式，造成范围内敌人外功攻击伤害和内功攻击伤害。（影响属性：外功攻击，内功攻击）</t>
  </si>
  <si>
    <t>tricks/1040003</t>
  </si>
  <si>
    <t>主动招式：消耗所有真气，以腰为轴，旋身横斩，手持重刃旋转，施展连续旋击，消耗真气越多，段数越多，旋身过程中可控制移动方向。武力越高，该招式效果越强。</t>
  </si>
  <si>
    <t>北顾枪法的第一技能：抖枪花3次，每抖一次攻击3次，也就是3个枪花，浮空</t>
  </si>
  <si>
    <t>1040101_1</t>
  </si>
  <si>
    <t>((1+身法*长兵系数*40*0.5)*(0.5/(0.5+0+0.5))*0.8+(外功攻击*0.8))*0.5</t>
  </si>
  <si>
    <t>((1+内息*长兵系数*40*0.5)*(0.5/(0.5+0+0.5))*0.2+(内功攻击*0.2))*0.5</t>
  </si>
  <si>
    <t>主动招式：挑起枪花攻击敌人，造成大量外功攻击伤害和部分内功攻击伤害。（影响属性：身法）</t>
  </si>
  <si>
    <t>qiangfa/Skill1</t>
  </si>
  <si>
    <t>tricks/1040101</t>
  </si>
  <si>
    <t>提升【锋卷破浪】造成的外功伤害。武力越高，该招式效果越强。</t>
  </si>
  <si>
    <t>招式【望三关】造成的伤害提升10%。</t>
  </si>
  <si>
    <t>被动招式：招式【望三关】提升外功攻击伤害。（影响属性：身法）</t>
  </si>
  <si>
    <t>tricks/1040102</t>
  </si>
  <si>
    <t>【夜斩石虎】有30%概率无视敌人的格挡状态。</t>
  </si>
  <si>
    <t>北顾枪法的第二技能 枪插地，双手握住枪尾，撑杆，翻身跳到敌人背后，落地后方向依然是不变</t>
  </si>
  <si>
    <t>主动招式：枪插地撑杆翻身跳到敌人背后</t>
  </si>
  <si>
    <t>qiangfa/Skill5</t>
  </si>
  <si>
    <t>tricks/1040103</t>
  </si>
  <si>
    <t>施展【锋卷破浪】后，获得【斩铁】效果,具有此效果时，提升【夜斩石虎】造成的外功伤害，此效果持续三秒。身法越高，该招式效果越强。</t>
  </si>
  <si>
    <t>1招式3枪花后变化动作，再攻击1次，击飞</t>
  </si>
  <si>
    <t>（暂未实装）被动招式：1招式额外增加外功攻击，外功攻击=身法*境界系数。（影响属性：身法）</t>
  </si>
  <si>
    <t>tricks/1040104</t>
  </si>
  <si>
    <t>提升招式【覆压千钧】对敌人造成的额外伤害。</t>
  </si>
  <si>
    <t>北顾枪法的第三技能：回马枪，向同一方向移动时，产生BUFF，提升1技能伤害，一直持续到转向或者释放技能时消失，本技能反向攻击，伤害根据BUFF时长决定，最高提升50%</t>
  </si>
  <si>
    <t>(1+身法*长兵系数*40*0.5)*(0.3/(0.5+0+0.3))*0.8+(外功攻击*0.8)</t>
  </si>
  <si>
    <t>(1+内息*长兵系数*40*0.5)*(0.3/(0.5+0+0.3))*0.2+(内功攻击*0.2)</t>
  </si>
  <si>
    <t>主动招式：向同一方向移动时，会产生【回马枪】效果，根据移动的距离叠加效果层数，每叠加1层增加2％的外功攻击，最大可叠加5层。攻击时会反向攻击身后的敌人，造成大量外功攻击伤害和部分内功攻击伤害，释放招式或移动过程中发生转向【回马枪】效果消失。（影响属性：身法）</t>
  </si>
  <si>
    <t>qiangfa/Skill4</t>
  </si>
  <si>
    <t>tricks/1040105</t>
  </si>
  <si>
    <t>施展【锋卷破浪】【覆压千钧】【夜斩石虎】时，获得【霸体】效果。</t>
  </si>
  <si>
    <t>被动技能：5技能暴击伤害提升50%</t>
  </si>
  <si>
    <t>（暂未实装）被动招式：招式【钧北顾】的调息时间降低（1s）。</t>
  </si>
  <si>
    <t>tricks/1040106</t>
  </si>
  <si>
    <t>醉横沙场</t>
  </si>
  <si>
    <t>主动招式：向前奋力挥刀，按住蓄力可斩出剑气攻击前方，最多可斩出两道剑气造成外功攻击伤害。（影响属性：武力）</t>
  </si>
  <si>
    <t>被动招式：施展【骋天下】招式对敌人造成浮空后获得【驰骋】效果，移动速度增加15% 。</t>
  </si>
  <si>
    <t>骋天下</t>
  </si>
  <si>
    <t>主动招式：连续斩击前方敌人，后小跳劈斩击，受到伤害的目标造成外功攻击伤害。（影响属性：武力）</t>
  </si>
  <si>
    <t>被动招式：施展【醉横沙场】蓄力招式伤害额外增加5%。</t>
  </si>
  <si>
    <t>长驱摧城</t>
  </si>
  <si>
    <t>主动招式：架刀在身前，抵刀前行连续攻击路径上所有敌人，后将敌人挑飞。（影响属性：武力）</t>
  </si>
  <si>
    <t>被动招式：获得【驰骋】效果后，有25%几率获得【无羁】效果，该效果持续5秒，效果持续期间，施展招式【长驱摧城】时获得【霸体】效果。</t>
  </si>
  <si>
    <t>被动招式：招式【长驱摧城】对受到伤害的目标造成【减速】效果，目标移动速度降低30%。</t>
  </si>
  <si>
    <t>被动招式：招式【长驱摧城】若触发暴击伤害，则减少【醉横沙场】当前调息时间1秒。</t>
  </si>
  <si>
    <t>被动招式：招式【骋天下】攻击目标时若对目标产生浮空状态，则获得【飞将】效果，招式【醉横沙场】的最终伤害额外增加5%，该效果持续4秒。</t>
  </si>
  <si>
    <t>被动招式：【飞将】效果增加150移动速度，效果持续期间，必定触发【无羁】效果。</t>
  </si>
  <si>
    <t>被动招式：进入战斗后,武力属性增加3点</t>
  </si>
  <si>
    <t>被动技能：5技能伤害提升30%。</t>
  </si>
  <si>
    <t>（暂未实装）被动招式：招式【钧北顾】造成的外功攻击提升X%。</t>
  </si>
  <si>
    <t>tricks/1040107</t>
  </si>
  <si>
    <t>主动招式：长兵升挑，势如层峦，造成内外功伤害并使其浮空。</t>
  </si>
  <si>
    <t>被动技能：3技能之后5技能暴击几率提升20%。</t>
  </si>
  <si>
    <t>（暂未实装）被动招式：【横叠嶂】技能施展之后5技能暴击几率提升X%</t>
  </si>
  <si>
    <t>tricks/1040108</t>
  </si>
  <si>
    <t>主动招式：杆身旋舞，势如风卷，造成外功伤害与内功伤害。</t>
  </si>
  <si>
    <t>被动技能：5技能释放时，如果敌方有流血状态，每一层流血额外造成X+武力*系数/境界 伤害。</t>
  </si>
  <si>
    <t>（暂未实装）被动招式：角色未携带伙伴上阵时，外功防御力，外功攻击力额外提升50%</t>
  </si>
  <si>
    <t>tricks/1040109</t>
  </si>
  <si>
    <t>运力纵枪跳起，2秒内可以选择向前或者向后，并再次释放此招式，造成范围内敌人外功攻击和内功攻击。（影响属性：外功攻击，内功攻击）</t>
  </si>
  <si>
    <t>大成：回马枪无法格挡，弹反</t>
  </si>
  <si>
    <t>（暂未实装）被动招式：【钧北顾】招式攻击时，敌人必定破格挡和弹反。</t>
  </si>
  <si>
    <t>tricks/1040110</t>
  </si>
  <si>
    <t>主动招式：枪影层叠，若舞梨花，对前方敌人造成多段外功伤害与内功伤害。身法越高，该招式效果越强。</t>
  </si>
  <si>
    <t>boss技： 葛有方  喷酒</t>
  </si>
  <si>
    <t>(外功攻击*1)*2.1</t>
  </si>
  <si>
    <t>(内功攻击*1)*2.1</t>
  </si>
  <si>
    <t>喷酒。</t>
  </si>
  <si>
    <t>qiangfa/Skill16_喷酒</t>
  </si>
  <si>
    <t>tricks/1046001</t>
  </si>
  <si>
    <t>提升【望三关】造成的外功伤害。武力越高，该招式效果越强。</t>
  </si>
  <si>
    <t>来回滑行3次。浮空</t>
  </si>
  <si>
    <t>((1+武力*长兵系数*40*0.5)*(1.5/(1.5+1+1))*0.6+(外功攻击*0.6))*0.7</t>
  </si>
  <si>
    <t>((1+内息*长兵系数*40*0.5)*(1.5/(1.5+1+1))*0.4+(内功攻击*0.4))*0.7</t>
  </si>
  <si>
    <t>主动招式：随势发力，借力舞枪，纵穿横挑。使敌人浮空且造成3段外功攻击伤害和部分内功攻击伤害。（影响属性：武力）</t>
  </si>
  <si>
    <t>qiangfa/Skill10</t>
  </si>
  <si>
    <t>tricks/1040201</t>
  </si>
  <si>
    <t>主动招式：立地腾身，向前撑跃，该招式不消耗真气。</t>
  </si>
  <si>
    <r>
      <rPr>
        <sz val="10.5"/>
        <color theme="1"/>
        <rFont val="等线"/>
        <family val="3"/>
        <charset val="134"/>
      </rPr>
      <t>1技能每一次攻击增加自身BUFF，提升攻击2%，命中2%，持续10秒。</t>
    </r>
  </si>
  <si>
    <t>增加多个buff</t>
  </si>
  <si>
    <t>（暂未实装）被动招式：施展招式【九州纵横】会增加【擂鼓】效果：提升外功攻击伤害和内功攻击伤害，持续10秒。（影响属性：武力）</t>
  </si>
  <si>
    <t>tricks/1040202</t>
  </si>
  <si>
    <t>减少【望三关】调息时间一秒。</t>
  </si>
  <si>
    <t>水平旋转自身挥舞枪身和腿部，对身边所有敌人造成（2）次{0}点伤害。</t>
  </si>
  <si>
    <t>((1+武力*长兵系数*40*0.5)*(1.5/(1.5+1+1))*0.6+(外功攻击*0.6))*0.55</t>
  </si>
  <si>
    <t>((1+内息*长兵系数*40*0.5)*(1.5/(1.5+1+1))*0.4+(内功攻击*0.4))*0.55</t>
  </si>
  <si>
    <t>主动招式：旋转挥舞枪身和腿部，对范围内敌人造成2段外功攻击伤害和部分内功攻击伤害。（影响属性：武力）</t>
  </si>
  <si>
    <t>8040202</t>
  </si>
  <si>
    <t>qiangfa/Skill11</t>
  </si>
  <si>
    <t>tricks/1040203</t>
  </si>
  <si>
    <t>主动招式：持续向同一方向移动时，获得【回马枪】效果，具有此效果时，提升【钧北顾】外功伤害10％，最多叠加五层。施展时反身折刺，造成外功伤害与内功伤害。身法越高，该招式效果越强。</t>
  </si>
  <si>
    <r>
      <rPr>
        <sz val="10.5"/>
        <color theme="1"/>
        <rFont val="等线"/>
        <family val="3"/>
        <charset val="134"/>
      </rPr>
      <t>当血量低于50%时，释放1技能的时候，会释放第四招。</t>
    </r>
  </si>
  <si>
    <t>（暂未实装）被动招式：施展招式【九州纵横】额外增加外功攻击。</t>
  </si>
  <si>
    <t>qiangfa/Skill10_2</t>
  </si>
  <si>
    <t>tricks/1040204</t>
  </si>
  <si>
    <t>减少【钧北顾】调息时间一秒。</t>
  </si>
  <si>
    <t>持枪攻击3次，对前方目标造成3次{0}点伤害，此技能可中断普通攻击强制施展。</t>
  </si>
  <si>
    <t>((1+武力*长兵系数*40*0.5)*(1/(1.5+1+1))*0.6+(外功攻击*0.6))*0.5</t>
  </si>
  <si>
    <t>((1+内息*长兵系数*40*0.5)*(1/(1.5+1+1))*0.4+(内功攻击*0.4))*0.5</t>
  </si>
  <si>
    <t>主动招式：持枪对前方目标造成3段大量外功攻击伤害和部分内功攻击伤害，此招式可中断普通攻击强制施展。（影响属性：武力）</t>
  </si>
  <si>
    <t>8040203</t>
  </si>
  <si>
    <t>qiangfa/Skill12</t>
  </si>
  <si>
    <t>tricks/1040205</t>
  </si>
  <si>
    <t>提升【钧北顾】造成的外功伤害。身法越高，该招式效果越强。</t>
  </si>
  <si>
    <r>
      <rPr>
        <sz val="10.5"/>
        <color theme="1"/>
        <rFont val="等线"/>
        <family val="3"/>
        <charset val="134"/>
      </rPr>
      <t>3技能每次攻击降低敌方5%防御，持续6秒。</t>
    </r>
  </si>
  <si>
    <t>（暂未实装）被动招式：招式【十方共主】每次攻击降低敌方5%外功防御，持续6秒。</t>
  </si>
  <si>
    <t>tricks/1040206</t>
  </si>
  <si>
    <t>施展【横叠嶂】后,提升【钧北顾】暴击10%，此效果持续三秒。</t>
  </si>
  <si>
    <r>
      <rPr>
        <sz val="10.5"/>
        <color theme="1"/>
        <rFont val="等线"/>
        <family val="3"/>
        <charset val="134"/>
      </rPr>
      <t>3技能旋转3次。</t>
    </r>
  </si>
  <si>
    <t>（暂未实装）被动招式：外功防御力和内功防御力额外提升15%</t>
  </si>
  <si>
    <t>tricks/1040207</t>
  </si>
  <si>
    <t>若不携带任何同伴进入战斗，外功防御与外功攻击提升15％。</t>
  </si>
  <si>
    <r>
      <rPr>
        <sz val="10.5"/>
        <color theme="1"/>
        <rFont val="等线"/>
        <family val="3"/>
        <charset val="134"/>
      </rPr>
      <t>1技能4动作触发时，减少3技能CD1秒。</t>
    </r>
  </si>
  <si>
    <t>（暂未实装）被动招式：招式【九州纵横】4段攻击触发时，减少招式【十方共主】调息时间1秒。</t>
  </si>
  <si>
    <t>tricks/1040208</t>
  </si>
  <si>
    <t>施展【钧北顾】后,提升暴击伤害20%，此效果持续三秒。</t>
  </si>
  <si>
    <r>
      <rPr>
        <sz val="10.5"/>
        <color theme="1"/>
        <rFont val="等线"/>
        <family val="3"/>
        <charset val="134"/>
      </rPr>
      <t>5技能每次攻击时，给敌方上debuff【镇厌】持续10秒。</t>
    </r>
  </si>
  <si>
    <t>（暂未实装）被动招式：施展招式【八荒尽取】时，每次击中敌人会使其造成一层【镇厌】效果，【诛祟破邪】习得后，施展招式【九州纵横】4段攻击会额外增加15%暴击伤害，持续10秒。</t>
  </si>
  <si>
    <t>tricks/1040209</t>
  </si>
  <si>
    <t>1技能4动作触发时，霸体，提升伤害40%，同时对有【镇厌】debuff的敌方提升更多伤害（每一层20%）。</t>
  </si>
  <si>
    <t>（暂未实装）被动招式：施展招式【九州纵横】攻击时会霸体，同时对有【镇厌】效果敌人增加10％暴击几率</t>
  </si>
  <si>
    <t>8040201;8040204</t>
  </si>
  <si>
    <t>tricks/1040210</t>
  </si>
  <si>
    <r>
      <rPr>
        <sz val="10.5"/>
        <color theme="1"/>
        <rFont val="等线"/>
        <family val="3"/>
        <charset val="134"/>
      </rPr>
      <t>旋转4次。</t>
    </r>
  </si>
  <si>
    <t>((1+筋骨*众相菩提杖*40*0.5)*(1.5/(1.5+1+0.5))*0.3+(外功攻击*0.3))*0.3</t>
  </si>
  <si>
    <t>((1+筋骨*众相菩提杖*40*0.5)*(1.5/(1.5+1+0.5))*0.7+(内功攻击*0.7))*0.3</t>
  </si>
  <si>
    <t>主动招式：旋转4次，对目标造成部分外功攻击伤害和大量内功攻击伤害。（影响属性：筋骨）</t>
  </si>
  <si>
    <t>qiangfa/Skill13</t>
  </si>
  <si>
    <t>tricks/1040301</t>
  </si>
  <si>
    <t>主动招式：左冲右突，纵穿横挑，往来发起三段冲锋。造成外功伤害与内功伤害和内功攻击。武力越高，该招式效果越强。</t>
  </si>
  <si>
    <t>每次普攻获得buff【不动】：提升4%防御，持续8秒，最高叠加5次。</t>
  </si>
  <si>
    <t>（暂未实装）被动招式：每次轻击获得1层【不动】效果：提升4%防御，持续8秒，最高叠加5次。</t>
  </si>
  <si>
    <t>tricks/1040302</t>
  </si>
  <si>
    <t>施展【九州纵横】后，获得【擂鼓】效果，具有此效果时，提升外功攻击，此效果持续十秒，武力越高，该招式效果越强。</t>
  </si>
  <si>
    <r>
      <rPr>
        <sz val="10.5"/>
        <color theme="1"/>
        <rFont val="等线"/>
        <family val="3"/>
        <charset val="134"/>
      </rPr>
      <t>站立于棍上，按住键位不动时，最多持续3秒，可以弹反所有飞行道具，格挡攻击，松开键位时，棍棒弹起攻击前方敌人，击飞。</t>
    </r>
  </si>
  <si>
    <t>((1+筋骨*众相菩提杖*40*0.5)*(1/(1.5+1+0.5))*0.3+(外功攻击*0.3))</t>
  </si>
  <si>
    <t>((1+筋骨*众相菩提杖*40*0.5)*(1/(1.5+1+0.5))*0.7+(内功攻击*0.7))</t>
  </si>
  <si>
    <t>主动招式：按住键位不动时站立于棍上，可以弹反所有飞行道具和格挡攻击，松开键位时，棍棒弹起击飞前方敌人，对目标造成部分外功攻击伤害和大量内功攻击伤害。（影响属性：筋骨）</t>
  </si>
  <si>
    <t>qiangfa/Skill14</t>
  </si>
  <si>
    <t>tricks/1040303</t>
  </si>
  <si>
    <t>主动招式：旋扫破阵，万夫不当，对范围内敌人最多造成四段外功伤害与内功伤害。武力越高，该招式效果越强。</t>
  </si>
  <si>
    <r>
      <rPr>
        <sz val="10.5"/>
        <color theme="1"/>
        <rFont val="等线"/>
        <family val="3"/>
        <charset val="134"/>
      </rPr>
      <t>3技能释放时增加BUFF，降低格挡体力消耗值50%，持续10秒，不可叠加，只能刷新</t>
    </r>
  </si>
  <si>
    <t>（暂未实装）被动招式：【一苇横江】招式释放时获得【横练】效果，降低50%格挡时所消耗的体力，持续10秒。（影响属性：筋骨）</t>
  </si>
  <si>
    <t>tricks/1040304</t>
  </si>
  <si>
    <t>提升【九州纵横】造成的外功伤害。武力越高，该招式效果越强。</t>
  </si>
  <si>
    <t>格挡状态下，按下此键，弹反，并向前横踢一脚，随后挥棍3次，非格挡状态下也可以直接使用但无弹反，浮空。</t>
  </si>
  <si>
    <t>((1+筋骨*众相菩提杖*40*0.5)*(0.5/(1.5+1+0.5))*0.3+(外功攻击*0.3))</t>
  </si>
  <si>
    <t>((1+筋骨*众相菩提杖*40*0.5)*(0.5/(1.5+1+0.5))*0.7+(内功攻击*0.7))</t>
  </si>
  <si>
    <t>主动招式：向前横踢一脚，随后挥棍3次，造成部分外功攻击伤害和大量内功攻击伤害，过程中受到的伤害降低。（影响属性：筋骨）</t>
  </si>
  <si>
    <t>qiangfa/Skill15</t>
  </si>
  <si>
    <t>tricks/1040305</t>
  </si>
  <si>
    <t>主动招式：寒星点点，银光皪皪，连续施展三段枪势，造成外功伤害与内功伤害。武力越高，该招式效果越强。</t>
  </si>
  <si>
    <r>
      <rPr>
        <sz val="10.5"/>
        <color theme="1"/>
        <rFont val="等线"/>
        <family val="3"/>
        <charset val="134"/>
      </rPr>
      <t>5技能每次攻击给敌方增加debuff【枯荣】，降低对方攻击5%，持续6秒，最多叠加3层。</t>
    </r>
  </si>
  <si>
    <t>（暂未实装）被动招式：【拈花掷象】每次攻击给敌方增加1层【枯荣】效果，降低对方5%外功攻击和内功攻击，持续6秒，最多叠加3层。</t>
  </si>
  <si>
    <t>tricks/1040306</t>
  </si>
  <si>
    <t>【十方共主】命中时，降低敌方10%外功防御，此效果持续六秒。</t>
  </si>
  <si>
    <r>
      <rPr>
        <sz val="10.5"/>
        <color theme="1"/>
        <rFont val="等线"/>
        <family val="3"/>
        <charset val="134"/>
      </rPr>
      <t>技能1可以抵消所有飞行道具（不包括回马枪）。</t>
    </r>
  </si>
  <si>
    <t>（暂未实装）被动招式：【无我无相】可以抵消所有弹道攻击伤害（不包括回马枪）。</t>
  </si>
  <si>
    <t>tricks/1040307</t>
  </si>
  <si>
    <t>提升15%外功防御与内功防御。</t>
  </si>
  <si>
    <r>
      <rPr>
        <sz val="10.5"/>
        <color theme="1"/>
        <rFont val="等线"/>
        <family val="3"/>
        <charset val="134"/>
      </rPr>
      <t>百战于野</t>
    </r>
  </si>
  <si>
    <r>
      <rPr>
        <sz val="10.5"/>
        <color theme="1"/>
        <rFont val="等线"/>
        <family val="3"/>
        <charset val="134"/>
      </rPr>
      <t>1技能有几率50%+根骨*系数/境界 触发第5次攻击。</t>
    </r>
  </si>
  <si>
    <t>（暂未实装）被动招式：【无我无相】提升外功攻击伤害。</t>
  </si>
  <si>
    <t>tricks/1040308</t>
  </si>
  <si>
    <t>【九州纵横】造成伤害时，减少【十方共主】当前调息时间一秒。</t>
  </si>
  <si>
    <r>
      <rPr>
        <sz val="10.5"/>
        <color theme="1"/>
        <rFont val="等线"/>
        <family val="3"/>
        <charset val="134"/>
      </rPr>
      <t>辕镇厌</t>
    </r>
  </si>
  <si>
    <r>
      <rPr>
        <sz val="10.5"/>
        <color theme="1"/>
        <rFont val="等线"/>
        <family val="3"/>
        <charset val="134"/>
      </rPr>
      <t>5技能弹反时恢复血量6%。</t>
    </r>
  </si>
  <si>
    <t>（暂未实装）被动招式：【拈花掷象】招式弹反时恢复自身固定气血值{0}。（影响属性：筋骨）</t>
  </si>
  <si>
    <t>tricks/1040309</t>
  </si>
  <si>
    <t>【八荒尽取】命中时，对敌人附加【镇厌】效果，习得被动招式【诛祟破邪】后，施展招式【九州纵横】时对附带【镇厌】的目标额外增加自身15%暴击伤害，持续10秒。</t>
  </si>
  <si>
    <r>
      <rPr>
        <sz val="10.5"/>
        <color theme="1"/>
        <rFont val="等线"/>
        <family val="3"/>
        <charset val="134"/>
      </rPr>
      <t>血量低于30%，当受到伤害&gt;0时自动触发一次弹反，无敌1秒且驱除所有debuff，回复自身血量20%+内息*系数/境界，CD30秒。（如果浮空状态，立即结束浮空并播放空中攻击动作然后正常降落下来，如果是站立受击状态，立刻恢复正常站立状态且播放弹反动作）</t>
    </r>
  </si>
  <si>
    <t>（暂未实装）被动招式：当前气血低于70%，额外增加10％反伤属性，当前气血回复至70％以上时效果消失。</t>
  </si>
  <si>
    <t>tricks/1040310</t>
  </si>
  <si>
    <t>【九州纵横】施展时获得【霸体】效果，同时对有【镇厌】效果的敌人提升10％暴击与15％暴击伤害。</t>
  </si>
  <si>
    <t>整个身体压低，攻击目标腿部，造成击倒效果。(无法格挡，不能中断普攻)</t>
  </si>
  <si>
    <t>外功攻击*0.11</t>
  </si>
  <si>
    <t>内功攻击*1.03</t>
  </si>
  <si>
    <t>主动招式：将全身之力急于扇中攻向敌人下盘，造成部分外功攻击伤害和大量内功攻击伤害，且将对方击倒。（影响属性：外功攻击，内功攻击）</t>
  </si>
  <si>
    <t>击倒</t>
  </si>
  <si>
    <t>shanzi/Skill5</t>
  </si>
  <si>
    <r>
      <rPr>
        <sz val="11"/>
        <color theme="1"/>
        <rFont val="宋体"/>
        <family val="3"/>
        <charset val="134"/>
        <scheme val="minor"/>
      </rPr>
      <t>tricks/105000</t>
    </r>
    <r>
      <rPr>
        <sz val="11"/>
        <color theme="1"/>
        <rFont val="宋体"/>
        <family val="3"/>
        <charset val="134"/>
        <scheme val="minor"/>
      </rPr>
      <t>2</t>
    </r>
  </si>
  <si>
    <t>复重楼   释放出毒砂,致盲状态</t>
  </si>
  <si>
    <t>主动招式：将毒砂暗藏于扇中，展开后将毒砂释放，给敌人造成部分外功攻击伤害和大量内功攻击伤害。（影响属性：外功攻击，内功攻击）</t>
  </si>
  <si>
    <t>8050102;</t>
  </si>
  <si>
    <t>shanzi/Skill4</t>
  </si>
  <si>
    <r>
      <rPr>
        <sz val="11"/>
        <color theme="1"/>
        <rFont val="宋体"/>
        <family val="3"/>
        <charset val="134"/>
        <scheme val="minor"/>
      </rPr>
      <t>tricks/105000</t>
    </r>
    <r>
      <rPr>
        <sz val="11"/>
        <color theme="1"/>
        <rFont val="宋体"/>
        <family val="3"/>
        <charset val="134"/>
        <scheme val="minor"/>
      </rPr>
      <t>1</t>
    </r>
  </si>
  <si>
    <t>主动招式：棍势圆转，水泼不进，对敌人连续造成多段外功伤害与内功伤害。筋骨越高，该招式效果越强。</t>
  </si>
  <si>
    <t>扇子的第一技能：问秋风 持扇直刺</t>
  </si>
  <si>
    <t>((1+武力*扇子系数*40*0.5)*(1.5/(1.5+1+1))*0.1+(外功攻击*0.1))*0.6</t>
  </si>
  <si>
    <t>((1+内息*扇子系数*40*0.5)*(1.5/(1.5+1+1))*0.9+(内功攻击*0.9))*0.6</t>
  </si>
  <si>
    <t>主动招式：持扇直刺后展开，给敌人造成3段部分外功攻击伤害和大量内功攻击伤害。（影响属性：内息）</t>
  </si>
  <si>
    <t>shanzi/Skill1</t>
  </si>
  <si>
    <t>tricks/1050101</t>
  </si>
  <si>
    <t>轻击造成伤害时，获得【不动】效果，具有此效果时，提升4%防御，最多叠加五层，此效果持续八秒。</t>
  </si>
  <si>
    <t>施展招式【问秋风】时，有概率展开折扇（10+身法*0.3/境界等级）%，对范围内目标造成伤害。</t>
  </si>
  <si>
    <t>（暂未实装）被动招式：角色的内功攻击力额外提升10%,外功攻击力降低5%。</t>
  </si>
  <si>
    <t>tricks/1050102</t>
  </si>
  <si>
    <t>主动招式：棍势松活，后发先至，可持续施展，持续施展时可如临渊观鱼，岿然不动，获得【霸体】效果与5％伤害减免，持续施展终止时骤然发棍，造成外功伤害与内功伤害。筋骨越高，该招式效果越强。</t>
  </si>
  <si>
    <r>
      <rPr>
        <sz val="10.5"/>
        <color theme="1"/>
        <rFont val="等线"/>
        <family val="3"/>
        <charset val="134"/>
      </rPr>
      <t>金钟无色</t>
    </r>
  </si>
  <si>
    <t>扇子的第三技能：归去来   抛出折扇</t>
  </si>
  <si>
    <t>飞行道具</t>
  </si>
  <si>
    <t>主动招式：将折扇向前抛出回旋折返，折扇沿途攻击敌人造成部分外功攻击伤害和大量内功攻击伤害。（影响属性：内息）</t>
  </si>
  <si>
    <t>shanzi/Skill3</t>
  </si>
  <si>
    <t>tricks/1050103</t>
  </si>
  <si>
    <t>施展【一苇横江】时获得【横练】效果，具有此效果时，格挡状态的体力消耗降低50％，此效果持续十秒，筋骨越高，该招式效果越强。</t>
  </si>
  <si>
    <t>重击攻击命中目标时，获得buff：【难觅】(难觅：下一次施展【问秋风】时必定触发【萧意寒】效果，持续5秒。)</t>
  </si>
  <si>
    <t>（暂未实装）被动招式：重击攻击到敌人时，自身获得【难觅】效果：下一次施展【问秋风】时必定触发【萧意寒】效果，持续5秒。</t>
  </si>
  <si>
    <t>tricks/1050104</t>
  </si>
  <si>
    <t>主动招式：棍势雄浑，禅武一体，对敌人最多造成四段外功伤害与内功伤害，施展过程中获得伤害减免效果。筋骨越高，该招式效果越强。</t>
  </si>
  <si>
    <r>
      <rPr>
        <sz val="10.5"/>
        <color theme="1"/>
        <rFont val="等线"/>
        <family val="3"/>
        <charset val="134"/>
      </rPr>
      <t>枯荣禅</t>
    </r>
  </si>
  <si>
    <t>扇子处于展开状态向前攻击，在短距离旋转两次后，扇子将回手。</t>
  </si>
  <si>
    <t>((1+武力*扇子系数*40*0.5)*(1/(1.5+1+1))*0.1+(外功攻击*0.1))*0.5</t>
  </si>
  <si>
    <t>((1+内息*扇子系数*40*0.5)*(1/(1.5+1+1))*0.9+(内功攻击*0.9))*0.5</t>
  </si>
  <si>
    <t>主动招式：轻柔曲折、飘忽不定，显得招式变幻无常，给敌人造成部分外功攻击伤害和大量内功攻击伤害。（影响属性：内息）</t>
  </si>
  <si>
    <r>
      <rPr>
        <sz val="11"/>
        <color theme="1"/>
        <rFont val="宋体"/>
        <family val="3"/>
        <charset val="134"/>
        <scheme val="minor"/>
      </rPr>
      <t>shanzi/Skill</t>
    </r>
    <r>
      <rPr>
        <sz val="11"/>
        <color theme="1"/>
        <rFont val="宋体"/>
        <family val="3"/>
        <charset val="134"/>
        <scheme val="minor"/>
      </rPr>
      <t>6</t>
    </r>
  </si>
  <si>
    <t>tricks/1050105</t>
  </si>
  <si>
    <t>【拈花掷象】命中敌人时，对敌人附加【枯荣】效果，具有此效果时，降低5%外功攻击与内功攻击，最多叠加三层，此效果持续六秒。</t>
  </si>
  <si>
    <r>
      <rPr>
        <sz val="10.5"/>
        <color theme="1"/>
        <rFont val="等线"/>
        <family val="3"/>
        <charset val="134"/>
      </rPr>
      <t>袖纳乾坤</t>
    </r>
  </si>
  <si>
    <t>自身血量值在(20%)以下时，获得buff：【穷途】(穷途：提升移动速度20%，持续(10)秒。</t>
  </si>
  <si>
    <t>（暂未实装）被动招式：当自身气血在20%以下时，获得【穷途】效果：提升移动速度20%，持续10秒。</t>
  </si>
  <si>
    <t>8050103;</t>
  </si>
  <si>
    <t>tricks/1050106</t>
  </si>
  <si>
    <t>施展【无我无相】时，抵消所有本应命中的弹道攻击。</t>
  </si>
  <si>
    <r>
      <rPr>
        <sz val="10.5"/>
        <color theme="1"/>
        <rFont val="等线"/>
        <family val="3"/>
        <charset val="134"/>
      </rPr>
      <t>须弥无量</t>
    </r>
  </si>
  <si>
    <t>普通攻击具有(30%)概率使敌方目标【中毒】</t>
  </si>
  <si>
    <t>（暂未实装）被动招式：轻击和重击具有30%概率使敌人附加【中毒】效果：每5秒减少1%气血，持续10秒。不可叠加。（影响属性：身法）</t>
  </si>
  <si>
    <t>tricks/1050107</t>
  </si>
  <si>
    <t>提升【无我无相】造成的内功伤害。</t>
  </si>
  <si>
    <t>每次弹反目标成功时，下一击的攻击伤害/技能伤害提升(50%)。</t>
  </si>
  <si>
    <t>（暂未实装）被动招式：每次弹反成功时，下一次的任意攻击造成的内功攻击伤害增加30%。</t>
  </si>
  <si>
    <t>tricks/1050108</t>
  </si>
  <si>
    <t>施展【拈花掷象】时，提升气血恢复属性，持续3秒。</t>
  </si>
  <si>
    <t>招式【归去来】变为充能式招式，可同时拥有2层充能，每(8)秒提升一层。</t>
  </si>
  <si>
    <t>（暂未实装）被动招式：招式【归去来】变为充能招式，可同时拥有2层充能，每8秒提升一层,每叠加1层，【归去来】攻击增加10％。</t>
  </si>
  <si>
    <t>tricks/1050109</t>
  </si>
  <si>
    <t>战斗开始后，额外提升15％反伤属性。</t>
  </si>
  <si>
    <t>招式【复重楼】施展后，会添加buff【遮幕】</t>
  </si>
  <si>
    <t>（暂未实装）被动招式：招式【问秋风】施展后，会添加【致盲】效果，效果持续5秒</t>
  </si>
  <si>
    <t>tricks/1050110</t>
  </si>
  <si>
    <t>进入战斗后,筋骨属性增加3点</t>
  </si>
  <si>
    <t>秦王入阵</t>
  </si>
  <si>
    <t>主动招式：抖枪前行，最后以枪砸地震开敌人，对敌人造成外功伤害。（影响属性：武力）</t>
  </si>
  <si>
    <t>被动招式：施展【破城踏阙】招式并且命中敌人后果有25%概率重置【秦王入阵】当前调息时间。</t>
  </si>
  <si>
    <t>独挑乾坤</t>
  </si>
  <si>
    <t>主动招式：转枪花连续攻击敌人，再向敌人刺击，对敌人造成外功伤害。（影响属性：武力）</t>
  </si>
  <si>
    <t>被动招式：施展【秦王入阵】招式后，【独挑乾坤】招式当前调息时间减1秒。</t>
  </si>
  <si>
    <t>破城踏阙</t>
  </si>
  <si>
    <t>主动招式：旋转挑枪，后顺势向前奋力刺击，对敌人造成外功伤害。（影响属性：武力）</t>
  </si>
  <si>
    <t>被动招式：被动招式【镇敌仇】的重置【秦王入阵】的概率额外增加5%</t>
  </si>
  <si>
    <t>被动招式：施展【秦王入阵】招式对受到伤害的目标附加【减速】效果，速度降低30%,持续5秒。</t>
  </si>
  <si>
    <t>被动招式：施展【独挑乾坤】招式对目标造成伤害后，获得【破虏】效果，增加【秦王入阵】招式5%额外伤害，该效果持续5秒。</t>
  </si>
  <si>
    <t>被动招式：施展【破城踏阙】招式对目标造成暴击伤害后，减少【独挑乾坤】的当前调息时间1秒</t>
  </si>
  <si>
    <t>被动招式：进入战斗后,身法属性增加3点</t>
  </si>
  <si>
    <r>
      <rPr>
        <sz val="10.5"/>
        <color theme="1"/>
        <rFont val="宋体"/>
        <family val="3"/>
        <charset val="134"/>
      </rPr>
      <t>转千阙</t>
    </r>
  </si>
  <si>
    <t xml:space="preserve">boss技：火枪    连天明 </t>
  </si>
  <si>
    <t>boss技：火枪    连天明。</t>
  </si>
  <si>
    <t>shanzi/Skill11_火枪</t>
  </si>
  <si>
    <t>tricks/1056001</t>
  </si>
  <si>
    <t>主动招式：翻腕伏身，以扇骨疾扫敌人下盘要穴，造成内外功伤害并使其倒地。</t>
  </si>
  <si>
    <t>后跃，旋转身体，左手从左到右挥出飞刀。
消耗：消耗（2）点真气，
冷却时间：（10s）
攻击部位：（胸部）
攻击距离2-10格
可中断普通攻击</t>
  </si>
  <si>
    <t>主动招式：旋转身体向后跃时挥出飞刀，每把飞刀对目标造成部分外功攻击和大量内功攻击。（影响属性：外功攻击，内功攻击）</t>
  </si>
  <si>
    <t>anqi/Skill2</t>
  </si>
  <si>
    <t>tricks/1060001</t>
  </si>
  <si>
    <t>主动招式：展面横扇，将扇内所藏毒砂挥震而出，造成外功伤害与内功伤害。</t>
  </si>
  <si>
    <t>蹬开，蹬飞敌人（击飞）
消耗：消耗（2）点真气，
冷却时间：（6s）
攻击部位：（胸部）
攻击距离2-10格
可中断普通攻击</t>
  </si>
  <si>
    <t>内功攻击*0.3</t>
  </si>
  <si>
    <t>主动招式：蹬飞敌人，并且对目标造成部分外功攻击和大量内功攻击。（影响属性：外功攻击，内功攻击）</t>
  </si>
  <si>
    <t>anqi/Skill3</t>
  </si>
  <si>
    <t>tricks/1060002</t>
  </si>
  <si>
    <t>主动招式：如秋风乍起，点划旋舞之际，对敌人造成多段外功伤害与内功伤害。内息越高，该招式效果越强。</t>
  </si>
  <si>
    <t xml:space="preserve">消耗：消耗（6）点真气，
冷却时间：（10s）
攻击部位：（胸部）
攻击距离2-10格
</t>
  </si>
  <si>
    <t>主动招式：隐匿身形，迅疾如风，瞬间刺杀目标。对目标造成部分外功攻击伤害和大量内功攻击伤害。（影响属性：内息）</t>
  </si>
  <si>
    <t>anqi/Skill1</t>
  </si>
  <si>
    <t>tricks/1060101</t>
  </si>
  <si>
    <t>施展【问秋风】时，有30%概率获得【萧意】效果，具有此效果时，提升内功攻击10%，降低外功攻击5％，此效果持续五秒。</t>
  </si>
  <si>
    <t>提升飞行距离2步。</t>
  </si>
  <si>
    <t>（暂未实装）被动招式：提升投掷的暗器飞行距离2步。</t>
  </si>
  <si>
    <t>tricks/1060102</t>
  </si>
  <si>
    <t>主动招式：如乳燕归巢，折反回兮，对沿途被折扇命中的敌人造成外功伤害与内功伤害。内息越高，该招式效果越强。</t>
  </si>
  <si>
    <t xml:space="preserve">左手向前挥舞半周，甩出5把飞刀，攻击面前90度扇形范围所有敌人，同时给敌人DEBUFF减速20%，持续3秒。
消耗：消耗（3）点真气，
冷却时间：（5s）
攻击部位：（胸部）
攻击距离1-2格
可中断普通攻击
</t>
  </si>
  <si>
    <t>主动招式：左手向前挥舞半周，甩出5把飞刀攻击前方所有敌人，每把飞刀对目标造成部分外功攻击伤害和大量内功攻击伤害。同时被攻击的敌人获得减速20%效果，持续3秒。（影响属性：内息）</t>
  </si>
  <si>
    <t>减速敌方:0.3,3</t>
  </si>
  <si>
    <t>anqi/Skill4</t>
  </si>
  <si>
    <t>tricks/1060103</t>
  </si>
  <si>
    <t>重击造成伤害时，获得【难觅】效果，具有此效果时，下次施展【问秋风】必定获得【萧意】效果，【难觅】持续五秒。</t>
  </si>
  <si>
    <t>1技能挥5次</t>
  </si>
  <si>
    <t>（暂未实装）被动招式：【雨骤】招式1次投掷出5把暗器</t>
  </si>
  <si>
    <t>tricks/1060104</t>
  </si>
  <si>
    <t>主动招式：如柔风绕鬓，变幻无常，对敌人造成多段外功伤害与内功伤害。内息越高，该招式效果越强。</t>
  </si>
  <si>
    <t>身体旋转一周，挥出10把飞刀，攻击全部方向所有敌人
消耗：消耗（5）点真气，
冷却时间：（8s）
攻击部位：（胸部）
攻击距离1-2格
可中断普通攻击</t>
  </si>
  <si>
    <t>主动招式：身体旋转一周，挥出10把飞刀，攻击周围的敌人，每把飞刀对目标造成部分外功攻击和大量内功攻击。（影响属性：内息）</t>
  </si>
  <si>
    <t>anqi/Skill5</t>
  </si>
  <si>
    <t>tricks/1060105</t>
  </si>
  <si>
    <t>若气血值低于70%，获得【穷途】效果，具有此效果时，速度提升20%。</t>
  </si>
  <si>
    <t>被动技能：3技能释放时减少5技能CD1秒。</t>
  </si>
  <si>
    <t>（暂未实装）被动招式：【花绽盛】招式释放时减少【暴雨梨花】招式调息时间1秒。</t>
  </si>
  <si>
    <t>tricks/1060106</t>
  </si>
  <si>
    <t>轻击有15%概率对敌人附加【中毒】效果，具有此效果时，每五秒减少1%最大气血，持续十秒。</t>
  </si>
  <si>
    <t>所有攻击对有减速DEBUFF的敌人提升5%破甲。</t>
  </si>
  <si>
    <t>（暂未实装）被动招式：所有攻击对有减速效果的敌人额外造成5%破甲伤害。</t>
  </si>
  <si>
    <t>tricks/1060107</t>
  </si>
  <si>
    <t>若成功弹反敌人招式，内功攻击提升30％,持续5秒。</t>
  </si>
  <si>
    <t>提升攻击X+武力*系数/境界</t>
  </si>
  <si>
    <t>（暂未实装）被动招式：提升所有招式{0}内功攻击（影响属性：身法}</t>
  </si>
  <si>
    <t>tricks/1060108</t>
  </si>
  <si>
    <t>【归去来】获得【同归】效果，每八秒获得一层,每有一层充能，【归去来】伤害提升10％，施展【归去来】招式后移除一层，最多可拥有两层充能。</t>
  </si>
  <si>
    <t>每一把飞刀给与敌人DEBUFF刺伤，每秒损失1%血量，持续3秒，DEBUFF最多叠加10层，10层时一次性造成150%攻击伤害，并晕眩敌人1秒。</t>
  </si>
  <si>
    <t>（暂未实装）被动招式：每一把飞刀给与敌人【刺伤】效果，每层按每秒损失1%血量消耗，持续3秒，【刺伤】效果最多叠加5层，5层时晕眩敌人1秒。</t>
  </si>
  <si>
    <t>tricks/1060109</t>
  </si>
  <si>
    <t>【问秋风】造成伤害后，对敌人附加【致盲】效果，具有此效果时，攻击无法命中，此效果持续五秒。</t>
  </si>
  <si>
    <t>充能飞刀，每2秒多1把，除了1以外，所有攻击的消耗飞刀数量X2，最多充能10把。</t>
  </si>
  <si>
    <t>（暂未实装）被动招式：【花绽盛】、【暴雨梨花】招式可以按住键位持续充能，每2秒多1把，最多充能10把。</t>
  </si>
  <si>
    <t>tricks/1060110</t>
  </si>
  <si>
    <t>向前上方斜腿踹出，敌浮空1人高
消耗：（2）点真气。
攻击部位：（胸腹）
冷却时间：（6s）
可中断普通攻击</t>
  </si>
  <si>
    <t>外功攻击*1</t>
  </si>
  <si>
    <t>内功攻击*0.2</t>
  </si>
  <si>
    <t>主动招式：向前方突然发力踹出，将敌人踢至空中，并造成{0}外功攻击伤害和{1}内功攻击伤害。（影响属性：外功攻击，内功攻击）</t>
  </si>
  <si>
    <t>tui/Skill5</t>
  </si>
  <si>
    <t>tricks/1090001</t>
  </si>
  <si>
    <t>主动招式：向前上方投掷扇子，扇子飞行过程中连续击打路径上的敌人。内息越高，该招式效果越强。</t>
  </si>
  <si>
    <t>飞腿踹。位移技能
消耗：（2）点真气。
攻击部位：（胸腹）
冷却时间：（6s）
可中断普通攻击</t>
  </si>
  <si>
    <t>主动招式：向前飞身踢向敌人，并造成{0}外功攻击伤害和{1}内功攻击伤害。（影响属性：外功攻击，内功攻击）</t>
  </si>
  <si>
    <t>tui/Skill4</t>
  </si>
  <si>
    <t>tricks/1090002</t>
  </si>
  <si>
    <t>气血回复属性额外提升5%。</t>
  </si>
  <si>
    <t>跳起空中5踢，最后一段击飞。</t>
  </si>
  <si>
    <t>((1+武力*腿脚系数*40*0.5)*(1.5/(1.5+1+1))*0.8+(外功攻击*0.8))*0.55</t>
  </si>
  <si>
    <t>((1+内息*腿脚系数*40*0.5)*(1.5/(1.5+1+1))*0.2+(内功攻击*0.2))*0.55</t>
  </si>
  <si>
    <t>主动招式：调息运气，灌风于双腿，凌空跃起在空中对敌人造成5段大量外功攻击伤害和部分内功攻击伤害，最后一段攻击可以将敌人击飞。（影响属性：武力）</t>
  </si>
  <si>
    <r>
      <rPr>
        <sz val="11"/>
        <color theme="1"/>
        <rFont val="宋体"/>
        <family val="3"/>
        <charset val="134"/>
        <scheme val="minor"/>
      </rPr>
      <t>809010</t>
    </r>
    <r>
      <rPr>
        <sz val="11"/>
        <color theme="1"/>
        <rFont val="宋体"/>
        <family val="3"/>
        <charset val="134"/>
        <scheme val="minor"/>
      </rPr>
      <t>5</t>
    </r>
  </si>
  <si>
    <t>tui/Skill1</t>
  </si>
  <si>
    <t>tricks/1090101</t>
  </si>
  <si>
    <t>主动招式：用扇舞旋转向前，连续攻击前方敌人。内息越高，该招式效果越强。</t>
  </si>
  <si>
    <t>所有腿攻击（不论是否格挡），都会给对方加一个【慑醉】debuff，敌方防御降低3%，持续5秒</t>
  </si>
  <si>
    <t>（暂未实装）被动招式：所有腿脚攻击，都会给对方加一个【慑醉】效果，降低敌方5%外功防御和内功防御，持续5秒。</t>
  </si>
  <si>
    <t>tricks/1090102</t>
  </si>
  <si>
    <t>施展【经合夜昼】对受到伤害的目标附加【玄气】效果，移动速度降低30%,效果持续3秒。</t>
  </si>
  <si>
    <r>
      <rPr>
        <sz val="10.5"/>
        <color theme="1"/>
        <rFont val="等线"/>
        <family val="3"/>
        <charset val="134"/>
      </rPr>
      <t>我方跳起双膝攻击敌方胸部，位移攻击。</t>
    </r>
  </si>
  <si>
    <t>(1+武力*腿脚系数*40*0.5)*(1/(1.5+1+1))*0.8+(外功攻击*0.8)*1.3</t>
  </si>
  <si>
    <t>(1+内息*腿脚系数*40*0.5)*(1/(1.5+1+1))*0.2+(内功攻击*0.2)*1.4</t>
  </si>
  <si>
    <t>主动招式：纵跃而起，双膝猛撞敌人胸部造成大量外功攻击伤害和部分内功攻击伤害，并造成敌人退后。（影响属性：武力）</t>
  </si>
  <si>
    <r>
      <rPr>
        <sz val="11"/>
        <color theme="1"/>
        <rFont val="宋体"/>
        <family val="3"/>
        <charset val="134"/>
        <scheme val="minor"/>
      </rPr>
      <t>8090101</t>
    </r>
    <r>
      <rPr>
        <sz val="11"/>
        <color theme="1"/>
        <rFont val="宋体"/>
        <family val="3"/>
        <charset val="134"/>
        <scheme val="minor"/>
      </rPr>
      <t>;8090103</t>
    </r>
  </si>
  <si>
    <t>tui/Skill2</t>
  </si>
  <si>
    <t>tricks/1090103</t>
  </si>
  <si>
    <t>主动招式：催动内劲在身前扇出一道小旋风，对进入的敌人形成连续伤害。内息越高，该招式效果越强。</t>
  </si>
  <si>
    <t>3技能暴击几率提升X+身法*系数/境界。</t>
  </si>
  <si>
    <t>（暂未实装）被动招式：招式【龙游天地】的暴击提升{0}。（影响属性：身法）</t>
  </si>
  <si>
    <t>tricks/1090104</t>
  </si>
  <si>
    <t>施展【经合夜昼】，提升内功攻击。（影响属性：内息）</t>
  </si>
  <si>
    <r>
      <rPr>
        <sz val="10.5"/>
        <color theme="1"/>
        <rFont val="等线"/>
        <family val="3"/>
        <charset val="134"/>
      </rPr>
      <t>我方在地面3连踢，最后一段击飞</t>
    </r>
  </si>
  <si>
    <t>((1+武力*腿脚系数*40*0.5)*(1/(1.5+1+1))*0.8+(外功攻击*0.8))*0.5</t>
  </si>
  <si>
    <t>((1+内息*腿脚系数*40*0.5)*(1/(1.5+1+1))*0.2+(内功攻击*0.2))*0.5</t>
  </si>
  <si>
    <t>主动招式：一气呵成的使出连环腿给敌人造成3段大量外功攻击伤害和部分内功攻击伤害，最后一段攻击可将敌人击飞。（影响属性：武力）</t>
  </si>
  <si>
    <r>
      <rPr>
        <sz val="11"/>
        <color theme="1"/>
        <rFont val="宋体"/>
        <family val="3"/>
        <charset val="134"/>
        <scheme val="minor"/>
      </rPr>
      <t>8090102</t>
    </r>
    <r>
      <rPr>
        <sz val="11"/>
        <color theme="1"/>
        <rFont val="宋体"/>
        <family val="3"/>
        <charset val="134"/>
        <scheme val="minor"/>
      </rPr>
      <t>;8090104</t>
    </r>
  </si>
  <si>
    <t>tui/Skill3</t>
  </si>
  <si>
    <t>tricks/1090105</t>
  </si>
  <si>
    <t>施展【蕴纳周身】，提升内功攻击。（影响属性：内息）</t>
  </si>
  <si>
    <r>
      <rPr>
        <sz val="10.5"/>
        <color theme="1"/>
        <rFont val="等线"/>
        <family val="3"/>
        <charset val="134"/>
      </rPr>
      <t>3技能暴击且造成伤害时，给敌方DEBUFF【龙吟】，让敌方无法自动回血，持续5秒。</t>
    </r>
  </si>
  <si>
    <t>（暂未实装）被动招式：招式【神龙摆尾】产生暴击伤害时，会导致敌人产生【龙吟】效果：无法自动回复气血，最高可叠加10层，持续5秒。</t>
  </si>
  <si>
    <t>tricks/1090106</t>
  </si>
  <si>
    <t>施展【化气贯神】时增加吸血属性,效果持续5秒。（影响属性，筋骨）</t>
  </si>
  <si>
    <r>
      <rPr>
        <sz val="10.5"/>
        <color theme="1"/>
        <rFont val="等线"/>
        <family val="3"/>
        <charset val="134"/>
      </rPr>
      <t>1技能攻击有【龙吟】DEBUFF的敌方伤害提升30%。</t>
    </r>
  </si>
  <si>
    <t>（暂未实装）被动招式：招式【飞龙在天】攻击附有【龙吟】效果的敌人提升30%外功攻击伤害。</t>
  </si>
  <si>
    <t>tricks/1090107</t>
  </si>
  <si>
    <r>
      <rPr>
        <sz val="10.5"/>
        <color theme="1"/>
        <rFont val="等线"/>
        <family val="3"/>
        <charset val="134"/>
      </rPr>
      <t>5技能释放后，获得BUFF【破渊】，下次3技能暴击几率提升X，持续时间1秒。</t>
    </r>
  </si>
  <si>
    <t>（暂未实装）被动招式：施展招式【神龙摆尾】后获得BUFF【破渊】效果：下次施展招式【龙游天地】暴击提升{0}，持续时间1秒。</t>
  </si>
  <si>
    <t>tricks/1090108</t>
  </si>
  <si>
    <t>攻击目标时，如果对方浮空获得1层【福生】效果，额外提升15%的内功攻击,持续5秒。</t>
  </si>
  <si>
    <r>
      <rPr>
        <sz val="10.5"/>
        <color theme="1"/>
        <rFont val="等线"/>
        <family val="3"/>
        <charset val="134"/>
      </rPr>
      <t>DEBUFF【龙吟】降低敌方治疗效果50%（包括吃血瓶和加血技能）。</t>
    </r>
  </si>
  <si>
    <t>（暂未实装）被动招式：【龙吟】效果增强为【龙吟·极】：降低敌方治疗效果50%。（包括服药回复和招式回复）</t>
  </si>
  <si>
    <t>tricks/1090109</t>
  </si>
  <si>
    <r>
      <rPr>
        <sz val="10.5"/>
        <color theme="1"/>
        <rFont val="等线"/>
        <family val="3"/>
        <charset val="134"/>
      </rPr>
      <t>敌方【龙吟】忍满10层时再被腿攻击，必被破格挡和闪避，之后debuff清0</t>
    </r>
  </si>
  <si>
    <t>（暂未实装）被动招式：敌方【龙吟】叠满10层时再被任意招式攻击，必被破格挡和后跃，之后【龙吟】效果清除。</t>
  </si>
  <si>
    <t>tricks/1090110</t>
  </si>
  <si>
    <t>浮空技，转身双手撩剑敌浮空1人高
消耗：（3）点真气。
攻击部位：（胸腹）
冷却时间：（6s）
可中断普通攻击</t>
  </si>
  <si>
    <t>外功攻击*1.18</t>
  </si>
  <si>
    <t>内功攻击*0.13</t>
  </si>
  <si>
    <t>主动招式：以腰为轴，转身双手撩剑将敌人提至空中，且造成大量外功攻击伤害和部分内功攻击伤害。（影响属性：外功攻击，内功攻击）</t>
  </si>
  <si>
    <t>shuangshouqingren/Skill4</t>
  </si>
  <si>
    <t>tricks/1100001</t>
  </si>
  <si>
    <t>主动招式：旋转身体向后跃时挥出飞刀，每把飞刀对目标造成部分外功攻击和内功攻击。（影响属性：外功攻击，内功攻击）</t>
  </si>
  <si>
    <t>双手持刀前冲，碰到敌人停下。
消耗：（3）点真气。
攻击部位：（胸腹）
冷却时间：（6s）
可中断普通攻击</t>
  </si>
  <si>
    <t>主动招式：双手持刀借势前冲，闪击前方敌人造成大量外功攻击伤害和部分内功攻击伤害。（影响属性：外功攻击，内功攻击）</t>
  </si>
  <si>
    <t>shuangshouqingren/Skill5</t>
  </si>
  <si>
    <t>tricks/1100002</t>
  </si>
  <si>
    <t>主动招式：蹬飞敌人，并且对目标造成部分外功攻击和内功攻击。（影响属性：外功攻击，内功攻击）</t>
  </si>
  <si>
    <r>
      <rPr>
        <sz val="10.5"/>
        <color theme="1"/>
        <rFont val="等线"/>
        <family val="3"/>
        <charset val="134"/>
      </rPr>
      <t>拔刀术.居合，击飞。</t>
    </r>
  </si>
  <si>
    <t>((1+武力*拔刀系数*40*0.5)*(1.5/(1.5+1+1))*0.9+(外功攻击*0.9))*0.9</t>
  </si>
  <si>
    <t>((1+内息*拔刀系数*40*0.5)*(1.5/(1.5+1+1))*0.1+(内功攻击*0.1))*0.9</t>
  </si>
  <si>
    <t>主动招式：利用刀鞘的阻力让刀在拔出的瞬间产生巨大的爆发力，给前方范围内敌人造成大量外功攻击伤害和部分内功攻击伤害。（影响属性：武力）</t>
  </si>
  <si>
    <r>
      <rPr>
        <sz val="11"/>
        <color theme="1"/>
        <rFont val="宋体"/>
        <family val="3"/>
        <charset val="134"/>
        <scheme val="minor"/>
      </rPr>
      <t>8100103</t>
    </r>
    <r>
      <rPr>
        <sz val="11"/>
        <color theme="1"/>
        <rFont val="宋体"/>
        <family val="3"/>
        <charset val="134"/>
        <scheme val="minor"/>
      </rPr>
      <t>;8100104</t>
    </r>
  </si>
  <si>
    <t>shuangshouqingren/Skill1</t>
  </si>
  <si>
    <t>tricks/1100101</t>
  </si>
  <si>
    <t>主动招式：隐匿身形，迅疾如风，瞬间刺杀目标。对目标造成部分外功攻击和内功攻击。（影响属性：内息）</t>
  </si>
  <si>
    <t>((1+武力*拔刀系数*40*0.5)*(1.5/(1.5+1+1))*0.9+(外功攻击*0.9))</t>
  </si>
  <si>
    <t>((1+内息*拔刀系数*40*0.5)*(1.5/(1.5+1+1))*0.1+(内功攻击*0.1))</t>
  </si>
  <si>
    <t>shuangshouqingren/Skill1_2</t>
  </si>
  <si>
    <t>提升投掷的暗器飞行距离2步。</t>
  </si>
  <si>
    <r>
      <rPr>
        <sz val="10.5"/>
        <color theme="1"/>
        <rFont val="等线"/>
        <family val="3"/>
        <charset val="134"/>
      </rPr>
      <t>X+身法*系数/境界 几率改技能1动作居合为双龙斩（2段伤害，动作不一样），击飞。</t>
    </r>
  </si>
  <si>
    <t>（暂未实装）被动招式：施展【刀术.居合】对目标造成伤害时，有概率对目标敌人附加减速效果，触发几率=内息*系数/境界</t>
  </si>
  <si>
    <t>tricks/1100102</t>
  </si>
  <si>
    <t>主动招式：左手向前挥舞半周，甩出5把飞刀攻击前方所有敌人，每把飞刀对目标造成部分外功攻击和内功攻击。同时被攻击的敌人获得减速40%效果，持续3秒。（影响属性：内息）</t>
  </si>
  <si>
    <t>拔刀术.里切，先右脚前踏一步，再左脚前踏一步，然后释放浮空技</t>
  </si>
  <si>
    <t>(1+武力*拔刀系数*40*0.5)*(1/(1.5+1+1))*0.9+(外功攻击*0.9)*1.7</t>
  </si>
  <si>
    <t>(1+内息*拔刀系数*40*0.5)*(1.5/(1.5+1+1))*0.1+(内功攻击*0.1)*1.7</t>
  </si>
  <si>
    <t>主动招式：通过步法位移施展出拔刀术，产生更强的威力给敌人造成大量外功攻击伤害和部分内功攻击伤害，并造成浮空。（影响属性：武力）</t>
  </si>
  <si>
    <r>
      <rPr>
        <sz val="11"/>
        <color theme="1"/>
        <rFont val="宋体"/>
        <family val="3"/>
        <charset val="134"/>
        <scheme val="minor"/>
      </rPr>
      <t>8100101</t>
    </r>
    <r>
      <rPr>
        <sz val="11"/>
        <color theme="1"/>
        <rFont val="宋体"/>
        <family val="3"/>
        <charset val="134"/>
        <scheme val="minor"/>
      </rPr>
      <t>;8100102</t>
    </r>
  </si>
  <si>
    <t>shuangshouqingren/Skill2</t>
  </si>
  <si>
    <t>tricks/1100103</t>
  </si>
  <si>
    <t>【雨骤】招式内功攻击提升10%</t>
  </si>
  <si>
    <r>
      <rPr>
        <sz val="10.5"/>
        <color theme="1"/>
        <rFont val="等线"/>
        <family val="3"/>
        <charset val="134"/>
      </rPr>
      <t>3技能如果造成伤害&gt;0，给敌方流血DEBUFF，敌方每秒损失总血量的1%，</t>
    </r>
  </si>
  <si>
    <t>（暂未实装）被动招式：施展【刀术.里切】产生伤害后，会给敌人造成【流血】效果,可叠3层。每秒损失气血5%的气血，有最大损失气血限制。（影响属性：身法）</t>
  </si>
  <si>
    <t>tricks/1100104</t>
  </si>
  <si>
    <t>主动招式：身体旋转一周，挥出10把飞刀，攻击周围的敌人，每把飞刀对目标造成部分外功攻击和内功攻击。（影响属性：内息）</t>
  </si>
  <si>
    <r>
      <rPr>
        <sz val="10.5"/>
        <color theme="1"/>
        <rFont val="等线"/>
        <family val="3"/>
        <charset val="134"/>
      </rPr>
      <t>拔刀术.里返，旋转到敌身后，拔刀斩，击飞。（敌方必须转向才能格挡）</t>
    </r>
  </si>
  <si>
    <t>(1+武力*拔刀系数*40*0.5)*(1/(1.5+1+1))*0.9+(外功攻击*0.9)</t>
  </si>
  <si>
    <t>(1+内息*拔刀系数*40*0.5)*(1.5/(1.5+1+1))*0.1+(内功攻击*0.1)</t>
  </si>
  <si>
    <t>主动招式：通过转身位移至敌人身后，借助旋转和移动的双重惯性施展拔刀术将爆发力发挥至极致。给敌人造成大量外功攻击伤害和部分内功攻击伤害。（影响属性：武力）</t>
  </si>
  <si>
    <t>shuangshouqingren/Skill3</t>
  </si>
  <si>
    <t>tricks/1100105</t>
  </si>
  <si>
    <t>【花绽盛】招式释放时减少【暴雨梨花】招式当前调息时间1秒。</t>
  </si>
  <si>
    <r>
      <rPr>
        <sz val="10.5"/>
        <color theme="1"/>
        <rFont val="等线"/>
        <family val="3"/>
        <charset val="134"/>
      </rPr>
      <t>1技能攻击流血BUFF敌人，提升伤害10%</t>
    </r>
  </si>
  <si>
    <t>（暂未实装）被动招式：施展招式【刀术.居合】攻击附带【流血】效果的敌人，提升外功攻击伤害和暴击几率。（影响属性：身法）</t>
  </si>
  <si>
    <t>tricks/1100106</t>
  </si>
  <si>
    <t>施展【雨骤】招式时对敌人额外造成5%破甲伤害。</t>
  </si>
  <si>
    <r>
      <rPr>
        <sz val="10.5"/>
        <color theme="1"/>
        <rFont val="等线"/>
        <family val="3"/>
        <charset val="134"/>
      </rPr>
      <t>5技能如果造成伤害&gt;0，获得BUFF【逐戮】，提升身法X+内息*系数/境界 ，持续5秒</t>
    </r>
  </si>
  <si>
    <t>（暂未实装）被动招式：使用招式【刀术·里切】有概率重置调息时间。（影响属性：内息）</t>
  </si>
  <si>
    <t>tricks/1100107</t>
  </si>
  <si>
    <t>提升所有招式内功攻击5%。</t>
  </si>
  <si>
    <r>
      <rPr>
        <sz val="10.5"/>
        <color theme="1"/>
        <rFont val="等线"/>
        <family val="3"/>
        <charset val="134"/>
      </rPr>
      <t>1技能被敌方闪避时，获得BUFF【凪刃】，提升命中10%，最多3层，持续10秒。</t>
    </r>
  </si>
  <si>
    <t>（暂未实装）被动招式：招式【居合】增加暴击几率。（影响属性：身法）</t>
  </si>
  <si>
    <t>tricks/1100108</t>
  </si>
  <si>
    <t>目标造成伤害时,自身可获得【刺备】效果，该效果叠加10层时在次攻击目标可晕眩敌人1秒。</t>
  </si>
  <si>
    <t>3技能有X+内息*系数/境界几率对敌人造成弹反效果（如果敌方格挡）。</t>
  </si>
  <si>
    <t>（暂未实装）被动招式：受到敌方伤害时，有（10%）概率获得【残心】效果，增加X反弹属性，持续5秒</t>
  </si>
  <si>
    <t>tricks/1100109</t>
  </si>
  <si>
    <t>【花绽盛】、【暴雨梨花】招式 每3秒获得1把暗器，最多可累积10把，每次轻击时可消耗一把暗器额外多一次伤害。</t>
  </si>
  <si>
    <r>
      <rPr>
        <sz val="10.5"/>
        <color theme="1"/>
        <rFont val="等线"/>
        <family val="3"/>
        <charset val="134"/>
      </rPr>
      <t>双龙斩第2击有X+内息*系数/境界 几率暴击，暴击后吸血，值为敌方流血层数*（X+根骨*系数/境界），如果有多个敌人，加起来。最大值不超过自身血量的30%。要有特效显示吸血</t>
    </r>
  </si>
  <si>
    <t>（暂未实装）被动招式：招式【居合】攻击根据【流血】层数有概率暴击，暴击造成的伤害将产生【吸血】效果，增加自身的吸血属性，该效果持续10秒。最大值不超过自身气血上限的30%。（影响属性：身法，筋骨）</t>
  </si>
  <si>
    <t>外功攻击*0.9</t>
  </si>
  <si>
    <t>内功攻击*0.1</t>
  </si>
  <si>
    <t>主动招式：向前直线甩出绳镖，后侧身同时右手向后发力带起地上的绳镖，带飞路径上所有敌人</t>
  </si>
  <si>
    <t>shengbiao/Skill4</t>
  </si>
  <si>
    <t>tricks/1110001</t>
  </si>
  <si>
    <t>主动招式：向前方突然发力踹出，将敌人踢至空中，并造成外功攻击和内功攻击。（影响属性：外功攻击，内功攻击）</t>
  </si>
  <si>
    <t>主动招式：出流星锤头中隐藏的火星，将扩散的火焰燃烧前方的敌人,对敌人造成致盲效果，命中几率降低，该效果持续3秒，同时对攻击范围内的敌人造成大量外功攻击伤害和部分内功攻击伤害。（影响属性：武力）</t>
  </si>
  <si>
    <t>shengbiao/Skill1</t>
  </si>
  <si>
    <t>tricks/1110101</t>
  </si>
  <si>
    <t>主动招式：向前飞身踢向敌人，并造成外功攻击和内功攻击。（影响属性：外功攻击，内功攻击）</t>
  </si>
  <si>
    <t>((1+武力*绳镖系数*40*0.5)*(1/(1.5+1+1))*0.9+(外功攻击*0.9))*0.7</t>
  </si>
  <si>
    <t>((1+内息*绳镖系数*40*0.5)*(1.5/(1.5+1+1))*0.1+(内功攻击*0.1))*0.7</t>
  </si>
  <si>
    <t>主动招式：施向前方投出钩爪端，后快速拉回，对前方直线敌人造成二次伤害，受到伤害的目标造成大量外功攻击伤害和部分内功攻击伤害。（影响属性：武力）</t>
  </si>
  <si>
    <t>shengbiao/Skill2</t>
  </si>
  <si>
    <t>tricks/1110103</t>
  </si>
  <si>
    <t>主动招式：调息运气，灌风于双腿，凌空跃起在空中对敌人造成5段外功攻击和部分内功攻击。（影响属性：武力）</t>
  </si>
  <si>
    <r>
      <rPr>
        <sz val="10.5"/>
        <color theme="1"/>
        <rFont val="等线"/>
        <family val="3"/>
        <charset val="134"/>
      </rPr>
      <t>醉饮江海</t>
    </r>
  </si>
  <si>
    <t>（暂未实装）被动招式：【隐火匿尘】招式对造成伤害的敌人附加1层持续2秒的【灼烧】效果，该效果可以叠加5层，在效果持续期间会对目标造成灼烧效果，该效果每叠加1层每秒会流失气血上限的2%的气血。</t>
  </si>
  <si>
    <t>tricks/1110102</t>
  </si>
  <si>
    <t>醉饮降龙无双式中的任意招式，都会给对方加一个【慑醉】效果，降低敌方10%外功防御和内功防御，持续5秒。</t>
  </si>
  <si>
    <t>((1+武力*绳镖系数*40*0.5)*(1/(1.5+1+1))*0.9+(外功攻击*0.9))*0.65</t>
  </si>
  <si>
    <t>((1+内息*绳镖系数*40*0.5)*(1.5/(1.5+1+1))*0.1+(内功攻击*0.1))*0.65</t>
  </si>
  <si>
    <t>主动招式：跳起向斜下方投出钩爪镶入地面，再拉动自身向下撞击路径上的敌人，对目标造成大量外功攻击和部分内功攻击伤害。（影响属性：武力）</t>
  </si>
  <si>
    <t>shengbiao/Skill3</t>
  </si>
  <si>
    <t>tricks/1110105</t>
  </si>
  <si>
    <t>主动招式：纵跃而起，双膝猛撞敌人胸部造成外功攻击和部分内功攻击，并造成敌人退后。（影响属性：武力）</t>
  </si>
  <si>
    <r>
      <rPr>
        <sz val="10.5"/>
        <color theme="1"/>
        <rFont val="等线"/>
        <family val="3"/>
        <charset val="134"/>
      </rPr>
      <t>醉舞狂歌</t>
    </r>
  </si>
  <si>
    <t>（暂未实装）被动招式：施展主动招式2【扫岳荡丘】对敌人造成伤害时，受到伤害的敌人中如果有附带【灼烧】效果的敌人，所有人增加1层【灼烧】效果，并且【扫岳荡丘】攻击附带该效果的敌人增加暴击伤害</t>
  </si>
  <si>
    <t>tricks/1110104</t>
  </si>
  <si>
    <t>招式【龙游天地】的暴击几率提升。（影响属性：身法）</t>
  </si>
  <si>
    <t>((1+武力*绳镖系数*40*0.5)*(1.5/(1.5+1+1))*0.9+(外功攻击*0.9))*0.3</t>
  </si>
  <si>
    <t>((1+内息*绳镖系数*40*0.5)*(1.5/(1.5+1+1))*0.1+(内功攻击*0.1))*0.3</t>
  </si>
  <si>
    <t>主动招式：举起绳镖一边旋转一边向前跑动，跑动一段后小跳起甩动流星锤端砸地，连续打击路径上所有敌人</t>
  </si>
  <si>
    <t>shengbiao/Skill5</t>
  </si>
  <si>
    <t>tricks/1110002</t>
  </si>
  <si>
    <t>主动招式：一气呵成的使出连环腿给敌人造成3段外功攻击和部分内功攻击。（影响属性：武力）</t>
  </si>
  <si>
    <r>
      <rPr>
        <sz val="10.5"/>
        <color theme="1"/>
        <rFont val="等线"/>
        <family val="3"/>
        <charset val="134"/>
      </rPr>
      <t>龙吟四海</t>
    </r>
  </si>
  <si>
    <t>（暂未实装）被动招式：被动招式【飞火流血】中的灼烧效果造成的伤害上限增加</t>
  </si>
  <si>
    <t>tricks/1110106</t>
  </si>
  <si>
    <t>招式【神龙摆尾】产生暴击伤害时，会导致敌人产生【龙吟】效果：气血恢复属性降低100%，持续10秒。</t>
  </si>
  <si>
    <r>
      <rPr>
        <sz val="10.5"/>
        <color theme="1"/>
        <rFont val="等线"/>
        <family val="3"/>
        <charset val="134"/>
      </rPr>
      <t>云起龙襄</t>
    </r>
  </si>
  <si>
    <t>（暂未实装）被动招式：附带【灼烧】效果的敌人，治疗效果减少10%</t>
  </si>
  <si>
    <t>tricks/1110107</t>
  </si>
  <si>
    <t>招式【飞龙在天】攻击附有【龙吟】效果的敌人提升30%外功攻击。</t>
  </si>
  <si>
    <r>
      <rPr>
        <sz val="10.5"/>
        <color theme="1"/>
        <rFont val="等线"/>
        <family val="3"/>
        <charset val="134"/>
      </rPr>
      <t>龙跃于渊</t>
    </r>
  </si>
  <si>
    <t>（暂未实装）被动招式：被动招式【铁尾撼山】增加暴击伤害至{0}%</t>
  </si>
  <si>
    <t>tricks/1110108</t>
  </si>
  <si>
    <t>施展【神龙摆尾】招式后自身获得【破渊】效果,该效果持续5秒,在效果持续期间施展【龙游天地】招式时暴击几率提升10%。</t>
  </si>
  <si>
    <r>
      <rPr>
        <sz val="10.5"/>
        <color theme="1"/>
        <rFont val="等线"/>
        <family val="3"/>
        <charset val="134"/>
      </rPr>
      <t>潜龙勿用</t>
    </r>
  </si>
  <si>
    <t>（暂未实装）被动招式：攻击附带5层【灼烧】效果的敌人时，额外增加外功攻击</t>
  </si>
  <si>
    <t>tricks/1110109</t>
  </si>
  <si>
    <t>【龙吟】效果增强为【龙吟·极】：降低敌方治疗效果50%。（包括服药回复和招式回复）</t>
  </si>
  <si>
    <t>（暂未实装）被动招式：施展【草蛇金线】时，会利用油渍点燃地面，形成持续2秒的【火海】效果，停留的敌人每2秒额外造成的伤害，受到伤害额外增加1层【灼烧】效果，并附加2秒【火毒】效果，攻击附加【火毒】效果的敌人暴击几率增加10%。</t>
  </si>
  <si>
    <t>敌方【龙吟】叠满10层时再被任意招式攻击，必定破格挡，之后【龙吟】效果清除。</t>
  </si>
  <si>
    <t>不是技能</t>
  </si>
  <si>
    <t>向前方地面射击，在地面形成小爆炸，将敌人击飞</t>
  </si>
  <si>
    <t>1;0</t>
  </si>
  <si>
    <t>主动招式：向前方地面射击，在地面形成小爆炸，将敌人击飞，对敌人造成外功攻击伤害。（影响属性：外功攻击）</t>
  </si>
  <si>
    <t>huoqiang/Skill4</t>
  </si>
  <si>
    <t>tricks/1400001</t>
  </si>
  <si>
    <t>主动招式：5秒内加速装填的技能</t>
  </si>
  <si>
    <t>huoqiang/Skill5</t>
  </si>
  <si>
    <t>tricks/1400002</t>
  </si>
  <si>
    <t>主动招式：向前快速踢击两次，再接回旋转踢将敌人高高踢起。武力越高，该招式效果越强。</t>
  </si>
  <si>
    <t>向前抛洒火药，在前方持续飘散一段时间，火药本身没有伤害，任意枪械攻击打击火药覆盖后，形成快速连续小爆炸，对范围内的敌人造成伤害。</t>
  </si>
  <si>
    <t>主动招式：向前瞄准射击，有固定蓄力时间，时间到后击发，可打击一直线内所有敌人，对敌人造成外功攻击伤害。（影响属性：武力）</t>
  </si>
  <si>
    <t>huoqiang/Skill1</t>
  </si>
  <si>
    <t>tricks/1400101</t>
  </si>
  <si>
    <t>施展【梭云回日】后，增加自身100移动速度，持续3秒。</t>
  </si>
  <si>
    <t>被动招式：普通弹药攻击力增加</t>
  </si>
  <si>
    <t>（暂未实装）被动招式：普通弹药外功攻击增加。</t>
  </si>
  <si>
    <t>tricks/1400102</t>
  </si>
  <si>
    <t>主动招式：向上连续踢腿将敌人击飞，然后快速砸地连击空中敌人。武力越高，该招式效果越强。</t>
  </si>
  <si>
    <t>子弹可在命中的敌人周围产生小爆炸，蓄力力爆炸范围增大</t>
  </si>
  <si>
    <t>主动招式：子弹可在命中的敌人周围产生小爆炸，蓄力爆炸范围增大，对敌人造成外功攻击伤害。（影响属性：武力）</t>
  </si>
  <si>
    <t>huoqiang/Skill2</t>
  </si>
  <si>
    <t>施展【纵九霄】后，对受到伤害的敌人附加【孤雁】效果，目标移动速度降低30%，效果持续4秒。</t>
  </si>
  <si>
    <t>被动招式：焰弥烟散覆盖范围增加</t>
  </si>
  <si>
    <t>（暂未实装）被动招式：【焰弥烟散】覆盖范围增加。</t>
  </si>
  <si>
    <t>tricks/1400104</t>
  </si>
  <si>
    <t>主动招式：后空翻顺势将敌人击飞，再向前飞踢攻击空中的敌人。武力越高，该招式效果越强。</t>
  </si>
  <si>
    <t>向前瞄准射击，有固定蓄力时间，时间到后击发，可打击一直线内所有敌人，暴击率高</t>
  </si>
  <si>
    <t>主动招式：枪械打击范围内的敌人造成外功攻击伤害。（影响属性：武力）</t>
  </si>
  <si>
    <t>huoqiang/Skill3</t>
  </si>
  <si>
    <t>tricks/1400103</t>
  </si>
  <si>
    <t>【雁南归】释放时减少【梭云回日】当前调息时间1秒。</t>
  </si>
  <si>
    <t>被动招式：弹容量增加1发</t>
  </si>
  <si>
    <t>（暂未实装）被动招式：弹容量增加1发。</t>
  </si>
  <si>
    <t>tricks/1400106</t>
  </si>
  <si>
    <t>所有攻击对附有【孤雁】效果的敌人额外降低10%内功和外功防御，持续3秒。</t>
  </si>
  <si>
    <t>被动招式：爆炸伤害增加</t>
  </si>
  <si>
    <t>（暂未实装）被动招式：爆炸伤害增加。</t>
  </si>
  <si>
    <t>tricks/1400107</t>
  </si>
  <si>
    <t>被动招式：爆炸有机率对敌人产生灼烧效果</t>
  </si>
  <si>
    <t>（暂未实装）被动招式：爆炸有机率对敌人产生灼烧效果。</t>
  </si>
  <si>
    <t>tricks/1400108</t>
  </si>
  <si>
    <t>击杀目标后获得【破云】效果，增加自身10%的暴击几率，该效果持续5秒。</t>
  </si>
  <si>
    <t>tricks/1400109</t>
  </si>
  <si>
    <t>攻击附带【孤雁】效果的目标，获得【归鸿】效果，增加自身20%的暴击伤害，该效果持续5秒。</t>
  </si>
  <si>
    <t>被动招式：增加技能3的暴击几率15%，暴击伤害50%</t>
  </si>
  <si>
    <t>（暂未实装）被动招式：增加【散珠·蓄】的暴击几率15%，暴击伤害50%。</t>
  </si>
  <si>
    <t>tricks/1400110</t>
  </si>
  <si>
    <t>主动招式：向后团身跳跃，下落中向斜下方射击。</t>
  </si>
  <si>
    <t>主动招式：向后团身跳跃，下落中向斜下方射击，造成外功攻击伤害。（影响属性：外功攻击）</t>
  </si>
  <si>
    <t>gongjian/Skill5</t>
  </si>
  <si>
    <t>tricks/1200002</t>
  </si>
  <si>
    <t>主动招式：以腰为轴，转身双手撩剑将敌人提至空中，且造成外功攻击和部分内功攻击。（影响属性：外功攻击，内功攻击）</t>
  </si>
  <si>
    <t>主动招式：向前方近距离扔出一个捕兽夹，持续6秒，过程中如果有敌人踩中，对目标造伤害，并且在原地停留一定时间，只对1人生效。</t>
  </si>
  <si>
    <t>主动招式：向前方近距离扔出一个捕兽夹，持续6秒，过程中如果有敌人踩中，对目标造伤害，并且在原地停留一定时间，只对1人生效，造成外功攻击伤害（影响属性：外功攻击）</t>
  </si>
  <si>
    <t>gongjian/Skill1</t>
  </si>
  <si>
    <t>tricks/1200101</t>
  </si>
  <si>
    <t>主动招式：双手持刀借势前冲，闪击前方敌人造成外功攻击和部分内功攻击。（影响属性：外功攻击，内功攻击）</t>
  </si>
  <si>
    <t>主动招式：向斜上方瞄准，可用左右键移动靶心，点击攻击后向靶心位置抛物线连续射击3支箭，后2支依次向后增加固定角度仰角。</t>
  </si>
  <si>
    <t>主动招式：向斜上方瞄准，连续射击3支抛物线箭矢，对敌人造成外功攻击伤害。（影响属性：武力）</t>
  </si>
  <si>
    <t>gongjian/Skill4</t>
  </si>
  <si>
    <t>tricks/1200105</t>
  </si>
  <si>
    <t>主动招式：利用刀鞘的阻力让刀在拔出的瞬间产生巨大的爆发力，给前方范围内敌人造成外功攻击和部分内功攻击。（影响属性：武力）</t>
  </si>
  <si>
    <t>被动招式：防御力额外提升10%。</t>
  </si>
  <si>
    <t>（暂未实装）被动招式：防御力额外提升10%。</t>
  </si>
  <si>
    <t>tricks/1200102</t>
  </si>
  <si>
    <t>主动招式：从箭袋里拿箭刺击后转身用同一支箭搭弓下蹲向前射击，对目标造成伤害。</t>
  </si>
  <si>
    <t>((1+武力*弓箭系数*40*0.5)*(1/(1.5+1+1))*1+(外功攻击*1))*0.3</t>
  </si>
  <si>
    <t>主动招式：从箭袋里拿箭刺击后转身用同一支箭搭弓下蹲向前射击，对目标造成伤害，对目标造成外功攻击伤害。（影响属性：武力）</t>
  </si>
  <si>
    <t>gongjian/Skill2</t>
  </si>
  <si>
    <t>tricks/1200103</t>
  </si>
  <si>
    <t>施展【刀术.居合】对目标造成伤害时，有概率（影响属性：身法）对目标敌人附加【减速】效果,移动速度降低30%,效果持续5秒。</t>
  </si>
  <si>
    <t>被动招式：速度提升50点</t>
  </si>
  <si>
    <t>（暂未实装）被动招式：速度提升50点</t>
  </si>
  <si>
    <t>tricks/1200104</t>
  </si>
  <si>
    <t>主动招式：通过步法位移施展出拔刀术，产生更强的威力给敌人造成外功攻击和部分内功攻击，并造成浮空。（影响属性：武力）</t>
  </si>
  <si>
    <t>主动招式：蓄力向前射击，箭矢击中敌人后原地螺旋旋转，对敌人造成伤害。</t>
  </si>
  <si>
    <t>主动招式：蓄力向前射击，箭矢击中敌人后原地螺旋旋转，对敌人造成伤害，对目标造成外功攻击伤害。（影响属性：武力）</t>
  </si>
  <si>
    <t>gongjian/Skill3</t>
  </si>
  <si>
    <t>施展【刀术.里切】后，会给敌人造成【蛭丸】效果，每秒损失气血1%的气血，可叠3层，效果持续5秒。</t>
  </si>
  <si>
    <t>被动招式：攻击力额外提升10%。</t>
  </si>
  <si>
    <t>（暂未实装）被动招式：【寒猎晓镝】对造成伤害的目标附加【减速】效果。</t>
  </si>
  <si>
    <t>tricks/1200106</t>
  </si>
  <si>
    <t>主动招式：通过转身位移至敌人身后，借助旋转和移动的双重惯性施展拔刀术将爆发力发挥至极致。给敌人造成外功攻击和部分内功攻击。（影响属性：武力）</t>
  </si>
  <si>
    <t>被动招式：暴击概率额外提升。（影响属性：身法）</t>
  </si>
  <si>
    <t>（暂未实装）被动招式：暴击概率额外提升。（影响属性：身法）</t>
  </si>
  <si>
    <t>tricks/1200107</t>
  </si>
  <si>
    <t>施展招式【刀术.居合】攻击附带【蛭丸】效果的敌人，提升外功攻击和暴击几率。（影响属性：武力、身法）</t>
  </si>
  <si>
    <t>被动招式：气血回复额外提升。（影响属性：内息）</t>
  </si>
  <si>
    <t>（暂未实装）被动招式：气血回复额外提升。（影响属性：内息）</t>
  </si>
  <si>
    <t>tricks/1200108</t>
  </si>
  <si>
    <t>使用招式【刀术·里切】有概率重置当前招式的调息时间。（影响属性：身法）</t>
  </si>
  <si>
    <t>（暂未实装）被动招式：外功攻击力额外提升10%。</t>
  </si>
  <si>
    <t>tricks/1200109</t>
  </si>
  <si>
    <t>被动招式：命中率额外提升。（影响属性：身法）</t>
  </si>
  <si>
    <t>（暂未实装）被动招式：暴击伤害额外提升。（影响属性：身法）</t>
  </si>
  <si>
    <t>tricks/1200110</t>
  </si>
  <si>
    <t>受到伤害时，有30%概率获得【残心】效果，增加反伤属性，持续5秒。（影响属性：筋骨）</t>
  </si>
  <si>
    <t>内功攻击*1</t>
  </si>
  <si>
    <t>0；1</t>
  </si>
  <si>
    <t>主动招式：向前上方斜推，攻击敌方两肋，把人托起造成浮空效果，对目标造成内功攻击伤害。（影响属性：内功攻击）</t>
  </si>
  <si>
    <t>duanbing/Skill4</t>
  </si>
  <si>
    <t>招式【居合】攻击附加【蛭丸】效果的目标概率暴击，暴击造成的伤害将产生【吸血】效果，增加自身的吸血属性，该效果持续10秒。（影响属性：身法）</t>
  </si>
  <si>
    <t>主动招式：身体下蹲向前后方刺击，中断普攻，对目标造成内功攻击伤害。同时获得10％暴击效果，持续10秒。（影响属性：内功攻击）</t>
  </si>
  <si>
    <t>duanbing/Skill5</t>
  </si>
  <si>
    <t>向对方进行冲刺攻击，碰到敌人停下</t>
  </si>
  <si>
    <t>1200101_1</t>
  </si>
  <si>
    <t>((1+内息*短兵系数*40*0.5)*(1.5/(1.5+1+1))*0.9+(内功攻击*0.9))*0.4</t>
  </si>
  <si>
    <t>主动招式：向前突进，遇到敌人后对前方敌人进行攻击，造成内功攻击伤害。（影响属性：内息）</t>
  </si>
  <si>
    <t>duanbing/Skill1</t>
  </si>
  <si>
    <t>主动招式：奋力向前砍击，斩出剑气攻击前方敌人。武力越高，该招式效果越强。</t>
  </si>
  <si>
    <t>（暂未实装）被动招式：【绕蛊缠身】对目标造成伤害后，有几率对造成伤害的敌人附加中毒效果，中毒后的目标每1秒损失1％的气血，中毒效果持续5秒。（影响属性：身法）</t>
  </si>
  <si>
    <t>施展【斩·断石】后，增加5%的吸血属性，持续3秒。</t>
  </si>
  <si>
    <t>((1+内息*长兵系数*40*0.5)*(0.5/(0.5+0+0.5))*0.8+(外功攻击*0.8))*0.3</t>
  </si>
  <si>
    <t>主动招式：纵身越过敌人的头顶，旋转自身的同时对下方的敌人进行攻击、造成内功攻击伤害。（影响属性：内息）</t>
  </si>
  <si>
    <t>duanbing/Skill2</t>
  </si>
  <si>
    <t>主动招式：使用身法旋转斩击三击前方的敌人。武力越高，该招式效果越强。</t>
  </si>
  <si>
    <t>（暂未实装）被动招式：招式【疳蛊】对受到伤害的敌人附加【腐蚀】效果，降低目标15％的内功防御，持续5秒。</t>
  </si>
  <si>
    <t>施展【裟·破林】时，自身移动速度增加150，持续4秒。</t>
  </si>
  <si>
    <t>((1+内息*短兵系数*40*0.5)*(1/(1.5+1+1))*0.8+(外功攻击*0.8))*0.5</t>
  </si>
  <si>
    <t>主动招式：向前空翻，遇到敌人后对其进行割喉，造成内功攻击伤害。（影响属性：内息）</t>
  </si>
  <si>
    <t>duanbing/Skill3</t>
  </si>
  <si>
    <t>主动招式：居合斩快速打击前方的敌人，过程中快速的刀光斩击残留，对击中的敌人形成多段伤害。武力越高，该招式效果越强。</t>
  </si>
  <si>
    <t>（暂未实装）被动招式：招式【青丝缠蛇法】可以按住键位进行充能，蓄力2秒拥有1层充能，每充能1层提升额外增加10％内功攻击伤害，最大充能2层。并且充能状态下造成的攻击可以击飞敌人。</t>
  </si>
  <si>
    <t>施展【密·归寂】时，提升外功攻击。</t>
  </si>
  <si>
    <t>（暂未实装）被动招式：【绕蛊缠身】的最后一击可以造成吸血效果，获得气血回复。最大值不超过自身血量的30%。（影响属性，筋骨）</t>
  </si>
  <si>
    <t>施展【密·归寂】时，额外增加10%暴击几率。</t>
  </si>
  <si>
    <t>（暂未实装）被动招式：招式【绕蛊缠身】对带有【腐蚀】效果的敌人都附加【减速】效果。</t>
  </si>
  <si>
    <t>气血低于40%时，增加自身外功防御和内功防御20%。</t>
  </si>
  <si>
    <t>（暂未实装）被动招式：对浮空状态下的敌人额外造成内功攻击伤害（影响属性：身法）</t>
  </si>
  <si>
    <t>施展【密·归寂】时获得【霸体】效果。</t>
  </si>
  <si>
    <t>（暂未实装）被动招式：通式招式调试时间减1秒，轻功招式调息时间减1秒。</t>
  </si>
  <si>
    <t>增加暴击伤害40%。</t>
  </si>
  <si>
    <t>主动技能：提升10%攻击，降低防御5%，持续5秒，CD30秒。</t>
  </si>
  <si>
    <t>主动招式：提升10%外功攻击和内功攻击，降低5%外功防御和内功防御，效果持续5秒。</t>
  </si>
  <si>
    <t>neigong_tianyayuemingzhang</t>
  </si>
  <si>
    <t>tricks/2010101</t>
  </si>
  <si>
    <t>提升命中10%。</t>
  </si>
  <si>
    <t>（暂未实装）被动招式：提升命中10%。</t>
  </si>
  <si>
    <t>tricks/2010102</t>
  </si>
  <si>
    <t>提升暴击几率 X+身法*系数/境界。</t>
  </si>
  <si>
    <t>（暂未实装）被动招式：提升暴击几率。（影响属性：身法）</t>
  </si>
  <si>
    <t>tricks/2010103</t>
  </si>
  <si>
    <t>主动招式：出流星锤头中隐藏的火星，将扩散的火焰燃烧前方的敌人,对敌人造成致盲效果，命中几率降低，该效果持续3秒，同时对攻击范围内的敌人造成外功攻击和部分内功攻击。（影响属性：武力）</t>
  </si>
  <si>
    <t>1技能提升20%攻击，降低防御10%，CD25秒。</t>
  </si>
  <si>
    <t>1;1</t>
  </si>
  <si>
    <t>（暂未实装）被动招式：【朔独还】效果提升至15%外功攻击和内功攻击，降低8%外功防御和内功防御，调息时间降至15秒。</t>
  </si>
  <si>
    <t>tricks/2010104</t>
  </si>
  <si>
    <t>主动招式：施向前方投出钩爪端，后快速拉回，对前方直线敌人造成二次伤害，受到伤害的目标造成外功攻击和部分内功攻击。（影响属性：武力）</t>
  </si>
  <si>
    <t>暴击时提高移动速度10%，持续5秒。</t>
  </si>
  <si>
    <t>（暂未实装）被动招式：产生暴击后提高移动速度10%，持续5秒。</t>
  </si>
  <si>
    <t>tricks/2010105</t>
  </si>
  <si>
    <t>施展【扫岳荡丘】招式对敌人造成伤害时,额外附加1层【灼烧】效果，每叠加1层会使目标流失1%的气血，该效果可以叠加3层效果持续时间3秒。</t>
  </si>
  <si>
    <t>提升刀法武学伤害10%。</t>
  </si>
  <si>
    <t>（暂未实装）被动招式：提升【沧海观澜刀法】所有主动招式暴击伤害{0}点。（影响属性：身法）。</t>
  </si>
  <si>
    <t>tricks/2010106</t>
  </si>
  <si>
    <t>主动招式：跳起向斜下方投出钩爪镶入地面，再拉动自身向下撞击路径上的敌人，对目标造成外功攻击和部分内功攻击。（影响属性：武力）</t>
  </si>
  <si>
    <t>1技能提升30%攻击，降低防御15%，CD20秒。</t>
  </si>
  <si>
    <t>（暂未实装）被动招式：【朔独还】提升至20%外功攻击和内功攻击，降低15%外功防御和内功防御，调息时间降至10秒。</t>
  </si>
  <si>
    <t>tricks/2010107</t>
  </si>
  <si>
    <t>施展【草蛇金线】招式对敌人造成伤害时，如果受到伤害的敌人中有附带【灼烧】效果，并对所有人增加1层【灼烧】效果，同时【扫岳荡丘】攻击附带该效果的敌人增加暴击伤害。（影响属性：身法）</t>
  </si>
  <si>
    <t>1技能不再降低防御，提升本门刀法暴击伤害 60+内息*系数/境界。</t>
  </si>
  <si>
    <t>（暂未实装）被动招式：【朔独还】不在降低外功防御和内功防御，提升【沧海观澜刀法】暴击伤害。（影响属性：武力）</t>
  </si>
  <si>
    <t>tricks/2010108</t>
  </si>
  <si>
    <t>主动招式：举起绳镖一边旋转一边向前跑动，跑动一段后小跳起甩动流星锤端砸地，连续打击路径上所有敌人。</t>
  </si>
  <si>
    <t>【爆气技能】技能CD8秒，血量消耗减少至7%。</t>
  </si>
  <si>
    <t>被动招式：【爆气】招式调息时间降低至5秒，气血消耗减少至11%。</t>
  </si>
  <si>
    <t>tricks/2010201</t>
  </si>
  <si>
    <t>被动招式【铁尾撼山】中的暴击伤害额外增加10%。</t>
  </si>
  <si>
    <t>【爆气技能】技能CD7秒，血量消耗减少至6%。</t>
  </si>
  <si>
    <t>（暂未实装）被动招式：【爆气】招式释放后，提升内劲产生速度增加20%，持续3秒。</t>
  </si>
  <si>
    <t>tricks/2010203</t>
  </si>
  <si>
    <t>施展【扫岳荡丘】招式时,对受到伤害的目标降低治疗效果10%,持续5秒。</t>
  </si>
  <si>
    <t>1技能释放时，身上每个DEBUFF提升5%攻击，可以叠加，持续3秒。</t>
  </si>
  <si>
    <t>（暂未实装）被动招式：【爆气】招式施展时，身上每有1个异常效果，额外提升2%外功攻击和内功攻击，最大叠加5层，持续3秒。</t>
  </si>
  <si>
    <t>Debuff数量增加攻击比例,0.02,3</t>
  </si>
  <si>
    <t>tricks/2010204</t>
  </si>
  <si>
    <t>被动招式【流星奔散】增加暴击伤害。（影响属性：身法）</t>
  </si>
  <si>
    <t>1技能释放后，提升内劲产生速度20%，持续3秒。</t>
  </si>
  <si>
    <t>（暂未实装）被动招式：【爆气】招式调息时间降低至4秒，血量消耗减少至10%。</t>
  </si>
  <si>
    <t>内劲增加比例,0.2,3</t>
  </si>
  <si>
    <t>tricks/2010202</t>
  </si>
  <si>
    <t>攻击附带【灼烧】效果的敌人时，额外增加外功攻击,持续5秒。</t>
  </si>
  <si>
    <t>每次被攻击伤害&gt;0提升暴击几率X+身法*系数/境界，持续3秒，最多叠加3层。</t>
  </si>
  <si>
    <t>暂未实现，境界等级超过5</t>
  </si>
  <si>
    <t>（暂未实装）被动招式：每次被攻击伤害提升暴击几率，持续5秒，最多叠加3层。</t>
  </si>
  <si>
    <t>tricks/2010205</t>
  </si>
  <si>
    <t>施展【草蛇金线】招式时，对地面形成1个持续2秒的【火海】效果，停留的敌人每2秒额外造成的伤害，受到伤害额外增加1层【灼烧】效果，并附加2秒【毒火】效果，攻击附加【毒火】效果的敌人暴击几率增加10%。</t>
  </si>
  <si>
    <t>每次1技能暴击刷新当前装备武学1技能CD</t>
  </si>
  <si>
    <t>（暂未实装）被动招式：每次【爆气】招式产生暴击伤害，立即刷新当前装备的第一个招式的调息时间。</t>
  </si>
  <si>
    <t>tricks/2010206</t>
  </si>
  <si>
    <t>【爆气技能】技能CD6秒。血量消耗减少至5%</t>
  </si>
  <si>
    <t>（暂未实装）被动招式：【爆气】招式调息时间降低至3秒。气血消耗减少至9%。</t>
  </si>
  <si>
    <t>tricks/2010207</t>
  </si>
  <si>
    <t>主动招式：抽击敌人后再上挑，将敌人打飞。（影响属性：外功攻击）</t>
  </si>
  <si>
    <t>承受一次致死攻击时，可自动触发【爆气技能】技能且使用【爆气技能时】不消耗血量，CD5秒。</t>
  </si>
  <si>
    <t>（暂未实装）被动招式：当濒死时承受一次致命攻击，可自动触发招式【爆气】且不消耗气血，调息时间10秒。</t>
  </si>
  <si>
    <t>tricks/2010208</t>
  </si>
  <si>
    <t>主动招式：在前方抽击形成音爆，对范围内敌人造成眩晕效果。（影响属性：外功攻击）</t>
  </si>
  <si>
    <t xml:space="preserve">血量每降低1%，提升防御0.6%。 </t>
  </si>
  <si>
    <t xml:space="preserve">被动招式：血量每降低1%，提升外功防御和内功防御0.6%。 </t>
  </si>
  <si>
    <t>tricks/2010301</t>
  </si>
  <si>
    <t>主动招式：向斜上方轴心旋转跳起，带动身体向周围旋转打击，到最高点后向下快速下落向地面抽击。（影响属性：武力）</t>
  </si>
  <si>
    <t>每秒体力恢复+1点。</t>
  </si>
  <si>
    <t>（暂未实装）被动招式：每秒体力恢复+1点。</t>
  </si>
  <si>
    <t>tricks/2010302</t>
  </si>
  <si>
    <t>施展【澜沧凌栈】招式时减少【天龙佑躯】当前调息时间降低1秒，并且获得【玉蟾】效果，效果持续期间获得【霸体】，该效果持续2秒。</t>
  </si>
  <si>
    <t>提升回血 X+内息*系数/境界 每秒。</t>
  </si>
  <si>
    <t>（暂未实装）被动招式：提升气血恢复属性。</t>
  </si>
  <si>
    <t>tricks/2010303</t>
  </si>
  <si>
    <t>主动招式：侧身自后向前直抽出鞭子，命中后连续点击轻击可追加打击，未击中时直接撤回鞭子。（影响属性：武力）</t>
  </si>
  <si>
    <t>血量每降低1%，提升防御0.7%</t>
  </si>
  <si>
    <t>（暂未实装）被动招式：血量每降低1%，提升外功防御和内功防御0.7%。</t>
  </si>
  <si>
    <t>tricks/2010305</t>
  </si>
  <si>
    <t>施展【灵蛇刁蛊】招式时对【澜沧凌栈】招式当前调息时间降低1秒，并且获得【灵蛇】效果，外功攻击额外增加5%，该效果持续3秒。</t>
  </si>
  <si>
    <t>格挡时降低体力消耗1点</t>
  </si>
  <si>
    <t>（暂未实装）被动招式：格挡时降低体力消耗1点。</t>
  </si>
  <si>
    <t>tricks/2010304</t>
  </si>
  <si>
    <t>主动招式：连续转鞭子同时向前移动。（影响属性：武力）</t>
  </si>
  <si>
    <t xml:space="preserve">受到DEBUFF时，有X+内息*系数/境界几率反弹此DEBUFF给攻击者。 </t>
  </si>
  <si>
    <t>（暂未实装）被动招式：当受到异常效果时，有几率反弹此异常效果给攻击者。</t>
  </si>
  <si>
    <t>tricks/2010306</t>
  </si>
  <si>
    <t>施展【天龙佑躯】招式时，对【灵蛇刁蛊】招式当前调息时间降低1秒，并且获得【天蛛】效果，吸血属性额外增加5%，该效果持续3秒。</t>
  </si>
  <si>
    <t>血量每降低1%，提升防御0.8%。</t>
  </si>
  <si>
    <t>（暂未实装）被动招式：血量每降低1%，提升外功防御和内功防御0.8%。</t>
  </si>
  <si>
    <t>tricks/2010307</t>
  </si>
  <si>
    <t>施展【澜沧凌栈】招式时额外增加吸血属性。（影响属性：筋骨）</t>
  </si>
  <si>
    <t>当血量低于30%时，一次性提升防御500%，持续5秒</t>
  </si>
  <si>
    <t>（暂未实装）被动招式：当血量低于30%时，一次性提升外功防御和内功防御100%，持续5秒</t>
  </si>
  <si>
    <t>tricks/2010308</t>
  </si>
  <si>
    <t>施展【灵蛇刁蛊】招式时对受到伤害的目标附加【牵丝】效果，目标移动速度降低30%，该效果持续3秒。</t>
  </si>
  <si>
    <t>血量低于20%时，瞬间恢复血量X+内息*系数/境界，（特效同吟唱治疗，但无吟唱动作，且有特效），CD45秒</t>
  </si>
  <si>
    <t>被动招式：气血低于20%时，瞬间恢复最大气血上限20%的气血，每隔40秒可重复触发该效果。</t>
  </si>
  <si>
    <t>tricks/2010401</t>
  </si>
  <si>
    <t>攻击附带【牵丝】效果的敌人时的额外增加外功攻击，该效果持续2秒。（影响属性：武力）</t>
  </si>
  <si>
    <t>提升防御X+根骨*系数/境界。</t>
  </si>
  <si>
    <t>（暂未实装）被动招式：提升外功和内功防御。（影响属性：筋骨）</t>
  </si>
  <si>
    <t>tricks/2010402</t>
  </si>
  <si>
    <t>降低【鳞五净蛊鞭】招式当前调息时间1秒，并且外功攻击额外增加5%，吸血属性额外增加10%。</t>
  </si>
  <si>
    <t>提升软鞭攻击10%。</t>
  </si>
  <si>
    <t>（暂未实装）被动招式：提升软鞭类伤害。</t>
  </si>
  <si>
    <t>tricks/2010403</t>
  </si>
  <si>
    <t>1技能血量判断为25%，CD40秒。</t>
  </si>
  <si>
    <t>（暂未实装）被动招式：【赤蛛织心】招式中触发气血回复的条件调整至气血低于25%，调息时间调整至25秒。</t>
  </si>
  <si>
    <t>tricks/2010404</t>
  </si>
  <si>
    <t>主动招式：向前方地面射击，在地面形成小爆炸，将敌人击飞，对敌人造成外功攻击。（影响属性：外功攻击）</t>
  </si>
  <si>
    <t>身上每个DEBUFF提升攻击1.5%。</t>
  </si>
  <si>
    <t>（暂未实装）被动招式：身上每个拥有1个异常效果提升1.5%外功攻击。</t>
  </si>
  <si>
    <t>tricks/2010405</t>
  </si>
  <si>
    <t>主动招式：5秒内加速装填子弹的速度。</t>
  </si>
  <si>
    <t>霸体时降低伤害20%。</t>
  </si>
  <si>
    <t>（暂未实装）被动招式：霸体时降低20%最终伤害。</t>
  </si>
  <si>
    <t>tricks/2010406</t>
  </si>
  <si>
    <t>主动招式：向前瞄准射击，有固定蓄力时间，时间到后击发，可打击一直线内所有敌人，对敌人造成外功攻击。（影响属性：武力）</t>
  </si>
  <si>
    <t>1技能血量判断为30%，CD35秒。</t>
  </si>
  <si>
    <t>（暂未实装）被动招式：【赤蛛织心】招式中触发气血回复的条件调整至气血低于30%，调息时间调整至35秒。</t>
  </si>
  <si>
    <t>tricks/2010407</t>
  </si>
  <si>
    <t>普通攻击增加外功攻击。</t>
  </si>
  <si>
    <t>1技血量判断为40%，且触发回血时降低敌方命中率10%，持续3秒， CD30秒。</t>
  </si>
  <si>
    <t>（暂未实装）被动招式：【赤蛛织心】招式中触发气血回复的条件调整至气血低于40%，且触发回血时降低全体敌人命中自身的几率，持续8秒，调息时间调整至35秒。</t>
  </si>
  <si>
    <t>tricks/2010408</t>
  </si>
  <si>
    <t>主动招式：子弹可在命中的敌人周围产生小爆炸，蓄力爆炸范围增大，对敌人造成外功攻击。（影响属性：武力）</t>
  </si>
  <si>
    <t xml:space="preserve">被动招式：血量每降低1%，提升攻击0.4%，防御降低0.5%。 </t>
  </si>
  <si>
    <t>主动招式：施展后获得【业因】效果，为当前所有存活的伙伴每秒额外恢复固定气血,回复的气血最大值不超过自身气血上限的30％，同时伙伴的移动速度提升20％，持续5秒。 （影响属性：筋骨）</t>
  </si>
  <si>
    <t>tricks/2010501</t>
  </si>
  <si>
    <t>被动招式：血量上限提升X+根骨*系数/境界。</t>
  </si>
  <si>
    <t>（暂未实装）被动招式：自身气血上限提升。（影响属性：筋骨）</t>
  </si>
  <si>
    <t>tricks/2010502</t>
  </si>
  <si>
    <t>主动招式：枪械对前方的敌人瞄准2秒，描述射击会对目标造成外功攻击，并且有40%概率对目标造成暴击效果。（影响属性：武力）</t>
  </si>
  <si>
    <t>被动招式：每一个DEBUFF提升防御X+内息*系数/境界。</t>
  </si>
  <si>
    <t>（暂未实装）被动招式：自身每拥有1个异常效果，额外提升外功防御和内功防御。(影响属性：筋骨）</t>
  </si>
  <si>
    <t>tricks/2010503</t>
  </si>
  <si>
    <t>弹容量增加1发。</t>
  </si>
  <si>
    <t>被动招式：每个在场且存活的同伴提升暴击几率1%。【未开放】</t>
  </si>
  <si>
    <t>（暂未实装）被动招式：每个在场且存活的同伴提升暴击几率1%。</t>
  </si>
  <si>
    <t>tricks/2010504</t>
  </si>
  <si>
    <t>【散珠·蓄】爆炸所产生的伤害增加。（影响属性：武力）</t>
  </si>
  <si>
    <t>被动招式：被治疗时，提升治疗效果30%（包括技能和药品）。</t>
  </si>
  <si>
    <t>（暂未实装）被动招式：被治疗时，提升自身治疗效果20%（包括招式和药品）。</t>
  </si>
  <si>
    <t>tricks/2010505</t>
  </si>
  <si>
    <t xml:space="preserve">被动招式：每次被暴击时获得霸体，持续1秒。 </t>
  </si>
  <si>
    <t xml:space="preserve">（暂未实装）被动招式：自身每次被暴击时获得霸体，持续1秒。 </t>
  </si>
  <si>
    <t>tricks/2010506</t>
  </si>
  <si>
    <t>被动招式：血量每降低1%，提升攻击0.6%，防御降低0.3%。</t>
  </si>
  <si>
    <t>（暂未实装）被动招式：自身气血每降低1%，所有伙伴提升0.6%内功攻击，降低0.3%内功防御。</t>
  </si>
  <si>
    <t>tricks/2010507</t>
  </si>
  <si>
    <t>增加【贯珠·定】的暴击几率15%，暴击伤害50%。</t>
  </si>
  <si>
    <t>被动招式：血量每降低1%，提升攻击0.8%，防御降低0.1%，每个同伴死亡时，提升攻击5%。</t>
  </si>
  <si>
    <t>（暂未实装）被动招式：战斗中，如果有伙伴阵亡，每位阵亡的伙伴为自身提升5％外功攻击和内功攻击（复活的伙伴如果阵亡不会计算在内）。</t>
  </si>
  <si>
    <t>tricks/2010508</t>
  </si>
  <si>
    <t>瞬间恢复血量X+内息*系数/境界，（动作同吟唱治疗，但无吟唱动作，且有特效），给与自己BUFF，降低内劲产生速度20%，持续5秒，CD45秒</t>
  </si>
  <si>
    <t>(内息*治疗系数)+治疗系数+50</t>
  </si>
  <si>
    <t>主动招式：施展后瞬间恢复气血，并造成自己【气塞】效果：降低内劲增长速度20%，持续5秒。（影响属性：内息）</t>
  </si>
  <si>
    <t>neigong_taisulingshupian</t>
  </si>
  <si>
    <t>tricks/2010601</t>
  </si>
  <si>
    <t>主动招式：向后团身跳跃，下落中向斜下方射击，造成外功攻击。（影响属性：外功攻击）</t>
  </si>
  <si>
    <t>1技能BUFF附带每秒回复血量X+内息*系数/境界。</t>
  </si>
  <si>
    <t>（暂未实装）被动招式：招式【神农百草诀】额外附带【盈血】效果：每秒额外恢复固定气血。持续5秒。（影响属性：内息）</t>
  </si>
  <si>
    <t>tricks/2010602</t>
  </si>
  <si>
    <t>主动招式：向前方近距离扔出一个捕兽夹，持续6秒，过程中如果有敌人踩中，对目标造伤害，并且在原地停留一定时间，只对1人生效，造成外功攻击（影响属性：外功攻击）</t>
  </si>
  <si>
    <t>1技能恢复血量+X，CD35秒。</t>
  </si>
  <si>
    <t>（暂未实装）被动招式：招式【神农百草诀】额外恢复固定气血，调息时间降至20秒。（影响属性：内息）</t>
  </si>
  <si>
    <t>tricks/2010605</t>
  </si>
  <si>
    <t>主动招式：向斜上方瞄准，连续射击3支抛物线箭矢，对敌人造成外功攻击。（影响属性：武力）</t>
  </si>
  <si>
    <t>（暂未实装）被动招式：提升{0}内功防御。（影响属性：内息）</t>
  </si>
  <si>
    <t>tricks/2010603</t>
  </si>
  <si>
    <t>提升回血 XX+内息*系数/境界 每秒。</t>
  </si>
  <si>
    <t>（暂未实装）被动招式：提升气血回复属性。（影响属性：内息）</t>
  </si>
  <si>
    <t>tricks/2010604</t>
  </si>
  <si>
    <t>主动招式：从箭袋里拿箭刺击后转身用同一支箭搭弓下蹲向前射击，对目标造成伤害，对目标造成外功攻击。（影响属性：武力）</t>
  </si>
  <si>
    <t>提升棍法伤害5%。</t>
  </si>
  <si>
    <t>（暂未实装）被动招式：提升长兵类伤害5%。</t>
  </si>
  <si>
    <t>tricks/2010606</t>
  </si>
  <si>
    <t>受到单次伤害大于自己血量10%时，提升免伤10%，持续5秒。</t>
  </si>
  <si>
    <t>（暂未实装）被动招式：遭受到单次伤害超过自身气血上限10%时获得【五禽】效果：提升最终伤害减免10%，持续5秒。</t>
  </si>
  <si>
    <t>tricks/2010607</t>
  </si>
  <si>
    <t>主动招式：蓄力向前射击，箭矢击中敌人后原地螺旋旋转，对敌人造成伤害，对目标造成外功攻击。（影响属性：武力）</t>
  </si>
  <si>
    <t>1技能不再降低内劲产生速度，BUFF持续8秒，CD30秒。</t>
  </si>
  <si>
    <t>（暂未实装）被动招式：招式【神农百草诀】额外恢复固定气血{0}，且不再有【气塞】效果，【盈血】效果持续时间增至8秒，调息时间降至20秒。（影响属性：内息）</t>
  </si>
  <si>
    <t>tricks/2010608</t>
  </si>
  <si>
    <t>【寒猎晓镝】招式对造成伤害的目标附加【减速】效果,该效果持续4秒。</t>
  </si>
  <si>
    <t>立刻获得护盾，吸收伤害X+内息*系数/境界，持续20秒，CD40秒，消耗3真元</t>
  </si>
  <si>
    <t>主动招式：施展后立刻获得【护盾】效果，吸收伤害，持续5秒。（影响属性：内息）</t>
  </si>
  <si>
    <t>neigong_taixuanhunyuanjing</t>
  </si>
  <si>
    <t>tricks/2010701</t>
  </si>
  <si>
    <t>护盾持续时间内，提升体力恢复速度X点 每秒。</t>
  </si>
  <si>
    <t>（暂未实装）被动招式：【护盾】持续时间内，体力每秒额外恢复1点。</t>
  </si>
  <si>
    <t>tricks/2010702</t>
  </si>
  <si>
    <t>气血回复额外提升5%。</t>
  </si>
  <si>
    <t>本门拳法3技能的储能值上限增加（增加值等于护盾的最大吸收伤害值*系数）。</t>
  </si>
  <si>
    <t>（暂未实装）被动招式：太极拳招式【太极无极】的储能值上限增加。</t>
  </si>
  <si>
    <t>tricks/2010704</t>
  </si>
  <si>
    <t>1技能吸收伤害增加X，持续20秒，CD35秒</t>
  </si>
  <si>
    <t>（暂未实装）被动招式：【混元一气诀】招式吸收伤害增加。</t>
  </si>
  <si>
    <t>tricks/2010703</t>
  </si>
  <si>
    <t>暴击伤害额外提升。（影响属性：身法）</t>
  </si>
  <si>
    <t>提升免伤X+身法*系数/境界。</t>
  </si>
  <si>
    <t>（暂未实装）被动招式：拳法类伤害提升10％。</t>
  </si>
  <si>
    <t>tricks/2010705</t>
  </si>
  <si>
    <t>本门拳法释放6段攻击的时候有X+身法*系数/境界几率刷新护盾（如果护盾存在）</t>
  </si>
  <si>
    <t>（暂未实装）被动招式：【大道始分】招式施展的时候有概率刷新【护盾】持续时间。</t>
  </si>
  <si>
    <t>tricks/2010706</t>
  </si>
  <si>
    <t>主动招式：向前上方斜推，攻击敌方两肋，把人托起造成浮空效果，对目标造成内功攻击。（影响属性：内功攻击）</t>
  </si>
  <si>
    <t>1技能吸收伤害增加X，持续20秒，CD30秒。</t>
  </si>
  <si>
    <t>tricks/2010707</t>
  </si>
  <si>
    <t>主动招式：身体下蹲向前后方刺击，中断普攻，对目标造成内功攻击。（影响属性：内功攻击）</t>
  </si>
  <si>
    <t>1技能吸收的伤害会转为本门拳法的3技能储能值。</t>
  </si>
  <si>
    <t>（暂未实装）被动招式：【大道始分】招式吸收的伤害会转为【开太极】招式储能值。</t>
  </si>
  <si>
    <t>tricks/2010708</t>
  </si>
  <si>
    <t>主动招式：向前突进，遇到敌人后对前方敌人进行攻击，造成内功攻击。（影响属性：内息）</t>
  </si>
  <si>
    <t>键后，以秒为单位持续消耗血量且转为真元，每一秒损失10%血量，转换1真元，血量低于10%则无法使用，可以主动松开按键，CD40秒。</t>
  </si>
  <si>
    <t>主动招式：按住键位后，每秒损失10％的气血转化1点真元，可以主动松开按键，按键松开招式进入调息状态。血量低于10%则无法使用该招式。</t>
  </si>
  <si>
    <t>neigong_wuxuancanqi</t>
  </si>
  <si>
    <t>tricks/2010801</t>
  </si>
  <si>
    <t>【绕蛊缠身】对目标造成伤害后，有几率对目标附加【疳蛊】效果，目标每秒损失1％的气血，效果持续7秒。（影响属性：身法）</t>
  </si>
  <si>
    <t>被动技能：提升攻击X+内息*系数/境界。</t>
  </si>
  <si>
    <t>（暂未实装）被动招式：提升外功攻击和内功攻击。</t>
  </si>
  <si>
    <t>tricks/2010802</t>
  </si>
  <si>
    <t>主动招式：纵身越过敌人的头顶，旋转自身的同时对下方的敌人进行攻击、造成内功攻击。（影响属性：内息）</t>
  </si>
  <si>
    <t>吸血提升8%。</t>
  </si>
  <si>
    <t>（暂未实装）被动招式：提升8%吸血属性。</t>
  </si>
  <si>
    <t>tricks/2010803</t>
  </si>
  <si>
    <t>招式【残空凌】对受到伤害的敌人附加【腐蚀】效果，降低目标15％的内功防御，持续7秒。</t>
  </si>
  <si>
    <t>1技能每一秒损失8%血量，CD30秒。</t>
  </si>
  <si>
    <t>（暂未实装）被动招式：【北海倒悬】招式每秒损失8%血量，调息时间30秒。</t>
  </si>
  <si>
    <t>tricks/2010807</t>
  </si>
  <si>
    <t>主动招式：向前空翻，遇到敌人后对其进行割喉，造成内功攻击。（影响属性：内息）</t>
  </si>
  <si>
    <t xml:space="preserve">周围每1个敌人增加血量上限X+内息*系数/境界 </t>
  </si>
  <si>
    <t>（暂未实装）被动招式：双手轻刃类招式伤害提升5％</t>
  </si>
  <si>
    <t>tricks/2010804</t>
  </si>
  <si>
    <t>招式【残空凌】施展时额外增加10％内功攻击。</t>
  </si>
  <si>
    <t>1技能释放时每一秒减少轻功CD1秒（技能释放完之后判断技能持续时间Y秒去小数取整，则轻功剩余的CD时间减去Y秒）。</t>
  </si>
  <si>
    <t>（暂未实装）被动招式：【北海倒悬】招式施展时每秒减少轻功调息时间1秒。</t>
  </si>
  <si>
    <t>tricks/2010805</t>
  </si>
  <si>
    <t>施展【绕蛊缠身】招式时增加吸血属性,效果持续5秒。（影响属性，筋骨）</t>
  </si>
  <si>
    <t>初始真气点数+3</t>
  </si>
  <si>
    <t>（暂未实装）被动招式：【北海倒悬】招式每秒损失5%血量，调息时间20秒。</t>
  </si>
  <si>
    <t>tricks/2010806</t>
  </si>
  <si>
    <t>招式【青丝缠蛇法】对带有【腐蚀】效果的敌人附加【减速】效果,该效果持续5秒。</t>
  </si>
  <si>
    <t>1技能每一秒损失5%血量， CD20秒，1技能释放时霸体且降低敌方伤害10%。</t>
  </si>
  <si>
    <t>（暂未实装）被动招式：【北海倒悬】招式施展时霸体且降低敌方伤害10%。</t>
  </si>
  <si>
    <t>tricks/2010808</t>
  </si>
  <si>
    <t>按键后，消耗10%血量，把正前方4步半径内敌人向我方位置吸引，同时吸取敌方真气，每0.3秒造成1次伤害，每个成功伤害的敌人减少1点真元（如果有真元），且给与我方。持续1.8秒，（随时可以松开按键，或者等技能自动结束）。如果吸取后真元总数量超过自身真元上限Y，会给与自己BUFF真气充溢（提升攻击力百分比（X-Y）Y），持续3秒，真气充溢消失时会自爆给自己造成（X-Y）Y*总血量的伤害，并给与我方DEBUFF，降低20%防御，降低内劲产生速度50%，持续5秒，。（此技能敌方可以格挡，但依然会被吸向施法者移动）</t>
  </si>
  <si>
    <t>主动招式：按住键位后，消耗10%气血，把正前方敌人向我方位置吸引，同时吸取敌方真气并造成内功攻击伤害，每个受到伤害的敌人吸取1点真元。如果吸取的真元超过自身真元上限，获得【充盈】效果，提升自身内功攻击，该效果持续3秒，【充盈】效果消失会产生自爆给自己造成伤害，同时自身降低20%防御，50%内劲产生速度，持续5秒。</t>
  </si>
  <si>
    <t>neigong_xixingzuohuantu</t>
  </si>
  <si>
    <t>tricks/2010901</t>
  </si>
  <si>
    <t>短兵通式招式调试时间降低1秒，五圣教轻功招式调息时间降低20秒。</t>
  </si>
  <si>
    <t>真气充溢BUFF存在时，每次攻击额外造成敌方血量2%的真实伤害。</t>
  </si>
  <si>
    <t>（暂未实装）被动招式：真气【充溢】效果存在时，每次攻击额外造成敌方血量2%的真实伤害。</t>
  </si>
  <si>
    <t>tricks/2010902</t>
  </si>
  <si>
    <t>被1技能攻击者会受到DEBUFF，降低内劲产生速度30%，持续5秒，不可叠加。</t>
  </si>
  <si>
    <t>（暂未实装）被动招式：被【噬寰吞鸿】招式攻击会受降低内劲产生速度30%，持续5秒，不可叠加。</t>
  </si>
  <si>
    <t>tricks/2010903</t>
  </si>
  <si>
    <t>主动招式：向前交叉挥动武器，在前方划出锋利刀光攻击前方敌人，可在施展【独饮邀月】、【谪玉盘】之后按键释放。内息越高，该招式效果越强。</t>
  </si>
  <si>
    <t>1技能持续2.4秒。</t>
  </si>
  <si>
    <t>（暂未实装）被动招式：【噬寰吞鸿】招式持续时间增加至2.4秒。</t>
  </si>
  <si>
    <t>tricks/2010904</t>
  </si>
  <si>
    <t>施展【身双影残】招式时的暴击几率提升（影响属性：身法）</t>
  </si>
  <si>
    <t>真气充溢BUFF存在时，提升破甲10%。</t>
  </si>
  <si>
    <t>（暂未实装）被动招式：真气【充溢】存在时，攻击目标造成10%破甲伤害。</t>
  </si>
  <si>
    <t>tricks/2010905</t>
  </si>
  <si>
    <t>主动招式：转身横斩敌人下盘，再高高跃起将敌人打到空中，在空中可按轻、重击或【身双影残】进行追击。内息越高，该招式效果越强。</t>
  </si>
  <si>
    <t>提升真气点数上限X+内息*系数/境界。</t>
  </si>
  <si>
    <t>（暂未实装）被动招式：额外增加真气上限。</t>
  </si>
  <si>
    <t>tricks/2010906</t>
  </si>
  <si>
    <t>施展【独饮邀月】后，获得【邀月】效果，三秒内【身双影残】提升内功攻击力15%，持续5秒</t>
  </si>
  <si>
    <t>1技能持续3秒。</t>
  </si>
  <si>
    <t>（暂未实装）被动招式：【噬寰吞鸿】招式持续时间增加至3秒。</t>
  </si>
  <si>
    <t>tricks/2010907</t>
  </si>
  <si>
    <t>主动招式：快速向前突进斩击，再空翻将敌人打到空中，，在空中可按轻、重击或【身双影残】进行追击。内息越高，该招式效果越强。</t>
  </si>
  <si>
    <t>1技能自爆后不再有DEBUFF，且自爆时霸体0.5秒（不会因为自爆而硬直），自爆伤害上限为当前血量的50%。</t>
  </si>
  <si>
    <t>（暂未实装）被动招式：【噬寰吞鸿】招式自爆后不再受到异常效果影响，且自爆时霸体0.5秒（不会因为自爆而硬直），自爆伤害上限为当前血量的50%。</t>
  </si>
  <si>
    <t>tricks/2010908</t>
  </si>
  <si>
    <t>施展【谪玉盘】后，获得【玉盘】效果，三秒内【身双影残】能暴击概率提升。（影响属性：身法）</t>
  </si>
  <si>
    <t>主动技能：提升15%身法，降低血量上限20%，持续10秒，CD30秒</t>
  </si>
  <si>
    <t>主动招式：施展招式后，提升10%暴击几率，消耗20%气血，持续10秒，调息时间30秒</t>
  </si>
  <si>
    <t>neigong_xiangzhuzanglanshu</t>
  </si>
  <si>
    <t>tricks/2011001</t>
  </si>
  <si>
    <t>血量每降低10%提升防御2%。</t>
  </si>
  <si>
    <t>（暂未实装）被动招式：气血每降低10%提升2％外功防御防御和内功防御。</t>
  </si>
  <si>
    <t>tricks/2011002</t>
  </si>
  <si>
    <t>提升扇法攻击10%</t>
  </si>
  <si>
    <t>（暂未实装）被动招式：扇法类招式伤害10%。</t>
  </si>
  <si>
    <t>tricks/2011003</t>
  </si>
  <si>
    <t>增加吸血属性（影响属性：筋骨）</t>
  </si>
  <si>
    <t>1技能提升17.5%身法，降低血量上限15%，CD25秒。</t>
  </si>
  <si>
    <t>（暂未实装）被动招式：【扶柳飘絮】招式提升17%暴击几率，消耗气血15%。</t>
  </si>
  <si>
    <t>tricks/2011004</t>
  </si>
  <si>
    <t>当自身气血在20%以下时，提升内功攻击。（影响属性：内息）</t>
  </si>
  <si>
    <t>提升战斗开始时真气点数2+内息*系数/境界</t>
  </si>
  <si>
    <t>（暂未实装）被动招式：提升战斗初始真气2点</t>
  </si>
  <si>
    <t>tricks/2011005</t>
  </si>
  <si>
    <t>技能攻击时给敌方DEBUFF【葬兰】，降低敌方内劲生成速度30%，持续5秒。</t>
  </si>
  <si>
    <t>（暂未实装）被动招式：施展招式后，受到伤害的目标获得【葬兰】效果，降低敌方内劲生成速度30%，持续5秒。</t>
  </si>
  <si>
    <t>tricks/2011006</t>
  </si>
  <si>
    <t>主动招式：根据自身属性提升10%外功攻击和内功攻击，降低5%外功防御和内功防御，效果持续10秒。</t>
  </si>
  <si>
    <t>1技能提升20%身法，降低血量上限10%，CD20秒。</t>
  </si>
  <si>
    <t>（暂未实装）被动招式：【扶柳飘絮】招式提升20%暴击，消耗气血10%。</t>
  </si>
  <si>
    <t>tricks/2011007</t>
  </si>
  <si>
    <t>根据自身属性提升气血恢复5%。</t>
  </si>
  <si>
    <t>满血时，内劲自动生成1点/秒（不需要攻击）, 血量每降低10%，多提升1点，降低本门扇法技能CD1秒。</t>
  </si>
  <si>
    <t>（暂未实装）被动招式：当前气血满时，每秒自动增加1点内劲， 气血每降低10%，多提升1点，同时降低【悲遮扇法】所有招式调息时间1秒。</t>
  </si>
  <si>
    <t>tricks/2011008</t>
  </si>
  <si>
    <t>额外提升暴击几率。（影响属性：身法）</t>
  </si>
  <si>
    <t>主动技能：给自己BUFF【紫气】，下一次攻击必定晕眩敌人1秒（包括普攻和技能），持续2秒，CD45秒。</t>
  </si>
  <si>
    <t>主动招式：给自己附加【紫气】效果，下一次攻击必定晕眩敌人2秒（仅对近战攻击生效），该效果持续2秒。</t>
  </si>
  <si>
    <t>neigong_shaoxiabiece</t>
  </si>
  <si>
    <t>tricks/2011101</t>
  </si>
  <si>
    <t>【朔独还】效果额外提升5%外功攻击和内功攻击，额外降低3%外功防御和内功防御，调息时间额外降低5秒。</t>
  </si>
  <si>
    <t>1BUFF存在时，每次攻击有X+身法*系数/境界几率给敌方上灼烧BUFF，每秒损失血量1%，持续5秒，最多叠加3层。</t>
  </si>
  <si>
    <t>（暂未实装）被动招式：【紫气】效果存在时，每次攻击有概率给敌方上【灼烧】效果，每获得1层每秒损失气血1%，持续5秒，最多叠加3层。</t>
  </si>
  <si>
    <t>tricks/2011102</t>
  </si>
  <si>
    <t>产生暴击后提高移动速度10%，持续5秒。</t>
  </si>
  <si>
    <t>被动技能：攻击带有灼烧BUFF的敌方时，给对手额外造成X+（我方内息-对方内息）*系数/境界的阳性伤害。</t>
  </si>
  <si>
    <t>（暂未实装）被动招式：攻击带有【灼烧】效果的目标时，给对手额外造成外功攻击伤害。</t>
  </si>
  <si>
    <t>tricks/2011103</t>
  </si>
  <si>
    <t>提升【沧海观澜刀法】所有主动招式10%暴击伤害。</t>
  </si>
  <si>
    <t>1技能晕眩时间1.5秒，CD40秒。</t>
  </si>
  <si>
    <t>（暂未实装）被动招式：【紫气东来】招式晕眩，调息时间25秒。</t>
  </si>
  <si>
    <t>tricks/2011104</t>
  </si>
  <si>
    <t>【朔独还】效果额外提升5%外功攻击和内功攻击，额外降低6%外功防御和内功防御，调息时间额外降低5秒。</t>
  </si>
  <si>
    <t xml:space="preserve">提升攻击X+内息*系数/境界。 </t>
  </si>
  <si>
    <t xml:space="preserve">（暂未实装）被动招式：施展【紫气东来】后，提升外功攻击。 </t>
  </si>
  <si>
    <t>tricks/2011105</t>
  </si>
  <si>
    <t>【朔独还】不在降低外功防御和内功防御，提升【沧海观澜刀法】所有主动招式15%暴击伤害。</t>
  </si>
  <si>
    <t>对带有灼烧BUFF的敌方暴击时，刷新灼烧DEBUFF。</t>
  </si>
  <si>
    <t>（暂未实装）被动招式：对带有【灼烧】的目标造成暴击时，刷新【灼烧】效果的持续时间。</t>
  </si>
  <si>
    <t>tricks/2011106</t>
  </si>
  <si>
    <t>进入战斗后,武力属性增加2点</t>
  </si>
  <si>
    <t xml:space="preserve">提升破甲X+内息*系数/境界。 </t>
  </si>
  <si>
    <t>（暂未实装）被动招式：【紫气东来】招式晕眩，调息时间20秒。</t>
  </si>
  <si>
    <t>tricks/2011107</t>
  </si>
  <si>
    <t>【爆气】招式调息时间额外降低1秒，气血消耗减少5%。</t>
  </si>
  <si>
    <t>1技能BUFF下的攻击无法格挡或者弹反，CD30秒。</t>
  </si>
  <si>
    <t>（暂未实装）被动招式：【紫气】效果下的攻击无法格挡或者弹反。</t>
  </si>
  <si>
    <t>tricks/2011108</t>
  </si>
  <si>
    <t>【爆气】招式施展后，提升内劲属性20%，持续3秒。</t>
  </si>
  <si>
    <t>主动技能：施展技能后，以玩家为正前方半圆范围（距离4个身位），敌人必定眩晕，效果持续2秒，技能CD时间40秒</t>
  </si>
  <si>
    <t>主动招式：施展招式后，向前怒吼，对正前方敌人造成【眩晕】效果。</t>
  </si>
  <si>
    <t>neigong_chanyinshizihou</t>
  </si>
  <si>
    <t>tricks/2011201</t>
  </si>
  <si>
    <t>【爆气】招式施展后，身上每有1个异常效果，额外提升2%外功攻击和内功攻击，最大叠加5层，持续5秒。</t>
  </si>
  <si>
    <t>内劲增长提供3%。</t>
  </si>
  <si>
    <t>（暂未实装）被动招式：内劲增长提供3%。</t>
  </si>
  <si>
    <t>tricks/2011202</t>
  </si>
  <si>
    <t>【爆气】招式调息时间额外降低1秒，血量消耗减少5%。</t>
  </si>
  <si>
    <t>（暂未实装）被动招式：提升外功防御和内功防御。</t>
  </si>
  <si>
    <t>tricks/2011203</t>
  </si>
  <si>
    <t>每次受到伤害提升自身的暴击属性，持续5秒，最多叠加3层。</t>
  </si>
  <si>
    <t>1技能效果持续2.5秒，技能CD时间35秒</t>
  </si>
  <si>
    <t>（暂未实装）被动招式： 【轰雷贯耳】招式效果持续2.5秒，招式调息时间降低至35秒。</t>
  </si>
  <si>
    <t>tricks/2011204</t>
  </si>
  <si>
    <t>每次【爆气】招式产生暴击伤害，立即刷新当前装备的第一个招式的调息时间。</t>
  </si>
  <si>
    <t>1技能使用后恢复10点内劲。</t>
  </si>
  <si>
    <t>（暂未实装）被动招式：【轰雷贯耳】招式使用后恢复10点内劲。</t>
  </si>
  <si>
    <t>tricks/2011205</t>
  </si>
  <si>
    <t>【爆气】招式调息时间额外降低1秒。气血消耗减少5%。</t>
  </si>
  <si>
    <t xml:space="preserve"> 攻击被眩晕的敌人获得10%破甲</t>
  </si>
  <si>
    <t>（暂未实装）被动招式：攻击被眩晕的敌人获得10%破甲。</t>
  </si>
  <si>
    <t>tricks/2011206</t>
  </si>
  <si>
    <t>当濒死时承受一次致命攻击，可自动触发招式【爆气】且不消耗气血，调息时间10秒。</t>
  </si>
  <si>
    <t>被眩晕的敌人获得【紊乱】效果，内劲增长降低10%技能</t>
  </si>
  <si>
    <t>（暂未实装）被动招式：被眩晕的敌人获得【紊乱】效果，内劲增长降低10%技能。</t>
  </si>
  <si>
    <t>tricks/2011207</t>
  </si>
  <si>
    <t>进入战斗后,内息属性增加2点</t>
  </si>
  <si>
    <t>1技能效果持续时间3秒，被眩晕的敌人降低10%外功防御和内功防御，技能CD时间30秒</t>
  </si>
  <si>
    <t>（暂未实装）被动招式，【轰雷贯耳】招式效果持续时间3秒，被眩晕的敌人降低10%外功防御和内功防御，招式调息时间降低至30秒。</t>
  </si>
  <si>
    <t>tricks/2011208</t>
  </si>
  <si>
    <t xml:space="preserve">血量每降低1%，根据自身属性提升外功防御和内功防御0.8%，该效果最高可叠加99层。 </t>
  </si>
  <si>
    <t>主动技能：施展招式后获得3层【金钟罩】效果，每层持续2秒，持续期间不在恢复玩家体力，同时可以抵挡玩家受到的100%最终伤害，技能CD时间40秒。（没有受击动作） 技能效果：角色播放通用动作【tongyongdongzuo/yinchangzhilliao_a】，同时循环播放金钟罩特效，在BUFF持续时间内，特效循环跟在人身上</t>
  </si>
  <si>
    <t>主动招式：施展招式后获得2层【金钟罩】效果，每层持续2秒，持续期间不在恢复玩家体力，受到攻击不会产生硬直效果，同时可以抵挡玩家受到的100%最终伤害。</t>
  </si>
  <si>
    <t>neigong_jinzhonghutizhao</t>
  </si>
  <si>
    <t>tricks/2011301</t>
  </si>
  <si>
    <t>额外提升体力恢复1点。</t>
  </si>
  <si>
    <t>体力上限增加5。</t>
  </si>
  <si>
    <t>（暂未实装）被动招式：体力上限增加5。</t>
  </si>
  <si>
    <t>tricks/2011302</t>
  </si>
  <si>
    <t>根据自身属性提升气血恢复10%。</t>
  </si>
  <si>
    <t>自身血量每降低1%，战场内所有已方成员提升防御0.5%</t>
  </si>
  <si>
    <t>（暂未实装）被动招式：自身血量每降低1%，战场内所有已方成员提升防御0.5%。</t>
  </si>
  <si>
    <t>tricks/2011305</t>
  </si>
  <si>
    <t>血量每降低1%，额外提升外功防御和内功防御0.1%。</t>
  </si>
  <si>
    <t>1技能【无漏金钟】增加1层【金钟罩】效果，技能CD时间35秒。</t>
  </si>
  <si>
    <t>（暂未实装）被动招式：【无漏金钟】增加至3层【金钟罩】效果，招式调息时间降低至35秒。</t>
  </si>
  <si>
    <t>tricks/2011304</t>
  </si>
  <si>
    <t>格挡时降低体力消耗1点。</t>
  </si>
  <si>
    <t>免暴属性增加10%</t>
  </si>
  <si>
    <t>（暂未实装）被动招式：免暴属性增加10%。</t>
  </si>
  <si>
    <t>tricks/2011306</t>
  </si>
  <si>
    <t>额外提升10%暴击减免和免暴属性。</t>
  </si>
  <si>
    <t>爆伤减免属性增加15%</t>
  </si>
  <si>
    <t>（暂未实装）被动招式：爆伤减免属性增加15%。</t>
  </si>
  <si>
    <t>tricks/2011307</t>
  </si>
  <si>
    <t>自身血量每降低1%，战场内所有已方成员提升防御0.3%。</t>
  </si>
  <si>
    <t>（暂未实装）被动招式：【无漏金钟】增加至4层【金钟罩】效果，技能调息时间降低至30秒。</t>
  </si>
  <si>
    <t>tricks/2011303</t>
  </si>
  <si>
    <t>当血量低于30%时，一次性提升外功防御和内功防御100%，持续20秒,每场战斗仅生效1次。</t>
  </si>
  <si>
    <t>1技能【无漏金钟】增加2层【金钟罩】效果，效果持续期间体力可以正常恢复，技能CD时间30秒。</t>
  </si>
  <si>
    <t>（暂未实装）被动招式：【无漏金钟】效果持续期间体力可以正常恢复，技能调息时间降低至30秒。</t>
  </si>
  <si>
    <t>tricks/2011308</t>
  </si>
  <si>
    <t>进入战斗后,筋骨属性增加2点</t>
  </si>
  <si>
    <t>主动技能：立刻获得2点真气，随后真气产生速度降低30%，持续10秒，CD50秒
消耗：10点体力。</t>
  </si>
  <si>
    <t>主动招式：立刻获得2点真气，随后内劲恢复降低30%，该效果持续10秒。</t>
  </si>
  <si>
    <t>neigong_taixuwujijin</t>
  </si>
  <si>
    <t>tricks/2011401</t>
  </si>
  <si>
    <t>气血低于20%时，瞬间恢复至最大气血上限30%的气血，每隔5分钟可重复触发该效果。</t>
  </si>
  <si>
    <t>真气点数上限提升 X+内息*系数/境界  点（四舍五入取整）。</t>
  </si>
  <si>
    <t>（暂未实装）被动招式：真气点数上限提升。</t>
  </si>
  <si>
    <t>tricks/2011402</t>
  </si>
  <si>
    <t>额外提升外功和内功防御。（影响属性：筋骨、内息）</t>
  </si>
  <si>
    <t>提升攻击（真气点数上限-10）/100*20%</t>
  </si>
  <si>
    <t>（暂未实装）被动招式：提升内功攻击（影响属性：内息）</t>
  </si>
  <si>
    <t>tricks/2011403</t>
  </si>
  <si>
    <t>根据自身属性提升短兵类武学外功攻击和内功攻击10%。</t>
  </si>
  <si>
    <t>1技能获得1点真气，随后内劲产生速度降低20%，持续10秒，CD40秒。</t>
  </si>
  <si>
    <t>（暂未实装）被动招式：【虚实相生】招式施展后额外获得1点真气，随后内劲产生速度降低至20%，招式调息时间降低至25秒。</t>
  </si>
  <si>
    <t>tricks/2011404</t>
  </si>
  <si>
    <t>【赤蛛织心】招式中触发气血回复的血限条件额外增加5%。</t>
  </si>
  <si>
    <t>体力恢复增加X+根骨*系数/境界 每秒。</t>
  </si>
  <si>
    <t>（暂未实装）被动招式：每秒额外恢复固定体力。</t>
  </si>
  <si>
    <t>tricks/2011405</t>
  </si>
  <si>
    <t>身上每个拥有1个异常效果获得1层【淬骨】效果，提升1.5%内功攻击，最大可叠加20层，该效果持续5秒。</t>
  </si>
  <si>
    <t>本门武学技能暴击时降低当前使用技能CD1秒</t>
  </si>
  <si>
    <t>（暂未实装）被动招式：本门武学技能暴击时降低当前使用技能CD1秒</t>
  </si>
  <si>
    <t>tricks/2011406</t>
  </si>
  <si>
    <t>自身获得【霸体】效果时获得20%伤害减免。</t>
  </si>
  <si>
    <t>1技能获得2点真气，随后真气产生速度降低10%，持续10秒， CD30秒。</t>
  </si>
  <si>
    <t>（暂未实装）被动招式：【虚实相生】招式施展后额外获得2点真气，随后内劲恢复降低10%，招式调息时间降低至20秒。</t>
  </si>
  <si>
    <t>tricks/2011407</t>
  </si>
  <si>
    <t>1技能不再降低真气产生速度</t>
  </si>
  <si>
    <t>（暂未实装）被动招式：【虚实相生】不再降低内劲恢复速度</t>
  </si>
  <si>
    <t>tricks/2011408</t>
  </si>
  <si>
    <t>进入战斗后,降低全体敌人命中自身的几率。</t>
  </si>
  <si>
    <t>被动技能：血量每降低1%，提升免伤0.1%</t>
  </si>
  <si>
    <t>被动招式：血量每降低1%，提升免伤0.2%。</t>
  </si>
  <si>
    <t>tricks/2011501</t>
  </si>
  <si>
    <t>每次受到伤害&gt;0时，得到BUFF，提升防御3%，持续5秒，最多5层。</t>
  </si>
  <si>
    <t>（暂未实装）被动招式：每次受到伤害的伤害达到指定数量时，提升防御3%，持续5秒，最多5层。</t>
  </si>
  <si>
    <t>tricks/2011502</t>
  </si>
  <si>
    <t>获得【业因】效果，全队参战人员每秒额外恢复2点气血，并且全队提升10%气血恢复属性,同时移动速度提升50</t>
  </si>
  <si>
    <t>提升攻击X+内息*系数/境界。</t>
  </si>
  <si>
    <t>（暂未实装）被动招式：提升外功攻击。(影响属性：武力）</t>
  </si>
  <si>
    <t>tricks/2011503</t>
  </si>
  <si>
    <t>存活的伙伴气血上限提升。（影响属性：筋骨）</t>
  </si>
  <si>
    <t>血量每降低1%，提升免伤0.15%。</t>
  </si>
  <si>
    <t>（暂未实装）被动招式：血量每降低1%，提升免伤0.4%。</t>
  </si>
  <si>
    <t>tricks/2011504</t>
  </si>
  <si>
    <t>每拥有1个异常效果，自身额外提升外功防御和内功防御。（影响属性：筋骨）</t>
  </si>
  <si>
    <t>每次被暴击伤害&gt;0时，降低被暴击几率5%，持续5秒，可叠加最多3层</t>
  </si>
  <si>
    <t>（暂未实装）被动招式：每次受到暴击伤害时，提升1层【甲胄】效果免暴属性5%，持续5秒，最多可叠加3层。</t>
  </si>
  <si>
    <t>tricks/2011505</t>
  </si>
  <si>
    <t>每个在场且存活的同伴提升暴击概率5%。</t>
  </si>
  <si>
    <t>每个DEBUFF反弹敌人伤害百分比(X+身法*系数/境界) 伤害，可叠加</t>
  </si>
  <si>
    <t>（暂未实装）被动招式：每个获得1个的异常效果（叠加效果也包括），反弹敌人外功攻击伤害。（影响属性：外功攻击）</t>
  </si>
  <si>
    <t>tricks/2011506</t>
  </si>
  <si>
    <t>被治疗时，提升自身治疗效果20%（包括招式和药品）。</t>
  </si>
  <si>
    <t>血量每降低1%，提升免伤0.2%。</t>
  </si>
  <si>
    <t>（暂未实装）被动招式：血量每降低1%，提升免伤0.8%。</t>
  </si>
  <si>
    <t>tricks/2011507</t>
  </si>
  <si>
    <t>自身每次被暴击时获得霸体，持续1秒。</t>
  </si>
  <si>
    <t>血量每降低1%，提升免伤0.3%，装备次内功的角色进入濒死状态不会死亡，持续5秒</t>
  </si>
  <si>
    <t>（暂未实装）被动招式：血量每降低1%，提升免伤0.3%，当装备此内功的角色即将死亡时，触发【死战】效果，角色暂时不会死亡，持续5秒。</t>
  </si>
  <si>
    <t>tricks/2011508</t>
  </si>
  <si>
    <t>自身气血每降低1%，所有伙伴提升0.6%内功攻击，降低0.3%内功防御。</t>
  </si>
  <si>
    <t>主动技能：恢复血量X+内息*系数/境界，前摇1秒（需要单独做动作，且有特效），降低防御15%，持续10秒，CD45秒（需要吟唱，治疗效果大）消耗真气：3点</t>
  </si>
  <si>
    <t>(武力*治疗系数)+治疗系数+50</t>
  </si>
  <si>
    <t>主动招式：施展招式后恢复自身气血，同时降低自身外功和内功防御15%，效果持续10秒。（影响属性：内息）</t>
  </si>
  <si>
    <t>neigong_qingnangbaochao</t>
  </si>
  <si>
    <t>tricks/2011601</t>
  </si>
  <si>
    <t>战斗中，如果有伙伴阵亡，每位阵亡的伙伴为自身提升5％外功攻击和内功攻击（复活的伙伴如果阵亡不会计算在内）。</t>
  </si>
  <si>
    <t>提升防御10%。</t>
  </si>
  <si>
    <t>（暂未实装）被动招式：提升防御10%。</t>
  </si>
  <si>
    <t>tricks/2011602</t>
  </si>
  <si>
    <t>1技能释放时随机驱散1个DEBUFF。</t>
  </si>
  <si>
    <t>（暂未实装）被动招式：【妙手生春】施展时随机驱散1个异常效果。</t>
  </si>
  <si>
    <t>tricks/2011603</t>
  </si>
  <si>
    <t>主动招式：施展后瞬间恢复气血，并造成自己【气塞】效果，降低内劲增长速度20%，持续5秒。（影响属性：内息）</t>
  </si>
  <si>
    <t>1技能恢复血量+X，CD40秒。</t>
  </si>
  <si>
    <t>（暂未实装）被动招式：【妙手生春】恢复气血量增加，调息时间降低至30秒。</t>
  </si>
  <si>
    <t>tricks/2011604</t>
  </si>
  <si>
    <t>额外提升内功防御。（影响属性：内息）</t>
  </si>
  <si>
    <t>格挡时减少体力消耗1点。</t>
  </si>
  <si>
    <t>（暂未实装）被动招式：格挡时减少体力消耗1点。</t>
  </si>
  <si>
    <t>tricks/2011605</t>
  </si>
  <si>
    <t>提升拳法武学伤害5%。</t>
  </si>
  <si>
    <t>（暂未实装）被动招式：提升拳法武学伤害5%。</t>
  </si>
  <si>
    <t>tricks/2011606</t>
  </si>
  <si>
    <t>招式【神农百草诀】额外附带【盈血】效果，增加气血恢复属性。持续5秒。（影响属性：内息）</t>
  </si>
  <si>
    <t>提升血量上限X+根骨*系数/境界。</t>
  </si>
  <si>
    <t>（暂未实装）被动招式：提升气血上限。（影响属性：根骨）</t>
  </si>
  <si>
    <t>tricks/2011607</t>
  </si>
  <si>
    <t>根据自身属性提升长兵类武学外功攻击和内功攻击5%。</t>
  </si>
  <si>
    <t>1技能不再降低防御，CD35秒。</t>
  </si>
  <si>
    <t>（暂未实装）被动招式：【妙手生春】不再降低防御，调息时间降低至25秒。</t>
  </si>
  <si>
    <t>tricks/2011608</t>
  </si>
  <si>
    <t>1秒内遭受到伤害伤害时获得【五禽】效果：提升最终伤害减免10%，持续5秒。</t>
  </si>
  <si>
    <t>被动招式：每次普通攻击额外提升吸血几率，同时自己的内劲产生速度降低20%。</t>
  </si>
  <si>
    <t>tricks/2011701</t>
  </si>
  <si>
    <t>招式【神农百草诀】治疗效果根据自身属性额外增加15%，调息时间额外降低15秒。（影响属性：内息）</t>
  </si>
  <si>
    <t>（暂未实装）被动招式：提升普攻伤害10%。</t>
  </si>
  <si>
    <t>tricks/2011702</t>
  </si>
  <si>
    <t>招式【神农百草诀】不再有【气塞】效果，内劲额外增长5%。【盈血】恢复效果增加20%，持续时间增至8秒。</t>
  </si>
  <si>
    <t>tricks/2011703</t>
  </si>
  <si>
    <t>（暂未实装）被动招式：【痴缠两怨】吸血几率提升，获取的吸血效果增强，自己的内劲产生速度恢复至15%。</t>
  </si>
  <si>
    <t>tricks/2011705</t>
  </si>
  <si>
    <t>主动招式：施展后立刻获得【混元护体】效果，吸收伤害，持续5秒。（影响属性：内息）</t>
  </si>
  <si>
    <t>（暂未实装）被动招式：提升重击伤害20%。</t>
  </si>
  <si>
    <t>tricks/2011704</t>
  </si>
  <si>
    <t>【混元护体】持续时间内，体力恢复额外增加1点。</t>
  </si>
  <si>
    <t>（暂未实装）被动招式：每次受到伤害达到指定数量时，有几率增加15%反弹属性（每次战斗仅增加1次）。</t>
  </si>
  <si>
    <t>tricks/2011706</t>
  </si>
  <si>
    <t>太极拳招式【太极无极】的储能值上限增加。</t>
  </si>
  <si>
    <t>（暂未实装）被动招式：【痴缠两怨】吸血几率提升，获取的吸血效果增强，自己的内劲产生速度恢复至10%.</t>
  </si>
  <si>
    <t>tricks/2011707</t>
  </si>
  <si>
    <t>【混元一气诀】招式额外吸收伤害。（影响属性：内息）</t>
  </si>
  <si>
    <t>（暂未实装）被动招式：【痴缠两怨】招式不在降低内劲产生速度，每次因为触发吸血时获得【因蛊】效果，提升普通攻击暴击几率5%，该效果持续2秒。</t>
  </si>
  <si>
    <t>tricks/2011708</t>
  </si>
  <si>
    <t>根据自身属性提升拳掌类武学外功攻击和内功攻击10％。</t>
  </si>
  <si>
    <t>主动技能：提升移动速度15%，持续10秒，CD30秒；消耗真气：1点</t>
  </si>
  <si>
    <t>主动招式：施展后提升移动速度+200，持续10秒。</t>
  </si>
  <si>
    <t>qinggong_buhaige</t>
  </si>
  <si>
    <t>tricks/3010101</t>
  </si>
  <si>
    <t>【大道始分】招式施展的时候有概率刷新【混元一气诀】当前调息时间。（影响属性：内息）</t>
  </si>
  <si>
    <t>扇子武器增加体力上限10。</t>
  </si>
  <si>
    <t>被动招式：提升体力上限。（影响属性：身法）</t>
  </si>
  <si>
    <t>tricks/3010102</t>
  </si>
  <si>
    <t>提升命中 XX+身法*系数/境界。</t>
  </si>
  <si>
    <t>被动招式：提升气血上限。（影响属性：筋骨）</t>
  </si>
  <si>
    <t>tricks/3010104</t>
  </si>
  <si>
    <t>【混元一气诀】招式调息时间降低15秒。</t>
  </si>
  <si>
    <t>3.1技能提升移动速度20%，CD25秒。</t>
  </si>
  <si>
    <r>
      <rPr>
        <sz val="10.5"/>
        <color indexed="8"/>
        <rFont val="等线"/>
        <family val="3"/>
        <charset val="134"/>
      </rPr>
      <t>被动招式：招式【轻别离】移动速度提升至250，</t>
    </r>
    <r>
      <rPr>
        <sz val="10.5"/>
        <color rgb="FFFF0000"/>
        <rFont val="等线"/>
        <family val="3"/>
        <charset val="134"/>
      </rPr>
      <t>调息时间降至25秒。</t>
    </r>
  </si>
  <si>
    <t>tricks/3010103</t>
  </si>
  <si>
    <t>被动技能：提升回血 XX+内息*系数/境界 每秒</t>
  </si>
  <si>
    <t>被动招式：提升气血恢复属性。</t>
  </si>
  <si>
    <t>tricks/3010105</t>
  </si>
  <si>
    <t>主动招式：按下键位可激活招式，该招式每秒损失10％的气血转化1点真元，可以主动取消激活。</t>
  </si>
  <si>
    <t>被动技能：【悲遮扇法】武学中【生亦欢】招式对目标造成的【中毒】概率增加至50%</t>
  </si>
  <si>
    <t>被动招式：【悲遮扇法】武学中【生亦欢】招式对目标造成的【中毒】概率增加至50%。</t>
  </si>
  <si>
    <t>tricks/3010107</t>
  </si>
  <si>
    <t>根据自身属性提升内功攻击。（影响属性：内息）</t>
  </si>
  <si>
    <t>被动技能：1技能提升移动速度25%，CD20秒。</t>
  </si>
  <si>
    <r>
      <rPr>
        <sz val="10.5"/>
        <color indexed="8"/>
        <rFont val="等线"/>
        <family val="3"/>
        <charset val="134"/>
      </rPr>
      <t>被动招式：【轻别离】施展后，移动速度提升至300，</t>
    </r>
    <r>
      <rPr>
        <sz val="10.5"/>
        <color rgb="FFFF0000"/>
        <rFont val="等线"/>
        <family val="3"/>
        <charset val="134"/>
      </rPr>
      <t>调息时间降至20秒。</t>
    </r>
  </si>
  <si>
    <t>tricks/3010106</t>
  </si>
  <si>
    <t>提升8%吸血属性。</t>
  </si>
  <si>
    <t>被动技能：【归去来】充能完成时间缩短2秒</t>
  </si>
  <si>
    <t>被动招式：【归去来】充能完成时间缩短2秒。</t>
  </si>
  <si>
    <t>tricks/3010108</t>
  </si>
  <si>
    <t>【北海倒悬】招式每秒损失8%血量，调息时间降低5秒。</t>
  </si>
  <si>
    <t>施展后，下个格挡被攻击时必弹反，调息时间40秒</t>
  </si>
  <si>
    <t>主动招式：施展后下个格挡被攻击时必弹反.</t>
  </si>
  <si>
    <t>qinggong_ganchanyoushenhuan</t>
  </si>
  <si>
    <t>tricks/3010201</t>
  </si>
  <si>
    <t>双手轻刃类招式伤害提升5％</t>
  </si>
  <si>
    <t>被动技能：被攻击前先降低目标的命中率X+身法*系数/境界</t>
  </si>
  <si>
    <t>被动招式：被攻击前先降低目标的命中率。</t>
  </si>
  <si>
    <t>tricks/3010202</t>
  </si>
  <si>
    <t>【北海倒悬】调息时间降低10秒。</t>
  </si>
  <si>
    <t>提升闪避X+身法*系数/境界。</t>
  </si>
  <si>
    <t>被动招式：每秒额外回复1体力</t>
  </si>
  <si>
    <t>tricks/3010203</t>
  </si>
  <si>
    <t>【北海倒悬】招式每秒损失5%血量，调息时间降低5秒。</t>
  </si>
  <si>
    <t>1招式调息时间30秒。</t>
  </si>
  <si>
    <t>被动招式：【粘蝉环步】招式调息时间降低至30秒。</t>
  </si>
  <si>
    <t>tricks/3010204</t>
  </si>
  <si>
    <t>【北海倒悬】招式施展时获得【霸体】效果，且受到的伤害降低10%，该效果持续5秒。</t>
  </si>
  <si>
    <t>提升命中X+身法*系数/境界。</t>
  </si>
  <si>
    <t>被动招式：移动速度增加25。</t>
  </si>
  <si>
    <t>tricks/3010205</t>
  </si>
  <si>
    <t>被动技能：体力上限提升5</t>
  </si>
  <si>
    <t>被动招式：被动招式：体力上限提升5。</t>
  </si>
  <si>
    <t>tricks/3010207</t>
  </si>
  <si>
    <t>主动招式：按下键位后，消耗10%气血，把正前方敌人向我方位置吸引，同时吸取敌方真气并造成内功攻击，每个受到伤害的敌人吸取1点真元。如果吸取的真元超过自身真元上限，获得【充盈】效果，提升自身内功攻击，该效果持续5秒，【充盈】效果消失会产生自爆给自己造成伤害，同时获得【反噬】效果,自身降低20%防御，50%内劲产生速度，持续5秒。</t>
  </si>
  <si>
    <t>1招式调息时间20秒。</t>
  </si>
  <si>
    <t>被动招式：【粘蝉环步】招式调息时间降低至20秒。</t>
  </si>
  <si>
    <t>tricks/3010206</t>
  </si>
  <si>
    <t>真气【充盈】效果存在时，额外提升10%的攻击力加成。</t>
  </si>
  <si>
    <t>本次弹反不耗体力。</t>
  </si>
  <si>
    <t>被动招式：本次弹反不耗体力。</t>
  </si>
  <si>
    <t>tricks/3010208</t>
  </si>
  <si>
    <t>被【噬寰吞鸿】招式攻击会受降低内劲产生速度30%，持续5秒。</t>
  </si>
  <si>
    <t>后跃调息时间减少1秒</t>
  </si>
  <si>
    <t>tricks/3010301</t>
  </si>
  <si>
    <t>【噬寰吞鸿】招式调息时间降低5秒。</t>
  </si>
  <si>
    <t>tricks/3010302</t>
  </si>
  <si>
    <t>真气【充盈】存在时，增加10%破甲伤害,该效果持续10秒。</t>
  </si>
  <si>
    <t>后跃调息时间减少2秒。</t>
  </si>
  <si>
    <t>tricks/3010303</t>
  </si>
  <si>
    <t>tricks/3010304</t>
  </si>
  <si>
    <t>后跃调息时间减少3秒。</t>
  </si>
  <si>
    <t>tricks/3010305</t>
  </si>
  <si>
    <t>【噬寰吞鸿】招式自爆后不再受到【反噬】效果影响，且自爆时霸体3秒。</t>
  </si>
  <si>
    <t>被动技能：每秒体力恢复+1点</t>
  </si>
  <si>
    <t>被动招式：每秒体力恢复+1点</t>
  </si>
  <si>
    <t>tricks/3010306</t>
  </si>
  <si>
    <t>被动技能：体力上限增加10</t>
  </si>
  <si>
    <t>被动招式：体力上限增加10</t>
  </si>
  <si>
    <t>tricks/3010307</t>
  </si>
  <si>
    <t>后跃体力消耗减少5点。</t>
  </si>
  <si>
    <t>tricks/3010308</t>
  </si>
  <si>
    <t>气血每降低10%提升2％外功防御防御和内功防御。</t>
  </si>
  <si>
    <t>提升闪避率到50%+身法*系数/境界，持续10秒 调息时间30秒</t>
  </si>
  <si>
    <t>主动招式：施展后提升有概率使敌人无法命中自身，持续10秒。</t>
  </si>
  <si>
    <t>qinggong_luoshentaxuebu</t>
  </si>
  <si>
    <t>tricks/3010401</t>
  </si>
  <si>
    <t>根据自身属性提升扇法类武学外功攻击和内功攻击10%。</t>
  </si>
  <si>
    <t>被动招式：提升自身攻击命中敌人的概率。</t>
  </si>
  <si>
    <t>tricks/3010402</t>
  </si>
  <si>
    <t>【扶柳飘絮】招式额外提升5%暴击几率，所要消耗的气血额外降低5%。</t>
  </si>
  <si>
    <t>被动技能：每秒额外回复1体力</t>
  </si>
  <si>
    <t>被动招式：每秒额外回复1体力。</t>
  </si>
  <si>
    <t>tricks/3010404</t>
  </si>
  <si>
    <t>战斗初始额外获取真气2点</t>
  </si>
  <si>
    <t>1招式提升闪避率到60%+身法*系数/境界，持续2秒 调息时间25秒。</t>
  </si>
  <si>
    <t>被动招式：【凌波生尘】招式无法命中自身的概率提升，调息时间降低至25秒。</t>
  </si>
  <si>
    <t>tricks/3010403</t>
  </si>
  <si>
    <t>【扶柳飘絮】持续期间，受到伤害的目标获得【葬兰】效果，降低敌方内劲生成速度30%，持续5秒。</t>
  </si>
  <si>
    <t>被动技能：提升回血 XX+内息*系数/境界每秒</t>
  </si>
  <si>
    <t>被动招式：移动速度额外增加100。</t>
  </si>
  <si>
    <t>tricks/3010405</t>
  </si>
  <si>
    <t>1招式持续时如果被命中，恢复10点体力。</t>
  </si>
  <si>
    <t>被动招式：【凌波生尘】招式持续时间提升至3秒。</t>
  </si>
  <si>
    <t>tricks/3010406</t>
  </si>
  <si>
    <t>降低【悲遮扇法】所有招式调息时间1秒。</t>
  </si>
  <si>
    <t>1招式提升闪避率到70%+身法*系数/境界，持续2秒， 调息时间20秒。</t>
  </si>
  <si>
    <t>被动招式：【凌波生尘】招式无法命中自身的概率提升，调息时间降低至20秒。</t>
  </si>
  <si>
    <t>tricks/3010407</t>
  </si>
  <si>
    <t>1招式持续3秒。</t>
  </si>
  <si>
    <t>被动招式：【凌波生尘】招式持续时如果被命中，恢复10点体力。</t>
  </si>
  <si>
    <t>tricks/3010408</t>
  </si>
  <si>
    <t>主动招式：给自己附加【紫气】效果，下一次攻击必定晕眩敌人2秒（仅对近战攻击生效）。</t>
  </si>
  <si>
    <t>血量每降低5%，提升移动速度1%。</t>
  </si>
  <si>
    <t>被动招式：血量每降低5%，提升移动速度1%。</t>
  </si>
  <si>
    <t>tricks/3010501</t>
  </si>
  <si>
    <t>【紫气】效果存在时，每次攻击有概率给敌方上【灼霞】效果，每获得1层每秒损失气血1%，持续10秒，最多叠加3层。</t>
  </si>
  <si>
    <t>提升回血 X+内息*系数/境界 每秒</t>
  </si>
  <si>
    <t>被动招式：移动速度额外增加20。</t>
  </si>
  <si>
    <t>tricks/3010502</t>
  </si>
  <si>
    <t>攻击带有【灼霞】效果的目标时，给对手额外造成10%外功攻击。</t>
  </si>
  <si>
    <t>每秒额外回复1体力</t>
  </si>
  <si>
    <t>tricks/3010503</t>
  </si>
  <si>
    <t>【紫气东来】招式调息时间额外降低5秒。</t>
  </si>
  <si>
    <t>血量每降低4%，提升移动速度1%。</t>
  </si>
  <si>
    <t>被动招式：血量每降低4%，提升移动速度1%。</t>
  </si>
  <si>
    <t>tricks/3010504</t>
  </si>
  <si>
    <t>施展【紫气东来】，额外提升外功攻击，持续5秒。 （影响属性：武力）</t>
  </si>
  <si>
    <t>提升命中X+身法*系数/境界</t>
  </si>
  <si>
    <t>被动招式：体力上限额外增加2。</t>
  </si>
  <si>
    <t>tricks/3010505</t>
  </si>
  <si>
    <t>对带有【灼霞】的目标造成暴击时，刷新【灼霞】效果的持续时间。</t>
  </si>
  <si>
    <t>为上阵同伴增加X%外功防御和X%内功防御</t>
  </si>
  <si>
    <t>被动招式：为上阵同伴增加外功防御和内功防御</t>
  </si>
  <si>
    <t>tricks/3010506</t>
  </si>
  <si>
    <t>血量每降低3%，提升移动速度1%</t>
  </si>
  <si>
    <t>被动招式：血量每降低3%，提升移动速度1%</t>
  </si>
  <si>
    <t>tricks/3010507</t>
  </si>
  <si>
    <t>【紫气】效果下的攻击无法格挡或者弹反。</t>
  </si>
  <si>
    <t>免伤提升10%，在场每多1个敌人减少1%免伤，最多减少10%。</t>
  </si>
  <si>
    <t>被动招式：免伤提升10%，在场敌人比自身阵营的人数每多1个，敌人减少1%外功防御和内功防御，最多减少10%。</t>
  </si>
  <si>
    <t>tricks/3010508</t>
  </si>
  <si>
    <t>主动招式：如同犰狳打滚一样，以无敌状态向前滚动一段距离。</t>
  </si>
  <si>
    <t>qinggong_qiuyuchuangunshu</t>
  </si>
  <si>
    <t>tricks/3010601</t>
  </si>
  <si>
    <t>主动招式：施展招式后，向前怒吼，对正前方敌人造成【眩晕】效果，并造成外功和内功攻击伤害。（影响属性：武力、内息）</t>
  </si>
  <si>
    <t>被动招式：每受到攻击1次，招式【狳甲翻】调息时间立即减少1秒。</t>
  </si>
  <si>
    <t>tricks/3010602</t>
  </si>
  <si>
    <t>根据自身属性内劲增长提供3%。</t>
  </si>
  <si>
    <t>tricks/3010604</t>
  </si>
  <si>
    <t>额外提升外功防御和内功防御。（影响属性：筋骨、内息）</t>
  </si>
  <si>
    <t>被动招式：招式【狳甲翻】调息时间降至8秒。</t>
  </si>
  <si>
    <t>CD,1</t>
  </si>
  <si>
    <t>tricks/3010603</t>
  </si>
  <si>
    <t xml:space="preserve"> 【轰雷贯耳】招式调息时间降低5秒。</t>
  </si>
  <si>
    <t>被动招式：提升{0}命中。（影响属性：身法）</t>
  </si>
  <si>
    <t>被动招式：移动速度额外增加10。</t>
  </si>
  <si>
    <t>tricks/3010605</t>
  </si>
  <si>
    <t>【轰雷贯耳】招式使用后恢复10点内劲。</t>
  </si>
  <si>
    <t>被动招式：招式【狳甲翻】调息时间降至5秒，且附带【撙节】效果：翻滚后体力恢复每秒2点，持续5秒。</t>
  </si>
  <si>
    <t>被动招式：施展【狳甲翻】后附带【撙节】效果：翻滚后体力恢复每秒2点，持续5秒。</t>
  </si>
  <si>
    <t>tricks/3010607</t>
  </si>
  <si>
    <t>施展【轰雷贯耳】招式后,增加内功攻击5%，持续5秒。</t>
  </si>
  <si>
    <t>被动招式：招式【狳甲翻】调息时间降至6秒。</t>
  </si>
  <si>
    <t>CD,25</t>
  </si>
  <si>
    <t>tricks/3010606</t>
  </si>
  <si>
    <t>被眩晕的敌人获得【紊乱】效果，内劲增长降低10%技能,持续10秒。</t>
  </si>
  <si>
    <t>被动技能，翻滚后获得【霸体】效果，持续3秒</t>
  </si>
  <si>
    <t>被动招式，翻滚后获得【霸体】效果，持续3秒</t>
  </si>
  <si>
    <t>tricks/3010608</t>
  </si>
  <si>
    <t>被动招式，【轰雷贯耳】招式施展后，降低目标10%防御力,该效果持续5秒，招式调息时间降低5秒。</t>
  </si>
  <si>
    <t>主动招式：给自己BUFF，格挡时提升内劲生成速度20%，持续6秒，调息时间30秒</t>
  </si>
  <si>
    <t>主动招式：获得【凌云】效果，提升内劲生成速度20%，持续6秒。</t>
  </si>
  <si>
    <t>qinggong_tiyunzong</t>
  </si>
  <si>
    <t>tricks/3010701</t>
  </si>
  <si>
    <t>提升闪避 X+身法*系数/境界。</t>
  </si>
  <si>
    <t>tricks/3010702</t>
  </si>
  <si>
    <t>主动招式：施展招式后获得2层【金钟罩】效果，持续期间不在恢复玩家体力，受到攻击不会产生硬直效果，同时可以抵挡玩家受到的100%最终伤害。</t>
  </si>
  <si>
    <t>提升本门武学连击几率X+身法*系数/境界。</t>
  </si>
  <si>
    <t>被动招式：提升暴击几率。（影响属性：身法）</t>
  </si>
  <si>
    <t>tricks/3010704</t>
  </si>
  <si>
    <t>1招式提升内劲生成速度25%，持续8秒，调息时间25秒。</t>
  </si>
  <si>
    <t>被动招式：【广凌纳云】招式提升内劲生成速度25%，持续8秒，调息降低至时间25秒。</t>
  </si>
  <si>
    <t>tricks/3010703</t>
  </si>
  <si>
    <t>自身血量降低至70%%，战场内所有已方成员提升防御15%。</t>
  </si>
  <si>
    <t>武学【太极拳】招式中【抱元守一】招架时间增加至10秒</t>
  </si>
  <si>
    <t>被动招式：武学【太极拳】招式中【抱元守一】招架时间增加至10秒。</t>
  </si>
  <si>
    <t>tricks/3010705</t>
  </si>
  <si>
    <t>【无漏金钟】额外增加1层【金钟罩】效果，招式调息时间额外降低5秒。</t>
  </si>
  <si>
    <t>武学【太极拳】招式中【辟鸿蒙】眩晕时间增加1秒</t>
  </si>
  <si>
    <t>被动招式：武学【太极拳】招式中【辟鸿蒙】眩晕时间增加1秒。</t>
  </si>
  <si>
    <t>tricks/3010707</t>
  </si>
  <si>
    <t>额外提升免暴属性10%。</t>
  </si>
  <si>
    <t>1招式提升内劲生成速度，持续10秒，调息时间20秒。</t>
  </si>
  <si>
    <t>被动招式：【广凌纳云】招式提升内劲生成速度，持续10秒，调息时间20秒。</t>
  </si>
  <si>
    <t>tricks/3010706</t>
  </si>
  <si>
    <t>额外提升暴击伤害减免属性15%。</t>
  </si>
  <si>
    <t>格挡成功后提高闪避X+身法*系数/境界 ，持续5秒。</t>
  </si>
  <si>
    <t>被动招式：被动技能：真气上限增加3点。</t>
  </si>
  <si>
    <t>tricks/3010708</t>
  </si>
  <si>
    <t>【无漏金钟】额外增加1层【金钟罩】效果，技能调息时间降低5秒。</t>
  </si>
  <si>
    <t>下蹲，跳到血量最低的敌方身后（此过程无敌），给与敌方DEBUFF慌乱持续3秒，降低此敌防御30%，CD45秒。</t>
  </si>
  <si>
    <t>主动招式：跳到血量最低的敌方身后，给与敌人获得【慌乱】效果降低此敌防御30%，该效果持续5秒。</t>
  </si>
  <si>
    <t>qinggong_wangliangguibu_1</t>
  </si>
  <si>
    <t>tricks/3010801</t>
  </si>
  <si>
    <t>【无漏金钟】效果持续期间体力可以正常恢复，技能调息时间额外降低5秒。</t>
  </si>
  <si>
    <t>1技能攻击后提升移动速度10%，持续5秒</t>
  </si>
  <si>
    <t>tricks/3010802</t>
  </si>
  <si>
    <t>短兵武器额外提升5%内功攻击</t>
  </si>
  <si>
    <t>被动招式：体力上限增加2</t>
  </si>
  <si>
    <t>tricks/3010803</t>
  </si>
  <si>
    <t>1技能CD40秒。</t>
  </si>
  <si>
    <t>被动招式：【离魂鬼降】招式调息时间降低至40秒。</t>
  </si>
  <si>
    <t>tricks/3010804</t>
  </si>
  <si>
    <t>被动招式：移动速度额外增加5。</t>
  </si>
  <si>
    <t>tricks/3010805</t>
  </si>
  <si>
    <t>额外提升内功攻击（影响属性：内息）</t>
  </si>
  <si>
    <t>武学【七情缠蛊匕】招式中【瘴纠蔑】对浮空状态下的敌人造成的伤害额外增加X%</t>
  </si>
  <si>
    <t>被动招式：五圣教武学招式调息时间减少1秒。</t>
  </si>
  <si>
    <t>tricks/3010806</t>
  </si>
  <si>
    <t>【虚实相生】招式施展后额外获得1点真气，内劲产生速度额外增加10%，招式调息时间降低5秒。</t>
  </si>
  <si>
    <t>1技能CD35秒</t>
  </si>
  <si>
    <t>被动招式：【离魂鬼降】招式调息时间降低至35秒。</t>
  </si>
  <si>
    <t>tricks/3010807</t>
  </si>
  <si>
    <t>每秒额外增加1点体力。</t>
  </si>
  <si>
    <t>1技能CD30秒，且闪现后如果杀死带有DEBUFF慌乱的敌人，则刷新1技能CD。</t>
  </si>
  <si>
    <t>被动招式：闪现后如果杀死带有【慌乱】效果的敌人，则刷新招式调息时间。</t>
  </si>
  <si>
    <t>tricks/3010808</t>
  </si>
  <si>
    <t>本门武学招式调息时间降低1秒</t>
  </si>
  <si>
    <t>主动技能：向上翻滚2步， CD30秒</t>
  </si>
  <si>
    <t>主动招式：施展轻功向上方或下方翻滚躲避攻击。</t>
  </si>
  <si>
    <t>qinggong_yanzongbu</t>
  </si>
  <si>
    <t>tricks/3010901</t>
  </si>
  <si>
    <t>【虚实相生】招式施展后额外获得2点真气，内劲恢复额外增加10%，招式调息时间降低5秒。</t>
  </si>
  <si>
    <t>每被攻击1次，1技能CD减少1秒</t>
  </si>
  <si>
    <t>tricks/3010902</t>
  </si>
  <si>
    <t>【虚实相生】不再降低内劲恢复速度</t>
  </si>
  <si>
    <t>tricks/3010904</t>
  </si>
  <si>
    <t>1技能CD25秒。</t>
  </si>
  <si>
    <t>被动招式：【憩燕登云】招式调息时间25秒。</t>
  </si>
  <si>
    <t>tricks/3010903</t>
  </si>
  <si>
    <t>血量每降低1%，额外提升免伤0.2%。</t>
  </si>
  <si>
    <t>体力上限提升5</t>
  </si>
  <si>
    <t>tricks/3010906</t>
  </si>
  <si>
    <t>受到的伤害时，获得1层【悍勇】效果，提升自身防御力属性，持续5秒，最多5层。（影响属性：筋骨）</t>
  </si>
  <si>
    <t>1技能CD15秒，翻滚后提升闪避10%，持续3秒。</t>
  </si>
  <si>
    <t>被动招式：身法属性额外增加1。</t>
  </si>
  <si>
    <t>tricks/3010907</t>
  </si>
  <si>
    <t>额外提升外功攻击。(影响属性：武力）</t>
  </si>
  <si>
    <t>被动招式：【憩燕登云】招式调息时间20秒。</t>
  </si>
  <si>
    <t>tricks/3010905</t>
  </si>
  <si>
    <t>翻滚后获得【霸体】效果，持续2秒</t>
  </si>
  <si>
    <t>被动招式：【憩燕登云】招式调息时间15秒，翻滚后敌人造成的攻击有概率无法命中自身，持续3秒。</t>
  </si>
  <si>
    <t>tricks/3010908</t>
  </si>
  <si>
    <t>每次受到暴击伤害时，提升1层【甲胄】效果免暴属性5%，持续5秒，最多可叠加3层。</t>
  </si>
  <si>
    <t>释放技能后，得到BUFF【关别】，必定闪避下3次攻击，持续到3次消耗完为止，CD45秒。</t>
  </si>
  <si>
    <t>主动招式：施展招式后，获得1层【关别】效果，敌人的攻击必定无法命中，该效果持续到3层效果消耗完为止。</t>
  </si>
  <si>
    <t>qinggong_changtingyuanji</t>
  </si>
  <si>
    <t>tricks/3011001</t>
  </si>
  <si>
    <t>每获得1个的异常效果，获得1层【余烈】效果，增加自身2%的反伤属性，最大可叠加5层，持续10秒。</t>
  </si>
  <si>
    <t>成功闪避敌人攻击后，提升防御10%，持续10秒。</t>
  </si>
  <si>
    <t>被动招式：敌人攻击如果未命中自身，提升外功和内功防御10%，持续10秒。</t>
  </si>
  <si>
    <t>tricks/3011004</t>
  </si>
  <si>
    <t>血量每降低1%，额外提升免伤0.4%。</t>
  </si>
  <si>
    <t xml:space="preserve">提升命中X+身法*系数/境界。 </t>
  </si>
  <si>
    <t xml:space="preserve">被动招式：【焚沧断海】对敌人造成伤害后有概率附加【减速】效果。 </t>
  </si>
  <si>
    <t>tricks/3011002</t>
  </si>
  <si>
    <t>当装备此内功的角色即将死亡时，触发【死战】效果，角色暂时不会死亡，持续5秒。</t>
  </si>
  <si>
    <t>1技能必定闪避下3次攻击，CD40秒。</t>
  </si>
  <si>
    <t>被动招式：【阳关三别】招式的【关别】效果额外增加至2层，调息时间降低至33秒。</t>
  </si>
  <si>
    <t>tricks/3011003</t>
  </si>
  <si>
    <t>被动招式：减少【临碣寒】招式调息时间1秒。</t>
  </si>
  <si>
    <t>tricks/3011005</t>
  </si>
  <si>
    <t>主动招式：施展招式后恢复自身气血，同时额外降低自身外功和内功防御15%，效果持续10秒。（影响属性：内息）</t>
  </si>
  <si>
    <t>提升回血 XX+内息*系数/境界 每秒</t>
  </si>
  <si>
    <t>被动招式：【沧海观澜刀法】中所有招式增加暴击伤害。</t>
  </si>
  <si>
    <t>tricks/3011006</t>
  </si>
  <si>
    <t>【妙手生春】施展时额外提升气血恢复5%,持续10秒。</t>
  </si>
  <si>
    <t>1技能必定闪避下3次攻击，CD35秒。</t>
  </si>
  <si>
    <t>被动招式：【阳关三别】招式的【关别】效果额外增加至3层，调息时间降低至30秒。</t>
  </si>
  <si>
    <t>tricks/3011007</t>
  </si>
  <si>
    <t>根据自身属性提升腿脚类武学外功攻击和内功攻击10%。</t>
  </si>
  <si>
    <t>1技能CD30秒，此buff存在时，提升攻击10%。</t>
  </si>
  <si>
    <t>被动招式：【阳关三别】招式调息时间30秒，【关别】效果存在时，提升外功攻击10%。</t>
  </si>
  <si>
    <t>tricks/3011008</t>
  </si>
  <si>
    <t>【妙手生春】治疗效果提升20%，同时额外降低自身外功和内功防御5%，调息时间额外降低5秒。</t>
  </si>
  <si>
    <t>主动技能：使用后，获得【遁地】效果，此时角色先无法移动，先播放遁入/遁出特效，然后在改变角色模型为遁地模型后可以进行移动操作，持续5秒。CD50秒</t>
  </si>
  <si>
    <t>主动招式：使用后，获得【遁地】效果，会扎入土堆中进行移动，持续5秒。</t>
  </si>
  <si>
    <t>qinggong_duanbingdundiqinggong_1</t>
  </si>
  <si>
    <t>tricks/3011101</t>
  </si>
  <si>
    <t>额外提升气血上限。（影响属性：根骨）</t>
  </si>
  <si>
    <t>被动技能，提升命中10%</t>
  </si>
  <si>
    <t>被动招式：提升命中10%。</t>
  </si>
  <si>
    <t>tricks/3011102</t>
  </si>
  <si>
    <t>被动技能，短兵武器额外提升5%内功攻击</t>
  </si>
  <si>
    <t>被动招式：短兵武器额外提升5%内功攻击。</t>
  </si>
  <si>
    <t>tricks/3011103</t>
  </si>
  <si>
    <t>【妙手生春】治疗效果提升30%，同时额外降低自身外功和内功防御5%。</t>
  </si>
  <si>
    <t>被动技能，1技能持续时间增加至7秒，CD时间缩短至45秒</t>
  </si>
  <si>
    <t>被动招式：【杯弓蛇影】招式持续时间增加至7秒，招式调息缩短至45秒。</t>
  </si>
  <si>
    <t>tricks/3011104</t>
  </si>
  <si>
    <t>【妙手生春】不再降低防御，调息时间额外降低5秒。</t>
  </si>
  <si>
    <t>被动技能，2技能【疳蛊】，额外提升敌人的中毒概率5%</t>
  </si>
  <si>
    <t>被动招式：【疳蛊】招式，额外提升敌人的中毒概率5%。</t>
  </si>
  <si>
    <t>tricks/3011105</t>
  </si>
  <si>
    <t>被动技能，暴击时提高移动速度10%，持续5秒</t>
  </si>
  <si>
    <t>被动招式：暴击时提高移动速度10%，持续5秒。</t>
  </si>
  <si>
    <t>tricks/3011106</t>
  </si>
  <si>
    <t>每次普通攻击额外提升吸血几率，同时自己的内劲产生速度降低20%。</t>
  </si>
  <si>
    <t>被动技能，1技能持续时间增加至10秒，CD时间缩短至40秒</t>
  </si>
  <si>
    <t>被动招式：【杯弓蛇影】招式持续时间增加至10秒，招式调息时间缩短至40秒 。</t>
  </si>
  <si>
    <t>tricks/3011107</t>
  </si>
  <si>
    <t>提升轻击内功攻击10%。</t>
  </si>
  <si>
    <t>被动技能，解除【遁地】状态后，获得【奇袭】BUFF，奇袭CD持续5秒，【奇袭】BUFF持续期间角色的暴击几率增加{0}％</t>
  </si>
  <si>
    <t>被动招式：解除【遁地】状态后，获得【奇袭】效果，该效果持续5秒，【奇袭】效果持续期间增加暴击几率。</t>
  </si>
  <si>
    <t>tricks/3011108</t>
  </si>
  <si>
    <t>根据自身属性提升气血回复。（影响属性：内息）</t>
  </si>
  <si>
    <t>主动技能：施展技能后获得【挪移】效果，效果持续期间降低敌人攻击自己时的命中率100%，效果持续3秒，技能CD时间40秒</t>
  </si>
  <si>
    <t>主动技能：施展技能后获得【挪移】效果，效果持续期间敌人攻击必定无法命中自身，效果持续10秒。</t>
  </si>
  <si>
    <t>qinggong_lingboweibu</t>
  </si>
  <si>
    <t>tricks/3011201</t>
  </si>
  <si>
    <t>【痴缠两怨】获取的吸血效果增强，自己的内劲产生速度降低5%。</t>
  </si>
  <si>
    <t>被动技能：移动速度增加20</t>
  </si>
  <si>
    <t>tricks/3011202</t>
  </si>
  <si>
    <t>提升重击内功攻击10%。</t>
  </si>
  <si>
    <t>被动技能：点提升自身命中率X+身法*系数/境界</t>
  </si>
  <si>
    <t>被动技能：提升自身命中敌人的概率</t>
  </si>
  <si>
    <t>tricks/3011203</t>
  </si>
  <si>
    <t>受到伤害时，有25%概率增加15%反伤属性,本场战斗永久生效（每次战斗仅生效1次）。</t>
  </si>
  <si>
    <t>被动技能：1技能降低敌人攻击自己时的命中率100%，效果持续时间4秒，技能CD：35秒</t>
  </si>
  <si>
    <t>被动技能：【冰肌玉骨】招式中的【挪移】效果持续时间增加至15秒，调息时间降低至35秒。</t>
  </si>
  <si>
    <t>tricks/3011205</t>
  </si>
  <si>
    <t>【痴缠两怨】获取的吸血效果增强，自己的内劲产生速度降低5%.</t>
  </si>
  <si>
    <t>被动技能：增加身法属性X点</t>
  </si>
  <si>
    <t>被动技能：增加身法属性2点</t>
  </si>
  <si>
    <t>tricks/3011204</t>
  </si>
  <si>
    <t>【痴缠两怨】招式不在降低内劲产生速度，轻击对目标造成伤害后获得【因蛊】效果，提升暴击概率5%，该效果持续2秒。</t>
  </si>
  <si>
    <t>被动技能：被动技能：每秒额外回复1体力</t>
  </si>
  <si>
    <t>被动技能：每秒额外回复2体力</t>
  </si>
  <si>
    <t>tricks/3011206</t>
  </si>
  <si>
    <t>被动技能：1技能降低敌人攻击自己时的命中率100%，效果持续时间5秒，技能CD：30秒</t>
  </si>
  <si>
    <t>被动技能：【冰肌玉骨】招式中的【挪移】效果持续时间增加至20秒，调息时间降低至30秒。</t>
  </si>
  <si>
    <t>tricks/3011208</t>
  </si>
  <si>
    <t>主动招式：释放后获得3秒【霸体】效果</t>
  </si>
  <si>
    <t>被动技能：体力上限增加5点</t>
  </si>
  <si>
    <t>被动技能：体力上限增加10点</t>
  </si>
  <si>
    <t>tricks/3011207</t>
  </si>
  <si>
    <t>【支无祁身】的【霸体】效果增加额外2秒。</t>
  </si>
  <si>
    <t>主动技能：1技能释放后，大幅提升命中X+身法*系数/境界，持续5秒 CD30秒</t>
  </si>
  <si>
    <t>主动技能：招式施展后获得【凤鸣】效果，大幅提升自身命中敌人的概率，该效果持续5秒。</t>
  </si>
  <si>
    <t>qinggong_ziwuxiaofengtu</t>
  </si>
  <si>
    <t>tricks/3011301</t>
  </si>
  <si>
    <t>施展【支无祁身】时，防御力增加，效果持续8秒。（影响属性：筋骨、内息）</t>
  </si>
  <si>
    <t>被动技能：提升体力上限3</t>
  </si>
  <si>
    <t>tricks/3011302</t>
  </si>
  <si>
    <t>施展【支无祁身】时，反伤属性增加，效果持续8秒（。影响属性：筋骨）</t>
  </si>
  <si>
    <t>被动技能：提升闪避X+身法*系数/境界。</t>
  </si>
  <si>
    <t>被动技能：提升移动速度25。</t>
  </si>
  <si>
    <t>tricks/3011303</t>
  </si>
  <si>
    <t>被动技能：1技能大幅提升命中X+身法*系数/境界，持续5秒，CD25秒</t>
  </si>
  <si>
    <t>被动技能：【紫乌啼月】命中效果提升，招式调息时间降低至25秒。</t>
  </si>
  <si>
    <t>tricks/3011304</t>
  </si>
  <si>
    <t>【支无祁身】招式的调息时间降低5秒。</t>
  </si>
  <si>
    <t>tricks/3011305</t>
  </si>
  <si>
    <t>【支无祁身】的【霸体】效果增加至7秒。（不在享受【破山荡淮】效果加成）</t>
  </si>
  <si>
    <t>被动技能：1技能持续时如果未命中敌人，提升命中率10%，最多叠加3层。</t>
  </si>
  <si>
    <t>被动技能：【紫乌啼月】招式中的【凤鸣】效果持续时，如果未命中敌人，自身获得1层【泣鸣】效果，增加自身外功攻击和内功攻击，最多叠加3层，该效果持续至战斗结束。</t>
  </si>
  <si>
    <t>tricks/3011307</t>
  </si>
  <si>
    <t>【支无祁身】招式的调息时间降低10秒。</t>
  </si>
  <si>
    <t>被动技能：1技能大幅提升命中X+身法*系数/境界，持续5秒，CD20秒。</t>
  </si>
  <si>
    <t>被动技能：【紫乌啼月】命中效果提升，招式调息时间降低至20秒。</t>
  </si>
  <si>
    <t>tricks/3011306</t>
  </si>
  <si>
    <t>被动技能：被动技能：1技能持续时，提升暴击率5%</t>
  </si>
  <si>
    <t>被动技能：被动技能：【凤鸣】效果持续时持续时，提升暴击率5%</t>
  </si>
  <si>
    <t>tricks/3011308</t>
  </si>
  <si>
    <t>被动技能：提升体力上限5</t>
  </si>
  <si>
    <t>tricks/3011401</t>
  </si>
  <si>
    <t>根据自身属性提升体力上限。（影响属性：身法）</t>
  </si>
  <si>
    <t>被动技能：每秒体力恢复+1点。</t>
  </si>
  <si>
    <t>tricks/3011402</t>
  </si>
  <si>
    <t>根据自身属性提升气血上限。（影响属性：筋骨）</t>
  </si>
  <si>
    <t>被动技能：格挡降低5%体力消耗</t>
  </si>
  <si>
    <t>tricks/3011403</t>
  </si>
  <si>
    <t>【轻别离】施展后额外提升移动速度50，调息时间额外降低5秒。</t>
  </si>
  <si>
    <t>被动技能：提升体力上限增加7</t>
  </si>
  <si>
    <t>被动技能：提升体力上限增加至7</t>
  </si>
  <si>
    <t>tricks/3011404</t>
  </si>
  <si>
    <t>被动技能：每秒体力恢复+2点</t>
  </si>
  <si>
    <t>tricks/3011405</t>
  </si>
  <si>
    <t>【悲遮扇法】所有武学调息时间减少1秒。</t>
  </si>
  <si>
    <t>被动技能：格挡降低10%体力消耗</t>
  </si>
  <si>
    <t>tricks/3011406</t>
  </si>
  <si>
    <t>【轻别离】施展后，移动速度提升50，调息时间额外降低5秒。</t>
  </si>
  <si>
    <t>被动技能：提升体力上限增加10</t>
  </si>
  <si>
    <t>被动技能：提升体力上限增加至10</t>
  </si>
  <si>
    <t>tricks/3011407</t>
  </si>
  <si>
    <t>【归去来】每8秒额外增加1层【同归】效果。</t>
  </si>
  <si>
    <t>被动技能：体力耗尽后，一次性回复的值提升到60点</t>
  </si>
  <si>
    <t>tricks/3011408</t>
  </si>
  <si>
    <t>江湖散学</t>
  </si>
  <si>
    <t>狼技能1</t>
  </si>
  <si>
    <t>(外功攻击*1)*2.0</t>
  </si>
  <si>
    <t>(内功攻击*1)*2.0</t>
  </si>
  <si>
    <t>狼招式1</t>
  </si>
  <si>
    <t>lang/Skill1</t>
  </si>
  <si>
    <t>tricks/5210001</t>
  </si>
  <si>
    <t>狼技能2</t>
  </si>
  <si>
    <t>(外功攻击*1)*1.5</t>
  </si>
  <si>
    <t>(内功攻击*1)*1.5</t>
  </si>
  <si>
    <t>狼招式2</t>
  </si>
  <si>
    <t>lang/Skill2</t>
  </si>
  <si>
    <t>tricks/5210002</t>
  </si>
  <si>
    <t>被攻击前先降低目标的命中率。</t>
  </si>
  <si>
    <t>蛇技能1</t>
  </si>
  <si>
    <t>蛇招式1</t>
  </si>
  <si>
    <t>she/Skill</t>
  </si>
  <si>
    <t>tricks/5310001</t>
  </si>
  <si>
    <t>蛊人技能1</t>
  </si>
  <si>
    <t>蛊人招式1</t>
  </si>
  <si>
    <t>【粘蝉环步】招式调息时间额外降低5秒。</t>
  </si>
  <si>
    <t>熊技能1</t>
  </si>
  <si>
    <t>xiong/Skill1</t>
  </si>
  <si>
    <t>移动速度额外增加100点。</t>
  </si>
  <si>
    <t>角色跳起后可再度点击纵跃键，在空中急速俯冲，以足撼地，对附近的敌方造成击退效果（对体型大于角色的目标无效）</t>
  </si>
  <si>
    <t>tricks/9000003</t>
  </si>
  <si>
    <t>体力上限额外提升10点。</t>
  </si>
  <si>
    <t>双足点地纵身跃起，任何人可以轻而易举的学会的跳跃身法。纵跃滞空时可以再次施展二段纵跃。</t>
  </si>
  <si>
    <t>主动招式：可以在任何时候（包括受击状态，被浮空状态，被控制状态）消耗10%气血施展，对范围内敌人造成伤害，并脱离受击或被控制状态。（影响属性：内息）</t>
  </si>
  <si>
    <t>SheShenJi</t>
  </si>
  <si>
    <t>tricks/9000004</t>
  </si>
  <si>
    <t>格挡增加20%气血恢复属性,持续5秒。</t>
  </si>
  <si>
    <t>后跃</t>
  </si>
  <si>
    <t>闪躲</t>
  </si>
  <si>
    <t>江湖中的闪避架势，身轻如鸿，向后闪躲。在任何时候（包括受击状态，普通攻击中）都可施展后跃，和敌人拉开距离并躲避对方的攻击。</t>
  </si>
  <si>
    <t>tricks/9000002</t>
  </si>
  <si>
    <t xml:space="preserve">江湖中的架招格挡手法，借体力而卸力。持续按住格挡操作，可以正面抵挡大部分敌人攻击。在敌方攻击前摇的时如果能及时格挡，可以触发弹反效果，让敌人露出较大的破绽。 </t>
  </si>
  <si>
    <t>tricks/9000001</t>
  </si>
  <si>
    <t>（暂未实装）后跃调息时间减少1秒</t>
  </si>
  <si>
    <t>拳掌的普攻 一段 A1</t>
  </si>
  <si>
    <t>(外功攻击*1)*0.6</t>
  </si>
  <si>
    <t>(内功攻击*1)*0.6</t>
  </si>
  <si>
    <t>江湖中流转的拳法武学，招式如奔马飞瀑，势不可挡。连续按键会使出连续轻击动作。</t>
  </si>
  <si>
    <t>quan/A1</t>
  </si>
  <si>
    <t>tricks/9010001</t>
  </si>
  <si>
    <t>（暂未实装）提升闪避X+身法*系数/境界。</t>
  </si>
  <si>
    <t>拳掌的普攻 二段 A2</t>
  </si>
  <si>
    <t>(外功攻击*1)*0.7</t>
  </si>
  <si>
    <t>(内功攻击*1)*0.7</t>
  </si>
  <si>
    <t>quan/A2</t>
  </si>
  <si>
    <t>tricks/9010002</t>
  </si>
  <si>
    <t>（暂未实装）后跃调息时间减少2秒。</t>
  </si>
  <si>
    <t>拳掌的普攻 三段 A3</t>
  </si>
  <si>
    <t>(外功攻击*1)*0.8</t>
  </si>
  <si>
    <t>(内功攻击*1)*0.8</t>
  </si>
  <si>
    <t>quan/A3</t>
  </si>
  <si>
    <t>tricks/9010003</t>
  </si>
  <si>
    <t>（暂未实装）提升命中X+身法*系数/境界。</t>
  </si>
  <si>
    <t>拳掌的普攻 四段 A4</t>
  </si>
  <si>
    <t>(外功攻击*1)</t>
  </si>
  <si>
    <t>(内功攻击*1)</t>
  </si>
  <si>
    <t>quan/A4</t>
  </si>
  <si>
    <t>tricks/9010004</t>
  </si>
  <si>
    <t>（暂未实装）后跃调息时间减少3秒。</t>
  </si>
  <si>
    <t>重击：蓄力攻击</t>
  </si>
  <si>
    <t>聚力重击</t>
  </si>
  <si>
    <t xml:space="preserve">(外功攻击*1)*(1.22+蓄力时间秒*0.2),2 </t>
  </si>
  <si>
    <t xml:space="preserve">(内功攻击*1)*(1.22+蓄力时间秒*0.2),2 </t>
  </si>
  <si>
    <t>江湖中流转的拳法之重击，招式如奔马飞瀑，势不可挡。持续按住重击操作可以进行蓄力，在释放按键瞬间会施展出不同的效果。</t>
  </si>
  <si>
    <t>减速敌方:0.3,3;格挡弹反</t>
  </si>
  <si>
    <t>quan/B6</t>
  </si>
  <si>
    <t>tricks/9010005</t>
  </si>
  <si>
    <t>（暂未实装）每秒体力恢复+1点</t>
  </si>
  <si>
    <t>重击：无蓄力</t>
  </si>
  <si>
    <t>(外功攻击*1)*1.22</t>
  </si>
  <si>
    <t>(内功攻击*1)*1.22</t>
  </si>
  <si>
    <t>（暂未实装）体力上限增加10</t>
  </si>
  <si>
    <t>后跃 -闪避</t>
  </si>
  <si>
    <t>quan/闪避</t>
  </si>
  <si>
    <t>quan/闪避_2</t>
  </si>
  <si>
    <t>（暂未实装）后跃体力消耗减少5点。</t>
  </si>
  <si>
    <t>江湖中流转的单手轻刃武学，招式轻灵潇洒，迅疾无形。连续按键会使出连续轻击动作。</t>
  </si>
  <si>
    <t>jian/A1</t>
  </si>
  <si>
    <t>tricks/9020001</t>
  </si>
  <si>
    <t>jian/A2</t>
  </si>
  <si>
    <t>tricks/9020002</t>
  </si>
  <si>
    <t>主动招式：施展后获得【冰肌】效果：有概率使敌人无法命中自身，持续10秒。</t>
  </si>
  <si>
    <t>jian/A3</t>
  </si>
  <si>
    <t>tricks/9020003</t>
  </si>
  <si>
    <t>提升自身攻击命中敌人的概率。</t>
  </si>
  <si>
    <t xml:space="preserve">(外功攻击*1)*(1.48+蓄力时间秒*0.08),2 </t>
  </si>
  <si>
    <t xml:space="preserve">(内功攻击*1)*(1.48+蓄力时间秒*0.08),2 </t>
  </si>
  <si>
    <t>江湖中流转的单手轻刃之重击，招式轻灵潇洒，迅疾无形。持续按住重击操作可以进行蓄力，在释放按键瞬间会施展出不同的效果。</t>
  </si>
  <si>
    <t>jian/B6</t>
  </si>
  <si>
    <t>tricks/9020011</t>
  </si>
  <si>
    <t>每秒额外回复2点体力。</t>
  </si>
  <si>
    <t>(外功攻击*1)*1.48</t>
  </si>
  <si>
    <t>(内功攻击*1)*1.48</t>
  </si>
  <si>
    <t>【冰肌】效果的无法命中自身的概率提升，调息时间额外降低5秒。</t>
  </si>
  <si>
    <t>jian/闪避</t>
  </si>
  <si>
    <t>jian/闪避_2</t>
  </si>
  <si>
    <t>移动速度额外增加100。</t>
  </si>
  <si>
    <t>重刃的普攻 一段 A1</t>
  </si>
  <si>
    <t>江湖中流转的重刃武学，招式如封似闭，重若千钧。连续按键会使出连续轻击动作。</t>
  </si>
  <si>
    <t>zhongren/A1</t>
  </si>
  <si>
    <t>tricks/9030001</t>
  </si>
  <si>
    <t>【冰肌玉骨】招式持续时间提升2秒。</t>
  </si>
  <si>
    <t>重刃的普攻 二段 A2</t>
  </si>
  <si>
    <t>zhongren/A2</t>
  </si>
  <si>
    <t>tricks/9030002</t>
  </si>
  <si>
    <t>(外功攻击*1)*(0.8+蓄力时间秒*0.1),2</t>
  </si>
  <si>
    <t>(内功攻击*1)*(0.8+蓄力时间秒*0.1),2</t>
  </si>
  <si>
    <t>江湖中流转的重刃之重击，招式如封似闭，重若千钧。持续按住重击操作可以进行蓄力，在释放按键瞬间会施展出不同的效果。</t>
  </si>
  <si>
    <t>8030101;8030102;8030103;8030105</t>
  </si>
  <si>
    <t>zhongren/B6</t>
  </si>
  <si>
    <t>tricks/9030011</t>
  </si>
  <si>
    <t>【冰肌玉骨】效果持续时如果被命中，恢复10点体力。</t>
  </si>
  <si>
    <t>(外功攻击*1)*0.9</t>
  </si>
  <si>
    <t>(内功攻击*1)*0.9</t>
  </si>
  <si>
    <t>zhongren/闪避</t>
  </si>
  <si>
    <t>zhongren/闪避_2</t>
  </si>
  <si>
    <t>气血每降低5%，根据自身属性提升移动速度1%。</t>
  </si>
  <si>
    <t>枪法的普攻 一段 A1</t>
  </si>
  <si>
    <t>江湖中流转的长兵武学，招式大开大合，威势惊人，令人闻之生畏。连续按键会使出连续轻击动作。</t>
  </si>
  <si>
    <t>qiangfa/A1</t>
  </si>
  <si>
    <t>tricks/9040001</t>
  </si>
  <si>
    <t>移动速度额外增加50。</t>
  </si>
  <si>
    <t>枪法的普攻 二段 A2</t>
  </si>
  <si>
    <t>qiangfa/A2</t>
  </si>
  <si>
    <t>tricks/9040002</t>
  </si>
  <si>
    <t>枪法的普攻 三段 A3</t>
  </si>
  <si>
    <t>qiangfa/A3</t>
  </si>
  <si>
    <t>tricks/9040003</t>
  </si>
  <si>
    <t>【如香故】判断移动速度增加的气血条件额外降低1%。</t>
  </si>
  <si>
    <t>枪法的重击 B招</t>
  </si>
  <si>
    <t>(外功攻击*1)*1.62</t>
  </si>
  <si>
    <t>(内功攻击*1)*1.62</t>
  </si>
  <si>
    <t>江湖中流转的长兵之重击，招式大开大合，威势惊人，令人闻之生畏。持续按住重击操作可以进行蓄力，在释放按键瞬间会施展出不同的效果。</t>
  </si>
  <si>
    <t>qiangfa/A4</t>
  </si>
  <si>
    <t>tricks/9040004</t>
  </si>
  <si>
    <t>枪法的重击 B招 变招</t>
  </si>
  <si>
    <t>(外功攻击*1)*(1.62+蓄力时间秒*0.18),2</t>
  </si>
  <si>
    <t>(内功攻击*1)*(1.62+蓄力时间秒*0.18),2</t>
  </si>
  <si>
    <t>qiangfa/B6</t>
  </si>
  <si>
    <t>为上阵同伴增加10%防御力。</t>
  </si>
  <si>
    <t>(外功攻击*1)*1.3</t>
  </si>
  <si>
    <t>(内功攻击*1)*1.3</t>
  </si>
  <si>
    <t>qiangfa/闪避</t>
  </si>
  <si>
    <t>qiangfa/闪避_2</t>
  </si>
  <si>
    <t>在场敌人比自身阵营的人数每多1个，自身提升1%外功攻击和内功攻击，最多增加10%。</t>
  </si>
  <si>
    <t>重击伤害降低至30%但变为多次连击，此连击的每一段无法触发攻击特效。</t>
  </si>
  <si>
    <t>tricks/9040008</t>
  </si>
  <si>
    <t>扇子的普攻 一段 A1</t>
  </si>
  <si>
    <t>江湖中流转的扇法武学，招式潇洒灵动，却亦暗藏杀机。连续按键会使出连续轻击动作。</t>
  </si>
  <si>
    <t>8050106</t>
  </si>
  <si>
    <t>shanzi/A1</t>
  </si>
  <si>
    <t>tricks/9050001</t>
  </si>
  <si>
    <t>扇子的普攻 二段 A2</t>
  </si>
  <si>
    <t>shanzi/A2</t>
  </si>
  <si>
    <t>tricks/9050002</t>
  </si>
  <si>
    <t>每受到攻击1次，招式【狳甲翻】当前调息时间立即减少1秒。</t>
  </si>
  <si>
    <t>扇子的普攻 三段 A3</t>
  </si>
  <si>
    <t>shanzi/A3</t>
  </si>
  <si>
    <t>tricks/9050003</t>
  </si>
  <si>
    <t>每秒额外回复1体力。</t>
  </si>
  <si>
    <t>扇子的普攻 四段 A4</t>
  </si>
  <si>
    <t>shanzi/A4</t>
  </si>
  <si>
    <t>tricks/9050004</t>
  </si>
  <si>
    <t>招式【狳甲翻】调息时间降低5秒。</t>
  </si>
  <si>
    <t>江湖中流转的扇法之重击，招式潇洒灵动，却亦暗藏杀机。持续按住重击操作可以进行蓄力，在释放按键瞬间会施展出不同的效果。</t>
  </si>
  <si>
    <t>shanzi/B6</t>
  </si>
  <si>
    <t>tricks/9050005</t>
  </si>
  <si>
    <t>移动速度额外增加10。</t>
  </si>
  <si>
    <t>施展【狳甲翻】时附带【撙节】效果：体力恢复每秒增加2点，持续5秒。</t>
  </si>
  <si>
    <t>shanzi/闪避</t>
  </si>
  <si>
    <t>shanzi/闪避_2</t>
  </si>
  <si>
    <t>暗器的普攻 一段 A1</t>
  </si>
  <si>
    <t>江湖中流转的暗器武学，其内杀机隐现，至阴至险。连续按键会使出连续轻击动作。</t>
  </si>
  <si>
    <t>anqi/A1</t>
  </si>
  <si>
    <t>tricks/9060001</t>
  </si>
  <si>
    <t>被动招式，施展【狳甲翻】后获得【霸体】效果，持续3秒</t>
  </si>
  <si>
    <t>暗器的普攻 二段 A2</t>
  </si>
  <si>
    <t>anqi/A2</t>
  </si>
  <si>
    <t>tricks/9060002</t>
  </si>
  <si>
    <t>暗器的普攻 三段 A3</t>
  </si>
  <si>
    <t>anqi/A3</t>
  </si>
  <si>
    <t>tricks/9060003</t>
  </si>
  <si>
    <t>江湖中流转的暗器之重击，其内杀机隐现，至阴至险。持续按住重击操作可以进行蓄力，在释放按键瞬间会施展出不同的效果。</t>
  </si>
  <si>
    <t>anqi/B6</t>
  </si>
  <si>
    <t>tricks/9060011</t>
  </si>
  <si>
    <t>根据自身属性提升暴击几率。（影响属性：身法）</t>
  </si>
  <si>
    <t>anqi/闪避</t>
  </si>
  <si>
    <t>anqi/闪避_2</t>
  </si>
  <si>
    <t>【广凌纳云】调息时间额外降低5秒,招式施展后额外提升内劲生成速度5%，持续6秒。</t>
  </si>
  <si>
    <t>腿脚的普攻 一段 A1</t>
  </si>
  <si>
    <t>江湖中流转的腿法武学，刚猛无匹。连续按键会使出连续轻击动作。</t>
  </si>
  <si>
    <t>tui/A1</t>
  </si>
  <si>
    <t>tricks/9090001</t>
  </si>
  <si>
    <t>腿脚的普攻 二段 A2</t>
  </si>
  <si>
    <t>tui/A2</t>
  </si>
  <si>
    <t>tricks/9090002</t>
  </si>
  <si>
    <t>腿脚的普攻 三段 A3</t>
  </si>
  <si>
    <t>tui/A3</t>
  </si>
  <si>
    <t>tricks/9090003</t>
  </si>
  <si>
    <t>腿脚的普攻 四段 A4</t>
  </si>
  <si>
    <t>tui/A4</t>
  </si>
  <si>
    <t>tricks/9090004</t>
  </si>
  <si>
    <t>被动技能：真气上限增加2点。</t>
  </si>
  <si>
    <t>江湖中流转的腿法之重击，刚猛无匹。持续按住重击操作可以进行蓄力，在释放按键瞬间会施展出不同的效果。</t>
  </si>
  <si>
    <t>tui/B6</t>
  </si>
  <si>
    <t>tricks/9090011</t>
  </si>
  <si>
    <t>主动招式：跳到血量最低的敌方身前，并闪身至对方身后，同时给对方造成【眩晕】效果，同时自身附加【离魂】效果增加内外防御30%，该效果持续5秒。</t>
  </si>
  <si>
    <t>tui/闪避</t>
  </si>
  <si>
    <t>tui/闪避_2</t>
  </si>
  <si>
    <t>每秒额外回复1点体力。</t>
  </si>
  <si>
    <t>双手轻刃的普攻 一段 A1</t>
  </si>
  <si>
    <t>江湖中流转的双手轻刃武学，其招式与中原武学迥异。连续按键会使出连续轻击动作。</t>
  </si>
  <si>
    <t>shuangshouqingren/A1</t>
  </si>
  <si>
    <t>tricks/9100001</t>
  </si>
  <si>
    <t>体力上限额外增加5点。</t>
  </si>
  <si>
    <t>双手轻刃的普攻 二段 A2</t>
  </si>
  <si>
    <t>shuangshouqingren/A2</t>
  </si>
  <si>
    <t>tricks/9100002</t>
  </si>
  <si>
    <t>【离魂鬼降】招式调息时间额外降低5秒。</t>
  </si>
  <si>
    <t>双手轻刃的普攻 三段 A3</t>
  </si>
  <si>
    <t>shuangshouqingren/A3</t>
  </si>
  <si>
    <t>tricks/9100003</t>
  </si>
  <si>
    <t>(外功攻击*1)*(1.58+蓄力时间秒*0.02),2</t>
  </si>
  <si>
    <t>(内功攻击*1)*(1.58+蓄力时间秒*0.02),2</t>
  </si>
  <si>
    <t>江湖中流转的双手轻刃之重击，其招式与中原武学迥异。持续按住重击操作可以进行蓄力，在释放按键瞬间会施展出不同的效果。</t>
  </si>
  <si>
    <t>shuangshouqingren/B6</t>
  </si>
  <si>
    <t>tricks/9100011</t>
  </si>
  <si>
    <t>五圣教武学招式调息时间减少1秒。</t>
  </si>
  <si>
    <t>(外功攻击*1)*1.58</t>
  </si>
  <si>
    <t>(内功攻击*1)*1.58</t>
  </si>
  <si>
    <t>shuangshouqingren/闪避</t>
  </si>
  <si>
    <t>shuangshouqingren/闪避_2</t>
  </si>
  <si>
    <t>【离魂】效果持续时间内击杀目标，则刷新招式当前的调息时间。</t>
  </si>
  <si>
    <t>狼普攻2</t>
  </si>
  <si>
    <t>(外功攻击*1)*2</t>
  </si>
  <si>
    <t>(内功攻击*1)*2</t>
  </si>
  <si>
    <t>lang/A1</t>
  </si>
  <si>
    <t>tricks/9110016</t>
  </si>
  <si>
    <t>蛇普攻2</t>
  </si>
  <si>
    <t>she/A1</t>
  </si>
  <si>
    <t>tricks/9110017</t>
  </si>
  <si>
    <t>熊普攻2</t>
  </si>
  <si>
    <t>xiong/A1</t>
  </si>
  <si>
    <t>每秒额外回复3点体力。</t>
  </si>
  <si>
    <t>绳镖的普攻 一段 A1</t>
  </si>
  <si>
    <t>(外功攻击*1)*0.5</t>
  </si>
  <si>
    <t>(内功攻击*1)*0.5</t>
  </si>
  <si>
    <t>江湖中流转的绳镖武学，多为诡门所习，令人防不胜防。连续按键会使出连续轻击动作。</t>
  </si>
  <si>
    <t>shengbiao/A1</t>
  </si>
  <si>
    <t>tricks/9110001</t>
  </si>
  <si>
    <t>体力上限额外增加15点。</t>
  </si>
  <si>
    <t>绳镖的普攻 二段 A2</t>
  </si>
  <si>
    <t>shengbiao/A2</t>
  </si>
  <si>
    <t>tricks/9110002</t>
  </si>
  <si>
    <t>【憩燕登云】招式调息时间25秒。</t>
  </si>
  <si>
    <t>绳镖的普攻 三段 A3</t>
  </si>
  <si>
    <t>shengbiao/A3</t>
  </si>
  <si>
    <t>tricks/9110003</t>
  </si>
  <si>
    <t>移动速度额外增加150点。</t>
  </si>
  <si>
    <t>绳镖的重击 B招</t>
  </si>
  <si>
    <t>江湖中流转的绳镖之重击，多为诡门所习，令人防不胜防。持续按住重击操作可以进行蓄力，在释放按键瞬间会施展出不同的效果。</t>
  </si>
  <si>
    <t>shengbiao/B6</t>
  </si>
  <si>
    <t>tricks/9110011</t>
  </si>
  <si>
    <t>身法属性额外增加1点。</t>
  </si>
  <si>
    <t>绳镖的重击 B招 变招</t>
  </si>
  <si>
    <t xml:space="preserve">(外功攻击*1)*(1.3+蓄力时间秒*0.3),2 </t>
  </si>
  <si>
    <t xml:space="preserve">(内功攻击*1)*(1.3+蓄力时间秒*0.3),2 </t>
  </si>
  <si>
    <t>【憩燕登云】招式调息时间20秒。</t>
  </si>
  <si>
    <t>shengbiao/闪避</t>
  </si>
  <si>
    <t>shengbiao/闪避_2</t>
  </si>
  <si>
    <t>【憩燕登云】翻滚后获得【轻燕】效果，该效果持续期间敌人造成的攻击有概率无法命中自身，效果持续5秒。</t>
  </si>
  <si>
    <t>普攻 一段 A1</t>
  </si>
  <si>
    <t>江湖中流转的弓箭操持之法，多为军阵所传，连续按键会使出连续轻击动作。</t>
  </si>
  <si>
    <t>gongjian/A1</t>
  </si>
  <si>
    <t>tricks/9120001</t>
  </si>
  <si>
    <t>江湖中流转的弓箭之重击，多为军阵所传，持续按住重击操作可以进行蓄力，在释放按键瞬间会施展出不同的效果。</t>
  </si>
  <si>
    <t>gongjian/B6</t>
  </si>
  <si>
    <t>tricks/9120011</t>
  </si>
  <si>
    <t>主动招式：施展招式后，获得1层【关别】效果，敌人的攻击必定无法命中，该效果持续到效果消耗完为止。</t>
  </si>
  <si>
    <t>重击：蓄力</t>
  </si>
  <si>
    <t>敌人攻击如果未命中自身，提升外功和内功防御10%，持续10秒。</t>
  </si>
  <si>
    <t>gongjian/闪避</t>
  </si>
  <si>
    <t>gongjian/闪避_2</t>
  </si>
  <si>
    <t xml:space="preserve">【焚沧断海】对敌人造成伤害后有概率附加【减速】效果,该效果持续5秒。 </t>
  </si>
  <si>
    <t>tricks/9140000</t>
  </si>
  <si>
    <t>【阳关三别】招式的调息时间降低5秒。</t>
  </si>
  <si>
    <t>tricks/9140011</t>
  </si>
  <si>
    <t>减少【临碣寒】招式调息时间1秒。</t>
  </si>
  <si>
    <t>【沧海观澜刀法】中所有招式增加5%暴击伤害。</t>
  </si>
  <si>
    <t>ruanbian/闪避_2</t>
  </si>
  <si>
    <t>江湖中流转的火器操持之法，多为军阵所传，连续按键会使出连续轻击动作。</t>
  </si>
  <si>
    <t>huoqiang/A1</t>
  </si>
  <si>
    <t>tricks/9140001</t>
  </si>
  <si>
    <t>【阳关三别】招式的调息时间降低5秒，提升外功攻击10%。</t>
  </si>
  <si>
    <t>江湖中流传的火器操持之法，为火器填装弹药。</t>
  </si>
  <si>
    <t>huoqiang/B6</t>
  </si>
  <si>
    <t>huoqiang/闪避</t>
  </si>
  <si>
    <t>huoqiang/闪避_2</t>
  </si>
  <si>
    <t>江湖中流转的短兵武学，轻灵迅疾，千变万化。连续按键会使出连续轻击动作。</t>
  </si>
  <si>
    <t>duanbing/A1</t>
  </si>
  <si>
    <t>tricks/9150001</t>
  </si>
  <si>
    <t>普攻 二段 A2</t>
  </si>
  <si>
    <t>duanbing/A2</t>
  </si>
  <si>
    <t>tricks/9150002</t>
  </si>
  <si>
    <t>【杯弓蛇影】招式调息降低5秒。</t>
  </si>
  <si>
    <t>普攻 三段 A3</t>
  </si>
  <si>
    <t>duanbing/A3</t>
  </si>
  <si>
    <t>tricks/9150003</t>
  </si>
  <si>
    <t>普攻 四段 A4</t>
  </si>
  <si>
    <t>duanbing/A4</t>
  </si>
  <si>
    <t>tricks/9150004</t>
  </si>
  <si>
    <t>外功攻击*1.62</t>
  </si>
  <si>
    <t>江湖中流转的短兵之重击，轻灵迅疾，千变万化。持续按住重击操作可以进行蓄力，在释放按键瞬间会施展出不同的效果。</t>
  </si>
  <si>
    <t>duanbing/B6</t>
  </si>
  <si>
    <t>tricks/9150011</t>
  </si>
  <si>
    <t>外功攻击*(1.62+蓄力时间秒*0.18),2</t>
  </si>
  <si>
    <t>解除【遁地】状态后，获得【奇袭】效果，该效果持续5秒，【奇袭】效果持续期间增加暴击几率。</t>
  </si>
  <si>
    <t>duanbing/闪避</t>
  </si>
  <si>
    <t>duanbing/闪避_2</t>
  </si>
  <si>
    <t>主动技能：施展技能后获得【凌波】效果，效果持续期间敌人攻击必定无法命中自身，效果持续10秒。</t>
  </si>
  <si>
    <t>被动技能：【凌波生尘】招式中的【凌波】效果持续时间增加2秒，调息时间降低5秒。</t>
  </si>
  <si>
    <t>被动技能：额外增加身法属性2点。</t>
  </si>
  <si>
    <t>被动技能：每秒额外回复2点体力。</t>
  </si>
  <si>
    <t>被动技能：体力上限额外增加15点。</t>
  </si>
  <si>
    <t>主动技能：招式施展后获得【凤鸣】效果，大幅提升自身命中敌人的概率，该效果持续20秒。</t>
  </si>
  <si>
    <t>被动技能：额外提升体力上限10点。</t>
  </si>
  <si>
    <t>被动技能：额外提升移动速度100点。</t>
  </si>
  <si>
    <t>被动技能：【紫乌啼月】命中效果提升，招式调息时间降低5秒。</t>
  </si>
  <si>
    <t>被动技能：每秒体力恢复额外增加2点。</t>
  </si>
  <si>
    <t>被动技能：【紫乌啼月】招式中的【凤鸣】效果持续时，如果未命中敌人，自身获得1层【泣鸣】效果，增加自身5%外功攻击和内功攻击，最多叠加3层，该效果持续至战斗结束。</t>
  </si>
  <si>
    <t>被动技能：被动技能：【凤鸣】效果持续时，提升暴击概率5%。</t>
  </si>
  <si>
    <t>被动技能：提升体力上限15点。</t>
  </si>
  <si>
    <t>被动技能：每秒体力恢复增加2点。</t>
  </si>
  <si>
    <t>被动技能：格挡降低体力消耗1点。</t>
  </si>
  <si>
    <t>被动技能：【叠嶂层峦】体力上限增加2点。</t>
  </si>
  <si>
    <t>被动技能：【叠嶂层峦】体力上限增加3。</t>
  </si>
  <si>
    <t>被动技能：体力耗尽后，一次性回复的值提升到60点。</t>
  </si>
  <si>
    <t>主动技能：向前快速滑铲一段，过程中命中敌人停止。</t>
  </si>
  <si>
    <t>被动技能：【逆流逐浪】招式调息时间额外降低5秒。</t>
  </si>
  <si>
    <t>被动技能：对命中的敌人附加【减速】效果，移动速度降低30%，该效果持续3秒。</t>
  </si>
  <si>
    <t>被动技能：每秒体力恢复增加3点。</t>
  </si>
  <si>
    <t>被动技能：【缠逆身】的【减速】效果变更为【定身】效果，该效果持续3秒。</t>
  </si>
  <si>
    <t>qinggong_hubenzhen</t>
  </si>
  <si>
    <t>动作参数列表</t>
  </si>
  <si>
    <t>立即添加buff1</t>
  </si>
  <si>
    <t>1,1</t>
  </si>
  <si>
    <t>立即添加buff4</t>
  </si>
  <si>
    <t>4,1</t>
  </si>
  <si>
    <t>移除buff 霸王卸甲-解甲投戈</t>
  </si>
  <si>
    <t>5,-1</t>
  </si>
  <si>
    <t>添加buff 霸王卸甲-解甲投戈</t>
  </si>
  <si>
    <t>5,(气血值-hp)/气血值*100</t>
  </si>
  <si>
    <t>移除buff 霸王卸甲-沐血为衣</t>
  </si>
  <si>
    <t>6,-1</t>
  </si>
  <si>
    <t>添加buff 霸王卸甲-沐血为衣</t>
  </si>
  <si>
    <t>6,(气血值-hp)/气血值*100</t>
  </si>
  <si>
    <t>移除buff 霸王卸甲-八面威风</t>
  </si>
  <si>
    <t>7,-1</t>
  </si>
  <si>
    <t>添加buff 霸王卸甲-八面威风</t>
  </si>
  <si>
    <t>7,(气血值-hp)/气血值*100</t>
  </si>
  <si>
    <t>血量低于80%时添加buff8</t>
  </si>
  <si>
    <t>hp,(hp/气血值)&lt;=0.8</t>
  </si>
  <si>
    <t>8,1</t>
  </si>
  <si>
    <t>刷新技能CD时间</t>
  </si>
  <si>
    <t>持有单手轻刃时添加buff8</t>
  </si>
  <si>
    <t>濒死承受致命一击</t>
  </si>
  <si>
    <t>受击时添加buff1</t>
  </si>
  <si>
    <t>0,伤害&gt;0</t>
  </si>
  <si>
    <t>每隔2秒添加一层buff1</t>
  </si>
  <si>
    <t>血量低于80%时回血</t>
  </si>
  <si>
    <t>-(气血值*0.01)</t>
  </si>
  <si>
    <t>攻击时添加buff1</t>
  </si>
  <si>
    <t>击杀敌人时添加buff1</t>
  </si>
  <si>
    <t>添加buff1时添加buff9</t>
  </si>
  <si>
    <t>9,1</t>
  </si>
  <si>
    <t>软鞭类武器增加攻击（内外功）</t>
  </si>
  <si>
    <t>使用风潇雨晦时添加buff1</t>
  </si>
  <si>
    <t>使用通式1时添加buff1</t>
  </si>
  <si>
    <t>0,4</t>
  </si>
  <si>
    <t>使用闪避时添加buff1</t>
  </si>
  <si>
    <t>同伴上场提升暴击率</t>
  </si>
  <si>
    <t>使用爆气时添加buff1</t>
  </si>
  <si>
    <t>受到治疗效果提升</t>
  </si>
  <si>
    <t>使用通式1时，若有buff8则概率添加buff1</t>
  </si>
  <si>
    <t>4|8;3|70</t>
  </si>
  <si>
    <t>被暴击获得霸体</t>
  </si>
  <si>
    <t>BaTi</t>
  </si>
  <si>
    <t>使用通式1造成伤害时添加buff1</t>
  </si>
  <si>
    <t>5|0,4</t>
  </si>
  <si>
    <t>伙伴死亡增加攻击（内外功）</t>
  </si>
  <si>
    <t>立即添加buff11</t>
  </si>
  <si>
    <t>11,1</t>
  </si>
  <si>
    <t>吸血时添加buff1</t>
  </si>
  <si>
    <t>真气溢出时添加buff1</t>
  </si>
  <si>
    <t>10</t>
  </si>
  <si>
    <t>1秒内受到100点伤害时添加buff1</t>
  </si>
  <si>
    <t>3,20</t>
  </si>
  <si>
    <t>debuff数量变化时,移除buff12</t>
  </si>
  <si>
    <t>12,-1</t>
  </si>
  <si>
    <t>debuff数量变化时,添加buff12</t>
  </si>
  <si>
    <t>12,debuff数量/2</t>
  </si>
  <si>
    <t>31</t>
  </si>
  <si>
    <t>使用风潇雨晦时概率添加buff1</t>
  </si>
  <si>
    <t>3|30</t>
  </si>
  <si>
    <t>32</t>
  </si>
  <si>
    <t>立即添加内功护盾</t>
  </si>
  <si>
    <t>7</t>
  </si>
  <si>
    <t>500</t>
  </si>
  <si>
    <t>33</t>
  </si>
  <si>
    <t>立即重置内功护盾时间</t>
  </si>
  <si>
    <t>14</t>
  </si>
  <si>
    <t>34</t>
  </si>
  <si>
    <t>立即移除2个debuff</t>
  </si>
  <si>
    <t>16</t>
  </si>
  <si>
    <t>2</t>
  </si>
  <si>
    <t>35</t>
  </si>
  <si>
    <t>血量低于XX%时回血</t>
  </si>
  <si>
    <t>hp,(hp/气血值)&lt;=公式变量1</t>
  </si>
  <si>
    <t>3</t>
  </si>
  <si>
    <t>1000</t>
  </si>
  <si>
    <t>36</t>
  </si>
  <si>
    <t>受击时概率斩杀对方</t>
  </si>
  <si>
    <t>3|70</t>
  </si>
  <si>
    <t>17</t>
  </si>
  <si>
    <t>战斗开始获得真气</t>
  </si>
  <si>
    <t>额外参数列表</t>
  </si>
  <si>
    <t>提升外功攻击防御百分比</t>
  </si>
  <si>
    <t>这个buff加外功攻击百分比和外功防御百分比</t>
  </si>
  <si>
    <t>外功攻击,外功攻击 * 10;外功防御,外功防御 * 10</t>
  </si>
  <si>
    <t>提升外功攻击固定值</t>
  </si>
  <si>
    <t>这个buff加外功攻击固定值</t>
  </si>
  <si>
    <t>外功攻击,1000</t>
  </si>
  <si>
    <t>1049</t>
  </si>
  <si>
    <t>降低外功攻击固定值</t>
  </si>
  <si>
    <t>这个buff减外功攻击固定值</t>
  </si>
  <si>
    <t>外功攻击,-1000</t>
  </si>
  <si>
    <t>血量每降低1%，提升免伤0.1%</t>
  </si>
  <si>
    <t>免伤,0.001</t>
  </si>
  <si>
    <t>血量每降低1%，提升免伤0.15%</t>
  </si>
  <si>
    <t>免伤,0.0015</t>
  </si>
  <si>
    <t>血量每降低1%，提升免伤0.2%</t>
  </si>
  <si>
    <t>永久提升外功攻击固定值</t>
  </si>
  <si>
    <t>这个buff永久加外功攻击固定值</t>
  </si>
  <si>
    <t>技能储值</t>
  </si>
  <si>
    <t>每层为xx技能增加100点伤害</t>
  </si>
  <si>
    <t>1030101,2,100</t>
  </si>
  <si>
    <t>每层每秒损失气血1%</t>
  </si>
  <si>
    <t>普攻额外吸血,0.3</t>
  </si>
  <si>
    <t>外功攻击,-100</t>
  </si>
  <si>
    <t>效果储值-概率</t>
  </si>
  <si>
    <t>效果储值</t>
  </si>
  <si>
    <t>每层提升10%概率</t>
  </si>
  <si>
    <t>31,1,10</t>
  </si>
  <si>
    <t>增加格挡体力消耗</t>
  </si>
  <si>
    <t>增加格挡体力消耗20点</t>
  </si>
  <si>
    <t>0,10,20</t>
  </si>
  <si>
    <t>内功护盾</t>
  </si>
  <si>
    <t>提升最终伤害增加</t>
  </si>
  <si>
    <t>这个buff加10%的最终伤害增加</t>
  </si>
  <si>
    <t>最终伤害增加,0.1</t>
  </si>
  <si>
    <t>效果储值-公式变量1</t>
  </si>
  <si>
    <t>每层增加血线30%</t>
  </si>
  <si>
    <t>35,2,0.3</t>
  </si>
  <si>
    <t>风潇雨晦CD减3</t>
  </si>
  <si>
    <t>风潇雨晦强化</t>
  </si>
  <si>
    <t>1020301,cd,-3</t>
  </si>
  <si>
    <t>风潇雨晦伤害+100</t>
  </si>
  <si>
    <t>1020301,额外伤害,100</t>
  </si>
  <si>
    <t>风潇雨晦真气消耗+1</t>
  </si>
  <si>
    <t>风潇雨晦真气点消耗+1</t>
  </si>
  <si>
    <t>1020301,真气消耗,1</t>
  </si>
  <si>
    <t>爆气消耗增加10%</t>
  </si>
  <si>
    <t>9000004,气血消耗百分比,10</t>
  </si>
  <si>
    <t>减命中</t>
  </si>
  <si>
    <t>JianSu</t>
  </si>
  <si>
    <t>ZhiMang</t>
  </si>
  <si>
    <t>ZhongDu</t>
  </si>
  <si>
    <t>玉蟾</t>
  </si>
  <si>
    <t>灵蛇</t>
  </si>
  <si>
    <t>天蛛</t>
  </si>
  <si>
    <t>内功防御,内功防御*0.3;外功防御,外功防御*0.3;内功攻击,内功攻击*0.5;外功攻击,外功攻击*0.5</t>
    <phoneticPr fontId="4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</si>
</sst>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8" formatCode="0_ "/>
  </numFmts>
  <fonts count="48" x14ac:knownFonts="1">
    <font>
      <sz val="11"/>
      <color theme="1"/>
      <name val="宋体"/>
      <charset val="134"/>
      <scheme val="minor"/>
    </font>
    <font>
      <sz val="10.5"/>
      <color theme="1"/>
      <name val="等线"/>
      <family val="3"/>
      <charset val="134"/>
    </font>
    <font>
      <sz val="11"/>
      <name val="宋体"/>
      <family val="3"/>
      <charset val="134"/>
      <scheme val="minor"/>
    </font>
    <font>
      <sz val="10.5"/>
      <name val="等线"/>
      <family val="3"/>
      <charset val="134"/>
    </font>
    <font>
      <sz val="11"/>
      <color indexed="8"/>
      <name val="宋体"/>
      <family val="3"/>
      <charset val="134"/>
    </font>
    <font>
      <sz val="11"/>
      <color rgb="FFFF0000"/>
      <name val="宋体"/>
      <family val="3"/>
      <charset val="134"/>
      <scheme val="minor"/>
    </font>
    <font>
      <sz val="11"/>
      <color theme="1"/>
      <name val="宋体"/>
      <family val="3"/>
      <charset val="134"/>
    </font>
    <font>
      <sz val="11"/>
      <color rgb="FFFFFFFF"/>
      <name val="宋体"/>
      <family val="3"/>
      <charset val="134"/>
    </font>
    <font>
      <b/>
      <sz val="11"/>
      <color theme="1"/>
      <name val="宋体"/>
      <family val="3"/>
      <charset val="134"/>
      <scheme val="minor"/>
    </font>
    <font>
      <b/>
      <sz val="11"/>
      <color rgb="FFFF0000"/>
      <name val="宋体"/>
      <family val="3"/>
      <charset val="134"/>
      <scheme val="minor"/>
    </font>
    <font>
      <b/>
      <sz val="11"/>
      <name val="宋体"/>
      <family val="3"/>
      <charset val="134"/>
      <scheme val="minor"/>
    </font>
    <font>
      <sz val="11"/>
      <color rgb="FF000000"/>
      <name val="宋体"/>
      <family val="3"/>
      <charset val="134"/>
    </font>
    <font>
      <sz val="10.5"/>
      <color rgb="FFFF0000"/>
      <name val="等线"/>
      <family val="3"/>
      <charset val="134"/>
    </font>
    <font>
      <sz val="11"/>
      <name val="宋体"/>
      <family val="3"/>
      <charset val="134"/>
    </font>
    <font>
      <sz val="11"/>
      <color theme="1"/>
      <name val="等线"/>
      <family val="3"/>
      <charset val="134"/>
    </font>
    <font>
      <sz val="11"/>
      <color rgb="FFFFFF00"/>
      <name val="宋体"/>
      <family val="3"/>
      <charset val="134"/>
      <scheme val="minor"/>
    </font>
    <font>
      <sz val="10.5"/>
      <color rgb="FFFFFF00"/>
      <name val="等线"/>
      <family val="3"/>
      <charset val="134"/>
    </font>
    <font>
      <b/>
      <sz val="11"/>
      <color rgb="FF000000"/>
      <name val="宋体"/>
      <family val="3"/>
      <charset val="134"/>
    </font>
    <font>
      <sz val="11"/>
      <color rgb="FFFF0000"/>
      <name val="宋体"/>
      <family val="3"/>
      <charset val="134"/>
    </font>
    <font>
      <sz val="12"/>
      <color theme="1"/>
      <name val="宋体"/>
      <family val="3"/>
      <charset val="134"/>
      <scheme val="minor"/>
    </font>
    <font>
      <sz val="12"/>
      <color theme="1"/>
      <name val="等线"/>
      <family val="3"/>
      <charset val="134"/>
    </font>
    <font>
      <sz val="10.5"/>
      <color theme="1"/>
      <name val="宋体"/>
      <family val="3"/>
      <charset val="134"/>
    </font>
    <font>
      <sz val="11"/>
      <color indexed="8"/>
      <name val="宋体"/>
      <family val="3"/>
      <charset val="134"/>
      <scheme val="minor"/>
    </font>
    <font>
      <sz val="10.5"/>
      <color indexed="8"/>
      <name val="等线"/>
      <family val="3"/>
      <charset val="134"/>
    </font>
    <font>
      <sz val="10.5"/>
      <color rgb="FF000000"/>
      <name val="等线"/>
      <family val="3"/>
      <charset val="134"/>
    </font>
    <font>
      <sz val="11"/>
      <color indexed="10"/>
      <name val="宋体"/>
      <family val="3"/>
      <charset val="134"/>
    </font>
    <font>
      <sz val="9"/>
      <color rgb="FF000000"/>
      <name val="Arial"/>
      <family val="2"/>
    </font>
    <font>
      <sz val="10"/>
      <name val="宋体"/>
      <family val="3"/>
      <charset val="134"/>
      <scheme val="minor"/>
    </font>
    <font>
      <sz val="10"/>
      <color theme="1"/>
      <name val="宋体"/>
      <family val="3"/>
      <charset val="134"/>
      <scheme val="minor"/>
    </font>
    <font>
      <sz val="10"/>
      <name val="等线"/>
      <family val="3"/>
      <charset val="134"/>
    </font>
    <font>
      <sz val="10"/>
      <color theme="1"/>
      <name val="等线"/>
      <family val="3"/>
      <charset val="134"/>
    </font>
    <font>
      <sz val="10.5"/>
      <color rgb="FFFF0000"/>
      <name val="宋体"/>
      <family val="3"/>
      <charset val="134"/>
      <scheme val="minor"/>
    </font>
    <font>
      <sz val="11"/>
      <color rgb="FFFF0000"/>
      <name val="等线"/>
      <family val="3"/>
      <charset val="134"/>
    </font>
    <font>
      <sz val="11"/>
      <color theme="0"/>
      <name val="宋体"/>
      <family val="3"/>
      <charset val="134"/>
      <scheme val="minor"/>
    </font>
    <font>
      <sz val="11"/>
      <color indexed="9"/>
      <name val="宋体"/>
      <family val="3"/>
      <charset val="134"/>
    </font>
    <font>
      <sz val="11"/>
      <color theme="9" tint="-0.249977111117893"/>
      <name val="宋体"/>
      <family val="3"/>
      <charset val="134"/>
      <scheme val="minor"/>
    </font>
    <font>
      <sz val="12"/>
      <color theme="1"/>
      <name val="Segoe UI"/>
      <family val="2"/>
    </font>
    <font>
      <sz val="10.5"/>
      <color theme="1"/>
      <name val="宋体"/>
      <family val="3"/>
      <charset val="134"/>
      <scheme val="minor"/>
    </font>
    <font>
      <b/>
      <sz val="11"/>
      <color theme="0"/>
      <name val="宋体"/>
      <family val="3"/>
      <charset val="134"/>
      <scheme val="minor"/>
    </font>
    <font>
      <sz val="12"/>
      <color indexed="8"/>
      <name val="宋体"/>
      <family val="3"/>
      <charset val="134"/>
    </font>
    <font>
      <sz val="11"/>
      <color theme="1"/>
      <name val="宋体"/>
      <family val="3"/>
      <charset val="134"/>
      <scheme val="minor"/>
    </font>
    <font>
      <sz val="10.5"/>
      <color theme="1"/>
      <name val="Calibri"/>
      <family val="2"/>
    </font>
    <font>
      <sz val="11"/>
      <color rgb="FF00B0F0"/>
      <name val="宋体"/>
      <family val="3"/>
      <charset val="134"/>
    </font>
    <font>
      <sz val="9"/>
      <name val="宋体"/>
      <family val="3"/>
      <charset val="134"/>
    </font>
    <font>
      <b/>
      <sz val="9"/>
      <name val="宋体"/>
      <family val="3"/>
      <charset val="134"/>
    </font>
    <font>
      <sz val="9"/>
      <name val="宋体"/>
      <family val="3"/>
      <charset val="134"/>
      <scheme val="minor"/>
    </font>
    <font>
      <b/>
      <sz val="9"/>
      <name val="宋体"/>
      <family val="3"/>
      <charset val="134"/>
      <scheme val="minor"/>
    </font>
    <font>
      <sz val="11"/>
      <color theme="1"/>
      <name val="宋体"/>
      <family val="3"/>
      <charset val="134"/>
      <scheme val="minor"/>
    </font>
  </fonts>
  <fills count="92">
    <fill>
      <patternFill patternType="none"/>
    </fill>
    <fill>
      <patternFill patternType="gray125"/>
    </fill>
    <fill>
      <patternFill patternType="solid">
        <fgColor theme="5" tint="0.59999389629810485"/>
        <bgColor indexed="64"/>
      </patternFill>
    </fill>
    <fill>
      <patternFill patternType="solid">
        <fgColor rgb="FF00B0F0"/>
        <bgColor indexed="64"/>
      </patternFill>
    </fill>
    <fill>
      <patternFill patternType="solid">
        <fgColor rgb="FFC00000"/>
        <bgColor indexed="64"/>
      </patternFill>
    </fill>
    <fill>
      <patternFill patternType="solid">
        <fgColor rgb="FFFFC000"/>
        <bgColor indexed="64"/>
      </patternFill>
    </fill>
    <fill>
      <patternFill patternType="solid">
        <fgColor theme="5" tint="0.39976195562608724"/>
        <bgColor indexed="64"/>
      </patternFill>
    </fill>
    <fill>
      <patternFill patternType="solid">
        <fgColor rgb="FF92D050"/>
        <bgColor indexed="64"/>
      </patternFill>
    </fill>
    <fill>
      <patternFill patternType="solid">
        <fgColor theme="7" tint="0.59999389629810485"/>
        <bgColor indexed="64"/>
      </patternFill>
    </fill>
    <fill>
      <patternFill patternType="solid">
        <fgColor theme="0"/>
        <bgColor indexed="64"/>
      </patternFill>
    </fill>
    <fill>
      <patternFill patternType="solid">
        <fgColor rgb="FF0070C0"/>
        <bgColor indexed="64"/>
      </patternFill>
    </fill>
    <fill>
      <patternFill patternType="solid">
        <fgColor theme="8" tint="0.39982299264503923"/>
        <bgColor indexed="64"/>
      </patternFill>
    </fill>
    <fill>
      <patternFill patternType="solid">
        <fgColor theme="8" tint="0.39973143711661124"/>
        <bgColor indexed="64"/>
      </patternFill>
    </fill>
    <fill>
      <patternFill patternType="solid">
        <fgColor theme="8" tint="0.59999389629810485"/>
        <bgColor indexed="64"/>
      </patternFill>
    </fill>
    <fill>
      <patternFill patternType="solid">
        <fgColor theme="9" tint="0.79973754081850645"/>
        <bgColor indexed="64"/>
      </patternFill>
    </fill>
    <fill>
      <patternFill patternType="solid">
        <fgColor theme="9" tint="0.79982909634693444"/>
        <bgColor indexed="64"/>
      </patternFill>
    </fill>
    <fill>
      <patternFill patternType="solid">
        <fgColor theme="8" tint="0.79973754081850645"/>
        <bgColor indexed="64"/>
      </patternFill>
    </fill>
    <fill>
      <patternFill patternType="solid">
        <fgColor rgb="FF0070C0"/>
        <bgColor rgb="FF000000"/>
      </patternFill>
    </fill>
    <fill>
      <patternFill patternType="solid">
        <fgColor rgb="FF92CDDC"/>
        <bgColor rgb="FF000000"/>
      </patternFill>
    </fill>
    <fill>
      <patternFill patternType="solid">
        <fgColor rgb="FFB7DEE8"/>
        <bgColor rgb="FF000000"/>
      </patternFill>
    </fill>
    <fill>
      <patternFill patternType="solid">
        <fgColor rgb="FFE6B8B7"/>
        <bgColor rgb="FF000000"/>
      </patternFill>
    </fill>
    <fill>
      <patternFill patternType="solid">
        <fgColor rgb="FFFDE9D9"/>
        <bgColor rgb="FF000000"/>
      </patternFill>
    </fill>
    <fill>
      <patternFill patternType="solid">
        <fgColor theme="8" tint="0.79982909634693444"/>
        <bgColor indexed="64"/>
      </patternFill>
    </fill>
    <fill>
      <patternFill patternType="solid">
        <fgColor theme="3" tint="0.59999389629810485"/>
        <bgColor indexed="64"/>
      </patternFill>
    </fill>
    <fill>
      <patternFill patternType="solid">
        <fgColor theme="9" tint="0.59999389629810485"/>
        <bgColor indexed="64"/>
      </patternFill>
    </fill>
    <fill>
      <patternFill patternType="solid">
        <fgColor theme="5" tint="0.79973754081850645"/>
        <bgColor indexed="64"/>
      </patternFill>
    </fill>
    <fill>
      <patternFill patternType="solid">
        <fgColor theme="5" tint="0.79982909634693444"/>
        <bgColor indexed="64"/>
      </patternFill>
    </fill>
    <fill>
      <patternFill patternType="solid">
        <fgColor theme="5" tint="0.79985961485641044"/>
        <bgColor indexed="64"/>
      </patternFill>
    </fill>
    <fill>
      <patternFill patternType="solid">
        <fgColor theme="1" tint="0.249977111117893"/>
        <bgColor indexed="64"/>
      </patternFill>
    </fill>
    <fill>
      <patternFill patternType="solid">
        <fgColor rgb="FFDAEEF3"/>
        <bgColor rgb="FF000000"/>
      </patternFill>
    </fill>
    <fill>
      <patternFill patternType="solid">
        <fgColor rgb="FF8DB4E2"/>
        <bgColor rgb="FF000000"/>
      </patternFill>
    </fill>
    <fill>
      <patternFill patternType="solid">
        <fgColor rgb="FFFCD5B4"/>
        <bgColor rgb="FF000000"/>
      </patternFill>
    </fill>
    <fill>
      <patternFill patternType="solid">
        <fgColor rgb="FFF2DCDB"/>
        <bgColor rgb="FF000000"/>
      </patternFill>
    </fill>
    <fill>
      <patternFill patternType="solid">
        <fgColor theme="6" tint="0.39994506668294322"/>
        <bgColor indexed="64"/>
      </patternFill>
    </fill>
    <fill>
      <patternFill patternType="solid">
        <fgColor theme="4" tint="0.39994506668294322"/>
        <bgColor indexed="64"/>
      </patternFill>
    </fill>
    <fill>
      <patternFill patternType="solid">
        <fgColor theme="5" tint="0.39973143711661124"/>
        <bgColor indexed="64"/>
      </patternFill>
    </fill>
    <fill>
      <patternFill patternType="solid">
        <fgColor theme="6" tint="0.59999389629810485"/>
        <bgColor indexed="64"/>
      </patternFill>
    </fill>
    <fill>
      <patternFill patternType="solid">
        <fgColor theme="4" tint="0.59999389629810485"/>
        <bgColor rgb="FF000000"/>
      </patternFill>
    </fill>
    <fill>
      <patternFill patternType="solid">
        <fgColor rgb="FF404040"/>
        <bgColor rgb="FF000000"/>
      </patternFill>
    </fill>
    <fill>
      <patternFill patternType="solid">
        <fgColor theme="5" tint="0.39982299264503923"/>
        <bgColor indexed="64"/>
      </patternFill>
    </fill>
    <fill>
      <patternFill patternType="solid">
        <fgColor theme="9" tint="0.39973143711661124"/>
        <bgColor indexed="64"/>
      </patternFill>
    </fill>
    <fill>
      <patternFill patternType="solid">
        <fgColor theme="6" tint="0.39973143711661124"/>
        <bgColor indexed="64"/>
      </patternFill>
    </fill>
    <fill>
      <patternFill patternType="solid">
        <fgColor theme="7" tint="0.39985351115451523"/>
        <bgColor indexed="64"/>
      </patternFill>
    </fill>
    <fill>
      <patternFill patternType="solid">
        <fgColor theme="9" tint="0.39982299264503923"/>
        <bgColor indexed="64"/>
      </patternFill>
    </fill>
    <fill>
      <patternFill patternType="solid">
        <fgColor theme="6" tint="0.39982299264503923"/>
        <bgColor indexed="64"/>
      </patternFill>
    </fill>
    <fill>
      <patternFill patternType="solid">
        <fgColor theme="4" tint="0.59999389629810485"/>
        <bgColor indexed="64"/>
      </patternFill>
    </fill>
    <fill>
      <patternFill patternType="solid">
        <fgColor theme="7" tint="0.39973143711661124"/>
        <bgColor indexed="64"/>
      </patternFill>
    </fill>
    <fill>
      <patternFill patternType="solid">
        <fgColor rgb="FFDA9694"/>
        <bgColor rgb="FF000000"/>
      </patternFill>
    </fill>
    <fill>
      <patternFill patternType="solid">
        <fgColor rgb="FFD8E4BC"/>
        <bgColor rgb="FF000000"/>
      </patternFill>
    </fill>
    <fill>
      <patternFill patternType="solid">
        <fgColor rgb="FFB1A0C7"/>
        <bgColor rgb="FF000000"/>
      </patternFill>
    </fill>
    <fill>
      <patternFill patternType="solid">
        <fgColor rgb="FFFABF8F"/>
        <bgColor rgb="FF000000"/>
      </patternFill>
    </fill>
    <fill>
      <patternFill patternType="solid">
        <fgColor rgb="FFC4D79B"/>
        <bgColor rgb="FF000000"/>
      </patternFill>
    </fill>
    <fill>
      <patternFill patternType="solid">
        <fgColor theme="7" tint="0.39982299264503923"/>
        <bgColor indexed="64"/>
      </patternFill>
    </fill>
    <fill>
      <patternFill patternType="solid">
        <fgColor rgb="FFB8CCE4"/>
        <bgColor rgb="FF000000"/>
      </patternFill>
    </fill>
    <fill>
      <patternFill patternType="solid">
        <fgColor theme="3" tint="0.39973143711661124"/>
        <bgColor indexed="64"/>
      </patternFill>
    </fill>
    <fill>
      <patternFill patternType="solid">
        <fgColor theme="7" tint="0.59999389629810485"/>
        <bgColor rgb="FF000000"/>
      </patternFill>
    </fill>
    <fill>
      <patternFill patternType="solid">
        <fgColor theme="6" tint="0.79949339274269848"/>
        <bgColor indexed="64"/>
      </patternFill>
    </fill>
    <fill>
      <patternFill patternType="solid">
        <fgColor theme="9" tint="-0.249977111117893"/>
        <bgColor indexed="64"/>
      </patternFill>
    </fill>
    <fill>
      <patternFill patternType="solid">
        <fgColor theme="6" tint="0.39963988158818325"/>
        <bgColor indexed="64"/>
      </patternFill>
    </fill>
    <fill>
      <patternFill patternType="solid">
        <fgColor theme="0" tint="-0.249977111117893"/>
        <bgColor indexed="64"/>
      </patternFill>
    </fill>
    <fill>
      <patternFill patternType="solid">
        <fgColor theme="6" tint="0.39954832605975527"/>
        <bgColor indexed="64"/>
      </patternFill>
    </fill>
    <fill>
      <patternFill patternType="solid">
        <fgColor rgb="FFE26B0A"/>
        <bgColor rgb="FF000000"/>
      </patternFill>
    </fill>
    <fill>
      <patternFill patternType="solid">
        <fgColor rgb="FFFFFFFF"/>
        <bgColor rgb="FF000000"/>
      </patternFill>
    </fill>
    <fill>
      <patternFill patternType="solid">
        <fgColor theme="5" tint="0.39994506668294322"/>
        <bgColor indexed="64"/>
      </patternFill>
    </fill>
    <fill>
      <patternFill patternType="solid">
        <fgColor theme="8" tint="0.39976195562608724"/>
        <bgColor indexed="64"/>
      </patternFill>
    </fill>
    <fill>
      <patternFill patternType="solid">
        <fgColor theme="9" tint="0.79976805932798245"/>
        <bgColor indexed="64"/>
      </patternFill>
    </fill>
    <fill>
      <patternFill patternType="solid">
        <fgColor theme="8" tint="0.79976805932798245"/>
        <bgColor indexed="64"/>
      </patternFill>
    </fill>
    <fill>
      <patternFill patternType="solid">
        <fgColor theme="5" tint="0.79976805932798245"/>
        <bgColor indexed="64"/>
      </patternFill>
    </fill>
    <fill>
      <patternFill patternType="solid">
        <fgColor theme="9" tint="0.39976195562608724"/>
        <bgColor indexed="64"/>
      </patternFill>
    </fill>
    <fill>
      <patternFill patternType="solid">
        <fgColor theme="6" tint="0.39976195562608724"/>
        <bgColor indexed="64"/>
      </patternFill>
    </fill>
    <fill>
      <patternFill patternType="solid">
        <fgColor theme="7" tint="0.39976195562608724"/>
        <bgColor indexed="64"/>
      </patternFill>
    </fill>
    <fill>
      <patternFill patternType="solid">
        <fgColor theme="3" tint="0.39976195562608724"/>
        <bgColor indexed="64"/>
      </patternFill>
    </fill>
    <fill>
      <patternFill patternType="solid">
        <fgColor theme="6" tint="0.39967040009765925"/>
        <bgColor indexed="64"/>
      </patternFill>
    </fill>
    <fill>
      <patternFill patternType="solid">
        <fgColor theme="7" tint="0.39988402966399123"/>
        <bgColor indexed="64"/>
      </patternFill>
    </fill>
    <fill>
      <patternFill patternType="solid">
        <fgColor theme="5" tint="0.39985351115451523"/>
        <bgColor indexed="64"/>
      </patternFill>
    </fill>
    <fill>
      <patternFill patternType="solid">
        <fgColor theme="3" tint="0.39948728904080327"/>
        <bgColor indexed="64"/>
      </patternFill>
    </fill>
    <fill>
      <patternFill patternType="solid">
        <fgColor rgb="FFFFFF00"/>
        <bgColor indexed="64"/>
      </patternFill>
    </fill>
    <fill>
      <patternFill patternType="solid">
        <fgColor theme="5"/>
        <bgColor indexed="64"/>
      </patternFill>
    </fill>
    <fill>
      <patternFill patternType="solid">
        <fgColor rgb="FFF4B7BE"/>
        <bgColor indexed="64"/>
      </patternFill>
    </fill>
    <fill>
      <patternFill patternType="solid">
        <fgColor theme="1"/>
        <bgColor indexed="64"/>
      </patternFill>
    </fill>
    <fill>
      <patternFill patternType="solid">
        <fgColor rgb="FF000000"/>
        <bgColor indexed="64"/>
      </patternFill>
    </fill>
    <fill>
      <patternFill patternType="solid">
        <fgColor theme="8" tint="0.39991454817346722"/>
        <bgColor indexed="64"/>
      </patternFill>
    </fill>
    <fill>
      <patternFill patternType="solid">
        <fgColor theme="9" tint="0.39994506668294322"/>
        <bgColor indexed="64"/>
      </patternFill>
    </fill>
    <fill>
      <patternFill patternType="solid">
        <fgColor theme="4" tint="0.79995117038483843"/>
        <bgColor indexed="64"/>
      </patternFill>
    </fill>
    <fill>
      <patternFill patternType="solid">
        <fgColor theme="8" tint="0.39994506668294322"/>
        <bgColor indexed="64"/>
      </patternFill>
    </fill>
    <fill>
      <patternFill patternType="solid">
        <fgColor theme="6" tint="0.39991454817346722"/>
        <bgColor indexed="64"/>
      </patternFill>
    </fill>
    <fill>
      <patternFill patternType="solid">
        <fgColor theme="7"/>
        <bgColor indexed="64"/>
      </patternFill>
    </fill>
    <fill>
      <patternFill patternType="solid">
        <fgColor rgb="FF75BD42"/>
        <bgColor indexed="64"/>
      </patternFill>
    </fill>
    <fill>
      <patternFill patternType="solid">
        <fgColor theme="6" tint="0.39979247413556324"/>
        <bgColor indexed="64"/>
      </patternFill>
    </fill>
    <fill>
      <patternFill patternType="solid">
        <fgColor theme="3" tint="0.39994506668294322"/>
        <bgColor indexed="64"/>
      </patternFill>
    </fill>
    <fill>
      <patternFill patternType="solid">
        <fgColor theme="5" tint="0.39991454817346722"/>
        <bgColor indexed="64"/>
      </patternFill>
    </fill>
    <fill>
      <patternFill patternType="solid">
        <fgColor theme="8" tint="0.39979247413556324"/>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medium">
        <color auto="1"/>
      </right>
      <top/>
      <bottom/>
      <diagonal/>
    </border>
    <border>
      <left style="thin">
        <color auto="1"/>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right style="thin">
        <color auto="1"/>
      </right>
      <top/>
      <bottom/>
      <diagonal/>
    </border>
  </borders>
  <cellStyleXfs count="2">
    <xf numFmtId="0" fontId="0" fillId="0" borderId="0">
      <alignment vertical="center"/>
    </xf>
    <xf numFmtId="0" fontId="47" fillId="0" borderId="0"/>
  </cellStyleXfs>
  <cellXfs count="815">
    <xf numFmtId="0" fontId="0" fillId="0" borderId="0" xfId="0">
      <alignment vertical="center"/>
    </xf>
    <xf numFmtId="49" fontId="0" fillId="0" borderId="0" xfId="0" applyNumberFormat="1">
      <alignment vertical="center"/>
    </xf>
    <xf numFmtId="0" fontId="0" fillId="0" borderId="0" xfId="0" applyAlignment="1"/>
    <xf numFmtId="0" fontId="1" fillId="0" borderId="0" xfId="0" applyFont="1" applyAlignment="1">
      <alignment horizontal="justify" vertical="center"/>
    </xf>
    <xf numFmtId="49" fontId="2" fillId="2" borderId="1" xfId="0" applyNumberFormat="1" applyFont="1" applyFill="1" applyBorder="1" applyAlignment="1">
      <alignment horizontal="left" vertical="center"/>
    </xf>
    <xf numFmtId="49" fontId="2" fillId="3" borderId="1" xfId="0" applyNumberFormat="1" applyFont="1" applyFill="1" applyBorder="1" applyAlignment="1">
      <alignment horizontal="left" vertical="center"/>
    </xf>
    <xf numFmtId="49" fontId="2" fillId="4" borderId="1" xfId="0" applyNumberFormat="1" applyFont="1" applyFill="1" applyBorder="1" applyAlignment="1">
      <alignment horizontal="left" vertical="center"/>
    </xf>
    <xf numFmtId="49" fontId="3" fillId="4" borderId="1" xfId="0" applyNumberFormat="1" applyFont="1" applyFill="1" applyBorder="1" applyAlignment="1">
      <alignment horizontal="left" vertical="center"/>
    </xf>
    <xf numFmtId="49" fontId="3" fillId="3" borderId="1" xfId="0" applyNumberFormat="1" applyFont="1" applyFill="1" applyBorder="1" applyAlignment="1">
      <alignment horizontal="left" vertical="center"/>
    </xf>
    <xf numFmtId="49" fontId="3" fillId="2" borderId="1" xfId="0" applyNumberFormat="1" applyFont="1" applyFill="1" applyBorder="1" applyAlignment="1">
      <alignment horizontal="left" vertical="center"/>
    </xf>
    <xf numFmtId="49" fontId="2" fillId="3" borderId="1" xfId="0" applyNumberFormat="1" applyFont="1" applyFill="1" applyBorder="1" applyAlignment="1">
      <alignment horizontal="left"/>
    </xf>
    <xf numFmtId="49" fontId="2" fillId="5" borderId="1" xfId="0" applyNumberFormat="1" applyFont="1" applyFill="1" applyBorder="1" applyAlignment="1">
      <alignment horizontal="left"/>
    </xf>
    <xf numFmtId="49" fontId="2" fillId="5" borderId="1" xfId="0" applyNumberFormat="1" applyFont="1" applyFill="1" applyBorder="1" applyAlignment="1">
      <alignment horizontal="left" vertical="center"/>
    </xf>
    <xf numFmtId="49" fontId="2" fillId="6" borderId="1" xfId="0" applyNumberFormat="1" applyFont="1" applyFill="1" applyBorder="1" applyAlignment="1">
      <alignment horizontal="left" vertical="center"/>
    </xf>
    <xf numFmtId="0" fontId="2" fillId="4" borderId="1" xfId="0" applyFont="1" applyFill="1" applyBorder="1" applyAlignment="1">
      <alignment horizontal="left"/>
    </xf>
    <xf numFmtId="49" fontId="0" fillId="0" borderId="0" xfId="0" applyNumberFormat="1" applyAlignment="1"/>
    <xf numFmtId="49" fontId="2" fillId="7" borderId="1" xfId="0" applyNumberFormat="1" applyFont="1" applyFill="1" applyBorder="1" applyAlignment="1">
      <alignment horizontal="left" vertical="center"/>
    </xf>
    <xf numFmtId="49" fontId="2" fillId="4" borderId="1" xfId="0" applyNumberFormat="1" applyFont="1" applyFill="1" applyBorder="1" applyAlignment="1">
      <alignment horizontal="left"/>
    </xf>
    <xf numFmtId="49" fontId="2" fillId="7" borderId="1" xfId="0" applyNumberFormat="1" applyFont="1" applyFill="1" applyBorder="1" applyAlignment="1">
      <alignment horizontal="left"/>
    </xf>
    <xf numFmtId="49" fontId="2" fillId="6" borderId="1" xfId="0" applyNumberFormat="1" applyFont="1" applyFill="1" applyBorder="1" applyAlignment="1">
      <alignment horizontal="left"/>
    </xf>
    <xf numFmtId="0" fontId="4" fillId="8" borderId="0" xfId="0" applyFont="1" applyFill="1" applyAlignment="1">
      <alignment horizontal="left"/>
    </xf>
    <xf numFmtId="0" fontId="0" fillId="8" borderId="0" xfId="0" applyFill="1" applyAlignment="1"/>
    <xf numFmtId="0" fontId="0" fillId="8" borderId="0" xfId="0" applyFill="1" applyAlignment="1">
      <alignment horizontal="left"/>
    </xf>
    <xf numFmtId="0" fontId="0" fillId="9" borderId="0" xfId="0" applyFill="1" applyAlignment="1">
      <alignment horizontal="left"/>
    </xf>
    <xf numFmtId="0" fontId="0" fillId="9" borderId="0" xfId="0" applyFill="1" applyAlignment="1">
      <alignment horizontal="left" vertical="center" wrapText="1" readingOrder="1"/>
    </xf>
    <xf numFmtId="0" fontId="5" fillId="9" borderId="0" xfId="0" applyFont="1" applyFill="1" applyAlignment="1">
      <alignment horizontal="left"/>
    </xf>
    <xf numFmtId="0" fontId="2" fillId="9" borderId="0" xfId="0" applyFont="1" applyFill="1" applyAlignment="1">
      <alignment horizontal="left"/>
    </xf>
    <xf numFmtId="49" fontId="0" fillId="9" borderId="0" xfId="0" applyNumberFormat="1" applyFill="1" applyAlignment="1">
      <alignment horizontal="left"/>
    </xf>
    <xf numFmtId="0" fontId="6" fillId="9" borderId="0" xfId="0" applyFont="1" applyFill="1" applyAlignment="1">
      <alignment horizontal="left"/>
    </xf>
    <xf numFmtId="49" fontId="7" fillId="10" borderId="1" xfId="0" applyNumberFormat="1" applyFont="1" applyFill="1" applyBorder="1" applyAlignment="1">
      <alignment horizontal="left" vertical="center" wrapText="1"/>
    </xf>
    <xf numFmtId="0" fontId="8" fillId="0" borderId="1" xfId="0" applyFont="1" applyBorder="1" applyAlignment="1">
      <alignment horizontal="left" vertical="center"/>
    </xf>
    <xf numFmtId="0" fontId="0" fillId="11" borderId="1" xfId="0" applyFill="1" applyBorder="1" applyAlignment="1">
      <alignment horizontal="left"/>
    </xf>
    <xf numFmtId="0" fontId="0" fillId="12" borderId="1" xfId="0" applyFill="1" applyBorder="1" applyAlignment="1">
      <alignment horizontal="left"/>
    </xf>
    <xf numFmtId="0" fontId="1" fillId="13" borderId="1" xfId="0" applyFont="1" applyFill="1" applyBorder="1" applyAlignment="1">
      <alignment horizontal="left" vertical="center"/>
    </xf>
    <xf numFmtId="0" fontId="0" fillId="13" borderId="1" xfId="0" applyFill="1" applyBorder="1" applyAlignment="1">
      <alignment horizontal="left"/>
    </xf>
    <xf numFmtId="0" fontId="0" fillId="2" borderId="1" xfId="0" applyFill="1" applyBorder="1" applyAlignment="1">
      <alignment horizontal="left"/>
    </xf>
    <xf numFmtId="0" fontId="0" fillId="0" borderId="1" xfId="0" applyBorder="1" applyAlignment="1">
      <alignment horizontal="left"/>
    </xf>
    <xf numFmtId="0" fontId="1" fillId="0" borderId="1" xfId="0" applyFont="1" applyBorder="1" applyAlignment="1">
      <alignment horizontal="left" vertical="center"/>
    </xf>
    <xf numFmtId="0" fontId="0" fillId="14" borderId="1" xfId="0" applyFill="1" applyBorder="1" applyAlignment="1">
      <alignment horizontal="left"/>
    </xf>
    <xf numFmtId="0" fontId="0" fillId="0" borderId="0" xfId="0" applyFont="1">
      <alignment vertical="center"/>
    </xf>
    <xf numFmtId="0" fontId="0" fillId="15" borderId="1" xfId="0" applyFill="1" applyBorder="1" applyAlignment="1">
      <alignment horizontal="left"/>
    </xf>
    <xf numFmtId="0" fontId="0" fillId="16" borderId="1" xfId="0" applyFill="1" applyBorder="1" applyAlignment="1">
      <alignment horizontal="left"/>
    </xf>
    <xf numFmtId="49" fontId="7" fillId="10" borderId="1" xfId="0" applyNumberFormat="1" applyFont="1" applyFill="1" applyBorder="1" applyAlignment="1">
      <alignment horizontal="left" vertical="center" wrapText="1" readingOrder="1"/>
    </xf>
    <xf numFmtId="0" fontId="8" fillId="0" borderId="1" xfId="0" applyFont="1" applyBorder="1" applyAlignment="1">
      <alignment horizontal="left" vertical="center" wrapText="1" readingOrder="1"/>
    </xf>
    <xf numFmtId="0" fontId="9" fillId="0" borderId="1" xfId="0" applyFont="1" applyBorder="1" applyAlignment="1">
      <alignment horizontal="left" vertical="center"/>
    </xf>
    <xf numFmtId="0" fontId="10" fillId="0" borderId="1" xfId="0" applyFont="1" applyBorder="1" applyAlignment="1">
      <alignment horizontal="left" vertical="center"/>
    </xf>
    <xf numFmtId="49" fontId="11" fillId="12" borderId="1" xfId="0" applyNumberFormat="1" applyFont="1" applyFill="1" applyBorder="1" applyAlignment="1">
      <alignment horizontal="left" vertical="center"/>
    </xf>
    <xf numFmtId="0" fontId="5" fillId="12" borderId="1" xfId="0" applyFont="1" applyFill="1" applyBorder="1" applyAlignment="1">
      <alignment horizontal="left"/>
    </xf>
    <xf numFmtId="49" fontId="11" fillId="12" borderId="1" xfId="0" applyNumberFormat="1" applyFont="1" applyFill="1" applyBorder="1" applyAlignment="1">
      <alignment horizontal="left" vertical="center" wrapText="1"/>
    </xf>
    <xf numFmtId="0" fontId="5" fillId="13" borderId="1" xfId="0" applyFont="1" applyFill="1" applyBorder="1" applyAlignment="1">
      <alignment horizontal="left"/>
    </xf>
    <xf numFmtId="0" fontId="0" fillId="2" borderId="1" xfId="0" applyFill="1" applyBorder="1" applyAlignment="1">
      <alignment horizontal="left" vertical="center" readingOrder="1"/>
    </xf>
    <xf numFmtId="0" fontId="5" fillId="2" borderId="1" xfId="0" applyFont="1" applyFill="1" applyBorder="1" applyAlignment="1">
      <alignment horizontal="left"/>
    </xf>
    <xf numFmtId="0" fontId="0" fillId="0" borderId="1" xfId="0" applyBorder="1" applyAlignment="1">
      <alignment horizontal="left" vertical="center" readingOrder="1"/>
    </xf>
    <xf numFmtId="0" fontId="5" fillId="0" borderId="1" xfId="0" applyFont="1" applyBorder="1" applyAlignment="1">
      <alignment horizontal="left"/>
    </xf>
    <xf numFmtId="49" fontId="11" fillId="14" borderId="1" xfId="0" applyNumberFormat="1" applyFont="1" applyFill="1" applyBorder="1" applyAlignment="1">
      <alignment horizontal="left" vertical="center"/>
    </xf>
    <xf numFmtId="0" fontId="5" fillId="14" borderId="1" xfId="0" applyFont="1" applyFill="1" applyBorder="1" applyAlignment="1">
      <alignment horizontal="left"/>
    </xf>
    <xf numFmtId="0" fontId="0" fillId="14" borderId="1" xfId="0" applyFill="1" applyBorder="1" applyAlignment="1">
      <alignment horizontal="left" vertical="center" readingOrder="1"/>
    </xf>
    <xf numFmtId="0" fontId="12" fillId="14" borderId="0" xfId="0" applyFont="1" applyFill="1" applyAlignment="1">
      <alignment horizontal="left" vertical="center"/>
    </xf>
    <xf numFmtId="49" fontId="11" fillId="12" borderId="1" xfId="0" applyNumberFormat="1" applyFont="1" applyFill="1" applyBorder="1" applyAlignment="1">
      <alignment horizontal="left" vertical="center" readingOrder="1"/>
    </xf>
    <xf numFmtId="49" fontId="11" fillId="2" borderId="1" xfId="0" applyNumberFormat="1" applyFont="1" applyFill="1" applyBorder="1" applyAlignment="1">
      <alignment horizontal="left" vertical="center" readingOrder="1"/>
    </xf>
    <xf numFmtId="49" fontId="13" fillId="2" borderId="1" xfId="0" applyNumberFormat="1" applyFont="1" applyFill="1" applyBorder="1" applyAlignment="1">
      <alignment horizontal="left" vertical="center" readingOrder="1"/>
    </xf>
    <xf numFmtId="49" fontId="11" fillId="16" borderId="1" xfId="0" applyNumberFormat="1" applyFont="1" applyFill="1" applyBorder="1" applyAlignment="1">
      <alignment horizontal="left" vertical="center" readingOrder="1"/>
    </xf>
    <xf numFmtId="0" fontId="5" fillId="16" borderId="1" xfId="0" applyFont="1" applyFill="1" applyBorder="1" applyAlignment="1">
      <alignment horizontal="left"/>
    </xf>
    <xf numFmtId="0" fontId="14" fillId="16" borderId="1" xfId="0" applyFont="1" applyFill="1" applyBorder="1" applyAlignment="1">
      <alignment horizontal="left"/>
    </xf>
    <xf numFmtId="0" fontId="0" fillId="16" borderId="1" xfId="0" applyFill="1" applyBorder="1" applyAlignment="1">
      <alignment horizontal="left" vertical="center" readingOrder="1"/>
    </xf>
    <xf numFmtId="0" fontId="2" fillId="0" borderId="1" xfId="0" applyFont="1" applyBorder="1" applyAlignment="1">
      <alignment horizontal="left"/>
    </xf>
    <xf numFmtId="0" fontId="2" fillId="12" borderId="1" xfId="0" applyFont="1" applyFill="1" applyBorder="1" applyAlignment="1">
      <alignment horizontal="left"/>
    </xf>
    <xf numFmtId="0" fontId="2" fillId="13" borderId="1" xfId="0" applyFont="1" applyFill="1" applyBorder="1" applyAlignment="1">
      <alignment horizontal="left"/>
    </xf>
    <xf numFmtId="0" fontId="2" fillId="2" borderId="1" xfId="0" applyFont="1" applyFill="1" applyBorder="1" applyAlignment="1">
      <alignment horizontal="left"/>
    </xf>
    <xf numFmtId="0" fontId="0" fillId="2" borderId="1" xfId="0" applyFill="1" applyBorder="1" applyAlignment="1">
      <alignment horizontal="left" vertical="center"/>
    </xf>
    <xf numFmtId="0" fontId="0" fillId="0" borderId="1" xfId="0" applyBorder="1" applyAlignment="1">
      <alignment horizontal="left" vertical="center"/>
    </xf>
    <xf numFmtId="0" fontId="2" fillId="14" borderId="1" xfId="0" applyFont="1" applyFill="1" applyBorder="1" applyAlignment="1">
      <alignment horizontal="left"/>
    </xf>
    <xf numFmtId="0" fontId="0" fillId="14" borderId="1" xfId="0" applyFill="1" applyBorder="1" applyAlignment="1">
      <alignment horizontal="left" vertical="center"/>
    </xf>
    <xf numFmtId="49" fontId="11" fillId="2" borderId="1" xfId="0" applyNumberFormat="1" applyFont="1" applyFill="1" applyBorder="1" applyAlignment="1">
      <alignment horizontal="left" vertical="center"/>
    </xf>
    <xf numFmtId="49" fontId="13" fillId="2" borderId="1" xfId="0" applyNumberFormat="1" applyFont="1" applyFill="1" applyBorder="1" applyAlignment="1">
      <alignment horizontal="left" vertical="center"/>
    </xf>
    <xf numFmtId="9" fontId="2" fillId="2" borderId="1" xfId="0" applyNumberFormat="1" applyFont="1" applyFill="1" applyBorder="1" applyAlignment="1">
      <alignment horizontal="left"/>
    </xf>
    <xf numFmtId="0" fontId="15" fillId="2" borderId="1" xfId="0" applyFont="1" applyFill="1" applyBorder="1" applyAlignment="1">
      <alignment horizontal="left"/>
    </xf>
    <xf numFmtId="0" fontId="2" fillId="16" borderId="1" xfId="0" applyFont="1" applyFill="1" applyBorder="1" applyAlignment="1">
      <alignment horizontal="left"/>
    </xf>
    <xf numFmtId="49" fontId="11" fillId="16" borderId="1" xfId="0" applyNumberFormat="1" applyFont="1" applyFill="1" applyBorder="1" applyAlignment="1">
      <alignment horizontal="left" vertical="center"/>
    </xf>
    <xf numFmtId="0" fontId="16" fillId="16" borderId="1" xfId="0" applyFont="1" applyFill="1" applyBorder="1" applyAlignment="1">
      <alignment horizontal="left"/>
    </xf>
    <xf numFmtId="0" fontId="1" fillId="16" borderId="1" xfId="0" applyFont="1" applyFill="1" applyBorder="1" applyAlignment="1">
      <alignment horizontal="left"/>
    </xf>
    <xf numFmtId="0" fontId="0" fillId="16" borderId="1" xfId="0" applyFill="1" applyBorder="1" applyAlignment="1">
      <alignment horizontal="left" vertical="center"/>
    </xf>
    <xf numFmtId="0" fontId="10" fillId="9" borderId="1" xfId="0" applyFont="1" applyFill="1" applyBorder="1" applyAlignment="1">
      <alignment horizontal="left" vertical="center"/>
    </xf>
    <xf numFmtId="0" fontId="8" fillId="9" borderId="1" xfId="0" applyFont="1" applyFill="1" applyBorder="1" applyAlignment="1">
      <alignment horizontal="left" vertical="center"/>
    </xf>
    <xf numFmtId="49" fontId="8" fillId="9" borderId="1" xfId="0" applyNumberFormat="1" applyFont="1" applyFill="1" applyBorder="1" applyAlignment="1">
      <alignment horizontal="left" vertical="center"/>
    </xf>
    <xf numFmtId="49" fontId="0" fillId="12" borderId="1" xfId="0" applyNumberFormat="1" applyFill="1" applyBorder="1" applyAlignment="1">
      <alignment horizontal="left"/>
    </xf>
    <xf numFmtId="49" fontId="0" fillId="12" borderId="1" xfId="0" applyNumberFormat="1" applyFill="1" applyBorder="1" applyAlignment="1">
      <alignment horizontal="left" vertical="center"/>
    </xf>
    <xf numFmtId="49" fontId="0" fillId="13" borderId="1" xfId="0" applyNumberFormat="1" applyFill="1" applyBorder="1" applyAlignment="1">
      <alignment horizontal="left"/>
    </xf>
    <xf numFmtId="49" fontId="0" fillId="2" borderId="1" xfId="0" applyNumberFormat="1" applyFill="1" applyBorder="1" applyAlignment="1">
      <alignment horizontal="left"/>
    </xf>
    <xf numFmtId="49" fontId="0" fillId="0" borderId="1" xfId="0" applyNumberFormat="1" applyBorder="1" applyAlignment="1">
      <alignment horizontal="left"/>
    </xf>
    <xf numFmtId="49" fontId="0" fillId="14" borderId="1" xfId="0" applyNumberFormat="1" applyFill="1" applyBorder="1" applyAlignment="1">
      <alignment horizontal="left"/>
    </xf>
    <xf numFmtId="49" fontId="0" fillId="14" borderId="1" xfId="0" applyNumberFormat="1" applyFill="1" applyBorder="1" applyAlignment="1">
      <alignment horizontal="left" vertical="center"/>
    </xf>
    <xf numFmtId="49" fontId="0" fillId="2" borderId="1" xfId="0" applyNumberFormat="1" applyFill="1" applyBorder="1" applyAlignment="1">
      <alignment horizontal="left" vertical="center"/>
    </xf>
    <xf numFmtId="49" fontId="0" fillId="16" borderId="1" xfId="0" applyNumberFormat="1" applyFill="1" applyBorder="1" applyAlignment="1">
      <alignment horizontal="left"/>
    </xf>
    <xf numFmtId="49" fontId="0" fillId="16" borderId="1" xfId="0" applyNumberFormat="1" applyFill="1" applyBorder="1" applyAlignment="1">
      <alignment horizontal="left" vertical="center"/>
    </xf>
    <xf numFmtId="0" fontId="0" fillId="9" borderId="1" xfId="0" applyFill="1" applyBorder="1" applyAlignment="1">
      <alignment horizontal="left"/>
    </xf>
    <xf numFmtId="0" fontId="8" fillId="12" borderId="1" xfId="0" applyFont="1" applyFill="1" applyBorder="1" applyAlignment="1">
      <alignment horizontal="left"/>
    </xf>
    <xf numFmtId="49" fontId="7" fillId="17" borderId="1" xfId="0" applyNumberFormat="1" applyFont="1" applyFill="1" applyBorder="1" applyAlignment="1">
      <alignment horizontal="left" vertical="center" wrapText="1"/>
    </xf>
    <xf numFmtId="0" fontId="17" fillId="0" borderId="2" xfId="0" applyFont="1" applyBorder="1" applyAlignment="1">
      <alignment horizontal="left" vertical="center"/>
    </xf>
    <xf numFmtId="49" fontId="13" fillId="18" borderId="2" xfId="0" applyNumberFormat="1" applyFont="1" applyFill="1" applyBorder="1" applyAlignment="1">
      <alignment horizontal="left" vertical="center"/>
    </xf>
    <xf numFmtId="0" fontId="13" fillId="19" borderId="2" xfId="0" applyFont="1" applyFill="1" applyBorder="1" applyAlignment="1">
      <alignment horizontal="left" vertical="center"/>
    </xf>
    <xf numFmtId="0" fontId="18" fillId="19" borderId="2" xfId="0" applyFont="1" applyFill="1" applyBorder="1" applyAlignment="1">
      <alignment horizontal="left" vertical="center"/>
    </xf>
    <xf numFmtId="0" fontId="18" fillId="0" borderId="2" xfId="0" applyFont="1" applyBorder="1" applyAlignment="1">
      <alignment horizontal="left" vertical="center"/>
    </xf>
    <xf numFmtId="0" fontId="13" fillId="20" borderId="2" xfId="0" applyFont="1" applyFill="1" applyBorder="1" applyAlignment="1">
      <alignment horizontal="left" vertical="center"/>
    </xf>
    <xf numFmtId="49" fontId="13" fillId="21" borderId="2" xfId="0" applyNumberFormat="1" applyFont="1" applyFill="1" applyBorder="1" applyAlignment="1">
      <alignment horizontal="left" vertical="center"/>
    </xf>
    <xf numFmtId="0" fontId="13" fillId="21" borderId="2" xfId="0" applyFont="1" applyFill="1" applyBorder="1" applyAlignment="1">
      <alignment horizontal="left" vertical="center"/>
    </xf>
    <xf numFmtId="0" fontId="13" fillId="21" borderId="0" xfId="0" applyFont="1" applyFill="1" applyAlignment="1">
      <alignment horizontal="left" vertical="center"/>
    </xf>
    <xf numFmtId="49" fontId="13" fillId="21" borderId="1" xfId="0" applyNumberFormat="1" applyFont="1" applyFill="1" applyBorder="1" applyAlignment="1">
      <alignment horizontal="left" vertical="center"/>
    </xf>
    <xf numFmtId="0" fontId="13" fillId="21" borderId="1" xfId="0" applyFont="1" applyFill="1" applyBorder="1" applyAlignment="1">
      <alignment horizontal="left" vertical="center"/>
    </xf>
    <xf numFmtId="49" fontId="13" fillId="18" borderId="1" xfId="0" applyNumberFormat="1" applyFont="1" applyFill="1" applyBorder="1" applyAlignment="1">
      <alignment horizontal="left" vertical="center"/>
    </xf>
    <xf numFmtId="49" fontId="13" fillId="20" borderId="2" xfId="0" applyNumberFormat="1" applyFont="1" applyFill="1" applyBorder="1" applyAlignment="1">
      <alignment horizontal="left" vertical="center"/>
    </xf>
    <xf numFmtId="0" fontId="0" fillId="22" borderId="1" xfId="0" applyFill="1" applyBorder="1" applyAlignment="1">
      <alignment horizontal="left"/>
    </xf>
    <xf numFmtId="0" fontId="14" fillId="22" borderId="1" xfId="0" applyFont="1" applyFill="1" applyBorder="1" applyAlignment="1">
      <alignment horizontal="left"/>
    </xf>
    <xf numFmtId="0" fontId="19" fillId="22" borderId="1" xfId="0" applyFont="1" applyFill="1" applyBorder="1" applyAlignment="1">
      <alignment horizontal="left"/>
    </xf>
    <xf numFmtId="0" fontId="20" fillId="2" borderId="1" xfId="0" applyFont="1" applyFill="1" applyBorder="1" applyAlignment="1">
      <alignment horizontal="left"/>
    </xf>
    <xf numFmtId="0" fontId="19" fillId="2" borderId="1" xfId="0" applyFont="1" applyFill="1" applyBorder="1" applyAlignment="1">
      <alignment horizontal="left"/>
    </xf>
    <xf numFmtId="0" fontId="0" fillId="23" borderId="1" xfId="0" applyFill="1" applyBorder="1" applyAlignment="1">
      <alignment horizontal="left"/>
    </xf>
    <xf numFmtId="0" fontId="0" fillId="23" borderId="1" xfId="0" applyFill="1" applyBorder="1" applyAlignment="1">
      <alignment horizontal="left" vertical="center"/>
    </xf>
    <xf numFmtId="0" fontId="1" fillId="23" borderId="1" xfId="0" applyFont="1" applyFill="1" applyBorder="1" applyAlignment="1">
      <alignment horizontal="left" vertical="center"/>
    </xf>
    <xf numFmtId="0" fontId="0" fillId="24" borderId="1" xfId="0" applyFill="1" applyBorder="1" applyAlignment="1">
      <alignment horizontal="left"/>
    </xf>
    <xf numFmtId="0" fontId="0" fillId="24" borderId="1" xfId="0" applyFill="1" applyBorder="1" applyAlignment="1">
      <alignment horizontal="left" vertical="center"/>
    </xf>
    <xf numFmtId="0" fontId="1" fillId="24" borderId="1" xfId="0" applyFont="1" applyFill="1" applyBorder="1" applyAlignment="1">
      <alignment horizontal="left" vertical="center"/>
    </xf>
    <xf numFmtId="0" fontId="0" fillId="25" borderId="1" xfId="0" applyFill="1" applyBorder="1" applyAlignment="1">
      <alignment horizontal="left"/>
    </xf>
    <xf numFmtId="0" fontId="0" fillId="26" borderId="1" xfId="0" applyFill="1" applyBorder="1" applyAlignment="1">
      <alignment horizontal="left"/>
    </xf>
    <xf numFmtId="0" fontId="21" fillId="26" borderId="1" xfId="0" applyFont="1" applyFill="1" applyBorder="1" applyAlignment="1">
      <alignment horizontal="left" vertical="center"/>
    </xf>
    <xf numFmtId="0" fontId="0" fillId="27" borderId="1" xfId="0" applyFill="1" applyBorder="1" applyAlignment="1">
      <alignment horizontal="left"/>
    </xf>
    <xf numFmtId="0" fontId="21" fillId="27" borderId="1" xfId="0" applyFont="1" applyFill="1" applyBorder="1" applyAlignment="1">
      <alignment horizontal="left" vertical="center"/>
    </xf>
    <xf numFmtId="0" fontId="0" fillId="28" borderId="1" xfId="0" applyFill="1" applyBorder="1" applyAlignment="1">
      <alignment horizontal="left"/>
    </xf>
    <xf numFmtId="0" fontId="0" fillId="26" borderId="1" xfId="0" applyFill="1" applyBorder="1" applyAlignment="1">
      <alignment horizontal="left" vertical="center"/>
    </xf>
    <xf numFmtId="49" fontId="13" fillId="16" borderId="1" xfId="0" applyNumberFormat="1" applyFont="1" applyFill="1" applyBorder="1" applyAlignment="1">
      <alignment horizontal="left" vertical="center" readingOrder="1"/>
    </xf>
    <xf numFmtId="0" fontId="19" fillId="16" borderId="1" xfId="0" applyFont="1" applyFill="1" applyBorder="1" applyAlignment="1">
      <alignment horizontal="left"/>
    </xf>
    <xf numFmtId="0" fontId="5" fillId="23" borderId="1" xfId="0" applyFont="1" applyFill="1" applyBorder="1" applyAlignment="1">
      <alignment horizontal="left"/>
    </xf>
    <xf numFmtId="0" fontId="5" fillId="24" borderId="1" xfId="0" applyFont="1" applyFill="1" applyBorder="1" applyAlignment="1">
      <alignment horizontal="left"/>
    </xf>
    <xf numFmtId="0" fontId="21" fillId="12" borderId="1" xfId="0" applyFont="1" applyFill="1" applyBorder="1" applyAlignment="1">
      <alignment horizontal="left" vertical="center"/>
    </xf>
    <xf numFmtId="0" fontId="21" fillId="25" borderId="1" xfId="0" applyFont="1" applyFill="1" applyBorder="1" applyAlignment="1">
      <alignment horizontal="left" vertical="center"/>
    </xf>
    <xf numFmtId="0" fontId="5" fillId="25" borderId="1" xfId="0" applyFont="1" applyFill="1" applyBorder="1" applyAlignment="1">
      <alignment horizontal="left"/>
    </xf>
    <xf numFmtId="0" fontId="0" fillId="25" borderId="1" xfId="0" applyFill="1" applyBorder="1" applyAlignment="1">
      <alignment horizontal="left" vertical="center"/>
    </xf>
    <xf numFmtId="0" fontId="0" fillId="12" borderId="1" xfId="0" applyFill="1" applyBorder="1" applyAlignment="1">
      <alignment horizontal="left" vertical="center" readingOrder="1"/>
    </xf>
    <xf numFmtId="0" fontId="0" fillId="28" borderId="1" xfId="0" applyFill="1" applyBorder="1" applyAlignment="1">
      <alignment horizontal="left" vertical="center" readingOrder="1"/>
    </xf>
    <xf numFmtId="0" fontId="5" fillId="28" borderId="1" xfId="0" applyFont="1" applyFill="1" applyBorder="1" applyAlignment="1">
      <alignment horizontal="left"/>
    </xf>
    <xf numFmtId="49" fontId="13" fillId="16" borderId="1" xfId="0" applyNumberFormat="1" applyFont="1" applyFill="1" applyBorder="1" applyAlignment="1">
      <alignment horizontal="left" vertical="center"/>
    </xf>
    <xf numFmtId="9" fontId="2" fillId="16" borderId="1" xfId="0" applyNumberFormat="1" applyFont="1" applyFill="1" applyBorder="1" applyAlignment="1">
      <alignment horizontal="left"/>
    </xf>
    <xf numFmtId="0" fontId="2" fillId="23" borderId="1" xfId="0" applyFont="1" applyFill="1" applyBorder="1" applyAlignment="1">
      <alignment horizontal="left"/>
    </xf>
    <xf numFmtId="58" fontId="2" fillId="23" borderId="1" xfId="0" applyNumberFormat="1" applyFont="1" applyFill="1" applyBorder="1" applyAlignment="1">
      <alignment horizontal="left"/>
    </xf>
    <xf numFmtId="0" fontId="2" fillId="24" borderId="1" xfId="0" applyFont="1" applyFill="1" applyBorder="1" applyAlignment="1">
      <alignment horizontal="left"/>
    </xf>
    <xf numFmtId="0" fontId="2" fillId="25" borderId="1" xfId="0" applyFont="1" applyFill="1" applyBorder="1" applyAlignment="1">
      <alignment horizontal="left"/>
    </xf>
    <xf numFmtId="0" fontId="0" fillId="12" borderId="1" xfId="0" applyFill="1" applyBorder="1" applyAlignment="1">
      <alignment horizontal="left" vertical="center"/>
    </xf>
    <xf numFmtId="0" fontId="2" fillId="28" borderId="1" xfId="0" applyFont="1" applyFill="1" applyBorder="1" applyAlignment="1">
      <alignment horizontal="left"/>
    </xf>
    <xf numFmtId="0" fontId="0" fillId="28" borderId="1" xfId="0" applyFill="1" applyBorder="1" applyAlignment="1">
      <alignment horizontal="left" vertical="center"/>
    </xf>
    <xf numFmtId="49" fontId="13" fillId="12" borderId="1" xfId="0" applyNumberFormat="1" applyFont="1" applyFill="1" applyBorder="1" applyAlignment="1">
      <alignment horizontal="left" vertical="center"/>
    </xf>
    <xf numFmtId="0" fontId="1" fillId="2" borderId="1" xfId="0" applyFont="1" applyFill="1" applyBorder="1" applyAlignment="1">
      <alignment horizontal="left"/>
    </xf>
    <xf numFmtId="49" fontId="0" fillId="23" borderId="1" xfId="0" applyNumberFormat="1" applyFill="1" applyBorder="1" applyAlignment="1">
      <alignment horizontal="left"/>
    </xf>
    <xf numFmtId="49" fontId="0" fillId="24" borderId="1" xfId="0" applyNumberFormat="1" applyFill="1" applyBorder="1" applyAlignment="1">
      <alignment horizontal="left"/>
    </xf>
    <xf numFmtId="49" fontId="0" fillId="25" borderId="1" xfId="0" applyNumberFormat="1" applyFill="1" applyBorder="1" applyAlignment="1">
      <alignment horizontal="left"/>
    </xf>
    <xf numFmtId="49" fontId="0" fillId="28" borderId="1" xfId="0" applyNumberFormat="1" applyFill="1" applyBorder="1" applyAlignment="1">
      <alignment horizontal="left"/>
    </xf>
    <xf numFmtId="49" fontId="0" fillId="28" borderId="1" xfId="0" applyNumberFormat="1" applyFill="1" applyBorder="1" applyAlignment="1">
      <alignment horizontal="left" vertical="center"/>
    </xf>
    <xf numFmtId="49" fontId="13" fillId="29" borderId="2" xfId="0" applyNumberFormat="1" applyFont="1" applyFill="1" applyBorder="1" applyAlignment="1">
      <alignment horizontal="left" vertical="center"/>
    </xf>
    <xf numFmtId="0" fontId="13" fillId="29" borderId="2" xfId="0" applyFont="1" applyFill="1" applyBorder="1" applyAlignment="1">
      <alignment horizontal="left" vertical="center"/>
    </xf>
    <xf numFmtId="0" fontId="13" fillId="30" borderId="2" xfId="0" applyFont="1" applyFill="1" applyBorder="1" applyAlignment="1">
      <alignment horizontal="left" vertical="center"/>
    </xf>
    <xf numFmtId="0" fontId="13" fillId="31" borderId="2" xfId="0" applyFont="1" applyFill="1" applyBorder="1" applyAlignment="1">
      <alignment horizontal="left" vertical="center"/>
    </xf>
    <xf numFmtId="0" fontId="13" fillId="31" borderId="2" xfId="0" applyFont="1" applyFill="1" applyBorder="1" applyAlignment="1">
      <alignment horizontal="left"/>
    </xf>
    <xf numFmtId="0" fontId="13" fillId="18" borderId="2" xfId="0" applyFont="1" applyFill="1" applyBorder="1" applyAlignment="1">
      <alignment horizontal="left" vertical="center"/>
    </xf>
    <xf numFmtId="0" fontId="13" fillId="32" borderId="2" xfId="0" applyFont="1" applyFill="1" applyBorder="1" applyAlignment="1">
      <alignment horizontal="left" vertical="center"/>
    </xf>
    <xf numFmtId="0" fontId="0" fillId="33" borderId="1" xfId="0" applyFill="1" applyBorder="1" applyAlignment="1">
      <alignment horizontal="left"/>
    </xf>
    <xf numFmtId="0" fontId="21" fillId="33" borderId="1" xfId="0" applyFont="1" applyFill="1" applyBorder="1" applyAlignment="1">
      <alignment horizontal="left" vertical="center"/>
    </xf>
    <xf numFmtId="0" fontId="0" fillId="33" borderId="1" xfId="0" applyFill="1" applyBorder="1" applyAlignment="1">
      <alignment horizontal="left" vertical="center"/>
    </xf>
    <xf numFmtId="0" fontId="22" fillId="34" borderId="1" xfId="0" applyFont="1" applyFill="1" applyBorder="1" applyAlignment="1">
      <alignment horizontal="left" vertical="center"/>
    </xf>
    <xf numFmtId="0" fontId="1" fillId="33" borderId="1" xfId="0" applyFont="1" applyFill="1" applyBorder="1" applyAlignment="1">
      <alignment horizontal="left" vertical="center"/>
    </xf>
    <xf numFmtId="0" fontId="1" fillId="2" borderId="1" xfId="0" applyFont="1" applyFill="1" applyBorder="1" applyAlignment="1">
      <alignment horizontal="left" vertical="center"/>
    </xf>
    <xf numFmtId="0" fontId="0" fillId="35" borderId="1" xfId="0" applyFill="1" applyBorder="1" applyAlignment="1">
      <alignment horizontal="left"/>
    </xf>
    <xf numFmtId="0" fontId="0" fillId="36" borderId="1" xfId="0" applyFill="1" applyBorder="1" applyAlignment="1">
      <alignment horizontal="left"/>
    </xf>
    <xf numFmtId="0" fontId="5" fillId="33" borderId="1" xfId="0" applyFont="1" applyFill="1" applyBorder="1" applyAlignment="1">
      <alignment horizontal="left"/>
    </xf>
    <xf numFmtId="0" fontId="0" fillId="33" borderId="1" xfId="0" applyFill="1" applyBorder="1" applyAlignment="1">
      <alignment horizontal="left" vertical="center" readingOrder="1"/>
    </xf>
    <xf numFmtId="49" fontId="11" fillId="33" borderId="1" xfId="0" applyNumberFormat="1" applyFont="1" applyFill="1" applyBorder="1" applyAlignment="1">
      <alignment horizontal="left" vertical="center"/>
    </xf>
    <xf numFmtId="49" fontId="11" fillId="35" borderId="1" xfId="0" applyNumberFormat="1" applyFont="1" applyFill="1" applyBorder="1" applyAlignment="1">
      <alignment horizontal="left" vertical="center" readingOrder="1"/>
    </xf>
    <xf numFmtId="0" fontId="5" fillId="35" borderId="1" xfId="0" applyFont="1" applyFill="1" applyBorder="1" applyAlignment="1">
      <alignment horizontal="left"/>
    </xf>
    <xf numFmtId="0" fontId="21" fillId="35" borderId="1" xfId="0" applyFont="1" applyFill="1" applyBorder="1" applyAlignment="1">
      <alignment horizontal="left" vertical="center"/>
    </xf>
    <xf numFmtId="49" fontId="11" fillId="36" borderId="1" xfId="0" applyNumberFormat="1" applyFont="1" applyFill="1" applyBorder="1" applyAlignment="1">
      <alignment horizontal="left" vertical="center" readingOrder="1"/>
    </xf>
    <xf numFmtId="0" fontId="5" fillId="36" borderId="1" xfId="0" applyFont="1" applyFill="1" applyBorder="1" applyAlignment="1">
      <alignment horizontal="left"/>
    </xf>
    <xf numFmtId="0" fontId="0" fillId="36" borderId="1" xfId="0" applyFill="1" applyBorder="1" applyAlignment="1">
      <alignment horizontal="left" vertical="center" readingOrder="1"/>
    </xf>
    <xf numFmtId="49" fontId="11" fillId="33" borderId="1" xfId="0" applyNumberFormat="1" applyFont="1" applyFill="1" applyBorder="1" applyAlignment="1">
      <alignment horizontal="left" vertical="center" readingOrder="1"/>
    </xf>
    <xf numFmtId="0" fontId="2" fillId="33" borderId="1" xfId="0" applyFont="1" applyFill="1" applyBorder="1" applyAlignment="1">
      <alignment horizontal="left"/>
    </xf>
    <xf numFmtId="49" fontId="13" fillId="33" borderId="1" xfId="0" applyNumberFormat="1" applyFont="1" applyFill="1" applyBorder="1" applyAlignment="1">
      <alignment horizontal="left" vertical="center"/>
    </xf>
    <xf numFmtId="0" fontId="2" fillId="35" borderId="1" xfId="0" applyFont="1" applyFill="1" applyBorder="1" applyAlignment="1">
      <alignment horizontal="left"/>
    </xf>
    <xf numFmtId="49" fontId="11" fillId="35" borderId="1" xfId="0" applyNumberFormat="1" applyFont="1" applyFill="1" applyBorder="1" applyAlignment="1">
      <alignment horizontal="left" vertical="center"/>
    </xf>
    <xf numFmtId="0" fontId="2" fillId="36" borderId="1" xfId="0" applyFont="1" applyFill="1" applyBorder="1" applyAlignment="1">
      <alignment horizontal="left"/>
    </xf>
    <xf numFmtId="49" fontId="11" fillId="36" borderId="1" xfId="0" applyNumberFormat="1" applyFont="1" applyFill="1" applyBorder="1" applyAlignment="1">
      <alignment horizontal="left" vertical="center"/>
    </xf>
    <xf numFmtId="0" fontId="0" fillId="36" borderId="1" xfId="0" applyFill="1" applyBorder="1" applyAlignment="1">
      <alignment horizontal="left" vertical="center"/>
    </xf>
    <xf numFmtId="0" fontId="2" fillId="9" borderId="1" xfId="0" applyFont="1" applyFill="1" applyBorder="1" applyAlignment="1">
      <alignment horizontal="left"/>
    </xf>
    <xf numFmtId="49" fontId="0" fillId="33" borderId="1" xfId="0" applyNumberFormat="1" applyFill="1" applyBorder="1" applyAlignment="1">
      <alignment horizontal="left"/>
    </xf>
    <xf numFmtId="49" fontId="0" fillId="33" borderId="1" xfId="0" applyNumberFormat="1" applyFill="1" applyBorder="1" applyAlignment="1">
      <alignment horizontal="left" vertical="center"/>
    </xf>
    <xf numFmtId="49" fontId="0" fillId="9" borderId="1" xfId="0" applyNumberFormat="1" applyFill="1" applyBorder="1" applyAlignment="1">
      <alignment horizontal="left"/>
    </xf>
    <xf numFmtId="0" fontId="0" fillId="13" borderId="3" xfId="0" applyFill="1" applyBorder="1" applyAlignment="1">
      <alignment horizontal="left" vertical="center"/>
    </xf>
    <xf numFmtId="49" fontId="0" fillId="35" borderId="1" xfId="0" applyNumberFormat="1" applyFill="1" applyBorder="1" applyAlignment="1">
      <alignment horizontal="left"/>
    </xf>
    <xf numFmtId="49" fontId="0" fillId="35" borderId="1" xfId="0" applyNumberFormat="1" applyFill="1" applyBorder="1" applyAlignment="1">
      <alignment horizontal="left" vertical="center"/>
    </xf>
    <xf numFmtId="49" fontId="0" fillId="36" borderId="1" xfId="0" applyNumberFormat="1" applyFill="1" applyBorder="1" applyAlignment="1">
      <alignment horizontal="left"/>
    </xf>
    <xf numFmtId="49" fontId="0" fillId="36" borderId="1" xfId="0" applyNumberFormat="1" applyFill="1" applyBorder="1" applyAlignment="1">
      <alignment horizontal="left" vertical="center"/>
    </xf>
    <xf numFmtId="0" fontId="0" fillId="9" borderId="1" xfId="0" applyFill="1" applyBorder="1" applyAlignment="1">
      <alignment horizontal="left" vertical="center" readingOrder="1"/>
    </xf>
    <xf numFmtId="0" fontId="18" fillId="37" borderId="2" xfId="0" applyFont="1" applyFill="1" applyBorder="1" applyAlignment="1">
      <alignment horizontal="left" vertical="center"/>
    </xf>
    <xf numFmtId="0" fontId="13" fillId="38" borderId="2" xfId="0" applyFont="1" applyFill="1" applyBorder="1" applyAlignment="1">
      <alignment horizontal="left" vertical="center"/>
    </xf>
    <xf numFmtId="0" fontId="13" fillId="0" borderId="2" xfId="0" applyFont="1" applyBorder="1" applyAlignment="1">
      <alignment horizontal="left"/>
    </xf>
    <xf numFmtId="0" fontId="18" fillId="20" borderId="2" xfId="0" applyFont="1" applyFill="1" applyBorder="1" applyAlignment="1">
      <alignment horizontal="left" vertical="center"/>
    </xf>
    <xf numFmtId="0" fontId="0" fillId="39" borderId="1" xfId="0" applyFill="1" applyBorder="1" applyAlignment="1">
      <alignment horizontal="left"/>
    </xf>
    <xf numFmtId="0" fontId="21" fillId="39" borderId="1" xfId="0" applyFont="1" applyFill="1" applyBorder="1" applyAlignment="1">
      <alignment horizontal="left" vertical="center"/>
    </xf>
    <xf numFmtId="0" fontId="0" fillId="40" borderId="1" xfId="0" applyFill="1" applyBorder="1" applyAlignment="1">
      <alignment horizontal="left"/>
    </xf>
    <xf numFmtId="0" fontId="0" fillId="41" borderId="1" xfId="0" applyFill="1" applyBorder="1" applyAlignment="1">
      <alignment horizontal="left"/>
    </xf>
    <xf numFmtId="0" fontId="0" fillId="42" borderId="1" xfId="0" applyFill="1" applyBorder="1" applyAlignment="1">
      <alignment horizontal="left"/>
    </xf>
    <xf numFmtId="0" fontId="0" fillId="43" borderId="1" xfId="0" applyFill="1" applyBorder="1" applyAlignment="1">
      <alignment horizontal="left"/>
    </xf>
    <xf numFmtId="0" fontId="0" fillId="44" borderId="1" xfId="0" applyFill="1" applyBorder="1" applyAlignment="1">
      <alignment horizontal="left"/>
    </xf>
    <xf numFmtId="0" fontId="0" fillId="45" borderId="1" xfId="0" applyFill="1" applyBorder="1" applyAlignment="1">
      <alignment horizontal="left"/>
    </xf>
    <xf numFmtId="0" fontId="0" fillId="46" borderId="1" xfId="0" applyFill="1" applyBorder="1" applyAlignment="1">
      <alignment horizontal="left"/>
    </xf>
    <xf numFmtId="0" fontId="0" fillId="40" borderId="1" xfId="0" applyFill="1" applyBorder="1" applyAlignment="1">
      <alignment horizontal="left" vertical="center" readingOrder="1"/>
    </xf>
    <xf numFmtId="0" fontId="5" fillId="40" borderId="1" xfId="0" applyFont="1" applyFill="1" applyBorder="1" applyAlignment="1">
      <alignment horizontal="left"/>
    </xf>
    <xf numFmtId="0" fontId="2" fillId="40" borderId="1" xfId="0" applyFont="1" applyFill="1" applyBorder="1" applyAlignment="1">
      <alignment horizontal="left"/>
    </xf>
    <xf numFmtId="0" fontId="0" fillId="41" borderId="1" xfId="0" applyFill="1" applyBorder="1" applyAlignment="1">
      <alignment horizontal="left" vertical="center" readingOrder="1"/>
    </xf>
    <xf numFmtId="0" fontId="5" fillId="41" borderId="1" xfId="0" applyFont="1" applyFill="1" applyBorder="1" applyAlignment="1">
      <alignment horizontal="left"/>
    </xf>
    <xf numFmtId="11" fontId="1" fillId="2" borderId="1" xfId="0" applyNumberFormat="1" applyFont="1" applyFill="1" applyBorder="1" applyAlignment="1">
      <alignment horizontal="left" vertical="center"/>
    </xf>
    <xf numFmtId="0" fontId="1" fillId="45" borderId="1" xfId="0" applyFont="1" applyFill="1" applyBorder="1" applyAlignment="1">
      <alignment horizontal="left" vertical="center"/>
    </xf>
    <xf numFmtId="0" fontId="5" fillId="45" borderId="1" xfId="0" applyFont="1" applyFill="1" applyBorder="1" applyAlignment="1">
      <alignment horizontal="left"/>
    </xf>
    <xf numFmtId="49" fontId="11" fillId="46" borderId="1" xfId="0" applyNumberFormat="1" applyFont="1" applyFill="1" applyBorder="1" applyAlignment="1">
      <alignment horizontal="left" vertical="center"/>
    </xf>
    <xf numFmtId="0" fontId="5" fillId="46" borderId="1" xfId="0" applyFont="1" applyFill="1" applyBorder="1" applyAlignment="1">
      <alignment horizontal="left"/>
    </xf>
    <xf numFmtId="0" fontId="1" fillId="46" borderId="1" xfId="0" applyFont="1" applyFill="1" applyBorder="1" applyAlignment="1">
      <alignment horizontal="left" vertical="center"/>
    </xf>
    <xf numFmtId="0" fontId="1" fillId="35" borderId="1" xfId="0" applyFont="1" applyFill="1" applyBorder="1" applyAlignment="1">
      <alignment horizontal="left" vertical="center"/>
    </xf>
    <xf numFmtId="0" fontId="2" fillId="41" borderId="1" xfId="0" applyFont="1" applyFill="1" applyBorder="1" applyAlignment="1">
      <alignment horizontal="left"/>
    </xf>
    <xf numFmtId="0" fontId="0" fillId="41" borderId="1" xfId="0" applyFill="1" applyBorder="1" applyAlignment="1">
      <alignment horizontal="left" vertical="center"/>
    </xf>
    <xf numFmtId="0" fontId="2" fillId="45" borderId="1" xfId="0" applyFont="1" applyFill="1" applyBorder="1" applyAlignment="1">
      <alignment horizontal="left"/>
    </xf>
    <xf numFmtId="0" fontId="2" fillId="46" borderId="1" xfId="0" applyFont="1" applyFill="1" applyBorder="1" applyAlignment="1">
      <alignment horizontal="left"/>
    </xf>
    <xf numFmtId="0" fontId="0" fillId="41" borderId="1" xfId="0" applyFill="1" applyBorder="1" applyAlignment="1">
      <alignment horizontal="left" wrapText="1"/>
    </xf>
    <xf numFmtId="49" fontId="0" fillId="40" borderId="1" xfId="0" applyNumberFormat="1" applyFill="1" applyBorder="1" applyAlignment="1">
      <alignment horizontal="left"/>
    </xf>
    <xf numFmtId="49" fontId="0" fillId="12" borderId="1" xfId="0" applyNumberFormat="1" applyFill="1" applyBorder="1" applyAlignment="1">
      <alignment horizontal="left" vertical="center" wrapText="1"/>
    </xf>
    <xf numFmtId="49" fontId="0" fillId="41" borderId="1" xfId="0" applyNumberFormat="1" applyFill="1" applyBorder="1" applyAlignment="1">
      <alignment horizontal="left"/>
    </xf>
    <xf numFmtId="49" fontId="0" fillId="41" borderId="1" xfId="0" applyNumberFormat="1" applyFill="1" applyBorder="1" applyAlignment="1">
      <alignment horizontal="left" vertical="center" wrapText="1"/>
    </xf>
    <xf numFmtId="49" fontId="0" fillId="45" borderId="1" xfId="0" applyNumberFormat="1" applyFill="1" applyBorder="1" applyAlignment="1">
      <alignment horizontal="left"/>
    </xf>
    <xf numFmtId="49" fontId="0" fillId="46" borderId="1" xfId="0" applyNumberFormat="1" applyFill="1" applyBorder="1" applyAlignment="1">
      <alignment horizontal="left"/>
    </xf>
    <xf numFmtId="49" fontId="13" fillId="47" borderId="2" xfId="0" applyNumberFormat="1" applyFont="1" applyFill="1" applyBorder="1" applyAlignment="1">
      <alignment horizontal="left" vertical="center"/>
    </xf>
    <xf numFmtId="49" fontId="13" fillId="48" borderId="2" xfId="0" applyNumberFormat="1" applyFont="1" applyFill="1" applyBorder="1" applyAlignment="1">
      <alignment horizontal="left" vertical="center"/>
    </xf>
    <xf numFmtId="0" fontId="13" fillId="48" borderId="2" xfId="0" applyFont="1" applyFill="1" applyBorder="1" applyAlignment="1">
      <alignment horizontal="left" vertical="center"/>
    </xf>
    <xf numFmtId="49" fontId="13" fillId="49" borderId="2" xfId="0" applyNumberFormat="1" applyFont="1" applyFill="1" applyBorder="1" applyAlignment="1">
      <alignment horizontal="left" vertical="center"/>
    </xf>
    <xf numFmtId="0" fontId="13" fillId="49" borderId="2" xfId="0" applyFont="1" applyFill="1" applyBorder="1" applyAlignment="1">
      <alignment horizontal="left" vertical="center"/>
    </xf>
    <xf numFmtId="0" fontId="13" fillId="50" borderId="2" xfId="0" applyFont="1" applyFill="1" applyBorder="1" applyAlignment="1">
      <alignment horizontal="left"/>
    </xf>
    <xf numFmtId="0" fontId="13" fillId="51" borderId="2" xfId="0" applyFont="1" applyFill="1" applyBorder="1" applyAlignment="1">
      <alignment horizontal="left" vertical="center"/>
    </xf>
    <xf numFmtId="0" fontId="1" fillId="36" borderId="1" xfId="0" applyFont="1" applyFill="1" applyBorder="1" applyAlignment="1">
      <alignment horizontal="left" vertical="center"/>
    </xf>
    <xf numFmtId="0" fontId="4" fillId="40" borderId="1" xfId="0" applyFont="1" applyFill="1" applyBorder="1" applyAlignment="1">
      <alignment horizontal="left"/>
    </xf>
    <xf numFmtId="0" fontId="0" fillId="52" borderId="1" xfId="0" applyFill="1" applyBorder="1" applyAlignment="1">
      <alignment horizontal="left"/>
    </xf>
    <xf numFmtId="0" fontId="0" fillId="52" borderId="0" xfId="0" applyFill="1" applyAlignment="1">
      <alignment horizontal="left"/>
    </xf>
    <xf numFmtId="0" fontId="1" fillId="52" borderId="1" xfId="0" applyFont="1" applyFill="1" applyBorder="1" applyAlignment="1">
      <alignment horizontal="left" vertical="center"/>
    </xf>
    <xf numFmtId="0" fontId="1" fillId="39" borderId="1" xfId="0" applyFont="1" applyFill="1" applyBorder="1" applyAlignment="1">
      <alignment horizontal="left" vertical="center"/>
    </xf>
    <xf numFmtId="0" fontId="0" fillId="39" borderId="0" xfId="0" applyFill="1" applyAlignment="1">
      <alignment horizontal="left"/>
    </xf>
    <xf numFmtId="0" fontId="0" fillId="39" borderId="4" xfId="0" applyFill="1" applyBorder="1" applyAlignment="1">
      <alignment horizontal="left"/>
    </xf>
    <xf numFmtId="0" fontId="1" fillId="44" borderId="1" xfId="0" applyFont="1" applyFill="1" applyBorder="1" applyAlignment="1">
      <alignment horizontal="left" vertical="center"/>
    </xf>
    <xf numFmtId="0" fontId="0" fillId="13" borderId="1" xfId="0" applyFill="1" applyBorder="1" applyAlignment="1">
      <alignment horizontal="left" vertical="center"/>
    </xf>
    <xf numFmtId="49" fontId="11" fillId="41" borderId="1" xfId="0" applyNumberFormat="1" applyFont="1" applyFill="1" applyBorder="1" applyAlignment="1">
      <alignment horizontal="left" vertical="center"/>
    </xf>
    <xf numFmtId="49" fontId="11" fillId="41" borderId="1" xfId="0" applyNumberFormat="1" applyFont="1" applyFill="1" applyBorder="1" applyAlignment="1">
      <alignment horizontal="left" vertical="center" wrapText="1"/>
    </xf>
    <xf numFmtId="0" fontId="1" fillId="41" borderId="1" xfId="0" applyFont="1" applyFill="1" applyBorder="1" applyAlignment="1">
      <alignment horizontal="left" vertical="center"/>
    </xf>
    <xf numFmtId="0" fontId="1" fillId="12" borderId="1" xfId="0" applyFont="1" applyFill="1" applyBorder="1" applyAlignment="1">
      <alignment horizontal="left" vertical="center"/>
    </xf>
    <xf numFmtId="0" fontId="23" fillId="40" borderId="1" xfId="0" applyFont="1" applyFill="1" applyBorder="1" applyAlignment="1">
      <alignment horizontal="left" vertical="center" wrapText="1"/>
    </xf>
    <xf numFmtId="0" fontId="1" fillId="40" borderId="1" xfId="0" applyFont="1" applyFill="1" applyBorder="1" applyAlignment="1">
      <alignment horizontal="left" vertical="center"/>
    </xf>
    <xf numFmtId="0" fontId="23" fillId="40" borderId="1" xfId="0" applyFont="1" applyFill="1" applyBorder="1" applyAlignment="1">
      <alignment horizontal="left"/>
    </xf>
    <xf numFmtId="0" fontId="1" fillId="40" borderId="1" xfId="0" applyFont="1" applyFill="1" applyBorder="1" applyAlignment="1">
      <alignment horizontal="left"/>
    </xf>
    <xf numFmtId="0" fontId="1" fillId="41" borderId="1" xfId="0" applyFont="1" applyFill="1" applyBorder="1" applyAlignment="1">
      <alignment horizontal="left"/>
    </xf>
    <xf numFmtId="0" fontId="1" fillId="13" borderId="1" xfId="0" applyFont="1" applyFill="1" applyBorder="1" applyAlignment="1">
      <alignment horizontal="left"/>
    </xf>
    <xf numFmtId="0" fontId="0" fillId="13" borderId="1" xfId="0" applyFill="1" applyBorder="1" applyAlignment="1">
      <alignment horizontal="left" vertical="center" readingOrder="1"/>
    </xf>
    <xf numFmtId="49" fontId="11" fillId="13" borderId="1" xfId="0" applyNumberFormat="1" applyFont="1" applyFill="1" applyBorder="1" applyAlignment="1">
      <alignment horizontal="left" vertical="center"/>
    </xf>
    <xf numFmtId="20" fontId="2" fillId="12" borderId="1" xfId="0" applyNumberFormat="1" applyFont="1" applyFill="1" applyBorder="1" applyAlignment="1">
      <alignment horizontal="left"/>
    </xf>
    <xf numFmtId="0" fontId="13" fillId="40" borderId="1" xfId="0" applyFont="1" applyFill="1" applyBorder="1" applyAlignment="1">
      <alignment horizontal="left"/>
    </xf>
    <xf numFmtId="20" fontId="2" fillId="40" borderId="1" xfId="0" applyNumberFormat="1" applyFont="1" applyFill="1" applyBorder="1" applyAlignment="1">
      <alignment horizontal="left"/>
    </xf>
    <xf numFmtId="0" fontId="23" fillId="40" borderId="1" xfId="0" applyFont="1" applyFill="1" applyBorder="1" applyAlignment="1">
      <alignment horizontal="left" vertical="center"/>
    </xf>
    <xf numFmtId="0" fontId="13" fillId="53" borderId="2" xfId="0" applyFont="1" applyFill="1" applyBorder="1" applyAlignment="1">
      <alignment horizontal="left" vertical="center"/>
    </xf>
    <xf numFmtId="0" fontId="13" fillId="47" borderId="2" xfId="0" applyFont="1" applyFill="1" applyBorder="1" applyAlignment="1">
      <alignment horizontal="left" vertical="center"/>
    </xf>
    <xf numFmtId="49" fontId="13" fillId="51" borderId="2" xfId="0" applyNumberFormat="1" applyFont="1" applyFill="1" applyBorder="1" applyAlignment="1">
      <alignment horizontal="left" vertical="center"/>
    </xf>
    <xf numFmtId="49" fontId="18" fillId="51" borderId="2" xfId="0" applyNumberFormat="1" applyFont="1" applyFill="1" applyBorder="1" applyAlignment="1">
      <alignment horizontal="left" vertical="center"/>
    </xf>
    <xf numFmtId="0" fontId="0" fillId="8" borderId="1" xfId="0" applyFill="1" applyBorder="1" applyAlignment="1">
      <alignment horizontal="left"/>
    </xf>
    <xf numFmtId="0" fontId="24" fillId="51" borderId="1" xfId="0" applyFont="1" applyFill="1" applyBorder="1" applyAlignment="1">
      <alignment horizontal="left" vertical="center"/>
    </xf>
    <xf numFmtId="0" fontId="1" fillId="11" borderId="1" xfId="0" applyFont="1" applyFill="1" applyBorder="1" applyAlignment="1">
      <alignment horizontal="left" vertical="center"/>
    </xf>
    <xf numFmtId="0" fontId="5" fillId="8" borderId="1" xfId="0" applyFont="1" applyFill="1" applyBorder="1" applyAlignment="1">
      <alignment horizontal="left"/>
    </xf>
    <xf numFmtId="0" fontId="1" fillId="8" borderId="1" xfId="0" applyFont="1" applyFill="1" applyBorder="1" applyAlignment="1">
      <alignment horizontal="left" vertical="center"/>
    </xf>
    <xf numFmtId="0" fontId="0" fillId="24" borderId="1" xfId="0" applyFill="1" applyBorder="1" applyAlignment="1">
      <alignment horizontal="left" vertical="center" readingOrder="1"/>
    </xf>
    <xf numFmtId="0" fontId="2" fillId="8" borderId="1" xfId="0" applyFont="1" applyFill="1" applyBorder="1" applyAlignment="1">
      <alignment horizontal="left"/>
    </xf>
    <xf numFmtId="49" fontId="0" fillId="8" borderId="1" xfId="0" applyNumberFormat="1" applyFill="1" applyBorder="1" applyAlignment="1">
      <alignment horizontal="left"/>
    </xf>
    <xf numFmtId="49" fontId="11" fillId="18" borderId="2" xfId="0" applyNumberFormat="1" applyFont="1" applyFill="1" applyBorder="1" applyAlignment="1">
      <alignment horizontal="left" vertical="center"/>
    </xf>
    <xf numFmtId="49" fontId="13" fillId="19" borderId="2" xfId="0" applyNumberFormat="1" applyFont="1" applyFill="1" applyBorder="1" applyAlignment="1">
      <alignment horizontal="left" vertical="center"/>
    </xf>
    <xf numFmtId="0" fontId="4" fillId="43" borderId="1" xfId="0" applyFont="1" applyFill="1" applyBorder="1" applyAlignment="1">
      <alignment horizontal="left"/>
    </xf>
    <xf numFmtId="0" fontId="1" fillId="43" borderId="1" xfId="0" applyFont="1" applyFill="1" applyBorder="1" applyAlignment="1">
      <alignment horizontal="left" vertical="center"/>
    </xf>
    <xf numFmtId="0" fontId="4" fillId="13" borderId="1" xfId="0" applyFont="1" applyFill="1" applyBorder="1" applyAlignment="1">
      <alignment horizontal="left"/>
    </xf>
    <xf numFmtId="0" fontId="2" fillId="13" borderId="1" xfId="0" applyFont="1" applyFill="1" applyBorder="1" applyAlignment="1">
      <alignment horizontal="left" vertical="center"/>
    </xf>
    <xf numFmtId="0" fontId="0" fillId="8" borderId="1" xfId="0" applyFill="1" applyBorder="1" applyAlignment="1">
      <alignment horizontal="left" vertical="center"/>
    </xf>
    <xf numFmtId="0" fontId="4" fillId="8" borderId="1" xfId="0" applyFont="1" applyFill="1" applyBorder="1" applyAlignment="1">
      <alignment horizontal="left"/>
    </xf>
    <xf numFmtId="0" fontId="4" fillId="45" borderId="1" xfId="0" applyFont="1" applyFill="1" applyBorder="1" applyAlignment="1">
      <alignment horizontal="left"/>
    </xf>
    <xf numFmtId="0" fontId="0" fillId="45" borderId="1" xfId="0" applyFill="1" applyBorder="1" applyAlignment="1">
      <alignment horizontal="left" vertical="center"/>
    </xf>
    <xf numFmtId="0" fontId="4" fillId="13" borderId="1" xfId="0" applyFont="1" applyFill="1" applyBorder="1" applyAlignment="1">
      <alignment horizontal="left" vertical="center"/>
    </xf>
    <xf numFmtId="0" fontId="23" fillId="13" borderId="1" xfId="0" applyFont="1" applyFill="1" applyBorder="1" applyAlignment="1">
      <alignment horizontal="left" vertical="center"/>
    </xf>
    <xf numFmtId="0" fontId="25" fillId="13" borderId="1" xfId="0" applyFont="1" applyFill="1" applyBorder="1" applyAlignment="1">
      <alignment horizontal="left"/>
    </xf>
    <xf numFmtId="0" fontId="4" fillId="40" borderId="1" xfId="0" applyFont="1" applyFill="1" applyBorder="1" applyAlignment="1">
      <alignment horizontal="left" vertical="center"/>
    </xf>
    <xf numFmtId="0" fontId="25" fillId="40" borderId="1" xfId="0" applyFont="1" applyFill="1" applyBorder="1" applyAlignment="1">
      <alignment horizontal="left"/>
    </xf>
    <xf numFmtId="0" fontId="4" fillId="8" borderId="1" xfId="0" applyFont="1" applyFill="1" applyBorder="1" applyAlignment="1">
      <alignment horizontal="left" vertical="center"/>
    </xf>
    <xf numFmtId="0" fontId="23" fillId="8" borderId="1" xfId="0" applyFont="1" applyFill="1" applyBorder="1" applyAlignment="1">
      <alignment horizontal="left" vertical="center"/>
    </xf>
    <xf numFmtId="0" fontId="25" fillId="8" borderId="1" xfId="0" applyFont="1" applyFill="1" applyBorder="1" applyAlignment="1">
      <alignment horizontal="left"/>
    </xf>
    <xf numFmtId="0" fontId="23" fillId="8" borderId="1" xfId="0" applyFont="1" applyFill="1" applyBorder="1" applyAlignment="1">
      <alignment horizontal="left" vertical="center" wrapText="1"/>
    </xf>
    <xf numFmtId="0" fontId="4" fillId="45" borderId="1" xfId="0" applyFont="1" applyFill="1" applyBorder="1" applyAlignment="1">
      <alignment horizontal="left" vertical="center"/>
    </xf>
    <xf numFmtId="0" fontId="23" fillId="45" borderId="1" xfId="0" applyFont="1" applyFill="1" applyBorder="1" applyAlignment="1">
      <alignment horizontal="left" vertical="center"/>
    </xf>
    <xf numFmtId="0" fontId="25" fillId="45" borderId="1" xfId="0" applyFont="1" applyFill="1" applyBorder="1" applyAlignment="1">
      <alignment horizontal="left"/>
    </xf>
    <xf numFmtId="0" fontId="13" fillId="13" borderId="1" xfId="0" applyFont="1" applyFill="1" applyBorder="1" applyAlignment="1">
      <alignment horizontal="left"/>
    </xf>
    <xf numFmtId="0" fontId="13" fillId="8" borderId="1" xfId="0" applyFont="1" applyFill="1" applyBorder="1" applyAlignment="1">
      <alignment horizontal="left"/>
    </xf>
    <xf numFmtId="0" fontId="13" fillId="45" borderId="1" xfId="0" applyFont="1" applyFill="1" applyBorder="1" applyAlignment="1">
      <alignment horizontal="left"/>
    </xf>
    <xf numFmtId="49" fontId="4" fillId="13" borderId="1" xfId="0" applyNumberFormat="1" applyFont="1" applyFill="1" applyBorder="1" applyAlignment="1">
      <alignment horizontal="left"/>
    </xf>
    <xf numFmtId="49" fontId="4" fillId="40" borderId="1" xfId="0" applyNumberFormat="1" applyFont="1" applyFill="1" applyBorder="1" applyAlignment="1">
      <alignment horizontal="left"/>
    </xf>
    <xf numFmtId="49" fontId="4" fillId="8" borderId="1" xfId="0" applyNumberFormat="1" applyFont="1" applyFill="1" applyBorder="1" applyAlignment="1">
      <alignment horizontal="left"/>
    </xf>
    <xf numFmtId="49" fontId="4" fillId="45" borderId="1" xfId="0" applyNumberFormat="1" applyFont="1" applyFill="1" applyBorder="1" applyAlignment="1">
      <alignment horizontal="left"/>
    </xf>
    <xf numFmtId="0" fontId="13" fillId="50" borderId="2" xfId="0" applyFont="1" applyFill="1" applyBorder="1" applyAlignment="1">
      <alignment horizontal="left" vertical="center"/>
    </xf>
    <xf numFmtId="0" fontId="4" fillId="46" borderId="1" xfId="0" applyFont="1" applyFill="1" applyBorder="1" applyAlignment="1">
      <alignment horizontal="left"/>
    </xf>
    <xf numFmtId="0" fontId="4" fillId="24" borderId="1" xfId="0" applyFont="1" applyFill="1" applyBorder="1" applyAlignment="1">
      <alignment horizontal="left"/>
    </xf>
    <xf numFmtId="0" fontId="0" fillId="43" borderId="1" xfId="0" applyFill="1" applyBorder="1" applyAlignment="1">
      <alignment horizontal="left" vertical="center"/>
    </xf>
    <xf numFmtId="0" fontId="4" fillId="41" borderId="1" xfId="0" applyFont="1" applyFill="1" applyBorder="1" applyAlignment="1">
      <alignment horizontal="left"/>
    </xf>
    <xf numFmtId="0" fontId="4" fillId="46" borderId="1" xfId="0" applyFont="1" applyFill="1" applyBorder="1" applyAlignment="1">
      <alignment horizontal="left" vertical="center"/>
    </xf>
    <xf numFmtId="0" fontId="23" fillId="46" borderId="1" xfId="0" applyFont="1" applyFill="1" applyBorder="1" applyAlignment="1">
      <alignment horizontal="left" vertical="center"/>
    </xf>
    <xf numFmtId="0" fontId="25" fillId="46" borderId="1" xfId="0" applyFont="1" applyFill="1" applyBorder="1" applyAlignment="1">
      <alignment horizontal="left"/>
    </xf>
    <xf numFmtId="0" fontId="4" fillId="24" borderId="1" xfId="0" applyFont="1" applyFill="1" applyBorder="1" applyAlignment="1">
      <alignment horizontal="left" vertical="center"/>
    </xf>
    <xf numFmtId="0" fontId="23" fillId="24" borderId="1" xfId="0" applyFont="1" applyFill="1" applyBorder="1" applyAlignment="1">
      <alignment horizontal="left" vertical="center"/>
    </xf>
    <xf numFmtId="0" fontId="25" fillId="24" borderId="1" xfId="0" applyFont="1" applyFill="1" applyBorder="1" applyAlignment="1">
      <alignment horizontal="left"/>
    </xf>
    <xf numFmtId="0" fontId="4" fillId="41" borderId="1" xfId="0" applyFont="1" applyFill="1" applyBorder="1" applyAlignment="1">
      <alignment horizontal="left" vertical="center"/>
    </xf>
    <xf numFmtId="0" fontId="23" fillId="41" borderId="1" xfId="0" applyFont="1" applyFill="1" applyBorder="1" applyAlignment="1">
      <alignment horizontal="left" vertical="center"/>
    </xf>
    <xf numFmtId="0" fontId="25" fillId="41" borderId="1" xfId="0" applyFont="1" applyFill="1" applyBorder="1" applyAlignment="1">
      <alignment horizontal="left"/>
    </xf>
    <xf numFmtId="0" fontId="0" fillId="46" borderId="1" xfId="0" applyFill="1" applyBorder="1" applyAlignment="1">
      <alignment horizontal="left" vertical="center" readingOrder="1"/>
    </xf>
    <xf numFmtId="0" fontId="0" fillId="46" borderId="1" xfId="0" applyFill="1" applyBorder="1" applyAlignment="1">
      <alignment horizontal="left" vertical="center"/>
    </xf>
    <xf numFmtId="0" fontId="0" fillId="40" borderId="1" xfId="0" applyFill="1" applyBorder="1" applyAlignment="1">
      <alignment horizontal="left" vertical="center"/>
    </xf>
    <xf numFmtId="0" fontId="13" fillId="46" borderId="1" xfId="0" applyFont="1" applyFill="1" applyBorder="1" applyAlignment="1">
      <alignment horizontal="left"/>
    </xf>
    <xf numFmtId="0" fontId="13" fillId="24" borderId="1" xfId="0" applyFont="1" applyFill="1" applyBorder="1" applyAlignment="1">
      <alignment horizontal="left"/>
    </xf>
    <xf numFmtId="0" fontId="13" fillId="41" borderId="1" xfId="0" applyFont="1" applyFill="1" applyBorder="1" applyAlignment="1">
      <alignment horizontal="left"/>
    </xf>
    <xf numFmtId="0" fontId="1" fillId="24" borderId="1" xfId="0" applyFont="1" applyFill="1" applyBorder="1" applyAlignment="1">
      <alignment horizontal="left"/>
    </xf>
    <xf numFmtId="49" fontId="4" fillId="46" borderId="1" xfId="0" applyNumberFormat="1" applyFont="1" applyFill="1" applyBorder="1" applyAlignment="1">
      <alignment horizontal="left"/>
    </xf>
    <xf numFmtId="49" fontId="4" fillId="24" borderId="1" xfId="0" applyNumberFormat="1" applyFont="1" applyFill="1" applyBorder="1" applyAlignment="1">
      <alignment horizontal="left"/>
    </xf>
    <xf numFmtId="49" fontId="4" fillId="41" borderId="1" xfId="0" applyNumberFormat="1" applyFont="1" applyFill="1" applyBorder="1" applyAlignment="1">
      <alignment horizontal="left"/>
    </xf>
    <xf numFmtId="0" fontId="26" fillId="41" borderId="1" xfId="0" applyFont="1" applyFill="1" applyBorder="1" applyAlignment="1">
      <alignment horizontal="left"/>
    </xf>
    <xf numFmtId="0" fontId="0" fillId="54" borderId="1" xfId="0" applyFill="1" applyBorder="1" applyAlignment="1">
      <alignment horizontal="left"/>
    </xf>
    <xf numFmtId="0" fontId="23" fillId="43" borderId="1" xfId="0" applyFont="1" applyFill="1" applyBorder="1" applyAlignment="1">
      <alignment horizontal="left" vertical="center"/>
    </xf>
    <xf numFmtId="0" fontId="4" fillId="52" borderId="1" xfId="0" applyFont="1" applyFill="1" applyBorder="1" applyAlignment="1">
      <alignment horizontal="left"/>
    </xf>
    <xf numFmtId="0" fontId="1" fillId="52" borderId="1" xfId="0" applyFont="1" applyFill="1" applyBorder="1" applyAlignment="1">
      <alignment horizontal="left"/>
    </xf>
    <xf numFmtId="0" fontId="1" fillId="54" borderId="1" xfId="0" applyFont="1" applyFill="1" applyBorder="1" applyAlignment="1">
      <alignment horizontal="left" vertical="center"/>
    </xf>
    <xf numFmtId="0" fontId="5" fillId="54" borderId="1" xfId="0" applyFont="1" applyFill="1" applyBorder="1" applyAlignment="1">
      <alignment horizontal="left"/>
    </xf>
    <xf numFmtId="0" fontId="21" fillId="40" borderId="1" xfId="0" applyFont="1" applyFill="1" applyBorder="1" applyAlignment="1">
      <alignment horizontal="left" vertical="center"/>
    </xf>
    <xf numFmtId="49" fontId="11" fillId="40" borderId="1" xfId="0" applyNumberFormat="1" applyFont="1" applyFill="1" applyBorder="1" applyAlignment="1">
      <alignment horizontal="left" vertical="center" readingOrder="1"/>
    </xf>
    <xf numFmtId="49" fontId="11" fillId="54" borderId="1" xfId="0" applyNumberFormat="1" applyFont="1" applyFill="1" applyBorder="1" applyAlignment="1">
      <alignment horizontal="left" vertical="center" readingOrder="1"/>
    </xf>
    <xf numFmtId="0" fontId="0" fillId="54" borderId="1" xfId="0" applyFill="1" applyBorder="1" applyAlignment="1">
      <alignment horizontal="left" vertical="center" readingOrder="1"/>
    </xf>
    <xf numFmtId="0" fontId="0" fillId="35" borderId="1" xfId="0" applyFill="1" applyBorder="1" applyAlignment="1">
      <alignment horizontal="left" vertical="center" readingOrder="1"/>
    </xf>
    <xf numFmtId="0" fontId="2" fillId="54" borderId="1" xfId="0" applyFont="1" applyFill="1" applyBorder="1" applyAlignment="1">
      <alignment horizontal="left"/>
    </xf>
    <xf numFmtId="0" fontId="0" fillId="40" borderId="1" xfId="0" applyFill="1" applyBorder="1" applyAlignment="1">
      <alignment horizontal="left" vertical="center" wrapText="1"/>
    </xf>
    <xf numFmtId="49" fontId="0" fillId="54" borderId="1" xfId="0" applyNumberFormat="1" applyFill="1" applyBorder="1" applyAlignment="1">
      <alignment horizontal="left"/>
    </xf>
    <xf numFmtId="49" fontId="0" fillId="13" borderId="1" xfId="0" applyNumberFormat="1" applyFill="1" applyBorder="1" applyAlignment="1">
      <alignment horizontal="left" vertical="center"/>
    </xf>
    <xf numFmtId="49" fontId="0" fillId="40" borderId="1" xfId="0" applyNumberFormat="1" applyFill="1" applyBorder="1" applyAlignment="1">
      <alignment horizontal="left" vertical="center"/>
    </xf>
    <xf numFmtId="49" fontId="0" fillId="54" borderId="1" xfId="0" applyNumberFormat="1" applyFill="1" applyBorder="1" applyAlignment="1">
      <alignment horizontal="left" vertical="center"/>
    </xf>
    <xf numFmtId="0" fontId="3" fillId="24" borderId="1" xfId="0" applyFont="1" applyFill="1" applyBorder="1" applyAlignment="1">
      <alignment horizontal="left" vertical="center"/>
    </xf>
    <xf numFmtId="0" fontId="4" fillId="44" borderId="1" xfId="0" applyFont="1" applyFill="1" applyBorder="1" applyAlignment="1">
      <alignment horizontal="left"/>
    </xf>
    <xf numFmtId="0" fontId="23" fillId="44" borderId="1" xfId="0" applyFont="1" applyFill="1" applyBorder="1" applyAlignment="1">
      <alignment horizontal="left" vertical="center"/>
    </xf>
    <xf numFmtId="49" fontId="11" fillId="0" borderId="1" xfId="0" applyNumberFormat="1" applyFont="1" applyBorder="1" applyAlignment="1">
      <alignment horizontal="left" vertical="center" readingOrder="1"/>
    </xf>
    <xf numFmtId="0" fontId="13" fillId="55" borderId="2" xfId="0" applyFont="1" applyFill="1" applyBorder="1" applyAlignment="1">
      <alignment horizontal="left"/>
    </xf>
    <xf numFmtId="0" fontId="13" fillId="55" borderId="5" xfId="0" applyFont="1" applyFill="1" applyBorder="1" applyAlignment="1">
      <alignment horizontal="left"/>
    </xf>
    <xf numFmtId="0" fontId="13" fillId="55" borderId="2" xfId="0" applyFont="1" applyFill="1" applyBorder="1" applyAlignment="1">
      <alignment horizontal="left" vertical="center"/>
    </xf>
    <xf numFmtId="0" fontId="3" fillId="8" borderId="1" xfId="0" applyFont="1" applyFill="1" applyBorder="1" applyAlignment="1">
      <alignment horizontal="left" vertical="center"/>
    </xf>
    <xf numFmtId="0" fontId="18" fillId="55" borderId="2" xfId="0" applyFont="1" applyFill="1" applyBorder="1" applyAlignment="1">
      <alignment horizontal="left" vertical="center"/>
    </xf>
    <xf numFmtId="0" fontId="0" fillId="56" borderId="1" xfId="0" applyFill="1" applyBorder="1" applyAlignment="1">
      <alignment horizontal="left"/>
    </xf>
    <xf numFmtId="49" fontId="0" fillId="8" borderId="1" xfId="0" applyNumberFormat="1" applyFill="1" applyBorder="1" applyAlignment="1">
      <alignment horizontal="left" vertical="center"/>
    </xf>
    <xf numFmtId="49" fontId="0" fillId="9" borderId="1" xfId="0" applyNumberFormat="1" applyFill="1" applyBorder="1" applyAlignment="1">
      <alignment horizontal="left" vertical="center"/>
    </xf>
    <xf numFmtId="0" fontId="0" fillId="7" borderId="1" xfId="0" applyFill="1" applyBorder="1" applyAlignment="1">
      <alignment horizontal="left"/>
    </xf>
    <xf numFmtId="0" fontId="4" fillId="8" borderId="6" xfId="0" applyFont="1" applyFill="1" applyBorder="1" applyAlignment="1">
      <alignment horizontal="left"/>
    </xf>
    <xf numFmtId="0" fontId="11" fillId="31" borderId="2" xfId="0" applyFont="1" applyFill="1" applyBorder="1" applyAlignment="1">
      <alignment horizontal="left" vertical="center"/>
    </xf>
    <xf numFmtId="0" fontId="13" fillId="51" borderId="2" xfId="0" applyFont="1" applyFill="1" applyBorder="1" applyAlignment="1">
      <alignment horizontal="left"/>
    </xf>
    <xf numFmtId="0" fontId="0" fillId="52" borderId="1" xfId="0" applyFill="1" applyBorder="1" applyAlignment="1">
      <alignment horizontal="left" vertical="center"/>
    </xf>
    <xf numFmtId="0" fontId="0" fillId="57" borderId="1" xfId="0" applyFill="1" applyBorder="1" applyAlignment="1">
      <alignment horizontal="left"/>
    </xf>
    <xf numFmtId="0" fontId="0" fillId="58" borderId="1" xfId="0" applyFill="1" applyBorder="1" applyAlignment="1">
      <alignment horizontal="left"/>
    </xf>
    <xf numFmtId="0" fontId="0" fillId="0" borderId="1" xfId="0" applyBorder="1" applyAlignment="1">
      <alignment horizontal="left" vertical="center" wrapText="1" readingOrder="1"/>
    </xf>
    <xf numFmtId="0" fontId="0" fillId="9" borderId="1" xfId="0" applyFill="1" applyBorder="1" applyAlignment="1">
      <alignment horizontal="left" vertical="center" wrapText="1" readingOrder="1"/>
    </xf>
    <xf numFmtId="0" fontId="5" fillId="9" borderId="1" xfId="0" applyFont="1" applyFill="1" applyBorder="1" applyAlignment="1">
      <alignment horizontal="left"/>
    </xf>
    <xf numFmtId="0" fontId="5" fillId="57" borderId="1" xfId="0" applyFont="1" applyFill="1" applyBorder="1" applyAlignment="1">
      <alignment horizontal="left"/>
    </xf>
    <xf numFmtId="0" fontId="0" fillId="58" borderId="1" xfId="0" applyFill="1" applyBorder="1" applyAlignment="1">
      <alignment horizontal="left" vertical="center" wrapText="1" readingOrder="1"/>
    </xf>
    <xf numFmtId="0" fontId="5" fillId="58" borderId="1" xfId="0" applyFont="1" applyFill="1" applyBorder="1" applyAlignment="1">
      <alignment horizontal="left"/>
    </xf>
    <xf numFmtId="0" fontId="0" fillId="0" borderId="1" xfId="0" applyBorder="1" applyAlignment="1">
      <alignment horizontal="left" vertical="center" wrapText="1"/>
    </xf>
    <xf numFmtId="0" fontId="2" fillId="57" borderId="1" xfId="0" applyFont="1" applyFill="1" applyBorder="1" applyAlignment="1">
      <alignment horizontal="left"/>
    </xf>
    <xf numFmtId="0" fontId="0" fillId="57" borderId="1" xfId="0" applyFill="1" applyBorder="1" applyAlignment="1">
      <alignment horizontal="left" vertical="center" wrapText="1"/>
    </xf>
    <xf numFmtId="0" fontId="2" fillId="58" borderId="1" xfId="0" applyFont="1" applyFill="1" applyBorder="1" applyAlignment="1">
      <alignment horizontal="left"/>
    </xf>
    <xf numFmtId="0" fontId="0" fillId="58" borderId="1" xfId="0" applyFill="1" applyBorder="1" applyAlignment="1">
      <alignment horizontal="left" vertical="center" wrapText="1"/>
    </xf>
    <xf numFmtId="0" fontId="2" fillId="59" borderId="1" xfId="0" applyFont="1" applyFill="1" applyBorder="1" applyAlignment="1">
      <alignment horizontal="left"/>
    </xf>
    <xf numFmtId="0" fontId="0" fillId="59" borderId="1" xfId="0" applyFill="1" applyBorder="1" applyAlignment="1">
      <alignment horizontal="left"/>
    </xf>
    <xf numFmtId="0" fontId="0" fillId="59" borderId="1" xfId="0" applyFill="1" applyBorder="1" applyAlignment="1">
      <alignment horizontal="left" wrapText="1"/>
    </xf>
    <xf numFmtId="0" fontId="0" fillId="60" borderId="1" xfId="0" applyFill="1" applyBorder="1" applyAlignment="1">
      <alignment horizontal="left"/>
    </xf>
    <xf numFmtId="0" fontId="0" fillId="58" borderId="1" xfId="0" applyFill="1" applyBorder="1" applyAlignment="1">
      <alignment horizontal="left" wrapText="1"/>
    </xf>
    <xf numFmtId="49" fontId="0" fillId="59" borderId="1" xfId="0" applyNumberFormat="1" applyFill="1" applyBorder="1" applyAlignment="1">
      <alignment horizontal="left" vertical="center" wrapText="1"/>
    </xf>
    <xf numFmtId="49" fontId="0" fillId="59" borderId="1" xfId="0" applyNumberFormat="1" applyFill="1" applyBorder="1" applyAlignment="1">
      <alignment horizontal="left"/>
    </xf>
    <xf numFmtId="49" fontId="0" fillId="58" borderId="1" xfId="0" applyNumberFormat="1" applyFill="1" applyBorder="1" applyAlignment="1">
      <alignment horizontal="left" vertical="center" wrapText="1"/>
    </xf>
    <xf numFmtId="49" fontId="0" fillId="58" borderId="1" xfId="0" applyNumberFormat="1" applyFill="1" applyBorder="1" applyAlignment="1">
      <alignment horizontal="left"/>
    </xf>
    <xf numFmtId="49" fontId="0" fillId="59" borderId="1" xfId="0" applyNumberFormat="1" applyFill="1" applyBorder="1" applyAlignment="1">
      <alignment horizontal="left" vertical="center"/>
    </xf>
    <xf numFmtId="0" fontId="13" fillId="19" borderId="2" xfId="0" applyFont="1" applyFill="1" applyBorder="1" applyAlignment="1">
      <alignment horizontal="left"/>
    </xf>
    <xf numFmtId="0" fontId="13" fillId="50" borderId="2" xfId="0" applyFont="1" applyFill="1" applyBorder="1" applyAlignment="1">
      <alignment horizontal="left" vertical="center" wrapText="1"/>
    </xf>
    <xf numFmtId="0" fontId="0" fillId="8" borderId="1" xfId="0" applyFill="1" applyBorder="1" applyAlignment="1">
      <alignment horizontal="left" vertical="center" readingOrder="1"/>
    </xf>
    <xf numFmtId="0" fontId="13" fillId="8" borderId="2" xfId="0" applyFont="1" applyFill="1" applyBorder="1" applyAlignment="1">
      <alignment horizontal="left"/>
    </xf>
    <xf numFmtId="0" fontId="13" fillId="8" borderId="5" xfId="0" applyFont="1" applyFill="1" applyBorder="1" applyAlignment="1">
      <alignment horizontal="left"/>
    </xf>
    <xf numFmtId="0" fontId="18" fillId="55" borderId="2" xfId="0" applyFont="1" applyFill="1" applyBorder="1" applyAlignment="1">
      <alignment horizontal="left" vertical="center" readingOrder="1"/>
    </xf>
    <xf numFmtId="0" fontId="13" fillId="55" borderId="2" xfId="0" applyFont="1" applyFill="1" applyBorder="1" applyAlignment="1">
      <alignment horizontal="left" vertical="center" readingOrder="1"/>
    </xf>
    <xf numFmtId="0" fontId="5" fillId="8" borderId="1" xfId="0" applyFont="1" applyFill="1" applyBorder="1" applyAlignment="1">
      <alignment horizontal="left" vertical="center" readingOrder="1"/>
    </xf>
    <xf numFmtId="0" fontId="13" fillId="47" borderId="2" xfId="0" applyFont="1" applyFill="1" applyBorder="1" applyAlignment="1">
      <alignment horizontal="left" vertical="center" readingOrder="1"/>
    </xf>
    <xf numFmtId="49" fontId="13" fillId="47" borderId="2" xfId="0" applyNumberFormat="1" applyFont="1" applyFill="1" applyBorder="1" applyAlignment="1">
      <alignment horizontal="left" vertical="center" readingOrder="1"/>
    </xf>
    <xf numFmtId="0" fontId="13" fillId="48" borderId="2" xfId="0" applyFont="1" applyFill="1" applyBorder="1" applyAlignment="1">
      <alignment horizontal="left" vertical="center" readingOrder="1"/>
    </xf>
    <xf numFmtId="0" fontId="13" fillId="18" borderId="2" xfId="0" applyFont="1" applyFill="1" applyBorder="1" applyAlignment="1">
      <alignment horizontal="left" vertical="center" readingOrder="1"/>
    </xf>
    <xf numFmtId="49" fontId="13" fillId="18" borderId="2" xfId="0" applyNumberFormat="1" applyFont="1" applyFill="1" applyBorder="1" applyAlignment="1">
      <alignment horizontal="left" vertical="center" readingOrder="1"/>
    </xf>
    <xf numFmtId="0" fontId="18" fillId="48" borderId="2" xfId="0" applyFont="1" applyFill="1" applyBorder="1" applyAlignment="1">
      <alignment horizontal="left" vertical="center" readingOrder="1"/>
    </xf>
    <xf numFmtId="0" fontId="11" fillId="0" borderId="2" xfId="0" applyFont="1" applyBorder="1" applyAlignment="1">
      <alignment horizontal="left"/>
    </xf>
    <xf numFmtId="0" fontId="11" fillId="0" borderId="2" xfId="0" applyFont="1" applyBorder="1" applyAlignment="1">
      <alignment horizontal="left" vertical="center"/>
    </xf>
    <xf numFmtId="0" fontId="11" fillId="0" borderId="2" xfId="0" applyFont="1" applyBorder="1" applyAlignment="1">
      <alignment horizontal="left" vertical="center" wrapText="1"/>
    </xf>
    <xf numFmtId="0" fontId="11" fillId="61" borderId="2" xfId="0" applyFont="1" applyFill="1" applyBorder="1" applyAlignment="1">
      <alignment horizontal="left" vertical="center" wrapText="1"/>
    </xf>
    <xf numFmtId="0" fontId="13" fillId="61" borderId="2" xfId="0" applyFont="1" applyFill="1" applyBorder="1" applyAlignment="1">
      <alignment horizontal="left"/>
    </xf>
    <xf numFmtId="0" fontId="11" fillId="51" borderId="2" xfId="0" applyFont="1" applyFill="1" applyBorder="1" applyAlignment="1">
      <alignment horizontal="left" vertical="center" wrapText="1"/>
    </xf>
    <xf numFmtId="0" fontId="11" fillId="62" borderId="2" xfId="0" applyFont="1" applyFill="1" applyBorder="1" applyAlignment="1">
      <alignment horizontal="left"/>
    </xf>
    <xf numFmtId="0" fontId="0" fillId="0" borderId="1" xfId="0" applyBorder="1" applyAlignment="1"/>
    <xf numFmtId="0" fontId="0" fillId="9" borderId="4" xfId="0" applyFill="1" applyBorder="1" applyAlignment="1">
      <alignment horizontal="left"/>
    </xf>
    <xf numFmtId="0" fontId="0" fillId="0" borderId="4" xfId="0" applyBorder="1" applyAlignment="1"/>
    <xf numFmtId="0" fontId="27" fillId="0" borderId="1" xfId="0" applyFont="1" applyBorder="1" applyAlignment="1">
      <alignment horizontal="right"/>
    </xf>
    <xf numFmtId="0" fontId="27" fillId="0" borderId="1" xfId="0" applyFont="1" applyBorder="1" applyAlignment="1"/>
    <xf numFmtId="0" fontId="0" fillId="63" borderId="0" xfId="0" applyFont="1" applyFill="1">
      <alignment vertical="center"/>
    </xf>
    <xf numFmtId="0" fontId="28" fillId="0" borderId="1" xfId="0" applyFont="1" applyBorder="1" applyAlignment="1">
      <alignment horizontal="right" vertical="center"/>
    </xf>
    <xf numFmtId="0" fontId="27" fillId="0" borderId="1" xfId="0" applyFont="1" applyBorder="1">
      <alignment vertical="center"/>
    </xf>
    <xf numFmtId="0" fontId="27" fillId="0" borderId="1" xfId="0" applyFont="1" applyBorder="1" applyAlignment="1">
      <alignment horizontal="left"/>
    </xf>
    <xf numFmtId="0" fontId="29" fillId="0" borderId="1" xfId="0" applyFont="1" applyBorder="1" applyAlignment="1">
      <alignment horizontal="justify"/>
    </xf>
    <xf numFmtId="0" fontId="30" fillId="0" borderId="1" xfId="0" applyFont="1" applyBorder="1" applyAlignment="1"/>
    <xf numFmtId="0" fontId="0" fillId="9" borderId="4" xfId="0" applyFill="1" applyBorder="1" applyAlignment="1">
      <alignment horizontal="left" vertical="center" wrapText="1" readingOrder="1"/>
    </xf>
    <xf numFmtId="0" fontId="5" fillId="9" borderId="4" xfId="0" applyFont="1" applyFill="1" applyBorder="1" applyAlignment="1">
      <alignment horizontal="left"/>
    </xf>
    <xf numFmtId="0" fontId="2" fillId="9" borderId="4" xfId="0" applyFont="1" applyFill="1" applyBorder="1" applyAlignment="1">
      <alignment horizontal="left"/>
    </xf>
    <xf numFmtId="49" fontId="0" fillId="9" borderId="4" xfId="0" applyNumberFormat="1" applyFill="1" applyBorder="1" applyAlignment="1">
      <alignment horizontal="left"/>
    </xf>
    <xf numFmtId="0" fontId="11" fillId="62" borderId="7" xfId="0" applyFont="1" applyFill="1" applyBorder="1" applyAlignment="1">
      <alignment horizontal="left"/>
    </xf>
    <xf numFmtId="0" fontId="0" fillId="15" borderId="1" xfId="0" applyFont="1" applyFill="1" applyBorder="1" applyAlignment="1">
      <alignment horizontal="left"/>
    </xf>
    <xf numFmtId="0" fontId="0" fillId="24" borderId="1" xfId="0" applyFont="1" applyFill="1" applyBorder="1" applyAlignment="1">
      <alignment horizontal="left"/>
    </xf>
    <xf numFmtId="0" fontId="0" fillId="24" borderId="1" xfId="0" applyFont="1" applyFill="1" applyBorder="1" applyAlignment="1">
      <alignment horizontal="left" vertical="center"/>
    </xf>
    <xf numFmtId="0" fontId="0" fillId="44" borderId="1" xfId="0" applyFont="1" applyFill="1" applyBorder="1" applyAlignment="1">
      <alignment horizontal="left"/>
    </xf>
    <xf numFmtId="0" fontId="0" fillId="36" borderId="1" xfId="0" applyFont="1" applyFill="1" applyBorder="1" applyAlignment="1">
      <alignment horizontal="left"/>
    </xf>
    <xf numFmtId="0" fontId="0" fillId="36" borderId="0" xfId="0" applyFill="1" applyAlignment="1">
      <alignment horizontal="left"/>
    </xf>
    <xf numFmtId="0" fontId="1" fillId="36" borderId="4" xfId="0" applyFont="1" applyFill="1" applyBorder="1" applyAlignment="1">
      <alignment horizontal="left" vertical="center"/>
    </xf>
    <xf numFmtId="0" fontId="14" fillId="0" borderId="0" xfId="0" applyFont="1" applyAlignment="1"/>
    <xf numFmtId="0" fontId="0" fillId="8" borderId="1" xfId="0" applyFont="1" applyFill="1" applyBorder="1" applyAlignment="1">
      <alignment horizontal="left"/>
    </xf>
    <xf numFmtId="0" fontId="1" fillId="8" borderId="4" xfId="0" applyFont="1" applyFill="1" applyBorder="1" applyAlignment="1">
      <alignment horizontal="left" vertical="center"/>
    </xf>
    <xf numFmtId="0" fontId="0" fillId="9" borderId="1" xfId="0" applyFill="1" applyBorder="1" applyAlignment="1">
      <alignment horizontal="center"/>
    </xf>
    <xf numFmtId="49" fontId="7" fillId="10"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0" fontId="0" fillId="64" borderId="1" xfId="0" applyFill="1" applyBorder="1" applyAlignment="1">
      <alignment horizontal="center"/>
    </xf>
    <xf numFmtId="0" fontId="0" fillId="13" borderId="1" xfId="0" applyFill="1" applyBorder="1" applyAlignment="1">
      <alignment horizontal="center"/>
    </xf>
    <xf numFmtId="0" fontId="1" fillId="13" borderId="1" xfId="0" applyFont="1" applyFill="1" applyBorder="1" applyAlignment="1">
      <alignment horizontal="center" vertical="center"/>
    </xf>
    <xf numFmtId="0" fontId="0" fillId="2" borderId="1" xfId="0" applyFill="1" applyBorder="1" applyAlignment="1">
      <alignment horizontal="center"/>
    </xf>
    <xf numFmtId="0" fontId="0" fillId="65" borderId="1" xfId="0" applyFill="1" applyBorder="1" applyAlignment="1">
      <alignment horizontal="center"/>
    </xf>
    <xf numFmtId="0" fontId="0" fillId="66" borderId="1" xfId="0" applyFill="1" applyBorder="1" applyAlignment="1">
      <alignment horizontal="center"/>
    </xf>
    <xf numFmtId="0" fontId="14" fillId="66" borderId="1" xfId="0" applyFont="1" applyFill="1" applyBorder="1" applyAlignment="1">
      <alignment horizontal="center"/>
    </xf>
    <xf numFmtId="0" fontId="19" fillId="66" borderId="1" xfId="0" applyFont="1" applyFill="1" applyBorder="1" applyAlignment="1">
      <alignment horizontal="center"/>
    </xf>
    <xf numFmtId="0" fontId="20" fillId="2" borderId="1" xfId="0" applyFont="1" applyFill="1" applyBorder="1" applyAlignment="1">
      <alignment horizontal="center"/>
    </xf>
    <xf numFmtId="0" fontId="19" fillId="2" borderId="1" xfId="0" applyFont="1" applyFill="1" applyBorder="1" applyAlignment="1">
      <alignment horizontal="center"/>
    </xf>
    <xf numFmtId="0" fontId="0" fillId="23" borderId="1" xfId="0" applyFill="1" applyBorder="1" applyAlignment="1">
      <alignment horizontal="center"/>
    </xf>
    <xf numFmtId="0" fontId="0" fillId="23" borderId="1" xfId="0" applyFill="1" applyBorder="1" applyAlignment="1">
      <alignment horizontal="center" vertical="center"/>
    </xf>
    <xf numFmtId="0" fontId="1" fillId="23" borderId="1" xfId="0" applyFont="1" applyFill="1" applyBorder="1" applyAlignment="1">
      <alignment horizontal="center" vertical="center"/>
    </xf>
    <xf numFmtId="0" fontId="0" fillId="24" borderId="1" xfId="0" applyFill="1" applyBorder="1" applyAlignment="1">
      <alignment horizontal="center"/>
    </xf>
    <xf numFmtId="0" fontId="0" fillId="24" borderId="1" xfId="0" applyFill="1" applyBorder="1" applyAlignment="1">
      <alignment horizontal="center" vertical="center"/>
    </xf>
    <xf numFmtId="0" fontId="1" fillId="24" borderId="1" xfId="0" applyFont="1" applyFill="1" applyBorder="1" applyAlignment="1">
      <alignment horizontal="center" vertical="center"/>
    </xf>
    <xf numFmtId="0" fontId="0" fillId="67" borderId="1" xfId="0" applyFill="1" applyBorder="1" applyAlignment="1">
      <alignment horizontal="center"/>
    </xf>
    <xf numFmtId="0" fontId="21" fillId="67" borderId="1" xfId="0" applyFont="1" applyFill="1" applyBorder="1" applyAlignment="1">
      <alignment horizontal="center" vertical="center"/>
    </xf>
    <xf numFmtId="0" fontId="0" fillId="67" borderId="1" xfId="0" applyFill="1" applyBorder="1" applyAlignment="1">
      <alignment horizontal="center" vertical="center"/>
    </xf>
    <xf numFmtId="0" fontId="0" fillId="28" borderId="1" xfId="0" applyFill="1" applyBorder="1" applyAlignment="1">
      <alignment horizontal="center"/>
    </xf>
    <xf numFmtId="0" fontId="0" fillId="0" borderId="1" xfId="0" applyBorder="1" applyAlignment="1">
      <alignment horizontal="center"/>
    </xf>
    <xf numFmtId="0" fontId="1" fillId="2" borderId="1" xfId="0" applyFont="1" applyFill="1" applyBorder="1" applyAlignment="1">
      <alignment horizontal="center" vertical="center"/>
    </xf>
    <xf numFmtId="0" fontId="0" fillId="6" borderId="1" xfId="0" applyFill="1" applyBorder="1" applyAlignment="1">
      <alignment horizontal="center"/>
    </xf>
    <xf numFmtId="0" fontId="21" fillId="6" borderId="1" xfId="0" applyFont="1" applyFill="1" applyBorder="1" applyAlignment="1">
      <alignment horizontal="center" vertical="center"/>
    </xf>
    <xf numFmtId="0" fontId="0" fillId="36" borderId="1" xfId="0" applyFill="1" applyBorder="1" applyAlignment="1">
      <alignment horizontal="center"/>
    </xf>
    <xf numFmtId="0" fontId="0" fillId="68" borderId="1" xfId="0" applyFill="1" applyBorder="1" applyAlignment="1">
      <alignment horizontal="center"/>
    </xf>
    <xf numFmtId="0" fontId="0" fillId="69" borderId="1" xfId="0" applyFill="1" applyBorder="1" applyAlignment="1">
      <alignment horizontal="center"/>
    </xf>
    <xf numFmtId="0" fontId="0" fillId="45" borderId="1" xfId="0" applyFill="1" applyBorder="1" applyAlignment="1">
      <alignment horizontal="center"/>
    </xf>
    <xf numFmtId="0" fontId="1" fillId="45" borderId="1" xfId="0" applyFont="1" applyFill="1" applyBorder="1" applyAlignment="1">
      <alignment horizontal="center" vertical="center"/>
    </xf>
    <xf numFmtId="0" fontId="0" fillId="70" borderId="1" xfId="0" applyFill="1" applyBorder="1" applyAlignment="1">
      <alignment horizontal="center"/>
    </xf>
    <xf numFmtId="0" fontId="0" fillId="70" borderId="0" xfId="0" applyFill="1" applyAlignment="1">
      <alignment horizontal="center"/>
    </xf>
    <xf numFmtId="0" fontId="1" fillId="70" borderId="1" xfId="0" applyFont="1" applyFill="1" applyBorder="1" applyAlignment="1">
      <alignment horizontal="center" vertical="center"/>
    </xf>
    <xf numFmtId="0" fontId="1" fillId="6" borderId="1" xfId="0" applyFont="1" applyFill="1" applyBorder="1" applyAlignment="1">
      <alignment horizontal="center" vertical="center"/>
    </xf>
    <xf numFmtId="0" fontId="0" fillId="6" borderId="0" xfId="0" applyFill="1" applyAlignment="1">
      <alignment horizontal="center"/>
    </xf>
    <xf numFmtId="0" fontId="0" fillId="6" borderId="4" xfId="0" applyFill="1" applyBorder="1" applyAlignment="1">
      <alignment horizontal="center"/>
    </xf>
    <xf numFmtId="0" fontId="1" fillId="69" borderId="1" xfId="0" applyFont="1" applyFill="1" applyBorder="1" applyAlignment="1">
      <alignment horizontal="center" vertical="center"/>
    </xf>
    <xf numFmtId="0" fontId="1" fillId="64" borderId="1" xfId="0" applyFont="1" applyFill="1" applyBorder="1" applyAlignment="1">
      <alignment horizontal="center" vertical="center"/>
    </xf>
    <xf numFmtId="0" fontId="4" fillId="68" borderId="1" xfId="0" applyFont="1" applyFill="1" applyBorder="1" applyAlignment="1">
      <alignment horizontal="center"/>
    </xf>
    <xf numFmtId="0" fontId="1" fillId="68" borderId="0" xfId="0" applyFont="1" applyFill="1" applyAlignment="1">
      <alignment horizontal="center" vertical="center"/>
    </xf>
    <xf numFmtId="0" fontId="0" fillId="13" borderId="1" xfId="0" applyFill="1" applyBorder="1" applyAlignment="1">
      <alignment horizontal="center" vertical="center"/>
    </xf>
    <xf numFmtId="0" fontId="0" fillId="8" borderId="1" xfId="0" applyFill="1" applyBorder="1" applyAlignment="1">
      <alignment horizontal="center"/>
    </xf>
    <xf numFmtId="0" fontId="0" fillId="8" borderId="1" xfId="0" applyFill="1" applyBorder="1" applyAlignment="1">
      <alignment horizontal="center" vertical="center"/>
    </xf>
    <xf numFmtId="0" fontId="1" fillId="36" borderId="1" xfId="0" applyFont="1" applyFill="1" applyBorder="1" applyAlignment="1">
      <alignment horizontal="center" vertical="center"/>
    </xf>
    <xf numFmtId="0" fontId="0" fillId="36" borderId="1" xfId="0" applyFill="1" applyBorder="1" applyAlignment="1">
      <alignment horizontal="center" vertical="center"/>
    </xf>
    <xf numFmtId="0" fontId="0" fillId="68" borderId="1" xfId="0" applyFill="1" applyBorder="1" applyAlignment="1">
      <alignment horizontal="center" vertical="center"/>
    </xf>
    <xf numFmtId="0" fontId="1" fillId="68" borderId="1" xfId="0" applyFont="1" applyFill="1" applyBorder="1" applyAlignment="1">
      <alignment horizontal="center" vertical="center"/>
    </xf>
    <xf numFmtId="0" fontId="0" fillId="2" borderId="1" xfId="0" applyFill="1" applyBorder="1" applyAlignment="1">
      <alignment horizontal="center" vertical="center"/>
    </xf>
    <xf numFmtId="0" fontId="1" fillId="8" borderId="1" xfId="0" applyFont="1" applyFill="1" applyBorder="1" applyAlignment="1">
      <alignment horizontal="center" vertical="center"/>
    </xf>
    <xf numFmtId="0" fontId="4" fillId="13" borderId="1" xfId="0" applyFont="1" applyFill="1" applyBorder="1" applyAlignment="1">
      <alignment horizontal="center"/>
    </xf>
    <xf numFmtId="0" fontId="23" fillId="13" borderId="1" xfId="0" applyFont="1" applyFill="1" applyBorder="1" applyAlignment="1">
      <alignment horizontal="center" vertical="center"/>
    </xf>
    <xf numFmtId="0" fontId="23" fillId="68" borderId="1" xfId="0" applyFont="1" applyFill="1" applyBorder="1" applyAlignment="1">
      <alignment horizontal="center" vertical="center"/>
    </xf>
    <xf numFmtId="0" fontId="4" fillId="8" borderId="1" xfId="0" applyFont="1" applyFill="1" applyBorder="1" applyAlignment="1">
      <alignment horizontal="center"/>
    </xf>
    <xf numFmtId="0" fontId="23" fillId="8" borderId="1" xfId="0" applyFont="1" applyFill="1" applyBorder="1" applyAlignment="1">
      <alignment horizontal="center" vertical="center"/>
    </xf>
    <xf numFmtId="0" fontId="4" fillId="45" borderId="1" xfId="0" applyFont="1" applyFill="1" applyBorder="1" applyAlignment="1">
      <alignment horizontal="center"/>
    </xf>
    <xf numFmtId="0" fontId="23" fillId="45" borderId="1" xfId="0" applyFont="1" applyFill="1" applyBorder="1" applyAlignment="1">
      <alignment horizontal="center" vertical="center"/>
    </xf>
    <xf numFmtId="0" fontId="4" fillId="70" borderId="1" xfId="0" applyFont="1" applyFill="1" applyBorder="1" applyAlignment="1">
      <alignment horizontal="center"/>
    </xf>
    <xf numFmtId="0" fontId="1" fillId="70" borderId="0" xfId="0" applyFont="1" applyFill="1" applyAlignment="1">
      <alignment horizontal="center"/>
    </xf>
    <xf numFmtId="0" fontId="4" fillId="24" borderId="1" xfId="0" applyFont="1" applyFill="1" applyBorder="1" applyAlignment="1">
      <alignment horizontal="center"/>
    </xf>
    <xf numFmtId="0" fontId="23" fillId="24" borderId="1" xfId="0" applyFont="1" applyFill="1" applyBorder="1" applyAlignment="1">
      <alignment horizontal="center" vertical="center"/>
    </xf>
    <xf numFmtId="0" fontId="4" fillId="69" borderId="1" xfId="0" applyFont="1" applyFill="1" applyBorder="1" applyAlignment="1">
      <alignment horizontal="center"/>
    </xf>
    <xf numFmtId="0" fontId="23" fillId="69" borderId="1" xfId="0" applyFont="1" applyFill="1" applyBorder="1" applyAlignment="1">
      <alignment horizontal="center" vertical="center"/>
    </xf>
    <xf numFmtId="0" fontId="1" fillId="24" borderId="1" xfId="0" applyFont="1" applyFill="1" applyBorder="1" applyAlignment="1">
      <alignment horizontal="center"/>
    </xf>
    <xf numFmtId="0" fontId="1" fillId="2" borderId="1" xfId="0" applyFont="1" applyFill="1" applyBorder="1" applyAlignment="1">
      <alignment horizontal="center"/>
    </xf>
    <xf numFmtId="0" fontId="0" fillId="70" borderId="1" xfId="0" applyFill="1" applyBorder="1" applyAlignment="1">
      <alignment horizontal="center" vertical="center"/>
    </xf>
    <xf numFmtId="0" fontId="0" fillId="71" borderId="1" xfId="0" applyFill="1" applyBorder="1" applyAlignment="1">
      <alignment horizontal="center"/>
    </xf>
    <xf numFmtId="0" fontId="0" fillId="71" borderId="1" xfId="0" applyFill="1" applyBorder="1" applyAlignment="1">
      <alignment horizontal="center" vertical="center"/>
    </xf>
    <xf numFmtId="0" fontId="1" fillId="71" borderId="1" xfId="0" applyFont="1" applyFill="1" applyBorder="1" applyAlignment="1">
      <alignment horizontal="center" vertical="center"/>
    </xf>
    <xf numFmtId="0" fontId="0" fillId="57" borderId="1" xfId="0" applyFill="1" applyBorder="1" applyAlignment="1">
      <alignment horizontal="center"/>
    </xf>
    <xf numFmtId="0" fontId="0" fillId="72" borderId="1" xfId="0" applyFill="1" applyBorder="1" applyAlignment="1">
      <alignment horizontal="center"/>
    </xf>
    <xf numFmtId="0" fontId="0" fillId="73" borderId="1" xfId="0" applyFill="1" applyBorder="1" applyAlignment="1">
      <alignment horizontal="left"/>
    </xf>
    <xf numFmtId="0" fontId="0" fillId="74" borderId="1" xfId="0" applyFill="1" applyBorder="1" applyAlignment="1">
      <alignment horizontal="left"/>
    </xf>
    <xf numFmtId="0" fontId="1" fillId="74" borderId="1" xfId="0" applyFont="1" applyFill="1" applyBorder="1" applyAlignment="1">
      <alignment horizontal="left" vertical="center"/>
    </xf>
    <xf numFmtId="0" fontId="0" fillId="74" borderId="4" xfId="0" applyFill="1" applyBorder="1" applyAlignment="1">
      <alignment horizontal="left"/>
    </xf>
    <xf numFmtId="0" fontId="5" fillId="9" borderId="0" xfId="0" applyFont="1" applyFill="1" applyAlignment="1"/>
    <xf numFmtId="0" fontId="5" fillId="0" borderId="0" xfId="0" applyFont="1" applyAlignment="1"/>
    <xf numFmtId="0" fontId="5" fillId="0" borderId="1" xfId="0" applyFont="1" applyBorder="1">
      <alignment vertical="center"/>
    </xf>
    <xf numFmtId="0" fontId="31" fillId="9" borderId="1" xfId="0" applyFont="1" applyFill="1" applyBorder="1" applyAlignment="1">
      <alignment horizontal="left"/>
    </xf>
    <xf numFmtId="0" fontId="32" fillId="0" borderId="0" xfId="0" applyFont="1" applyAlignment="1"/>
    <xf numFmtId="0" fontId="12" fillId="9" borderId="1" xfId="0" applyFont="1" applyFill="1" applyBorder="1" applyAlignment="1">
      <alignment horizontal="left" vertical="center"/>
    </xf>
    <xf numFmtId="0" fontId="5" fillId="0" borderId="7" xfId="0" applyFont="1" applyBorder="1" applyAlignment="1">
      <alignment horizontal="left"/>
    </xf>
    <xf numFmtId="49" fontId="5" fillId="0" borderId="7" xfId="0" applyNumberFormat="1" applyFont="1" applyBorder="1" applyAlignment="1">
      <alignment horizontal="left"/>
    </xf>
    <xf numFmtId="0" fontId="12" fillId="0" borderId="7" xfId="0" applyFont="1" applyBorder="1" applyAlignment="1">
      <alignment horizontal="left" vertical="center"/>
    </xf>
    <xf numFmtId="0" fontId="2" fillId="0" borderId="0" xfId="0" applyFont="1" applyAlignment="1"/>
    <xf numFmtId="0" fontId="0" fillId="9" borderId="0" xfId="0" applyFill="1" applyAlignment="1"/>
    <xf numFmtId="49" fontId="7" fillId="75" borderId="1" xfId="0" applyNumberFormat="1" applyFont="1" applyFill="1" applyBorder="1" applyAlignment="1">
      <alignment horizontal="center" vertical="center" wrapText="1"/>
    </xf>
    <xf numFmtId="49" fontId="7" fillId="75" borderId="1" xfId="0" applyNumberFormat="1" applyFont="1" applyFill="1" applyBorder="1" applyAlignment="1">
      <alignment horizontal="center" vertical="center"/>
    </xf>
    <xf numFmtId="0" fontId="7" fillId="75"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0" fillId="9" borderId="1" xfId="0" applyFill="1" applyBorder="1">
      <alignment vertical="center"/>
    </xf>
    <xf numFmtId="0" fontId="0" fillId="9" borderId="1" xfId="0" applyFill="1" applyBorder="1" applyAlignment="1"/>
    <xf numFmtId="0" fontId="5" fillId="9" borderId="1" xfId="0" applyFont="1" applyFill="1" applyBorder="1">
      <alignment vertical="center"/>
    </xf>
    <xf numFmtId="0" fontId="5" fillId="9" borderId="1" xfId="0" applyFont="1" applyFill="1" applyBorder="1" applyAlignment="1"/>
    <xf numFmtId="49" fontId="0" fillId="9" borderId="1" xfId="0" applyNumberFormat="1" applyFill="1" applyBorder="1" applyAlignment="1"/>
    <xf numFmtId="0" fontId="0" fillId="24" borderId="1" xfId="0" applyFill="1" applyBorder="1">
      <alignment vertical="center"/>
    </xf>
    <xf numFmtId="0" fontId="0" fillId="24" borderId="1" xfId="0" applyFill="1" applyBorder="1" applyAlignment="1"/>
    <xf numFmtId="0" fontId="0" fillId="76" borderId="1" xfId="0" applyFill="1" applyBorder="1" applyAlignment="1">
      <alignment horizontal="left"/>
    </xf>
    <xf numFmtId="0" fontId="0" fillId="76" borderId="1" xfId="0" applyFill="1" applyBorder="1">
      <alignment vertical="center"/>
    </xf>
    <xf numFmtId="0" fontId="0" fillId="76" borderId="1" xfId="0" applyFill="1" applyBorder="1" applyAlignment="1"/>
    <xf numFmtId="0" fontId="0" fillId="76" borderId="0" xfId="0" applyFill="1" applyAlignment="1"/>
    <xf numFmtId="0" fontId="0" fillId="0" borderId="1" xfId="0" applyBorder="1">
      <alignment vertical="center"/>
    </xf>
    <xf numFmtId="0" fontId="0" fillId="76" borderId="7" xfId="0" applyFill="1" applyBorder="1" applyAlignment="1"/>
    <xf numFmtId="0" fontId="2" fillId="76" borderId="1" xfId="0" applyFont="1" applyFill="1" applyBorder="1" applyAlignment="1">
      <alignment horizontal="left"/>
    </xf>
    <xf numFmtId="0" fontId="1" fillId="0" borderId="0" xfId="0" applyFont="1" applyAlignment="1">
      <alignment horizontal="justify"/>
    </xf>
    <xf numFmtId="0" fontId="2" fillId="9" borderId="1" xfId="0" applyFont="1" applyFill="1" applyBorder="1" applyAlignment="1"/>
    <xf numFmtId="0" fontId="0" fillId="9" borderId="1" xfId="0" applyFill="1" applyBorder="1" applyAlignment="1">
      <alignment horizontal="center" vertical="center"/>
    </xf>
    <xf numFmtId="0" fontId="0" fillId="0" borderId="1" xfId="0" applyBorder="1" applyAlignment="1">
      <alignment horizontal="center" vertical="center"/>
    </xf>
    <xf numFmtId="0" fontId="2" fillId="0" borderId="1" xfId="0" applyFont="1" applyBorder="1" applyAlignment="1"/>
    <xf numFmtId="0" fontId="0" fillId="0" borderId="1" xfId="0" applyBorder="1" applyAlignment="1">
      <alignment horizontal="justify"/>
    </xf>
    <xf numFmtId="0" fontId="0" fillId="76" borderId="1" xfId="0" applyFill="1" applyBorder="1" applyAlignment="1">
      <alignment horizontal="justify"/>
    </xf>
    <xf numFmtId="49" fontId="0" fillId="76" borderId="1" xfId="0" applyNumberFormat="1" applyFill="1" applyBorder="1" applyAlignment="1">
      <alignment horizontal="justify"/>
    </xf>
    <xf numFmtId="0" fontId="2" fillId="0" borderId="1" xfId="0" applyFont="1" applyBorder="1">
      <alignment vertical="center"/>
    </xf>
    <xf numFmtId="0" fontId="3" fillId="0" borderId="0" xfId="0" applyFont="1" applyAlignment="1">
      <alignment horizontal="justify"/>
    </xf>
    <xf numFmtId="0" fontId="0" fillId="76" borderId="1" xfId="0" applyFill="1" applyBorder="1" applyAlignment="1">
      <alignment horizontal="center" vertical="center"/>
    </xf>
    <xf numFmtId="0" fontId="2" fillId="76" borderId="1" xfId="0" applyFont="1" applyFill="1" applyBorder="1" applyAlignment="1"/>
    <xf numFmtId="0" fontId="2" fillId="0" borderId="0" xfId="0" applyFont="1" applyAlignment="1">
      <alignment horizontal="left"/>
    </xf>
    <xf numFmtId="0" fontId="0" fillId="0" borderId="0" xfId="0" applyAlignment="1">
      <alignment vertical="center" wrapText="1"/>
    </xf>
    <xf numFmtId="0" fontId="33" fillId="0" borderId="0" xfId="0" applyFont="1">
      <alignment vertical="center"/>
    </xf>
    <xf numFmtId="0" fontId="4" fillId="0" borderId="0" xfId="0" applyFont="1">
      <alignment vertical="center"/>
    </xf>
    <xf numFmtId="0" fontId="5" fillId="0" borderId="0" xfId="0" applyFont="1">
      <alignment vertical="center"/>
    </xf>
    <xf numFmtId="0" fontId="2" fillId="0" borderId="0" xfId="0" applyFont="1">
      <alignment vertical="center"/>
    </xf>
    <xf numFmtId="0" fontId="0" fillId="77" borderId="0" xfId="0" applyFill="1">
      <alignment vertical="center"/>
    </xf>
    <xf numFmtId="0" fontId="0" fillId="0" borderId="0" xfId="0" applyAlignment="1">
      <alignment horizontal="left" vertical="center"/>
    </xf>
    <xf numFmtId="0" fontId="33" fillId="28" borderId="8" xfId="0" applyFont="1" applyFill="1" applyBorder="1" applyAlignment="1">
      <alignment horizontal="left" vertical="center"/>
    </xf>
    <xf numFmtId="0" fontId="33" fillId="28" borderId="1" xfId="0" applyFont="1" applyFill="1" applyBorder="1" applyAlignment="1">
      <alignment horizontal="left"/>
    </xf>
    <xf numFmtId="0" fontId="4" fillId="0" borderId="0" xfId="0" applyFont="1" applyAlignment="1">
      <alignment horizontal="left" vertical="center"/>
    </xf>
    <xf numFmtId="0" fontId="4" fillId="0" borderId="0" xfId="0" applyFont="1" applyAlignment="1">
      <alignment horizontal="left"/>
    </xf>
    <xf numFmtId="0" fontId="4" fillId="78" borderId="1" xfId="0" applyFont="1" applyFill="1" applyBorder="1" applyAlignment="1">
      <alignment horizontal="left"/>
    </xf>
    <xf numFmtId="0" fontId="4" fillId="78" borderId="6" xfId="0" applyFont="1" applyFill="1" applyBorder="1" applyAlignment="1">
      <alignment horizontal="left"/>
    </xf>
    <xf numFmtId="0" fontId="4" fillId="0" borderId="1" xfId="0" applyFont="1" applyBorder="1" applyAlignment="1">
      <alignment horizontal="left"/>
    </xf>
    <xf numFmtId="0" fontId="4" fillId="0" borderId="6" xfId="0" applyFont="1" applyBorder="1" applyAlignment="1">
      <alignment horizontal="left"/>
    </xf>
    <xf numFmtId="0" fontId="33" fillId="0" borderId="1" xfId="0" applyFont="1" applyBorder="1" applyAlignment="1">
      <alignment horizontal="left" vertical="center"/>
    </xf>
    <xf numFmtId="0" fontId="33" fillId="0" borderId="1" xfId="0" applyFont="1" applyBorder="1" applyAlignment="1">
      <alignment horizontal="left"/>
    </xf>
    <xf numFmtId="0" fontId="2" fillId="6" borderId="1" xfId="0" applyFont="1" applyFill="1" applyBorder="1" applyAlignment="1">
      <alignment horizontal="left" vertical="center"/>
    </xf>
    <xf numFmtId="0" fontId="2" fillId="0" borderId="1" xfId="0" applyFont="1" applyBorder="1" applyAlignment="1">
      <alignment horizontal="left" vertical="center"/>
    </xf>
    <xf numFmtId="0" fontId="2" fillId="6" borderId="1" xfId="0" applyFont="1" applyFill="1" applyBorder="1" applyAlignment="1">
      <alignment horizontal="left"/>
    </xf>
    <xf numFmtId="0" fontId="0" fillId="0" borderId="1" xfId="0" applyFont="1" applyBorder="1" applyAlignment="1">
      <alignment horizontal="left" vertical="center"/>
    </xf>
    <xf numFmtId="0" fontId="0" fillId="0" borderId="0" xfId="0" applyFont="1" applyAlignment="1">
      <alignment horizontal="left" vertical="center"/>
    </xf>
    <xf numFmtId="0" fontId="28" fillId="0" borderId="1" xfId="0" applyFont="1" applyBorder="1">
      <alignment vertical="center"/>
    </xf>
    <xf numFmtId="0" fontId="33" fillId="28" borderId="1" xfId="0" applyFont="1" applyFill="1" applyBorder="1" applyAlignment="1"/>
    <xf numFmtId="0" fontId="33" fillId="79" borderId="0" xfId="0" applyFont="1" applyFill="1">
      <alignment vertical="center"/>
    </xf>
    <xf numFmtId="0" fontId="34" fillId="80" borderId="0" xfId="0" applyFont="1" applyFill="1" applyAlignment="1">
      <alignment horizontal="left" vertical="center"/>
    </xf>
    <xf numFmtId="0" fontId="34" fillId="80" borderId="0" xfId="0" applyFont="1" applyFill="1">
      <alignment vertical="center"/>
    </xf>
    <xf numFmtId="0" fontId="34" fillId="0" borderId="0" xfId="0" applyFont="1" applyAlignment="1">
      <alignment horizontal="left" vertical="center"/>
    </xf>
    <xf numFmtId="0" fontId="34" fillId="0" borderId="0" xfId="0" applyFont="1">
      <alignment vertical="center"/>
    </xf>
    <xf numFmtId="0" fontId="33" fillId="79" borderId="0" xfId="0" applyFont="1" applyFill="1" applyAlignment="1">
      <alignment horizontal="left" vertical="center"/>
    </xf>
    <xf numFmtId="0" fontId="5" fillId="0" borderId="1" xfId="0" applyFont="1" applyBorder="1" applyAlignment="1">
      <alignment horizontal="left" vertical="center"/>
    </xf>
    <xf numFmtId="0" fontId="5" fillId="13" borderId="1" xfId="0" applyFont="1" applyFill="1" applyBorder="1"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22" fillId="0" borderId="0" xfId="0" applyFont="1" applyAlignment="1">
      <alignment horizontal="left"/>
    </xf>
    <xf numFmtId="0" fontId="0" fillId="41" borderId="1" xfId="0" applyFont="1" applyFill="1" applyBorder="1" applyAlignment="1">
      <alignment horizontal="left"/>
    </xf>
    <xf numFmtId="0" fontId="0" fillId="13" borderId="1" xfId="0" applyFont="1" applyFill="1" applyBorder="1" applyAlignment="1">
      <alignment horizontal="left"/>
    </xf>
    <xf numFmtId="0" fontId="0" fillId="8" borderId="1" xfId="0" applyFont="1" applyFill="1" applyBorder="1" applyAlignment="1">
      <alignment horizontal="left" vertical="center"/>
    </xf>
    <xf numFmtId="0" fontId="0" fillId="36" borderId="1" xfId="0" applyFont="1" applyFill="1" applyBorder="1" applyAlignment="1">
      <alignment horizontal="left" vertical="center"/>
    </xf>
    <xf numFmtId="0" fontId="22" fillId="13" borderId="1" xfId="0" applyFont="1" applyFill="1" applyBorder="1" applyAlignment="1">
      <alignment horizontal="left" vertical="center"/>
    </xf>
    <xf numFmtId="0" fontId="0" fillId="13" borderId="1" xfId="0" applyFont="1" applyFill="1" applyBorder="1" applyAlignment="1">
      <alignment horizontal="left" vertical="center"/>
    </xf>
    <xf numFmtId="3" fontId="0" fillId="36" borderId="1" xfId="0" applyNumberFormat="1" applyFill="1" applyBorder="1" applyAlignment="1">
      <alignment horizontal="left" vertical="center"/>
    </xf>
    <xf numFmtId="0" fontId="22" fillId="41" borderId="1" xfId="0" applyFont="1" applyFill="1" applyBorder="1" applyAlignment="1">
      <alignment horizontal="left" vertical="center"/>
    </xf>
    <xf numFmtId="0" fontId="22" fillId="0" borderId="0" xfId="0" applyFont="1" applyAlignment="1">
      <alignment horizontal="left" vertical="center"/>
    </xf>
    <xf numFmtId="0" fontId="2" fillId="8" borderId="1" xfId="0" applyFont="1" applyFill="1" applyBorder="1" applyAlignment="1">
      <alignment horizontal="left" vertical="center"/>
    </xf>
    <xf numFmtId="0" fontId="2" fillId="45" borderId="1" xfId="0" applyFont="1" applyFill="1" applyBorder="1" applyAlignment="1">
      <alignment horizontal="left" vertical="center"/>
    </xf>
    <xf numFmtId="0" fontId="3" fillId="45" borderId="1" xfId="0" applyFont="1" applyFill="1" applyBorder="1" applyAlignment="1">
      <alignment horizontal="left" vertical="center"/>
    </xf>
    <xf numFmtId="0" fontId="0" fillId="40" borderId="1" xfId="0" applyFont="1" applyFill="1" applyBorder="1" applyAlignment="1">
      <alignment horizontal="left" vertical="center"/>
    </xf>
    <xf numFmtId="0" fontId="22" fillId="45" borderId="1" xfId="0" applyFont="1" applyFill="1" applyBorder="1" applyAlignment="1">
      <alignment horizontal="left" vertical="center"/>
    </xf>
    <xf numFmtId="3" fontId="0" fillId="36" borderId="1" xfId="0" applyNumberFormat="1" applyFont="1" applyFill="1" applyBorder="1" applyAlignment="1">
      <alignment horizontal="left" vertical="center"/>
    </xf>
    <xf numFmtId="0" fontId="22" fillId="8" borderId="1" xfId="0" applyFont="1" applyFill="1" applyBorder="1" applyAlignment="1">
      <alignment horizontal="left" vertical="center"/>
    </xf>
    <xf numFmtId="0" fontId="22" fillId="40" borderId="1" xfId="0" applyFont="1" applyFill="1" applyBorder="1" applyAlignment="1">
      <alignment horizontal="left" vertical="center"/>
    </xf>
    <xf numFmtId="0" fontId="0" fillId="54" borderId="6" xfId="0" applyFill="1" applyBorder="1" applyAlignment="1">
      <alignment horizontal="left"/>
    </xf>
    <xf numFmtId="0" fontId="35" fillId="13" borderId="1" xfId="0" applyFont="1" applyFill="1" applyBorder="1" applyAlignment="1">
      <alignment horizontal="left" vertical="center"/>
    </xf>
    <xf numFmtId="0" fontId="0" fillId="81" borderId="1" xfId="0" applyFill="1" applyBorder="1" applyAlignment="1">
      <alignment horizontal="left" vertical="center"/>
    </xf>
    <xf numFmtId="0" fontId="22" fillId="77" borderId="1" xfId="0" applyFont="1" applyFill="1" applyBorder="1" applyAlignment="1">
      <alignment horizontal="left" vertical="center"/>
    </xf>
    <xf numFmtId="0" fontId="22" fillId="24" borderId="1" xfId="0" applyFont="1" applyFill="1" applyBorder="1" applyAlignment="1">
      <alignment horizontal="left" vertical="center"/>
    </xf>
    <xf numFmtId="0" fontId="0" fillId="46" borderId="1" xfId="0" applyFont="1" applyFill="1" applyBorder="1" applyAlignment="1">
      <alignment horizontal="left"/>
    </xf>
    <xf numFmtId="0" fontId="0" fillId="81" borderId="1" xfId="0" applyFont="1" applyFill="1" applyBorder="1" applyAlignment="1">
      <alignment horizontal="left" vertical="center"/>
    </xf>
    <xf numFmtId="0" fontId="23" fillId="77" borderId="1" xfId="0" applyFont="1" applyFill="1" applyBorder="1" applyAlignment="1">
      <alignment horizontal="left" vertical="center"/>
    </xf>
    <xf numFmtId="0" fontId="0" fillId="54" borderId="1" xfId="0" applyFill="1" applyBorder="1" applyAlignment="1">
      <alignment horizontal="left" vertical="center"/>
    </xf>
    <xf numFmtId="0" fontId="33" fillId="79" borderId="1" xfId="0" applyFont="1" applyFill="1" applyBorder="1" applyAlignment="1">
      <alignment horizontal="left" vertical="center"/>
    </xf>
    <xf numFmtId="0" fontId="0" fillId="70" borderId="1" xfId="0" applyFill="1" applyBorder="1" applyAlignment="1">
      <alignment horizontal="left" vertical="center"/>
    </xf>
    <xf numFmtId="0" fontId="0" fillId="70" borderId="1" xfId="0" applyFill="1" applyBorder="1" applyAlignment="1">
      <alignment horizontal="left"/>
    </xf>
    <xf numFmtId="0" fontId="33" fillId="24" borderId="1" xfId="0" applyFont="1" applyFill="1" applyBorder="1" applyAlignment="1">
      <alignment horizontal="left" vertical="center"/>
    </xf>
    <xf numFmtId="0" fontId="0" fillId="2" borderId="1" xfId="0" applyFont="1" applyFill="1" applyBorder="1" applyAlignment="1">
      <alignment horizontal="left" vertical="center"/>
    </xf>
    <xf numFmtId="0" fontId="0" fillId="70" borderId="1" xfId="0" applyFont="1" applyFill="1" applyBorder="1" applyAlignment="1">
      <alignment horizontal="left" vertical="center"/>
    </xf>
    <xf numFmtId="0" fontId="0" fillId="82" borderId="1" xfId="0" applyFill="1" applyBorder="1" applyAlignment="1">
      <alignment horizontal="left"/>
    </xf>
    <xf numFmtId="0" fontId="0" fillId="82" borderId="1" xfId="0" applyFill="1" applyBorder="1" applyAlignment="1">
      <alignment horizontal="left" vertical="center"/>
    </xf>
    <xf numFmtId="0" fontId="0" fillId="54" borderId="1" xfId="0" applyFont="1" applyFill="1" applyBorder="1" applyAlignment="1">
      <alignment horizontal="left" vertical="center"/>
    </xf>
    <xf numFmtId="0" fontId="0" fillId="41" borderId="1" xfId="0" applyFont="1" applyFill="1" applyBorder="1" applyAlignment="1">
      <alignment horizontal="left" vertical="center"/>
    </xf>
    <xf numFmtId="0" fontId="0" fillId="54" borderId="1" xfId="0" applyFont="1" applyFill="1" applyBorder="1" applyAlignment="1">
      <alignment horizontal="left"/>
    </xf>
    <xf numFmtId="0" fontId="0" fillId="6" borderId="1" xfId="0" applyFill="1" applyBorder="1" applyAlignment="1">
      <alignment horizontal="left"/>
    </xf>
    <xf numFmtId="0" fontId="0" fillId="35" borderId="1" xfId="0" applyFont="1" applyFill="1" applyBorder="1" applyAlignment="1">
      <alignment horizontal="left"/>
    </xf>
    <xf numFmtId="0" fontId="0" fillId="12" borderId="1" xfId="0" applyFont="1" applyFill="1" applyBorder="1" applyAlignment="1">
      <alignment horizontal="left"/>
    </xf>
    <xf numFmtId="0" fontId="36" fillId="0" borderId="0" xfId="0" applyFont="1" applyAlignment="1">
      <alignment horizontal="left" vertical="center" wrapText="1"/>
    </xf>
    <xf numFmtId="0" fontId="0" fillId="2" borderId="1" xfId="0" applyFont="1" applyFill="1" applyBorder="1" applyAlignment="1">
      <alignment horizontal="left"/>
    </xf>
    <xf numFmtId="0" fontId="2" fillId="2" borderId="1" xfId="0" applyFont="1" applyFill="1" applyBorder="1" applyAlignment="1">
      <alignment horizontal="left" vertical="center"/>
    </xf>
    <xf numFmtId="0" fontId="0" fillId="34" borderId="1" xfId="0" applyFill="1" applyBorder="1" applyAlignment="1">
      <alignment horizontal="left"/>
    </xf>
    <xf numFmtId="0" fontId="0" fillId="34" borderId="6" xfId="0" applyFill="1" applyBorder="1" applyAlignment="1">
      <alignment horizontal="left"/>
    </xf>
    <xf numFmtId="0" fontId="2" fillId="34" borderId="1" xfId="0" applyFont="1" applyFill="1" applyBorder="1" applyAlignment="1">
      <alignment horizontal="left"/>
    </xf>
    <xf numFmtId="0" fontId="2" fillId="34" borderId="1" xfId="0" applyFont="1" applyFill="1" applyBorder="1" applyAlignment="1">
      <alignment horizontal="left" vertical="center"/>
    </xf>
    <xf numFmtId="0" fontId="0" fillId="34" borderId="1" xfId="0" applyFont="1" applyFill="1" applyBorder="1" applyAlignment="1">
      <alignment horizontal="left"/>
    </xf>
    <xf numFmtId="0" fontId="0" fillId="69" borderId="6" xfId="0" applyFill="1" applyBorder="1" applyAlignment="1">
      <alignment horizontal="left"/>
    </xf>
    <xf numFmtId="0" fontId="0" fillId="63" borderId="1" xfId="0" applyFill="1" applyBorder="1" applyAlignment="1">
      <alignment horizontal="left"/>
    </xf>
    <xf numFmtId="0" fontId="0" fillId="45" borderId="6" xfId="0" applyFill="1" applyBorder="1" applyAlignment="1">
      <alignment horizontal="left"/>
    </xf>
    <xf numFmtId="0" fontId="0" fillId="36" borderId="6" xfId="0" applyFill="1" applyBorder="1" applyAlignment="1">
      <alignment horizontal="left"/>
    </xf>
    <xf numFmtId="0" fontId="0" fillId="40" borderId="1" xfId="0" applyFont="1" applyFill="1" applyBorder="1" applyAlignment="1">
      <alignment horizontal="left"/>
    </xf>
    <xf numFmtId="0" fontId="0" fillId="45" borderId="1" xfId="0" applyFont="1" applyFill="1" applyBorder="1" applyAlignment="1">
      <alignment horizontal="left"/>
    </xf>
    <xf numFmtId="0" fontId="0" fillId="83" borderId="1" xfId="0" applyFill="1" applyBorder="1" applyAlignment="1">
      <alignment horizontal="left"/>
    </xf>
    <xf numFmtId="0" fontId="0" fillId="8" borderId="0" xfId="0" applyFill="1" applyAlignment="1">
      <alignment horizontal="left" vertical="center"/>
    </xf>
    <xf numFmtId="0" fontId="21" fillId="83" borderId="1" xfId="0" applyFont="1" applyFill="1" applyBorder="1" applyAlignment="1">
      <alignment horizontal="left" vertical="center"/>
    </xf>
    <xf numFmtId="0" fontId="22" fillId="83" borderId="1" xfId="0" applyFont="1" applyFill="1" applyBorder="1" applyAlignment="1">
      <alignment horizontal="left" vertical="center"/>
    </xf>
    <xf numFmtId="0" fontId="1" fillId="83" borderId="1" xfId="0" applyFont="1" applyFill="1" applyBorder="1" applyAlignment="1">
      <alignment horizontal="left" vertical="center"/>
    </xf>
    <xf numFmtId="0" fontId="22" fillId="82" borderId="1" xfId="0" applyFont="1" applyFill="1" applyBorder="1" applyAlignment="1">
      <alignment horizontal="left" vertical="center"/>
    </xf>
    <xf numFmtId="0" fontId="0" fillId="82" borderId="1" xfId="0" applyFont="1" applyFill="1" applyBorder="1" applyAlignment="1">
      <alignment horizontal="left"/>
    </xf>
    <xf numFmtId="0" fontId="22" fillId="36" borderId="1" xfId="0" applyFont="1" applyFill="1" applyBorder="1" applyAlignment="1">
      <alignment horizontal="left" vertical="center"/>
    </xf>
    <xf numFmtId="0" fontId="0" fillId="83" borderId="1" xfId="0" applyFont="1" applyFill="1" applyBorder="1" applyAlignment="1">
      <alignment horizontal="left"/>
    </xf>
    <xf numFmtId="0" fontId="0" fillId="8" borderId="6" xfId="0" applyFill="1" applyBorder="1" applyAlignment="1">
      <alignment horizontal="left"/>
    </xf>
    <xf numFmtId="0" fontId="0" fillId="84" borderId="1" xfId="0" applyFill="1" applyBorder="1" applyAlignment="1">
      <alignment horizontal="left"/>
    </xf>
    <xf numFmtId="0" fontId="22" fillId="84" borderId="1" xfId="0" applyFont="1" applyFill="1" applyBorder="1" applyAlignment="1">
      <alignment horizontal="left" vertical="center"/>
    </xf>
    <xf numFmtId="0" fontId="0" fillId="0" borderId="6" xfId="0" applyBorder="1" applyAlignment="1">
      <alignment horizontal="center" vertical="center"/>
    </xf>
    <xf numFmtId="0" fontId="0" fillId="0" borderId="0" xfId="0" applyAlignment="1">
      <alignment horizontal="center"/>
    </xf>
    <xf numFmtId="0" fontId="22" fillId="2" borderId="1" xfId="0" applyFont="1" applyFill="1" applyBorder="1" applyAlignment="1">
      <alignment horizontal="left" vertical="center"/>
    </xf>
    <xf numFmtId="0" fontId="0" fillId="45" borderId="1" xfId="0" applyFont="1" applyFill="1" applyBorder="1" applyAlignment="1">
      <alignment horizontal="left" vertical="center"/>
    </xf>
    <xf numFmtId="0" fontId="33" fillId="79" borderId="1" xfId="0" applyFont="1" applyFill="1" applyBorder="1" applyAlignment="1">
      <alignment horizontal="left"/>
    </xf>
    <xf numFmtId="0" fontId="0" fillId="71" borderId="1" xfId="0" applyFill="1" applyBorder="1" applyAlignment="1">
      <alignment horizontal="left"/>
    </xf>
    <xf numFmtId="0" fontId="33" fillId="79" borderId="6" xfId="0" applyFont="1" applyFill="1" applyBorder="1" applyAlignment="1">
      <alignment horizontal="left"/>
    </xf>
    <xf numFmtId="0" fontId="0" fillId="71" borderId="6" xfId="0" applyFill="1" applyBorder="1" applyAlignment="1">
      <alignment horizontal="left"/>
    </xf>
    <xf numFmtId="0" fontId="0" fillId="24" borderId="6" xfId="0" applyFill="1" applyBorder="1" applyAlignment="1">
      <alignment horizontal="left"/>
    </xf>
    <xf numFmtId="0" fontId="0" fillId="0" borderId="6" xfId="0" applyBorder="1" applyAlignment="1">
      <alignment horizontal="left"/>
    </xf>
    <xf numFmtId="0" fontId="0" fillId="0" borderId="1" xfId="0" applyFont="1" applyBorder="1" applyAlignment="1">
      <alignment horizontal="left"/>
    </xf>
    <xf numFmtId="0" fontId="37" fillId="0" borderId="1" xfId="0" applyFont="1" applyBorder="1" applyAlignment="1">
      <alignment horizontal="center"/>
    </xf>
    <xf numFmtId="0" fontId="1"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0" fillId="0" borderId="1" xfId="0" applyFont="1" applyBorder="1" applyAlignment="1">
      <alignment horizontal="center" vertical="center"/>
    </xf>
    <xf numFmtId="0" fontId="0" fillId="7" borderId="1" xfId="0" applyFill="1" applyBorder="1" applyAlignment="1">
      <alignment horizontal="center" vertical="center"/>
    </xf>
    <xf numFmtId="0" fontId="0" fillId="85" borderId="0" xfId="0" applyFill="1" applyAlignment="1">
      <alignment horizontal="left" vertical="center"/>
    </xf>
    <xf numFmtId="0" fontId="0" fillId="77" borderId="0" xfId="0" applyFill="1" applyAlignment="1">
      <alignment horizontal="left" vertical="center"/>
    </xf>
    <xf numFmtId="0" fontId="0" fillId="77" borderId="0" xfId="0" applyFill="1" applyAlignment="1">
      <alignment horizontal="center" vertical="center"/>
    </xf>
    <xf numFmtId="0" fontId="0" fillId="77" borderId="1" xfId="0" applyFill="1" applyBorder="1" applyAlignment="1">
      <alignment horizontal="center" vertical="center"/>
    </xf>
    <xf numFmtId="0" fontId="0" fillId="77" borderId="0" xfId="0" applyFont="1" applyFill="1" applyAlignment="1">
      <alignment horizontal="left" vertical="center"/>
    </xf>
    <xf numFmtId="0" fontId="1" fillId="0" borderId="1" xfId="0" applyFont="1" applyBorder="1" applyAlignment="1">
      <alignment horizontal="center" vertical="center" wrapText="1"/>
    </xf>
    <xf numFmtId="0" fontId="1" fillId="77" borderId="1" xfId="0" applyFont="1" applyFill="1" applyBorder="1" applyAlignment="1">
      <alignment horizontal="center" vertical="center"/>
    </xf>
    <xf numFmtId="0" fontId="1" fillId="77" borderId="1" xfId="0" applyFont="1" applyFill="1"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32" fillId="0" borderId="0" xfId="0" applyFont="1" applyAlignment="1">
      <alignment horizontal="left"/>
    </xf>
    <xf numFmtId="0" fontId="1" fillId="9" borderId="7" xfId="0" applyFont="1" applyFill="1" applyBorder="1" applyAlignment="1">
      <alignment horizontal="left" vertical="center"/>
    </xf>
    <xf numFmtId="0" fontId="0" fillId="77" borderId="1" xfId="0" applyFont="1" applyFill="1" applyBorder="1" applyAlignment="1">
      <alignment horizontal="center" vertical="center"/>
    </xf>
    <xf numFmtId="0" fontId="0" fillId="77" borderId="1" xfId="0" applyFill="1" applyBorder="1" applyAlignment="1">
      <alignment horizontal="center"/>
    </xf>
    <xf numFmtId="0" fontId="0" fillId="0" borderId="4" xfId="0" applyFont="1" applyBorder="1" applyAlignment="1">
      <alignment horizontal="left" vertical="center"/>
    </xf>
    <xf numFmtId="0" fontId="2" fillId="8" borderId="6" xfId="0" applyFont="1" applyFill="1" applyBorder="1" applyAlignment="1">
      <alignment horizontal="left"/>
    </xf>
    <xf numFmtId="0" fontId="0" fillId="86" borderId="1" xfId="0" applyFill="1" applyBorder="1" applyAlignment="1">
      <alignment horizontal="left" vertical="center"/>
    </xf>
    <xf numFmtId="0" fontId="4" fillId="87" borderId="1" xfId="0" applyFont="1" applyFill="1" applyBorder="1" applyAlignment="1">
      <alignment horizontal="left" vertical="center"/>
    </xf>
    <xf numFmtId="0" fontId="5" fillId="86" borderId="1" xfId="0" applyFont="1" applyFill="1" applyBorder="1" applyAlignment="1">
      <alignment horizontal="left" vertical="center"/>
    </xf>
    <xf numFmtId="0" fontId="0" fillId="86" borderId="1" xfId="0" applyFont="1" applyFill="1" applyBorder="1" applyAlignment="1">
      <alignment horizontal="left" vertical="center"/>
    </xf>
    <xf numFmtId="0" fontId="0" fillId="86" borderId="1" xfId="0" applyFill="1" applyBorder="1">
      <alignment vertical="center"/>
    </xf>
    <xf numFmtId="0" fontId="4" fillId="87" borderId="1" xfId="0" applyFont="1" applyFill="1" applyBorder="1">
      <alignment vertical="center"/>
    </xf>
    <xf numFmtId="0" fontId="38" fillId="0" borderId="0" xfId="0" applyFont="1">
      <alignment vertical="center"/>
    </xf>
    <xf numFmtId="0" fontId="33" fillId="0" borderId="0" xfId="0" applyFont="1" applyAlignment="1">
      <alignment horizontal="left" vertical="center"/>
    </xf>
    <xf numFmtId="0" fontId="5" fillId="0" borderId="0" xfId="0" applyFont="1" applyAlignment="1">
      <alignment horizontal="left" vertical="center"/>
    </xf>
    <xf numFmtId="49" fontId="0" fillId="0" borderId="0" xfId="0" applyNumberFormat="1" applyAlignment="1">
      <alignment horizontal="left" vertical="center"/>
    </xf>
    <xf numFmtId="49" fontId="2" fillId="0" borderId="1" xfId="0" applyNumberFormat="1" applyFont="1" applyBorder="1" applyAlignment="1">
      <alignment horizontal="left" vertical="center"/>
    </xf>
    <xf numFmtId="0" fontId="38" fillId="0" borderId="0" xfId="0" applyFont="1" applyAlignment="1">
      <alignment horizontal="left" vertical="center"/>
    </xf>
    <xf numFmtId="0" fontId="22" fillId="40" borderId="1" xfId="0" applyFont="1" applyFill="1" applyBorder="1" applyAlignment="1">
      <alignment horizontal="left"/>
    </xf>
    <xf numFmtId="49" fontId="0" fillId="45" borderId="1" xfId="0" applyNumberFormat="1" applyFill="1" applyBorder="1" applyAlignment="1">
      <alignment horizontal="left" vertical="center"/>
    </xf>
    <xf numFmtId="0" fontId="22" fillId="8" borderId="1" xfId="0" applyFont="1" applyFill="1" applyBorder="1" applyAlignment="1">
      <alignment horizontal="left"/>
    </xf>
    <xf numFmtId="49" fontId="0" fillId="0" borderId="1" xfId="0" applyNumberFormat="1" applyBorder="1" applyAlignment="1">
      <alignment horizontal="left" vertical="center"/>
    </xf>
    <xf numFmtId="0" fontId="22" fillId="13" borderId="1" xfId="0" applyFont="1" applyFill="1" applyBorder="1" applyAlignment="1">
      <alignment horizontal="left"/>
    </xf>
    <xf numFmtId="0" fontId="35" fillId="13" borderId="1" xfId="0" applyFont="1" applyFill="1" applyBorder="1" applyAlignment="1">
      <alignment horizontal="left"/>
    </xf>
    <xf numFmtId="0" fontId="22" fillId="46" borderId="1" xfId="0" applyFont="1" applyFill="1" applyBorder="1" applyAlignment="1">
      <alignment horizontal="left"/>
    </xf>
    <xf numFmtId="0" fontId="22" fillId="24" borderId="1" xfId="0" applyFont="1" applyFill="1" applyBorder="1" applyAlignment="1">
      <alignment horizontal="left"/>
    </xf>
    <xf numFmtId="0" fontId="22" fillId="41" borderId="1" xfId="0" applyFont="1" applyFill="1" applyBorder="1" applyAlignment="1">
      <alignment horizontal="left"/>
    </xf>
    <xf numFmtId="0" fontId="0" fillId="13" borderId="6" xfId="0" applyFill="1" applyBorder="1" applyAlignment="1">
      <alignment horizontal="left" vertical="center"/>
    </xf>
    <xf numFmtId="0" fontId="0" fillId="40" borderId="6" xfId="0" applyFill="1" applyBorder="1" applyAlignment="1">
      <alignment horizontal="left"/>
    </xf>
    <xf numFmtId="0" fontId="6" fillId="6" borderId="1" xfId="0" applyFont="1" applyFill="1" applyBorder="1" applyAlignment="1">
      <alignment horizontal="left" vertical="center" readingOrder="1"/>
    </xf>
    <xf numFmtId="0" fontId="0" fillId="35" borderId="6" xfId="0" applyFill="1" applyBorder="1" applyAlignment="1">
      <alignment horizontal="left"/>
    </xf>
    <xf numFmtId="0" fontId="0" fillId="12" borderId="6" xfId="0" applyFill="1" applyBorder="1" applyAlignment="1">
      <alignment horizontal="left"/>
    </xf>
    <xf numFmtId="0" fontId="0" fillId="12" borderId="4" xfId="0" applyFill="1" applyBorder="1" applyAlignment="1">
      <alignment horizontal="left"/>
    </xf>
    <xf numFmtId="0" fontId="0" fillId="12" borderId="9" xfId="0" applyFill="1" applyBorder="1" applyAlignment="1">
      <alignment horizontal="left"/>
    </xf>
    <xf numFmtId="0" fontId="0" fillId="2" borderId="1" xfId="0" applyFill="1" applyBorder="1" applyAlignment="1">
      <alignment horizontal="left" wrapText="1"/>
    </xf>
    <xf numFmtId="0" fontId="0" fillId="69" borderId="6" xfId="0" applyFont="1" applyFill="1" applyBorder="1" applyAlignment="1">
      <alignment horizontal="left"/>
    </xf>
    <xf numFmtId="0" fontId="0" fillId="2" borderId="4" xfId="0" applyFill="1" applyBorder="1" applyAlignment="1">
      <alignment horizontal="left"/>
    </xf>
    <xf numFmtId="0" fontId="0" fillId="0" borderId="6" xfId="0" applyFont="1" applyBorder="1" applyAlignment="1">
      <alignment horizontal="left"/>
    </xf>
    <xf numFmtId="0" fontId="0" fillId="33" borderId="6" xfId="0" applyFill="1" applyBorder="1" applyAlignment="1">
      <alignment horizontal="left"/>
    </xf>
    <xf numFmtId="0" fontId="0" fillId="84" borderId="6" xfId="0" applyFill="1" applyBorder="1" applyAlignment="1">
      <alignment horizontal="left"/>
    </xf>
    <xf numFmtId="0" fontId="0" fillId="88" borderId="6" xfId="0" applyFill="1" applyBorder="1" applyAlignment="1">
      <alignment horizontal="left"/>
    </xf>
    <xf numFmtId="49" fontId="22" fillId="40" borderId="1" xfId="0" applyNumberFormat="1" applyFont="1" applyFill="1" applyBorder="1" applyAlignment="1">
      <alignment horizontal="left" vertical="center"/>
    </xf>
    <xf numFmtId="0" fontId="0" fillId="84" borderId="6" xfId="0" applyFont="1" applyFill="1" applyBorder="1" applyAlignment="1">
      <alignment horizontal="left"/>
    </xf>
    <xf numFmtId="49" fontId="0" fillId="88" borderId="6" xfId="0" applyNumberFormat="1" applyFill="1" applyBorder="1" applyAlignment="1">
      <alignment horizontal="left"/>
    </xf>
    <xf numFmtId="0" fontId="0" fillId="88" borderId="6" xfId="0" applyFont="1" applyFill="1" applyBorder="1" applyAlignment="1">
      <alignment horizontal="left"/>
    </xf>
    <xf numFmtId="49" fontId="22" fillId="13" borderId="1" xfId="0" applyNumberFormat="1" applyFont="1" applyFill="1" applyBorder="1" applyAlignment="1">
      <alignment horizontal="left" vertical="center"/>
    </xf>
    <xf numFmtId="0" fontId="22" fillId="83" borderId="1" xfId="0" applyFont="1" applyFill="1" applyBorder="1" applyAlignment="1">
      <alignment horizontal="left"/>
    </xf>
    <xf numFmtId="0" fontId="22" fillId="33" borderId="1" xfId="0" applyFont="1" applyFill="1" applyBorder="1" applyAlignment="1">
      <alignment horizontal="left"/>
    </xf>
    <xf numFmtId="0" fontId="22" fillId="33" borderId="1" xfId="0" applyFont="1" applyFill="1" applyBorder="1" applyAlignment="1">
      <alignment horizontal="left" vertical="center"/>
    </xf>
    <xf numFmtId="49" fontId="22" fillId="83" borderId="1" xfId="0" applyNumberFormat="1" applyFont="1" applyFill="1" applyBorder="1" applyAlignment="1">
      <alignment horizontal="left" vertical="center"/>
    </xf>
    <xf numFmtId="0" fontId="22" fillId="36" borderId="1" xfId="0" applyFont="1" applyFill="1" applyBorder="1" applyAlignment="1">
      <alignment horizontal="left"/>
    </xf>
    <xf numFmtId="0" fontId="22" fillId="89" borderId="1" xfId="0" applyFont="1" applyFill="1" applyBorder="1" applyAlignment="1">
      <alignment horizontal="left" vertical="center"/>
    </xf>
    <xf numFmtId="0" fontId="0" fillId="2" borderId="6" xfId="0" applyFill="1" applyBorder="1" applyAlignment="1">
      <alignment horizontal="left"/>
    </xf>
    <xf numFmtId="49" fontId="22" fillId="36" borderId="1" xfId="0" applyNumberFormat="1" applyFont="1" applyFill="1" applyBorder="1" applyAlignment="1">
      <alignment horizontal="left" vertical="center"/>
    </xf>
    <xf numFmtId="0" fontId="0" fillId="89" borderId="1" xfId="0" applyFont="1" applyFill="1" applyBorder="1" applyAlignment="1">
      <alignment horizontal="left"/>
    </xf>
    <xf numFmtId="0" fontId="0" fillId="89" borderId="1" xfId="0" applyFill="1" applyBorder="1" applyAlignment="1">
      <alignment horizontal="left"/>
    </xf>
    <xf numFmtId="49" fontId="22" fillId="2" borderId="1" xfId="0" applyNumberFormat="1" applyFont="1" applyFill="1" applyBorder="1" applyAlignment="1">
      <alignment horizontal="left" vertical="center"/>
    </xf>
    <xf numFmtId="49" fontId="0" fillId="36" borderId="1" xfId="0" applyNumberFormat="1" applyFont="1" applyFill="1" applyBorder="1" applyAlignment="1">
      <alignment horizontal="left"/>
    </xf>
    <xf numFmtId="49" fontId="22" fillId="46" borderId="1" xfId="0" applyNumberFormat="1" applyFont="1" applyFill="1" applyBorder="1" applyAlignment="1">
      <alignment horizontal="left"/>
    </xf>
    <xf numFmtId="0" fontId="22" fillId="90" borderId="1" xfId="0" applyFont="1" applyFill="1" applyBorder="1" applyAlignment="1">
      <alignment horizontal="left"/>
    </xf>
    <xf numFmtId="0" fontId="22" fillId="90" borderId="1" xfId="0" applyFont="1" applyFill="1" applyBorder="1" applyAlignment="1">
      <alignment horizontal="left" vertical="center"/>
    </xf>
    <xf numFmtId="0" fontId="0" fillId="64" borderId="1" xfId="0" applyFill="1" applyBorder="1" applyAlignment="1">
      <alignment horizontal="left"/>
    </xf>
    <xf numFmtId="0" fontId="0" fillId="13" borderId="1" xfId="0" applyFill="1" applyBorder="1" applyAlignment="1"/>
    <xf numFmtId="178" fontId="1" fillId="0" borderId="0" xfId="0" applyNumberFormat="1" applyFont="1" applyAlignment="1">
      <alignment horizontal="left" vertical="center"/>
    </xf>
    <xf numFmtId="0" fontId="37" fillId="0" borderId="1" xfId="0" applyFont="1" applyBorder="1" applyAlignment="1">
      <alignment horizontal="left"/>
    </xf>
    <xf numFmtId="0" fontId="1" fillId="0" borderId="0" xfId="0" applyFont="1" applyAlignment="1">
      <alignment horizontal="left" vertical="center"/>
    </xf>
    <xf numFmtId="0" fontId="1" fillId="0" borderId="1" xfId="0" applyFont="1" applyBorder="1" applyAlignment="1">
      <alignment horizontal="left" vertical="center" wrapText="1"/>
    </xf>
    <xf numFmtId="0" fontId="10" fillId="0" borderId="0" xfId="0" applyFont="1" applyAlignment="1">
      <alignment horizontal="left" vertical="center"/>
    </xf>
    <xf numFmtId="0" fontId="0" fillId="0" borderId="4" xfId="0" applyBorder="1" applyAlignment="1">
      <alignment horizontal="left"/>
    </xf>
    <xf numFmtId="0" fontId="1" fillId="0" borderId="4" xfId="0" applyFont="1" applyBorder="1" applyAlignment="1">
      <alignment horizontal="left" vertical="center"/>
    </xf>
    <xf numFmtId="0" fontId="0" fillId="85" borderId="1" xfId="0" applyFill="1" applyBorder="1" applyAlignment="1">
      <alignment horizontal="left" vertical="center"/>
    </xf>
    <xf numFmtId="0" fontId="0" fillId="77" borderId="1" xfId="0" applyFill="1" applyBorder="1" applyAlignment="1">
      <alignment horizontal="left"/>
    </xf>
    <xf numFmtId="0" fontId="1" fillId="77" borderId="0" xfId="0" applyFont="1" applyFill="1" applyAlignment="1">
      <alignment horizontal="left" vertical="center"/>
    </xf>
    <xf numFmtId="0" fontId="0" fillId="77" borderId="1" xfId="0" applyFill="1" applyBorder="1" applyAlignment="1">
      <alignment horizontal="left" vertical="center"/>
    </xf>
    <xf numFmtId="49" fontId="0" fillId="77" borderId="1" xfId="0" applyNumberFormat="1" applyFont="1" applyFill="1" applyBorder="1" applyAlignment="1">
      <alignment horizontal="left" vertical="center"/>
    </xf>
    <xf numFmtId="49" fontId="0" fillId="0" borderId="1" xfId="0" applyNumberFormat="1" applyFont="1" applyBorder="1" applyAlignment="1">
      <alignment horizontal="left" vertical="center"/>
    </xf>
    <xf numFmtId="0" fontId="0" fillId="9" borderId="7" xfId="0" applyFill="1" applyBorder="1" applyAlignment="1">
      <alignment horizontal="left"/>
    </xf>
    <xf numFmtId="0" fontId="3" fillId="9" borderId="1" xfId="0" applyFont="1" applyFill="1" applyBorder="1" applyAlignment="1">
      <alignment horizontal="left" vertical="center"/>
    </xf>
    <xf numFmtId="0" fontId="1" fillId="9" borderId="1" xfId="0" applyFont="1" applyFill="1" applyBorder="1" applyAlignment="1">
      <alignment horizontal="left" vertical="center"/>
    </xf>
    <xf numFmtId="49" fontId="33" fillId="79" borderId="1" xfId="0" applyNumberFormat="1" applyFont="1" applyFill="1" applyBorder="1" applyAlignment="1">
      <alignment horizontal="left"/>
    </xf>
    <xf numFmtId="49" fontId="4" fillId="87" borderId="1" xfId="0" applyNumberFormat="1" applyFont="1" applyFill="1" applyBorder="1" applyAlignment="1">
      <alignment horizontal="left" vertical="center"/>
    </xf>
    <xf numFmtId="0" fontId="1" fillId="0" borderId="1" xfId="0" applyFont="1" applyBorder="1" applyAlignment="1">
      <alignment horizontal="left"/>
    </xf>
    <xf numFmtId="0" fontId="1" fillId="6" borderId="1" xfId="0" applyFont="1" applyFill="1" applyBorder="1" applyAlignment="1">
      <alignment horizontal="left" vertical="center"/>
    </xf>
    <xf numFmtId="0" fontId="1" fillId="0" borderId="10" xfId="0" applyFont="1" applyBorder="1" applyAlignment="1">
      <alignment horizontal="left" vertical="center"/>
    </xf>
    <xf numFmtId="0" fontId="1" fillId="69" borderId="1" xfId="0" applyFont="1" applyFill="1" applyBorder="1" applyAlignment="1">
      <alignment horizontal="left"/>
    </xf>
    <xf numFmtId="0" fontId="1" fillId="69" borderId="1" xfId="0" applyFont="1" applyFill="1" applyBorder="1" applyAlignment="1">
      <alignment horizontal="left" vertical="center"/>
    </xf>
    <xf numFmtId="0" fontId="0" fillId="0" borderId="8" xfId="0" applyBorder="1" applyAlignment="1">
      <alignment horizontal="left" vertical="center"/>
    </xf>
    <xf numFmtId="0" fontId="1" fillId="0" borderId="8" xfId="0" applyFont="1" applyBorder="1" applyAlignment="1">
      <alignment horizontal="left" vertical="center"/>
    </xf>
    <xf numFmtId="0" fontId="1" fillId="76" borderId="1" xfId="0" applyFont="1" applyFill="1" applyBorder="1" applyAlignment="1">
      <alignment horizontal="left" vertical="center"/>
    </xf>
    <xf numFmtId="0" fontId="1" fillId="36" borderId="1" xfId="0" applyFont="1" applyFill="1" applyBorder="1" applyAlignment="1">
      <alignment horizontal="left"/>
    </xf>
    <xf numFmtId="0" fontId="23" fillId="0" borderId="8" xfId="0" applyFont="1" applyBorder="1" applyAlignment="1">
      <alignment horizontal="left" vertical="center"/>
    </xf>
    <xf numFmtId="0" fontId="1" fillId="45" borderId="1" xfId="0" applyFont="1" applyFill="1" applyBorder="1" applyAlignment="1">
      <alignment horizontal="left"/>
    </xf>
    <xf numFmtId="0" fontId="3" fillId="76" borderId="1" xfId="0" applyFont="1" applyFill="1" applyBorder="1" applyAlignment="1">
      <alignment horizontal="left" vertical="center"/>
    </xf>
    <xf numFmtId="0" fontId="23" fillId="0" borderId="10" xfId="0" applyFont="1" applyBorder="1" applyAlignment="1">
      <alignment horizontal="left" vertical="center"/>
    </xf>
    <xf numFmtId="0" fontId="1" fillId="46" borderId="1" xfId="0" applyFont="1" applyFill="1" applyBorder="1" applyAlignment="1">
      <alignment horizontal="left"/>
    </xf>
    <xf numFmtId="0" fontId="1" fillId="0" borderId="0" xfId="0" applyFont="1" applyAlignment="1">
      <alignment horizontal="left"/>
    </xf>
    <xf numFmtId="0" fontId="1" fillId="0" borderId="8" xfId="0" applyFont="1" applyBorder="1" applyAlignment="1">
      <alignment horizontal="left"/>
    </xf>
    <xf numFmtId="0" fontId="1" fillId="70" borderId="1" xfId="0" applyFont="1" applyFill="1" applyBorder="1" applyAlignment="1">
      <alignment horizontal="left"/>
    </xf>
    <xf numFmtId="0" fontId="23" fillId="0" borderId="1" xfId="0" applyFont="1" applyBorder="1" applyAlignment="1">
      <alignment horizontal="left" vertical="center"/>
    </xf>
    <xf numFmtId="0" fontId="23" fillId="41" borderId="1" xfId="0" applyFont="1" applyFill="1" applyBorder="1" applyAlignment="1">
      <alignment horizontal="left"/>
    </xf>
    <xf numFmtId="0" fontId="1" fillId="13" borderId="6" xfId="0" applyFont="1" applyFill="1" applyBorder="1" applyAlignment="1">
      <alignment horizontal="left" vertical="center"/>
    </xf>
    <xf numFmtId="0" fontId="1" fillId="0" borderId="6" xfId="0" applyFont="1" applyBorder="1" applyAlignment="1">
      <alignment horizontal="left" vertical="center"/>
    </xf>
    <xf numFmtId="0" fontId="1" fillId="69" borderId="6" xfId="0" applyFont="1" applyFill="1" applyBorder="1" applyAlignment="1">
      <alignment horizontal="left"/>
    </xf>
    <xf numFmtId="0" fontId="1" fillId="64" borderId="1" xfId="0" applyFont="1" applyFill="1" applyBorder="1" applyAlignment="1">
      <alignment horizontal="left"/>
    </xf>
    <xf numFmtId="0" fontId="1" fillId="12" borderId="6" xfId="0" applyFont="1" applyFill="1" applyBorder="1" applyAlignment="1">
      <alignment horizontal="left"/>
    </xf>
    <xf numFmtId="0" fontId="22" fillId="0" borderId="1" xfId="0" applyFont="1" applyBorder="1" applyAlignment="1">
      <alignment horizontal="left" vertical="center"/>
    </xf>
    <xf numFmtId="0" fontId="23" fillId="34" borderId="1" xfId="0" applyFont="1" applyFill="1" applyBorder="1" applyAlignment="1">
      <alignment horizontal="left"/>
    </xf>
    <xf numFmtId="0" fontId="22" fillId="34" borderId="1" xfId="0" applyFont="1" applyFill="1" applyBorder="1" applyAlignment="1">
      <alignment horizontal="left"/>
    </xf>
    <xf numFmtId="0" fontId="23" fillId="63" borderId="1" xfId="0" applyFont="1" applyFill="1" applyBorder="1" applyAlignment="1">
      <alignment horizontal="left"/>
    </xf>
    <xf numFmtId="0" fontId="22" fillId="63" borderId="1" xfId="0" applyFont="1" applyFill="1" applyBorder="1" applyAlignment="1">
      <alignment horizontal="left"/>
    </xf>
    <xf numFmtId="0" fontId="22" fillId="63" borderId="1" xfId="0" applyFont="1" applyFill="1" applyBorder="1" applyAlignment="1">
      <alignment horizontal="left" vertical="center"/>
    </xf>
    <xf numFmtId="0" fontId="1" fillId="8" borderId="1" xfId="0" applyFont="1" applyFill="1" applyBorder="1" applyAlignment="1">
      <alignment horizontal="left"/>
    </xf>
    <xf numFmtId="0" fontId="1" fillId="91" borderId="1" xfId="0" applyFont="1" applyFill="1" applyBorder="1" applyAlignment="1">
      <alignment horizontal="left"/>
    </xf>
    <xf numFmtId="0" fontId="1" fillId="9" borderId="1" xfId="0" applyFont="1" applyFill="1" applyBorder="1" applyAlignment="1">
      <alignment horizontal="left"/>
    </xf>
    <xf numFmtId="0" fontId="37" fillId="9" borderId="1" xfId="0" applyFont="1" applyFill="1" applyBorder="1" applyAlignment="1">
      <alignment horizontal="left"/>
    </xf>
    <xf numFmtId="49" fontId="1" fillId="0" borderId="0" xfId="0" applyNumberFormat="1" applyFont="1" applyAlignment="1">
      <alignment horizontal="left" vertical="center"/>
    </xf>
    <xf numFmtId="0" fontId="3" fillId="9" borderId="1" xfId="0" applyFont="1" applyFill="1" applyBorder="1" applyAlignment="1">
      <alignment horizontal="left"/>
    </xf>
    <xf numFmtId="0" fontId="1" fillId="9" borderId="1" xfId="0" applyFont="1" applyFill="1" applyBorder="1" applyAlignment="1">
      <alignment horizontal="left" vertical="center" wrapText="1"/>
    </xf>
    <xf numFmtId="0" fontId="1" fillId="85" borderId="1" xfId="0" applyFont="1" applyFill="1" applyBorder="1" applyAlignment="1">
      <alignment horizontal="left" vertical="center"/>
    </xf>
    <xf numFmtId="0" fontId="2" fillId="0" borderId="8" xfId="0" applyFont="1" applyBorder="1" applyAlignment="1">
      <alignment horizontal="left"/>
    </xf>
    <xf numFmtId="0" fontId="1" fillId="9" borderId="11" xfId="0" applyFont="1" applyFill="1" applyBorder="1" applyAlignment="1">
      <alignment horizontal="left" vertical="center"/>
    </xf>
    <xf numFmtId="0" fontId="1" fillId="77" borderId="1" xfId="0" applyFont="1" applyFill="1" applyBorder="1" applyAlignment="1">
      <alignment horizontal="left"/>
    </xf>
    <xf numFmtId="0" fontId="39" fillId="0" borderId="1" xfId="0" applyFont="1" applyBorder="1">
      <alignment vertical="center"/>
    </xf>
    <xf numFmtId="0" fontId="4" fillId="0" borderId="1" xfId="0" applyFont="1" applyBorder="1" applyAlignment="1"/>
    <xf numFmtId="0" fontId="39" fillId="0" borderId="1" xfId="0" applyFont="1" applyBorder="1" applyAlignment="1"/>
    <xf numFmtId="0" fontId="1" fillId="86" borderId="1" xfId="0" applyFont="1" applyFill="1" applyBorder="1" applyAlignment="1">
      <alignment horizontal="left" vertical="center"/>
    </xf>
    <xf numFmtId="0" fontId="12" fillId="86" borderId="1" xfId="0" applyFont="1" applyFill="1" applyBorder="1" applyAlignment="1">
      <alignment horizontal="left" vertical="center"/>
    </xf>
    <xf numFmtId="0" fontId="1" fillId="85" borderId="0" xfId="0" applyFont="1" applyFill="1" applyAlignment="1">
      <alignment horizontal="left" vertical="center"/>
    </xf>
    <xf numFmtId="0" fontId="12" fillId="0" borderId="0" xfId="0" applyFont="1" applyAlignment="1">
      <alignment horizontal="left" vertical="center"/>
    </xf>
    <xf numFmtId="0" fontId="23" fillId="87" borderId="1" xfId="0" applyFont="1" applyFill="1" applyBorder="1" applyAlignment="1">
      <alignment horizontal="left" vertical="center"/>
    </xf>
    <xf numFmtId="0" fontId="4" fillId="0" borderId="1" xfId="0" applyFont="1" applyBorder="1" applyAlignment="1">
      <alignment horizontal="left" vertical="center"/>
    </xf>
    <xf numFmtId="0" fontId="40" fillId="24" borderId="1" xfId="0" applyFont="1" applyFill="1" applyBorder="1" applyAlignment="1">
      <alignment horizontal="left"/>
    </xf>
  </cellXfs>
  <cellStyles count="2">
    <cellStyle name="常规" xfId="0" builtinId="0"/>
    <cellStyle name="常规 2" xfId="1" xr:uid="{00000000-0005-0000-0000-000031000000}"/>
  </cellStyles>
  <dxfs count="98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14</xdr:row>
      <xdr:rowOff>6350</xdr:rowOff>
    </xdr:from>
    <xdr:to>
      <xdr:col>2</xdr:col>
      <xdr:colOff>1554929</xdr:colOff>
      <xdr:row>29</xdr:row>
      <xdr:rowOff>25064</xdr:rowOff>
    </xdr:to>
    <xdr:pic>
      <xdr:nvPicPr>
        <xdr:cNvPr id="2" name="图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0" y="2450465"/>
          <a:ext cx="7023735" cy="2590165"/>
        </a:xfrm>
        <a:prstGeom prst="rect">
          <a:avLst/>
        </a:prstGeom>
      </xdr:spPr>
    </xdr:pic>
    <xdr:clientData/>
  </xdr:twoCellAnchor>
  <xdr:twoCellAnchor editAs="oneCell">
    <xdr:from>
      <xdr:col>0</xdr:col>
      <xdr:colOff>0</xdr:colOff>
      <xdr:row>34</xdr:row>
      <xdr:rowOff>76200</xdr:rowOff>
    </xdr:from>
    <xdr:to>
      <xdr:col>2</xdr:col>
      <xdr:colOff>1516833</xdr:colOff>
      <xdr:row>62</xdr:row>
      <xdr:rowOff>40657</xdr:rowOff>
    </xdr:to>
    <xdr:pic>
      <xdr:nvPicPr>
        <xdr:cNvPr id="5" name="图片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2"/>
        <a:stretch>
          <a:fillRect/>
        </a:stretch>
      </xdr:blipFill>
      <xdr:spPr>
        <a:xfrm>
          <a:off x="0" y="5949315"/>
          <a:ext cx="6985635" cy="4765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EC2A.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50;&#35759;&#23384;&#25918;&#36335;&#24452;/&#24494;&#20449;/WXWork/1688858184578654/Cache/File/2024-09/ECA(3).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CA(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9256;&#26412;&#20869;&#23481;/&#37197;&#32622;&#34920;/&#24037;&#20316;/&#35774;&#35745;&#25991;&#26723;/&#25968;&#20540;&#24635;&#34920;1.1(&#35013;&#22791;&#30340;&#38468;&#21152;&#23646;&#24615;&#20998;&#37197;&#31995;&#25968;&#20026;1&#65289;.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3150;&#35759;&#23384;&#25918;&#36335;&#24452;/&#24494;&#20449;/WXWork/1688858184578654/Cache/File/2024-06/Data_Skil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iveSkillData"/>
      <sheetName val="EffectData"/>
      <sheetName val="Sheet3"/>
      <sheetName val="BuffData"/>
      <sheetName val="参数说明"/>
      <sheetName val="Sheet1"/>
      <sheetName val="Sheet2"/>
      <sheetName val="示例"/>
    </sheetNames>
    <sheetDataSet>
      <sheetData sheetId="0" refreshError="1"/>
      <sheetData sheetId="1" refreshError="1"/>
      <sheetData sheetId="2" refreshError="1">
        <row r="1">
          <cell r="C1" t="str">
            <v>招式名称</v>
          </cell>
          <cell r="E1" t="str">
            <v>所属类别</v>
          </cell>
          <cell r="F1" t="str">
            <v>所属亚类别 (武器类型)</v>
          </cell>
          <cell r="G1" t="str">
            <v>境界要求</v>
          </cell>
          <cell r="H1" t="str">
            <v>对应武器</v>
          </cell>
          <cell r="I1" t="str">
            <v>武学性质 主动类型</v>
          </cell>
          <cell r="J1" t="str">
            <v>武学类型</v>
          </cell>
          <cell r="K1" t="str">
            <v>技能显示类似</v>
          </cell>
          <cell r="L1" t="str">
            <v>装配位置</v>
          </cell>
          <cell r="M1" t="str">
            <v>备注</v>
          </cell>
          <cell r="N1" t="str">
            <v>按键方式</v>
          </cell>
          <cell r="O1" t="str">
            <v>使用的技能效果</v>
          </cell>
          <cell r="P1" t="str">
            <v>散学类型</v>
          </cell>
          <cell r="Q1" t="str">
            <v>攻击距离  (这个字段战斗未使用)</v>
          </cell>
          <cell r="R1" t="str">
            <v>属性提升</v>
          </cell>
          <cell r="S1" t="str">
            <v>招式效果</v>
          </cell>
          <cell r="U1" t="str">
            <v>效果组成公式</v>
          </cell>
          <cell r="V1" t="str">
            <v>内功效果组成公式</v>
          </cell>
          <cell r="X1" t="str">
            <v>招式描述</v>
          </cell>
          <cell r="Y1" t="str">
            <v>互斥组</v>
          </cell>
          <cell r="Z1" t="str">
            <v>互斥优先级</v>
          </cell>
          <cell r="AA1" t="str">
            <v>效果段数 (这个字段战斗未使用)</v>
          </cell>
          <cell r="AB1" t="str">
            <v>效果目标  (这个字段战斗未使用)</v>
          </cell>
          <cell r="AC1" t="str">
            <v>攻击附加状态(攻击的时候才会生效)</v>
          </cell>
          <cell r="AD1" t="str">
            <v>状态持续时间(这个字段战斗未使用)</v>
          </cell>
          <cell r="AE1" t="str">
            <v>消耗类型</v>
          </cell>
          <cell r="AF1" t="str">
            <v>消耗值</v>
          </cell>
          <cell r="AG1" t="str">
            <v>冷却时间</v>
          </cell>
          <cell r="AH1" t="str">
            <v>技能持续时间</v>
          </cell>
          <cell r="AI1" t="str">
            <v>增加内劲点</v>
          </cell>
          <cell r="AJ1" t="str">
            <v>受击方被击中增加内劲点</v>
          </cell>
          <cell r="AK1" t="str">
            <v>对应心诀</v>
          </cell>
          <cell r="AL1" t="str">
            <v>对应动作</v>
          </cell>
          <cell r="AM1" t="str">
            <v>共用CD动作</v>
          </cell>
          <cell r="AN1" t="str">
            <v>共用CD动作2</v>
          </cell>
          <cell r="AO1" t="str">
            <v>对应ICON</v>
          </cell>
        </row>
        <row r="2">
          <cell r="C2" t="str">
            <v>SkillName</v>
          </cell>
          <cell r="E2" t="str">
            <v>AnimationType</v>
          </cell>
          <cell r="F2" t="str">
            <v>WeaponType</v>
          </cell>
          <cell r="G2" t="str">
            <v>attribute</v>
          </cell>
          <cell r="H2" t="str">
            <v>weapon</v>
          </cell>
          <cell r="I2" t="str">
            <v>ActiveType</v>
          </cell>
          <cell r="J2" t="str">
            <v>tipType</v>
          </cell>
          <cell r="K2" t="str">
            <v>ShowType</v>
          </cell>
          <cell r="L2" t="str">
            <v>EquipPos</v>
          </cell>
          <cell r="O2" t="str">
            <v>UseSkill</v>
          </cell>
          <cell r="P2" t="str">
            <v>SanxueName</v>
          </cell>
          <cell r="Q2" t="str">
            <v>AtkDistance</v>
          </cell>
          <cell r="R2" t="str">
            <v>SxTs</v>
          </cell>
          <cell r="S2" t="str">
            <v>EffectType</v>
          </cell>
          <cell r="U2" t="str">
            <v>Effect</v>
          </cell>
          <cell r="V2" t="str">
            <v>Effect2</v>
          </cell>
          <cell r="X2" t="str">
            <v>Des</v>
          </cell>
          <cell r="Y2" t="str">
            <v>mutexGroup</v>
          </cell>
          <cell r="Z2" t="str">
            <v>mutexPriority</v>
          </cell>
          <cell r="AB2" t="str">
            <v>BuffTarget</v>
          </cell>
          <cell r="AC2" t="str">
            <v>Buff</v>
          </cell>
          <cell r="AD2" t="str">
            <v>BuffTime</v>
          </cell>
          <cell r="AE2" t="str">
            <v>CostType</v>
          </cell>
          <cell r="AF2" t="str">
            <v>cost</v>
          </cell>
          <cell r="AG2" t="str">
            <v>CD</v>
          </cell>
          <cell r="AH2" t="str">
            <v>sustainTime</v>
          </cell>
          <cell r="AI2" t="str">
            <v>addPoint</v>
          </cell>
          <cell r="AJ2" t="str">
            <v>BeaddPoint</v>
          </cell>
          <cell r="AK2" t="str">
            <v>XinJue</v>
          </cell>
          <cell r="AL2" t="str">
            <v>stateName</v>
          </cell>
          <cell r="AM2" t="str">
            <v>stateName2</v>
          </cell>
          <cell r="AN2" t="str">
            <v>stateName3</v>
          </cell>
          <cell r="AO2" t="str">
            <v>Icon</v>
          </cell>
        </row>
        <row r="3">
          <cell r="C3" t="str">
            <v>白猿托印</v>
          </cell>
          <cell r="D3" t="str">
            <v>不是技能</v>
          </cell>
          <cell r="E3" t="str">
            <v>武功</v>
          </cell>
          <cell r="F3" t="str">
            <v>拳掌</v>
          </cell>
          <cell r="G3">
            <v>1</v>
          </cell>
          <cell r="H3">
            <v>1</v>
          </cell>
          <cell r="I3" t="str">
            <v>主动</v>
          </cell>
          <cell r="J3" t="str">
            <v>江湖通式</v>
          </cell>
          <cell r="L3">
            <v>4</v>
          </cell>
          <cell r="M3" t="str">
            <v>主动技能：向前上方双掌斜推，攻击敌方下巴，把人托起
可中断普攻，敌浮空半人高</v>
          </cell>
          <cell r="Q3">
            <v>1</v>
          </cell>
          <cell r="R3">
            <v>0</v>
          </cell>
          <cell r="S3" t="str">
            <v>伤害</v>
          </cell>
          <cell r="T3">
            <v>1010001</v>
          </cell>
          <cell r="U3" t="str">
            <v>外功攻击*0.5</v>
          </cell>
          <cell r="V3" t="str">
            <v>内功攻击*0.5</v>
          </cell>
          <cell r="W3" t="str">
            <v>0.5;0.5</v>
          </cell>
          <cell r="X3" t="str">
            <v>主动招式：向前上方双掌斜推，攻击敌人下巴，把人托起，致使敌人浮空并造成外功攻击伤害和内功攻击伤害。可中断普通攻击强制施展。（影响属性：外功攻击，内功攻击）</v>
          </cell>
          <cell r="AA3">
            <v>1</v>
          </cell>
          <cell r="AB3" t="str">
            <v>敌人</v>
          </cell>
          <cell r="AE3">
            <v>2</v>
          </cell>
          <cell r="AF3">
            <v>0</v>
          </cell>
          <cell r="AG3">
            <v>4</v>
          </cell>
          <cell r="AI3">
            <v>58</v>
          </cell>
          <cell r="AJ3">
            <v>39</v>
          </cell>
          <cell r="AL3" t="str">
            <v>quan/Skill7</v>
          </cell>
          <cell r="AO3" t="str">
            <v>tricks/1010001</v>
          </cell>
          <cell r="AP3">
            <v>1010001</v>
          </cell>
        </row>
        <row r="4">
          <cell r="C4" t="str">
            <v>古锤-贯体</v>
          </cell>
          <cell r="D4" t="str">
            <v>不是技能</v>
          </cell>
          <cell r="E4" t="str">
            <v>武功</v>
          </cell>
          <cell r="F4" t="str">
            <v>拳掌</v>
          </cell>
          <cell r="G4">
            <v>1</v>
          </cell>
          <cell r="H4">
            <v>1</v>
          </cell>
          <cell r="I4" t="str">
            <v>主动</v>
          </cell>
          <cell r="J4" t="str">
            <v>江湖通式</v>
          </cell>
          <cell r="L4">
            <v>5</v>
          </cell>
          <cell r="M4" t="str">
            <v>集迅猛之势向前，聚势于一点，猛突贯破，对前方目标造成伤害</v>
          </cell>
          <cell r="Q4">
            <v>5</v>
          </cell>
          <cell r="R4">
            <v>0</v>
          </cell>
          <cell r="S4" t="str">
            <v>伤害</v>
          </cell>
          <cell r="T4">
            <v>1010002</v>
          </cell>
          <cell r="U4" t="str">
            <v>外功攻击*0.5</v>
          </cell>
          <cell r="V4" t="str">
            <v>内功攻击*0.5</v>
          </cell>
          <cell r="W4" t="str">
            <v>0.5;0.5</v>
          </cell>
          <cell r="X4" t="str">
            <v>主动招式：集迅猛之势向前，聚势于一点，猛突贯破，对前方目标造成外功攻击和内功攻击伤害。（影响属性：外功攻击，内功攻击）</v>
          </cell>
          <cell r="AA4">
            <v>1</v>
          </cell>
          <cell r="AB4" t="str">
            <v>敌人</v>
          </cell>
          <cell r="AE4">
            <v>2</v>
          </cell>
          <cell r="AF4">
            <v>0</v>
          </cell>
          <cell r="AG4">
            <v>4</v>
          </cell>
          <cell r="AI4">
            <v>45</v>
          </cell>
          <cell r="AJ4">
            <v>32</v>
          </cell>
          <cell r="AL4" t="str">
            <v>quan/Skill9</v>
          </cell>
          <cell r="AO4" t="str">
            <v>tricks/1010002</v>
          </cell>
          <cell r="AP4">
            <v>1010002</v>
          </cell>
        </row>
        <row r="5">
          <cell r="C5" t="str">
            <v>古锤-贯体</v>
          </cell>
          <cell r="D5">
            <v>1</v>
          </cell>
          <cell r="E5" t="str">
            <v>武功</v>
          </cell>
          <cell r="F5" t="str">
            <v>拳掌</v>
          </cell>
          <cell r="G5">
            <v>1</v>
          </cell>
          <cell r="H5">
            <v>1</v>
          </cell>
          <cell r="I5" t="str">
            <v>主动</v>
          </cell>
          <cell r="J5" t="str">
            <v>武学总章</v>
          </cell>
          <cell r="L5">
            <v>1</v>
          </cell>
          <cell r="M5" t="str">
            <v>重拳冲击，猛击敌方腹部，造成{0}点伤害，在短暂间隔后爆发内劲，使目标倒地。</v>
          </cell>
          <cell r="R5">
            <v>0</v>
          </cell>
          <cell r="S5" t="str">
            <v>伤害</v>
          </cell>
          <cell r="T5">
            <v>1010101</v>
          </cell>
          <cell r="U5" t="str">
            <v>((1+武力*拳法系数*40*0.5)*(1.0/(1+0.5+0.5))*0.9+(外功攻击*0.9))*0.5</v>
          </cell>
          <cell r="V5" t="str">
            <v>((1+内息*拳法系数*40*0.5)*(1.0/(1+0.5+0.5))*0.1+(外功攻击*0.1))*1.1</v>
          </cell>
          <cell r="W5" t="str">
            <v>0.9;0.1</v>
          </cell>
          <cell r="X5" t="str">
            <v>主动招式：重拳冲击，猛击敌方腹部，造成大量外功攻击和部分内功攻击伤害，在短暂间隔后爆发内劲将敌人击倒。（影响属性：武力）</v>
          </cell>
          <cell r="AB5" t="str">
            <v>敌人</v>
          </cell>
          <cell r="AE5">
            <v>1</v>
          </cell>
          <cell r="AF5">
            <v>1</v>
          </cell>
          <cell r="AG5">
            <v>5</v>
          </cell>
          <cell r="AI5">
            <v>39</v>
          </cell>
          <cell r="AJ5">
            <v>26</v>
          </cell>
          <cell r="AK5" t="str">
            <v>8010101;8010103</v>
          </cell>
          <cell r="AL5" t="str">
            <v>quan/Skill1</v>
          </cell>
          <cell r="AO5" t="str">
            <v>tricks/1010101</v>
          </cell>
          <cell r="AP5" t="str">
            <v>1010101_1</v>
          </cell>
        </row>
        <row r="6">
          <cell r="C6" t="str">
            <v>古锤-贯体</v>
          </cell>
          <cell r="D6">
            <v>1</v>
          </cell>
          <cell r="E6" t="str">
            <v>武功</v>
          </cell>
          <cell r="F6" t="str">
            <v>拳掌</v>
          </cell>
          <cell r="G6">
            <v>1</v>
          </cell>
          <cell r="H6">
            <v>1</v>
          </cell>
          <cell r="I6" t="str">
            <v>主动</v>
          </cell>
          <cell r="J6" t="str">
            <v>武学总章</v>
          </cell>
          <cell r="L6">
            <v>1</v>
          </cell>
          <cell r="M6" t="str">
            <v>古锤-贯体式开启二段攻击对敌人造成伤害。</v>
          </cell>
          <cell r="R6">
            <v>0</v>
          </cell>
          <cell r="S6" t="str">
            <v>伤害</v>
          </cell>
          <cell r="T6">
            <v>1010104</v>
          </cell>
          <cell r="U6" t="str">
            <v>((1+武力*拳法系数*40*0.5)*(1.0/(1+0.5+0.5))*0.9+(外功攻击*0.9))*0.8</v>
          </cell>
          <cell r="V6" t="str">
            <v>((1+内息*拳法系数*40*0.5)*(1.0/(1+0.5+0.5))*0.1+(外功攻击*0.1))*1.2</v>
          </cell>
          <cell r="W6" t="str">
            <v>0.9;0.1</v>
          </cell>
          <cell r="X6" t="str">
            <v>（暂未实装）被动招式：古锤-贯体式开启二段攻击对敌人造成伤害。</v>
          </cell>
          <cell r="AA6">
            <v>2</v>
          </cell>
          <cell r="AB6" t="str">
            <v>自己</v>
          </cell>
          <cell r="AE6">
            <v>0</v>
          </cell>
          <cell r="AF6">
            <v>0</v>
          </cell>
          <cell r="AG6">
            <v>0</v>
          </cell>
          <cell r="AI6">
            <v>0</v>
          </cell>
          <cell r="AJ6">
            <v>0</v>
          </cell>
          <cell r="AK6">
            <v>0</v>
          </cell>
          <cell r="AL6" t="str">
            <v>quan/Skill2</v>
          </cell>
          <cell r="AO6" t="str">
            <v>tricks/1010104</v>
          </cell>
          <cell r="AP6" t="str">
            <v>1010101_2</v>
          </cell>
        </row>
        <row r="7">
          <cell r="C7" t="str">
            <v>古锤-贯体</v>
          </cell>
          <cell r="D7">
            <v>1</v>
          </cell>
          <cell r="E7" t="str">
            <v>武功</v>
          </cell>
          <cell r="F7" t="str">
            <v>拳掌</v>
          </cell>
          <cell r="G7">
            <v>1</v>
          </cell>
          <cell r="H7">
            <v>1</v>
          </cell>
          <cell r="I7" t="str">
            <v>主动</v>
          </cell>
          <cell r="J7" t="str">
            <v>武学总章</v>
          </cell>
          <cell r="L7">
            <v>1</v>
          </cell>
          <cell r="M7" t="str">
            <v>古锤-贯体式开启三段攻击对敌人造成伤害。</v>
          </cell>
          <cell r="R7">
            <v>0</v>
          </cell>
          <cell r="S7" t="str">
            <v>伤害</v>
          </cell>
          <cell r="T7">
            <v>1010105</v>
          </cell>
          <cell r="U7" t="str">
            <v>((1+武力*拳法系数*40*0.5)*(1.0/(1+0.5+0.5))*0.9+(外功攻击*0.9))*1</v>
          </cell>
          <cell r="V7" t="str">
            <v>((1+内息*拳法系数*40*0.5)*(1.0/(1+0.5+0.5))*0.1+(外功攻击*0.1))*1.3</v>
          </cell>
          <cell r="W7" t="str">
            <v>0.9;0.1</v>
          </cell>
          <cell r="X7" t="str">
            <v>（暂未实装）被动招式：古锤-贯体式开启三段攻击对敌人造成伤害。</v>
          </cell>
          <cell r="AA7">
            <v>3</v>
          </cell>
          <cell r="AB7" t="str">
            <v>自己</v>
          </cell>
          <cell r="AE7">
            <v>0</v>
          </cell>
          <cell r="AF7">
            <v>0</v>
          </cell>
          <cell r="AG7">
            <v>0</v>
          </cell>
          <cell r="AI7">
            <v>0</v>
          </cell>
          <cell r="AJ7">
            <v>0</v>
          </cell>
          <cell r="AK7">
            <v>0</v>
          </cell>
          <cell r="AL7" t="str">
            <v>quan/Skill3</v>
          </cell>
          <cell r="AO7" t="str">
            <v>tricks/1010105</v>
          </cell>
          <cell r="AP7" t="str">
            <v>1010101_3</v>
          </cell>
        </row>
        <row r="8">
          <cell r="C8" t="str">
            <v>百炼罡</v>
          </cell>
          <cell r="D8">
            <v>1</v>
          </cell>
          <cell r="E8" t="str">
            <v>武功</v>
          </cell>
          <cell r="F8" t="str">
            <v>拳掌</v>
          </cell>
          <cell r="G8">
            <v>1</v>
          </cell>
          <cell r="H8">
            <v>1</v>
          </cell>
          <cell r="I8" t="str">
            <v>被动</v>
          </cell>
          <cell r="J8" t="str">
            <v>武学注解</v>
          </cell>
          <cell r="L8">
            <v>1</v>
          </cell>
          <cell r="M8" t="str">
            <v>古锤-贯体式开启二段攻击对敌人造成伤害。</v>
          </cell>
          <cell r="R8">
            <v>0</v>
          </cell>
          <cell r="S8" t="str">
            <v>伤害</v>
          </cell>
          <cell r="T8">
            <v>1010104</v>
          </cell>
          <cell r="W8" t="str">
            <v>0.9;0.1</v>
          </cell>
          <cell r="X8" t="str">
            <v>（暂未实装）被动招式：角色的普攻伤害提升10%。</v>
          </cell>
          <cell r="AA8">
            <v>2</v>
          </cell>
          <cell r="AB8" t="str">
            <v>自己</v>
          </cell>
          <cell r="AE8">
            <v>0</v>
          </cell>
          <cell r="AF8">
            <v>0</v>
          </cell>
          <cell r="AG8">
            <v>0</v>
          </cell>
          <cell r="AI8">
            <v>0</v>
          </cell>
          <cell r="AJ8">
            <v>0</v>
          </cell>
          <cell r="AK8">
            <v>0</v>
          </cell>
          <cell r="AO8" t="str">
            <v>tricks/1010104</v>
          </cell>
          <cell r="AP8">
            <v>1010102</v>
          </cell>
        </row>
        <row r="9">
          <cell r="C9" t="str">
            <v>古锤-叠冲</v>
          </cell>
          <cell r="D9">
            <v>1</v>
          </cell>
          <cell r="E9" t="str">
            <v>武功</v>
          </cell>
          <cell r="F9" t="str">
            <v>拳掌</v>
          </cell>
          <cell r="G9">
            <v>1</v>
          </cell>
          <cell r="H9">
            <v>1</v>
          </cell>
          <cell r="I9" t="str">
            <v>主动</v>
          </cell>
          <cell r="J9" t="str">
            <v>武学总章</v>
          </cell>
          <cell r="L9">
            <v>2</v>
          </cell>
          <cell r="M9" t="str">
            <v>古锤-贯体式施展后{0}秒内可以施展，追击敌方目标，造成{0}点伤害，在短暂间隔后爆发内劲，使目标倒地。</v>
          </cell>
          <cell r="R9">
            <v>0</v>
          </cell>
          <cell r="S9" t="str">
            <v>伤害</v>
          </cell>
          <cell r="T9">
            <v>1010102</v>
          </cell>
          <cell r="U9" t="str">
            <v>((1+武力*拳法系数*40*0.5)*(0.5/(1+0.5+0.5))*0.9+(外功攻击*0.9))*0.8</v>
          </cell>
          <cell r="V9" t="str">
            <v>((1+内息*拳法系数*40*0.5)*(0.5/(1+0.5+0.5))*0.1+(外功攻击*0.1))*1.3</v>
          </cell>
          <cell r="W9" t="str">
            <v>0.9;0.1</v>
          </cell>
          <cell r="X9" t="str">
            <v>主动招式：向前冲刺一段距离左手出拳攻击敌人，造成大量外功攻击和部分内功攻击伤害，在短暂间隔后爆发内劲会将敌人击倒。（影响属性：武力）</v>
          </cell>
          <cell r="AB9" t="str">
            <v>敌人</v>
          </cell>
          <cell r="AE9">
            <v>1</v>
          </cell>
          <cell r="AF9">
            <v>1</v>
          </cell>
          <cell r="AG9">
            <v>4</v>
          </cell>
          <cell r="AI9">
            <v>39</v>
          </cell>
          <cell r="AJ9">
            <v>26</v>
          </cell>
          <cell r="AK9" t="str">
            <v>8010102</v>
          </cell>
          <cell r="AL9" t="str">
            <v>quan/Skill4</v>
          </cell>
          <cell r="AO9" t="str">
            <v>tricks/1010102</v>
          </cell>
          <cell r="AP9" t="str">
            <v>1010103_1</v>
          </cell>
        </row>
        <row r="10">
          <cell r="C10" t="str">
            <v>古锤-叠冲</v>
          </cell>
          <cell r="D10">
            <v>1</v>
          </cell>
          <cell r="E10" t="str">
            <v>武功</v>
          </cell>
          <cell r="F10" t="str">
            <v>拳掌</v>
          </cell>
          <cell r="G10">
            <v>1</v>
          </cell>
          <cell r="H10">
            <v>1</v>
          </cell>
          <cell r="I10" t="str">
            <v>主动</v>
          </cell>
          <cell r="J10" t="str">
            <v>武学总章</v>
          </cell>
          <cell r="L10">
            <v>2</v>
          </cell>
          <cell r="M10" t="str">
            <v>古锤-叠浪式开启二段</v>
          </cell>
          <cell r="R10">
            <v>0</v>
          </cell>
          <cell r="S10" t="str">
            <v>伤害</v>
          </cell>
          <cell r="T10">
            <v>1010106</v>
          </cell>
          <cell r="U10" t="str">
            <v>((1+武力*拳法系数*40*0.5)*(0.5/(1+0.5+0.5))*0.9+(外功攻击*0.9))*0.9</v>
          </cell>
          <cell r="V10" t="str">
            <v>((1+内息*拳法系数*40*0.5)*(0.5/(1+0.5+0.5))*0.1+(外功攻击*0.1))*1.4</v>
          </cell>
          <cell r="W10" t="str">
            <v>0.9;0.1</v>
          </cell>
          <cell r="X10" t="str">
            <v>被动招式：古锤-叠冲开启二段</v>
          </cell>
          <cell r="AA10">
            <v>2</v>
          </cell>
          <cell r="AB10" t="str">
            <v>自己</v>
          </cell>
          <cell r="AE10">
            <v>0</v>
          </cell>
          <cell r="AF10">
            <v>0</v>
          </cell>
          <cell r="AG10">
            <v>0</v>
          </cell>
          <cell r="AI10">
            <v>0</v>
          </cell>
          <cell r="AJ10">
            <v>0</v>
          </cell>
          <cell r="AK10">
            <v>0</v>
          </cell>
          <cell r="AL10" t="str">
            <v>quan/Skill5</v>
          </cell>
          <cell r="AO10" t="str">
            <v>tricks/1010106</v>
          </cell>
          <cell r="AP10" t="str">
            <v>1010103_2</v>
          </cell>
        </row>
        <row r="11">
          <cell r="C11" t="str">
            <v>千锻守心</v>
          </cell>
          <cell r="D11">
            <v>1</v>
          </cell>
          <cell r="E11" t="str">
            <v>武功</v>
          </cell>
          <cell r="F11" t="str">
            <v>拳掌</v>
          </cell>
          <cell r="G11">
            <v>2</v>
          </cell>
          <cell r="H11">
            <v>1</v>
          </cell>
          <cell r="I11" t="str">
            <v>被动</v>
          </cell>
          <cell r="J11" t="str">
            <v>武学注解</v>
          </cell>
          <cell r="M11" t="str">
            <v>古锤-贯体式开启三段攻击对敌人造成伤害。</v>
          </cell>
          <cell r="R11">
            <v>0</v>
          </cell>
          <cell r="S11" t="str">
            <v>伤害</v>
          </cell>
          <cell r="T11">
            <v>1010105</v>
          </cell>
          <cell r="W11" t="str">
            <v>0.9;0.1</v>
          </cell>
          <cell r="X11" t="str">
            <v>（暂未实装）被动招式：古锤-锻终式有（30%+内息*系数）几率造成额外50%外功攻击伤害</v>
          </cell>
          <cell r="AA11">
            <v>3</v>
          </cell>
          <cell r="AB11" t="str">
            <v>自己</v>
          </cell>
          <cell r="AE11">
            <v>0</v>
          </cell>
          <cell r="AF11">
            <v>0</v>
          </cell>
          <cell r="AG11">
            <v>0</v>
          </cell>
          <cell r="AI11">
            <v>0</v>
          </cell>
          <cell r="AJ11">
            <v>0</v>
          </cell>
          <cell r="AK11">
            <v>0</v>
          </cell>
          <cell r="AO11" t="str">
            <v>tricks/1010105</v>
          </cell>
          <cell r="AP11">
            <v>1010104</v>
          </cell>
        </row>
        <row r="12">
          <cell r="C12" t="str">
            <v>古锤-锻终</v>
          </cell>
          <cell r="D12">
            <v>1</v>
          </cell>
          <cell r="E12" t="str">
            <v>武功</v>
          </cell>
          <cell r="F12" t="str">
            <v>拳掌</v>
          </cell>
          <cell r="G12">
            <v>1</v>
          </cell>
          <cell r="H12">
            <v>1</v>
          </cell>
          <cell r="I12" t="str">
            <v>主动</v>
          </cell>
          <cell r="J12" t="str">
            <v>武学总章</v>
          </cell>
          <cell r="L12">
            <v>3</v>
          </cell>
          <cell r="M12" t="str">
            <v>古锤-叠冲式施展后{0}秒内可以施展，追击敌方目标，造成{0}点伤害，对目标造成击飞效果。</v>
          </cell>
          <cell r="R12">
            <v>0</v>
          </cell>
          <cell r="S12" t="str">
            <v>伤害</v>
          </cell>
          <cell r="T12">
            <v>1010103</v>
          </cell>
          <cell r="U12" t="str">
            <v>(1+武力*拳法系数*40*0.5)*(0.5/(1+0.5+0.5))*0.9+(外功攻击*0.9)</v>
          </cell>
          <cell r="V12" t="str">
            <v>(1+内息*拳法系数*40*0.5)*(0.5/(1+0.5+0.5))*0.1+(外功攻击*0.1)*1.1</v>
          </cell>
          <cell r="W12" t="str">
            <v>0.9;0.1</v>
          </cell>
          <cell r="X12" t="str">
            <v>主动招式：用肩膀撞击敌人，造成大量外功攻击和部分内功攻击伤害，在短暂间隔后爆发内劲会将敌人击飞。（影响属性：武力）</v>
          </cell>
          <cell r="AB12" t="str">
            <v>敌人</v>
          </cell>
          <cell r="AE12">
            <v>1</v>
          </cell>
          <cell r="AF12">
            <v>1</v>
          </cell>
          <cell r="AG12">
            <v>4</v>
          </cell>
          <cell r="AI12">
            <v>39</v>
          </cell>
          <cell r="AJ12">
            <v>26</v>
          </cell>
          <cell r="AK12" t="str">
            <v>8010101</v>
          </cell>
          <cell r="AL12" t="str">
            <v>quan/Skill6</v>
          </cell>
          <cell r="AO12" t="str">
            <v>tricks/1010103</v>
          </cell>
          <cell r="AP12">
            <v>1010105</v>
          </cell>
        </row>
        <row r="13">
          <cell r="C13" t="str">
            <v>破新炉</v>
          </cell>
          <cell r="D13">
            <v>1</v>
          </cell>
          <cell r="E13" t="str">
            <v>武功</v>
          </cell>
          <cell r="F13" t="str">
            <v>拳掌</v>
          </cell>
          <cell r="G13">
            <v>3</v>
          </cell>
          <cell r="H13">
            <v>1</v>
          </cell>
          <cell r="I13" t="str">
            <v>被动</v>
          </cell>
          <cell r="J13" t="str">
            <v>武学注解</v>
          </cell>
          <cell r="M13" t="str">
            <v>古锤-叠浪式开启二段</v>
          </cell>
          <cell r="R13">
            <v>0</v>
          </cell>
          <cell r="S13" t="str">
            <v>伤害</v>
          </cell>
          <cell r="T13">
            <v>1010106</v>
          </cell>
          <cell r="W13" t="str">
            <v>0.9;0.1</v>
          </cell>
          <cell r="X13" t="str">
            <v>（暂未实装）被动招式：施展古锤-锻终式有（10%+内息*系数）概率获得BUFF【烈炉】，效果持续2秒，施展招式【新炼-崩山】时必定造成暴击伤害。。</v>
          </cell>
          <cell r="AA13">
            <v>2</v>
          </cell>
          <cell r="AB13" t="str">
            <v>自己</v>
          </cell>
          <cell r="AE13">
            <v>0</v>
          </cell>
          <cell r="AF13">
            <v>0</v>
          </cell>
          <cell r="AG13">
            <v>0</v>
          </cell>
          <cell r="AI13">
            <v>0</v>
          </cell>
          <cell r="AJ13">
            <v>0</v>
          </cell>
          <cell r="AK13">
            <v>0</v>
          </cell>
          <cell r="AO13" t="str">
            <v>tricks/1010106</v>
          </cell>
          <cell r="AP13">
            <v>1010106</v>
          </cell>
        </row>
        <row r="14">
          <cell r="C14" t="str">
            <v>新炼-崩山</v>
          </cell>
          <cell r="D14">
            <v>1</v>
          </cell>
          <cell r="E14" t="str">
            <v>武功</v>
          </cell>
          <cell r="F14" t="str">
            <v>拳掌</v>
          </cell>
          <cell r="G14">
            <v>4</v>
          </cell>
          <cell r="H14">
            <v>1</v>
          </cell>
          <cell r="I14" t="str">
            <v>被动</v>
          </cell>
          <cell r="J14" t="str">
            <v>武学注解</v>
          </cell>
          <cell r="M14" t="str">
            <v>古锤-贯体式三段攻击施展时有{0}概率附带【烈炉】效果，3秒内使用古锤-叠浪式攻击必暴击。</v>
          </cell>
          <cell r="R14">
            <v>0</v>
          </cell>
          <cell r="S14" t="str">
            <v>增加buff</v>
          </cell>
          <cell r="T14">
            <v>1010107</v>
          </cell>
          <cell r="W14" t="str">
            <v>0.9;0.1</v>
          </cell>
          <cell r="X14" t="str">
            <v>（暂未实装）被动招式：造成外功伤害后，获得1层【增伤】效果，提升3%外功攻击力，持续3秒，此效果最高可叠加（3）层。</v>
          </cell>
          <cell r="AB14" t="str">
            <v>自己</v>
          </cell>
          <cell r="AE14">
            <v>0</v>
          </cell>
          <cell r="AF14">
            <v>0</v>
          </cell>
          <cell r="AG14">
            <v>0</v>
          </cell>
          <cell r="AI14">
            <v>0</v>
          </cell>
          <cell r="AJ14">
            <v>0</v>
          </cell>
          <cell r="AK14">
            <v>0</v>
          </cell>
          <cell r="AO14" t="str">
            <v>tricks/1010107</v>
          </cell>
          <cell r="AP14">
            <v>1010107</v>
          </cell>
        </row>
        <row r="15">
          <cell r="C15" t="str">
            <v>新炼-断海</v>
          </cell>
          <cell r="D15">
            <v>1</v>
          </cell>
          <cell r="E15" t="str">
            <v>武功</v>
          </cell>
          <cell r="F15" t="str">
            <v>拳掌</v>
          </cell>
          <cell r="G15">
            <v>5</v>
          </cell>
          <cell r="H15">
            <v>1</v>
          </cell>
          <cell r="I15" t="str">
            <v>被动</v>
          </cell>
          <cell r="J15" t="str">
            <v>武学注解</v>
          </cell>
          <cell r="M15" t="str">
            <v>古锤-叠浪式二段攻击后，3秒内施展古锤-终锻式有{0}概率额外增加100%伤害。</v>
          </cell>
          <cell r="R15">
            <v>0</v>
          </cell>
          <cell r="S15" t="str">
            <v>增加buff</v>
          </cell>
          <cell r="T15">
            <v>1010108</v>
          </cell>
          <cell r="W15" t="str">
            <v>0.9;0.1</v>
          </cell>
          <cell r="X15" t="str">
            <v>（暂未实装）被动招式：古锤-叠浪式二段攻击后，3秒内施展古锤-锻终式有概率额外增加10%外功攻击伤害。（影响属性：身法）</v>
          </cell>
          <cell r="AB15" t="str">
            <v>自己</v>
          </cell>
          <cell r="AE15">
            <v>0</v>
          </cell>
          <cell r="AF15">
            <v>0</v>
          </cell>
          <cell r="AG15">
            <v>0</v>
          </cell>
          <cell r="AI15">
            <v>0</v>
          </cell>
          <cell r="AJ15">
            <v>0</v>
          </cell>
          <cell r="AK15">
            <v>0</v>
          </cell>
          <cell r="AO15" t="str">
            <v>tricks/1010108</v>
          </cell>
          <cell r="AP15">
            <v>1010108</v>
          </cell>
        </row>
        <row r="16">
          <cell r="C16" t="str">
            <v>破钢穹</v>
          </cell>
          <cell r="D16">
            <v>1</v>
          </cell>
          <cell r="E16" t="str">
            <v>武功</v>
          </cell>
          <cell r="F16" t="str">
            <v>拳掌</v>
          </cell>
          <cell r="G16">
            <v>6</v>
          </cell>
          <cell r="H16">
            <v>1</v>
          </cell>
          <cell r="I16" t="str">
            <v>被动</v>
          </cell>
          <cell r="J16" t="str">
            <v>武学注解</v>
          </cell>
          <cell r="M16" t="str">
            <v>古锤-终锻式释放后，5秒内提升拳法轻击和重击的伤害10%。</v>
          </cell>
          <cell r="R16">
            <v>0</v>
          </cell>
          <cell r="S16" t="str">
            <v>增加buff</v>
          </cell>
          <cell r="T16">
            <v>1010109</v>
          </cell>
          <cell r="W16" t="str">
            <v>0.9;0.1</v>
          </cell>
          <cell r="X16" t="str">
            <v>（暂未实装）被动招式：古锤-终锻式释放后，5秒内提升拳法轻击和重击的伤害5%。</v>
          </cell>
          <cell r="AB16" t="str">
            <v>自己</v>
          </cell>
          <cell r="AE16">
            <v>0</v>
          </cell>
          <cell r="AF16">
            <v>0</v>
          </cell>
          <cell r="AG16">
            <v>0</v>
          </cell>
          <cell r="AI16">
            <v>0</v>
          </cell>
          <cell r="AJ16">
            <v>0</v>
          </cell>
          <cell r="AK16">
            <v>0</v>
          </cell>
          <cell r="AO16" t="str">
            <v>tricks/1010109</v>
          </cell>
          <cell r="AP16">
            <v>1010109</v>
          </cell>
        </row>
        <row r="17">
          <cell r="C17" t="str">
            <v>古叠复法</v>
          </cell>
          <cell r="D17">
            <v>1</v>
          </cell>
          <cell r="E17" t="str">
            <v>武功</v>
          </cell>
          <cell r="F17" t="str">
            <v>拳掌</v>
          </cell>
          <cell r="G17">
            <v>7</v>
          </cell>
          <cell r="H17">
            <v>1</v>
          </cell>
          <cell r="I17" t="str">
            <v>被动</v>
          </cell>
          <cell r="J17" t="str">
            <v>武学注解</v>
          </cell>
          <cell r="M17" t="str">
            <v>每次施展技能【古锤-贯体式】会获得1层【锤炼】效果。每一层提高2%攻击力持续10秒，最高可以叠加10层。</v>
          </cell>
          <cell r="R17">
            <v>0</v>
          </cell>
          <cell r="S17" t="str">
            <v>增加buff</v>
          </cell>
          <cell r="T17">
            <v>1010110</v>
          </cell>
          <cell r="W17" t="str">
            <v>0.9;0.1</v>
          </cell>
          <cell r="X17" t="str">
            <v>（暂未实装）被动招式：每次施展招式【古锤-贯体式】会获得1层【锤炼】效果。每一层提高2%外功攻击持续10秒，最高可以叠加10层。</v>
          </cell>
          <cell r="AB17" t="str">
            <v>自己</v>
          </cell>
          <cell r="AE17">
            <v>0</v>
          </cell>
          <cell r="AF17">
            <v>0</v>
          </cell>
          <cell r="AG17">
            <v>0</v>
          </cell>
          <cell r="AI17">
            <v>0</v>
          </cell>
          <cell r="AJ17">
            <v>0</v>
          </cell>
          <cell r="AK17">
            <v>0</v>
          </cell>
          <cell r="AO17" t="str">
            <v>tricks/1010110</v>
          </cell>
          <cell r="AP17">
            <v>1010110</v>
          </cell>
        </row>
        <row r="18">
          <cell r="C18" t="str">
            <v>旭烈万缕</v>
          </cell>
          <cell r="D18">
            <v>2</v>
          </cell>
          <cell r="E18" t="str">
            <v>武功</v>
          </cell>
          <cell r="F18" t="str">
            <v>拳掌</v>
          </cell>
          <cell r="G18">
            <v>1</v>
          </cell>
          <cell r="H18">
            <v>1</v>
          </cell>
          <cell r="I18" t="str">
            <v>主动</v>
          </cell>
          <cell r="J18" t="str">
            <v>武学总章</v>
          </cell>
          <cell r="L18">
            <v>1</v>
          </cell>
          <cell r="M18" t="str">
            <v>对前方目标造成迅速的（4）次伤害，每段造成{0}点伤害。
消耗：（5）点真气。
攻击部位：（胸腹）
冷却时间：（9s）</v>
          </cell>
          <cell r="R18">
            <v>0</v>
          </cell>
          <cell r="S18" t="str">
            <v>伤害</v>
          </cell>
          <cell r="T18">
            <v>1010201</v>
          </cell>
          <cell r="U18" t="str">
            <v>((1+武力*拳法系数*40*0.5)*(1.5/(1.5+1+1))*0.5+(外功攻击*0.5))*0.6</v>
          </cell>
          <cell r="V18" t="str">
            <v>((1+内息*拳法系数*40*0.5)*(1.5/(1.5+1+1))*0.5+(内功攻击*0.5))*0.6</v>
          </cell>
          <cell r="W18" t="str">
            <v>0.5;0.5</v>
          </cell>
          <cell r="X18" t="str">
            <v>主动招式：对敌人造成4段外功攻击伤害和内功攻击伤害。（影响属性：武力，内息）</v>
          </cell>
          <cell r="AB18" t="str">
            <v>敌人</v>
          </cell>
          <cell r="AE18">
            <v>1</v>
          </cell>
          <cell r="AF18">
            <v>1</v>
          </cell>
          <cell r="AG18">
            <v>5</v>
          </cell>
          <cell r="AI18">
            <v>39</v>
          </cell>
          <cell r="AJ18">
            <v>26</v>
          </cell>
          <cell r="AL18" t="str">
            <v>quan/Skill10</v>
          </cell>
          <cell r="AO18" t="str">
            <v>tricks/1010201</v>
          </cell>
          <cell r="AP18">
            <v>1010201</v>
          </cell>
        </row>
        <row r="19">
          <cell r="C19" t="str">
            <v>中天诸悬</v>
          </cell>
          <cell r="D19">
            <v>2</v>
          </cell>
          <cell r="E19" t="str">
            <v>武功</v>
          </cell>
          <cell r="F19" t="str">
            <v>拳掌</v>
          </cell>
          <cell r="G19">
            <v>1</v>
          </cell>
          <cell r="H19">
            <v>1</v>
          </cell>
          <cell r="I19" t="str">
            <v>被动</v>
          </cell>
          <cell r="J19" t="str">
            <v>武学注解</v>
          </cell>
          <cell r="M19" t="str">
            <v>施展招式【旭烈万缕】时，有（50%+身法*系数/当前境界）的几率自动释放此招式，对目标造成{0}点伤害。</v>
          </cell>
          <cell r="R19">
            <v>0</v>
          </cell>
          <cell r="S19" t="str">
            <v>增加buff</v>
          </cell>
          <cell r="T19">
            <v>1010202</v>
          </cell>
          <cell r="W19" t="str">
            <v>0.5;0.5</v>
          </cell>
          <cell r="X19" t="str">
            <v>（暂未实装）被动招式：施展招式【旭烈万缕】时，有{0}概率额外增加5%点外功攻击伤害5％内功攻击伤害。（影响属性：身法）</v>
          </cell>
          <cell r="AB19" t="str">
            <v>自己</v>
          </cell>
          <cell r="AE19">
            <v>0</v>
          </cell>
          <cell r="AO19" t="str">
            <v>tricks/1010202</v>
          </cell>
          <cell r="AP19">
            <v>1010202</v>
          </cell>
        </row>
        <row r="20">
          <cell r="C20" t="str">
            <v>镇残碑</v>
          </cell>
          <cell r="D20">
            <v>2</v>
          </cell>
          <cell r="E20" t="str">
            <v>武功</v>
          </cell>
          <cell r="F20" t="str">
            <v>拳掌</v>
          </cell>
          <cell r="G20">
            <v>1</v>
          </cell>
          <cell r="H20">
            <v>1</v>
          </cell>
          <cell r="I20" t="str">
            <v>主动</v>
          </cell>
          <cell r="J20" t="str">
            <v>武学总章</v>
          </cell>
          <cell r="L20">
            <v>2</v>
          </cell>
          <cell r="M20" t="str">
            <v>骤起膝击，对目标{0}点伤害，若成功命中目标，则自动追加后续2次攻击，分别造成{0}点，与{0}点伤害，此技能可中断普通攻击，强制施展。
消耗：（3）点真气。
攻击部位：（胸腹）
冷却时间：（9s）</v>
          </cell>
          <cell r="R20">
            <v>0</v>
          </cell>
          <cell r="S20" t="str">
            <v>伤害</v>
          </cell>
          <cell r="T20">
            <v>1010203</v>
          </cell>
          <cell r="U20" t="str">
            <v>((1+武力*拳法系数*40*0.5)*(1/(1.5+1+1))*0.5+(外功攻击*0.5))*0.7</v>
          </cell>
          <cell r="V20" t="str">
            <v>((1+内息*拳法系数*40*0.5)*(1/(1.5+1+1))*0.5+(内功攻击*0.5))*0.7</v>
          </cell>
          <cell r="W20" t="str">
            <v>0.5;0.5</v>
          </cell>
          <cell r="X20" t="str">
            <v>主动招式：骤起膝击，对目标造成外功攻击伤害和内功攻击伤害，此招式可中断普通攻击。（影响属性：武力，内息）</v>
          </cell>
          <cell r="AB20" t="str">
            <v>敌人</v>
          </cell>
          <cell r="AE20">
            <v>1</v>
          </cell>
          <cell r="AF20">
            <v>1</v>
          </cell>
          <cell r="AG20">
            <v>4</v>
          </cell>
          <cell r="AI20">
            <v>39</v>
          </cell>
          <cell r="AJ20">
            <v>26</v>
          </cell>
          <cell r="AL20" t="str">
            <v>quan/Skill11</v>
          </cell>
          <cell r="AO20" t="str">
            <v>tricks/1010203</v>
          </cell>
          <cell r="AP20">
            <v>1010203</v>
          </cell>
        </row>
        <row r="21">
          <cell r="C21" t="str">
            <v>朝暮碎</v>
          </cell>
          <cell r="D21">
            <v>2</v>
          </cell>
          <cell r="E21" t="str">
            <v>武功</v>
          </cell>
          <cell r="F21" t="str">
            <v>拳掌</v>
          </cell>
          <cell r="G21">
            <v>2</v>
          </cell>
          <cell r="H21">
            <v>1</v>
          </cell>
          <cell r="I21" t="str">
            <v>被动</v>
          </cell>
          <cell r="J21" t="str">
            <v>武学注解</v>
          </cell>
          <cell r="M21" t="str">
            <v>施展招式【镇残碑】后，下一次普通攻击造成破防效果。</v>
          </cell>
          <cell r="R21">
            <v>0</v>
          </cell>
          <cell r="S21" t="str">
            <v>增加buff</v>
          </cell>
          <cell r="T21">
            <v>1010204</v>
          </cell>
          <cell r="W21" t="str">
            <v>0.5;0.5</v>
          </cell>
          <cell r="X21" t="str">
            <v>（暂未实装）被动招式：施展招式【镇残碑】后，下一次普通攻击造成【破防】效果，该效果降低目标的外功防御20%。</v>
          </cell>
          <cell r="AB21" t="str">
            <v>自己</v>
          </cell>
          <cell r="AE21">
            <v>0</v>
          </cell>
          <cell r="AO21" t="str">
            <v>tricks/1010204</v>
          </cell>
          <cell r="AP21">
            <v>1010204</v>
          </cell>
        </row>
        <row r="22">
          <cell r="C22" t="str">
            <v>伏邪诛阳</v>
          </cell>
          <cell r="D22">
            <v>2</v>
          </cell>
          <cell r="E22" t="str">
            <v>武功</v>
          </cell>
          <cell r="F22" t="str">
            <v>拳掌</v>
          </cell>
          <cell r="G22">
            <v>1</v>
          </cell>
          <cell r="H22">
            <v>1</v>
          </cell>
          <cell r="I22" t="str">
            <v>主动</v>
          </cell>
          <cell r="J22" t="str">
            <v>武学总章</v>
          </cell>
          <cell r="L22">
            <v>3</v>
          </cell>
          <cell r="M22" t="str">
            <v>向前下方肘击，对目标{0}点伤害，反转侧身肘击，再对目标{0}点伤害。
消耗：（3）点真气。
攻击部位：（胸腹）
冷却时间：（9s）
可中断普通攻击</v>
          </cell>
          <cell r="R22">
            <v>0</v>
          </cell>
          <cell r="S22" t="str">
            <v>伤害</v>
          </cell>
          <cell r="T22">
            <v>1010205</v>
          </cell>
          <cell r="U22" t="str">
            <v>((1+武力*拳法系数*40*0.5)*(1/(1.5+1+1))*0.5+(外功攻击*0.5))*0.6</v>
          </cell>
          <cell r="V22" t="str">
            <v>((1+内息*拳法系数*40*0.5)*(1/(1.5+1+1))*0.5+(内功攻击*0.5))*0.6</v>
          </cell>
          <cell r="W22" t="str">
            <v>0.5;0.5</v>
          </cell>
          <cell r="X22" t="str">
            <v>主动招式：向前下方肘击，后反转侧身在次肘击，再对目标造成外功攻伤害和内功攻击伤害。（影响属性：武力，内息）</v>
          </cell>
          <cell r="AB22" t="str">
            <v>敌人</v>
          </cell>
          <cell r="AE22">
            <v>1</v>
          </cell>
          <cell r="AF22">
            <v>1</v>
          </cell>
          <cell r="AG22">
            <v>4</v>
          </cell>
          <cell r="AI22">
            <v>39</v>
          </cell>
          <cell r="AJ22">
            <v>26</v>
          </cell>
          <cell r="AL22" t="str">
            <v>quan/Skill12</v>
          </cell>
          <cell r="AO22" t="str">
            <v>tricks/1010205</v>
          </cell>
          <cell r="AP22">
            <v>1010205</v>
          </cell>
        </row>
        <row r="23">
          <cell r="C23" t="str">
            <v>射日引</v>
          </cell>
          <cell r="D23">
            <v>2</v>
          </cell>
          <cell r="E23" t="str">
            <v>武功</v>
          </cell>
          <cell r="F23" t="str">
            <v>拳掌</v>
          </cell>
          <cell r="G23">
            <v>3</v>
          </cell>
          <cell r="H23">
            <v>1</v>
          </cell>
          <cell r="I23" t="str">
            <v>被动</v>
          </cell>
          <cell r="J23" t="str">
            <v>武学注解</v>
          </cell>
          <cell r="M23" t="str">
            <v>每次施展招式【中天诸悬】后，下一次施展【伏邪诛阳】时获得霸体状态。</v>
          </cell>
          <cell r="R23">
            <v>0</v>
          </cell>
          <cell r="S23" t="str">
            <v>增加buff</v>
          </cell>
          <cell r="T23">
            <v>1010206</v>
          </cell>
          <cell r="W23" t="str">
            <v>0.5;0.5</v>
          </cell>
          <cell r="X23" t="str">
            <v>（暂未实装）被动招式：每次施展招式【中天诸悬】后，下一次施展【伏邪诛阳】时获得霸体状态。</v>
          </cell>
          <cell r="AB23" t="str">
            <v>自己</v>
          </cell>
          <cell r="AE23">
            <v>0</v>
          </cell>
          <cell r="AO23" t="str">
            <v>tricks/1010206</v>
          </cell>
          <cell r="AP23">
            <v>1010206</v>
          </cell>
        </row>
        <row r="24">
          <cell r="C24" t="str">
            <v>余晖尽</v>
          </cell>
          <cell r="D24">
            <v>2</v>
          </cell>
          <cell r="E24" t="str">
            <v>武功</v>
          </cell>
          <cell r="F24" t="str">
            <v>拳掌</v>
          </cell>
          <cell r="G24">
            <v>4</v>
          </cell>
          <cell r="H24">
            <v>1</v>
          </cell>
          <cell r="I24" t="str">
            <v>被动</v>
          </cell>
          <cell r="J24" t="str">
            <v>武学注解</v>
          </cell>
          <cell r="M24" t="str">
            <v>每次施展招式【伏邪诛阳】后，提升招式【镇残碑】20%的命中率。</v>
          </cell>
          <cell r="R24">
            <v>0</v>
          </cell>
          <cell r="S24" t="str">
            <v>增加buff</v>
          </cell>
          <cell r="T24">
            <v>1010207</v>
          </cell>
          <cell r="W24" t="str">
            <v>0.5;0.5</v>
          </cell>
          <cell r="X24" t="str">
            <v>（暂未实装）被动招式：招式【伏邪诛阳】每一击额外造成（20%）外功攻击力的伤害。</v>
          </cell>
          <cell r="AB24" t="str">
            <v>自己</v>
          </cell>
          <cell r="AE24">
            <v>0</v>
          </cell>
          <cell r="AO24" t="str">
            <v>tricks/1010207</v>
          </cell>
          <cell r="AP24">
            <v>1010207</v>
          </cell>
        </row>
        <row r="25">
          <cell r="C25" t="str">
            <v>破残开碑</v>
          </cell>
          <cell r="D25">
            <v>2</v>
          </cell>
          <cell r="E25" t="str">
            <v>武功</v>
          </cell>
          <cell r="F25" t="str">
            <v>拳掌</v>
          </cell>
          <cell r="G25">
            <v>5</v>
          </cell>
          <cell r="H25">
            <v>1</v>
          </cell>
          <cell r="I25" t="str">
            <v>被动</v>
          </cell>
          <cell r="J25" t="str">
            <v>武学注解</v>
          </cell>
          <cell r="M25" t="str">
            <v>招式【镇残碑】每次造成暴击伤害时，减少招式【伏邪诛阳】（1）秒CD。</v>
          </cell>
          <cell r="R25">
            <v>0</v>
          </cell>
          <cell r="S25" t="str">
            <v>增加buff</v>
          </cell>
          <cell r="T25">
            <v>1010208</v>
          </cell>
          <cell r="W25" t="str">
            <v>0.5;0.5</v>
          </cell>
          <cell r="X25" t="str">
            <v>（暂未实装）被动招式：招式【镇残碑】每次造成暴击伤害时，减少招式【伏邪诛阳】（1）秒调息时间。</v>
          </cell>
          <cell r="AB25" t="str">
            <v>自己</v>
          </cell>
          <cell r="AE25">
            <v>0</v>
          </cell>
          <cell r="AO25" t="str">
            <v>tricks/1010208</v>
          </cell>
          <cell r="AP25">
            <v>1010208</v>
          </cell>
        </row>
        <row r="26">
          <cell r="C26" t="str">
            <v>三千炙尽</v>
          </cell>
          <cell r="D26">
            <v>2</v>
          </cell>
          <cell r="E26" t="str">
            <v>武功</v>
          </cell>
          <cell r="F26" t="str">
            <v>拳掌</v>
          </cell>
          <cell r="G26">
            <v>6</v>
          </cell>
          <cell r="H26">
            <v>1</v>
          </cell>
          <cell r="I26" t="str">
            <v>被动</v>
          </cell>
          <cell r="J26" t="str">
            <v>武学注解</v>
          </cell>
          <cell r="M26" t="str">
            <v>招式【伏邪诛阳】施展时，若处于霸体状态，则必定对敌方造成暴击伤害。</v>
          </cell>
          <cell r="R26">
            <v>0</v>
          </cell>
          <cell r="S26" t="str">
            <v>增加buff</v>
          </cell>
          <cell r="T26">
            <v>1010209</v>
          </cell>
          <cell r="W26" t="str">
            <v>0.5;0.5</v>
          </cell>
          <cell r="X26" t="str">
            <v>（暂未实装）被动招式：招式【伏邪诛阳】施展时，若处于霸体状态，则必定对敌方造成暴击。</v>
          </cell>
          <cell r="AB26" t="str">
            <v>自己</v>
          </cell>
          <cell r="AE26">
            <v>0</v>
          </cell>
          <cell r="AO26" t="str">
            <v>tricks/1010209</v>
          </cell>
          <cell r="AP26">
            <v>1010209</v>
          </cell>
        </row>
        <row r="27">
          <cell r="C27" t="str">
            <v>伏旱炽绝</v>
          </cell>
          <cell r="D27">
            <v>2</v>
          </cell>
          <cell r="E27" t="str">
            <v>武功</v>
          </cell>
          <cell r="F27" t="str">
            <v>拳掌</v>
          </cell>
          <cell r="G27">
            <v>7</v>
          </cell>
          <cell r="H27">
            <v>1</v>
          </cell>
          <cell r="I27" t="str">
            <v>被动</v>
          </cell>
          <cell r="J27" t="str">
            <v>武学注解</v>
          </cell>
          <cell r="M27" t="str">
            <v>施展招式【旭烈万缕】时，会获得buff【炽日】。
【炽日】：持续10秒，每层提升3%角色破甲，最高叠加5层。</v>
          </cell>
          <cell r="R27">
            <v>0</v>
          </cell>
          <cell r="S27" t="str">
            <v>增加buff</v>
          </cell>
          <cell r="T27">
            <v>1010210</v>
          </cell>
          <cell r="W27" t="str">
            <v>0.5;0.5</v>
          </cell>
          <cell r="X27" t="str">
            <v>（暂未实装）被动招式：施展招式【旭烈万缕】时，会对敌人造成【破甲】效果，每层提升3%角色外功破甲，最高叠加5层，持续10秒。</v>
          </cell>
          <cell r="AB27" t="str">
            <v>敌人</v>
          </cell>
          <cell r="AE27">
            <v>0</v>
          </cell>
          <cell r="AO27" t="str">
            <v>tricks/1010210</v>
          </cell>
          <cell r="AP27">
            <v>1010210</v>
          </cell>
        </row>
        <row r="28">
          <cell r="C28" t="str">
            <v>大道始分</v>
          </cell>
          <cell r="D28">
            <v>3</v>
          </cell>
          <cell r="E28" t="str">
            <v>武功</v>
          </cell>
          <cell r="F28" t="str">
            <v>拳掌</v>
          </cell>
          <cell r="G28">
            <v>1</v>
          </cell>
          <cell r="H28">
            <v>1</v>
          </cell>
          <cell r="I28" t="str">
            <v>主动</v>
          </cell>
          <cell r="J28" t="str">
            <v>武学总章</v>
          </cell>
          <cell r="L28">
            <v>1</v>
          </cell>
          <cell r="M28" t="str">
            <v>太极拳的第一技能：连出五拳，后面加被动可以连出六拳</v>
          </cell>
          <cell r="Q28">
            <v>2</v>
          </cell>
          <cell r="R28">
            <v>0</v>
          </cell>
          <cell r="S28" t="str">
            <v>伤害</v>
          </cell>
          <cell r="T28">
            <v>1010301</v>
          </cell>
          <cell r="U28">
            <v>0</v>
          </cell>
          <cell r="V28" t="str">
            <v>((1+内息*拳法系数*40*0.5)*(0.5/(0.5+0+0.5))*1+(内功攻击*1))*0.4</v>
          </cell>
          <cell r="W28" t="str">
            <v>0;1</v>
          </cell>
          <cell r="X28" t="str">
            <v>主动招式：运转舒展如绵，动作连而不断，掌法运行成环。对敌人造成4段内功攻击伤害。（影响属性：内息）</v>
          </cell>
          <cell r="AA28">
            <v>1</v>
          </cell>
          <cell r="AB28" t="str">
            <v>敌人</v>
          </cell>
          <cell r="AE28">
            <v>1</v>
          </cell>
          <cell r="AF28">
            <v>1</v>
          </cell>
          <cell r="AG28">
            <v>5</v>
          </cell>
          <cell r="AI28">
            <v>39</v>
          </cell>
          <cell r="AJ28">
            <v>26</v>
          </cell>
          <cell r="AL28" t="str">
            <v>quan/Skill13</v>
          </cell>
          <cell r="AM28" t="str">
            <v>8010301;8010303;8010305;8010307</v>
          </cell>
          <cell r="AO28" t="str">
            <v>tricks/1010301</v>
          </cell>
          <cell r="AP28">
            <v>1010301</v>
          </cell>
        </row>
        <row r="29">
          <cell r="C29" t="str">
            <v>抱元守一</v>
          </cell>
          <cell r="D29">
            <v>3</v>
          </cell>
          <cell r="E29" t="str">
            <v>武功</v>
          </cell>
          <cell r="F29" t="str">
            <v>拳掌</v>
          </cell>
          <cell r="G29">
            <v>1</v>
          </cell>
          <cell r="H29">
            <v>1</v>
          </cell>
          <cell r="I29" t="str">
            <v>被动</v>
          </cell>
          <cell r="J29" t="str">
            <v>武学注解</v>
          </cell>
          <cell r="M29" t="str">
            <v>被动技能：1技能每次攻击给自己增加BUFF，增加自身3%防御，最多6层，持续6秒。</v>
          </cell>
          <cell r="Q29">
            <v>3</v>
          </cell>
          <cell r="R29">
            <v>0</v>
          </cell>
          <cell r="S29" t="str">
            <v>增加buff</v>
          </cell>
          <cell r="T29">
            <v>1010302</v>
          </cell>
          <cell r="U29">
            <v>0</v>
          </cell>
          <cell r="W29" t="str">
            <v>0;1</v>
          </cell>
          <cell r="X29" t="str">
            <v>（暂未实装）被动招式：施展【大道始分】后每次攻击给自己增加【卸力】效果：增加自身3%外功防御和内功防御，最多6层，持续6秒。再次按下按键，可以取消当前招架姿态。</v>
          </cell>
          <cell r="AA29">
            <v>1</v>
          </cell>
          <cell r="AE29">
            <v>0</v>
          </cell>
          <cell r="AF29">
            <v>0</v>
          </cell>
          <cell r="AG29">
            <v>0</v>
          </cell>
          <cell r="AI29">
            <v>0</v>
          </cell>
          <cell r="AJ29">
            <v>0</v>
          </cell>
          <cell r="AO29" t="str">
            <v>tricks/1010302</v>
          </cell>
          <cell r="AP29">
            <v>1010302</v>
          </cell>
        </row>
        <row r="30">
          <cell r="C30" t="str">
            <v>合太极</v>
          </cell>
          <cell r="D30">
            <v>3</v>
          </cell>
          <cell r="E30" t="str">
            <v>武功</v>
          </cell>
          <cell r="F30" t="str">
            <v>拳掌</v>
          </cell>
          <cell r="G30">
            <v>1</v>
          </cell>
          <cell r="H30">
            <v>1</v>
          </cell>
          <cell r="I30" t="str">
            <v>主动</v>
          </cell>
          <cell r="J30" t="str">
            <v>武学总章</v>
          </cell>
          <cell r="L30">
            <v>2</v>
          </cell>
          <cell r="M30" t="str">
            <v>太极拳的第二技能 主动技能：按键不动后，我方做招架状，任何攻击打过来都会被化解，然后把敌方推到身后且处于踉跄状态</v>
          </cell>
          <cell r="Q30">
            <v>1</v>
          </cell>
          <cell r="R30">
            <v>0</v>
          </cell>
          <cell r="S30" t="str">
            <v>增加buff</v>
          </cell>
          <cell r="T30">
            <v>1010303</v>
          </cell>
          <cell r="U30">
            <v>0</v>
          </cell>
          <cell r="W30" t="str">
            <v>0;1</v>
          </cell>
          <cell r="X30" t="str">
            <v>主动招式：收心猿，栓意马，心神合一。长按招式按键做招架状，任何攻击打过来都会被化解，并把敌方推到身后且处于踉跄状态。</v>
          </cell>
          <cell r="AA30">
            <v>1</v>
          </cell>
          <cell r="AB30" t="str">
            <v>敌人</v>
          </cell>
          <cell r="AE30">
            <v>1</v>
          </cell>
          <cell r="AF30">
            <v>1</v>
          </cell>
          <cell r="AG30">
            <v>4</v>
          </cell>
          <cell r="AI30">
            <v>39</v>
          </cell>
          <cell r="AJ30">
            <v>26</v>
          </cell>
          <cell r="AL30" t="str">
            <v>quan/Skill14</v>
          </cell>
          <cell r="AM30" t="str">
            <v>8010304;8010306</v>
          </cell>
          <cell r="AO30" t="str">
            <v>tricks/1010303</v>
          </cell>
          <cell r="AP30">
            <v>1010303</v>
          </cell>
        </row>
        <row r="31">
          <cell r="C31" t="str">
            <v>无极劲</v>
          </cell>
          <cell r="D31">
            <v>3</v>
          </cell>
          <cell r="E31" t="str">
            <v>武功</v>
          </cell>
          <cell r="F31" t="str">
            <v>拳掌</v>
          </cell>
          <cell r="G31">
            <v>2</v>
          </cell>
          <cell r="H31">
            <v>1</v>
          </cell>
          <cell r="I31" t="str">
            <v>被动</v>
          </cell>
          <cell r="J31" t="str">
            <v>武学注解</v>
          </cell>
          <cell r="M31" t="str">
            <v>角色受到的所有来源的最终伤害降低10%</v>
          </cell>
          <cell r="R31">
            <v>0</v>
          </cell>
          <cell r="S31" t="str">
            <v>增加buff</v>
          </cell>
          <cell r="T31">
            <v>1010304</v>
          </cell>
          <cell r="W31" t="str">
            <v>0;1</v>
          </cell>
          <cell r="X31" t="str">
            <v>（暂未实装）被动招式：3技能每次成功招架敌人都把本次敌方攻击的伤害转为储能的BUFF，一直持续，储能上限为X+内息*系数/境界。</v>
          </cell>
          <cell r="AA31">
            <v>2</v>
          </cell>
          <cell r="AB31" t="str">
            <v>自己</v>
          </cell>
          <cell r="AE31">
            <v>0</v>
          </cell>
          <cell r="AF31">
            <v>0</v>
          </cell>
          <cell r="AG31">
            <v>0</v>
          </cell>
          <cell r="AI31">
            <v>0</v>
          </cell>
          <cell r="AJ31">
            <v>0</v>
          </cell>
          <cell r="AO31" t="str">
            <v>tricks/1010304</v>
          </cell>
          <cell r="AP31">
            <v>1010304</v>
          </cell>
        </row>
        <row r="32">
          <cell r="C32" t="str">
            <v>开太极</v>
          </cell>
          <cell r="D32">
            <v>3</v>
          </cell>
          <cell r="E32" t="str">
            <v>武功</v>
          </cell>
          <cell r="F32" t="str">
            <v>拳掌</v>
          </cell>
          <cell r="G32">
            <v>1</v>
          </cell>
          <cell r="H32">
            <v>1</v>
          </cell>
          <cell r="I32" t="str">
            <v>主动</v>
          </cell>
          <cell r="J32" t="str">
            <v>武学总章</v>
          </cell>
          <cell r="L32">
            <v>3</v>
          </cell>
          <cell r="M32" t="str">
            <v>太极拳的第三技能：按键后如果马上松开，会直接爆炸，伤害为X+内息*系数/境界，如果之前有储能的BUFF，加上储能的伤害并清除储能BUFF。</v>
          </cell>
          <cell r="Q32">
            <v>2</v>
          </cell>
          <cell r="R32">
            <v>0</v>
          </cell>
          <cell r="S32" t="str">
            <v>伤害</v>
          </cell>
          <cell r="T32">
            <v>1010305</v>
          </cell>
          <cell r="V32" t="str">
            <v>((1+内息*拳法系数*40*0.5)*(0.5/(0.5+0+0.5))*1+(内功攻击*1))*1.4</v>
          </cell>
          <cell r="W32" t="str">
            <v>0;1</v>
          </cell>
          <cell r="X32" t="str">
            <v>主动招式：气势团聚，水到渠成。持续按键后，会开始聚力成一个气团。按键释放后，会将气团原地炸开，并造成内功攻击伤害。（影响属性：内息）</v>
          </cell>
          <cell r="AA32">
            <v>2</v>
          </cell>
          <cell r="AB32" t="str">
            <v>敌人</v>
          </cell>
          <cell r="AE32">
            <v>1</v>
          </cell>
          <cell r="AF32">
            <v>1</v>
          </cell>
          <cell r="AG32">
            <v>4</v>
          </cell>
          <cell r="AI32">
            <v>39</v>
          </cell>
          <cell r="AJ32">
            <v>26</v>
          </cell>
          <cell r="AL32" t="str">
            <v>quan/Skill16</v>
          </cell>
          <cell r="AM32" t="str">
            <v>8010302;</v>
          </cell>
          <cell r="AO32" t="str">
            <v>tricks/1010305</v>
          </cell>
          <cell r="AP32">
            <v>1010305</v>
          </cell>
        </row>
        <row r="33">
          <cell r="C33" t="str">
            <v>辟鸿蒙</v>
          </cell>
          <cell r="D33">
            <v>3</v>
          </cell>
          <cell r="E33" t="str">
            <v>武功</v>
          </cell>
          <cell r="F33" t="str">
            <v>拳掌</v>
          </cell>
          <cell r="G33">
            <v>3</v>
          </cell>
          <cell r="H33">
            <v>1</v>
          </cell>
          <cell r="I33" t="str">
            <v>被动</v>
          </cell>
          <cell r="J33" t="str">
            <v>武学注解</v>
          </cell>
          <cell r="M33" t="str">
            <v>被动技能：5技能晕眩敌人1秒。</v>
          </cell>
          <cell r="R33">
            <v>0</v>
          </cell>
          <cell r="S33" t="str">
            <v>增加buff</v>
          </cell>
          <cell r="T33">
            <v>1010306</v>
          </cell>
          <cell r="W33" t="str">
            <v>0;1</v>
          </cell>
          <cell r="X33" t="str">
            <v>（暂未实装）被动招式：施展【开太极】后，被击中的敌人会造成1秒的眩晕</v>
          </cell>
          <cell r="AB33" t="str">
            <v>自己</v>
          </cell>
          <cell r="AE33">
            <v>0</v>
          </cell>
          <cell r="AF33">
            <v>0</v>
          </cell>
          <cell r="AG33">
            <v>10</v>
          </cell>
          <cell r="AI33">
            <v>0</v>
          </cell>
          <cell r="AJ33">
            <v>0</v>
          </cell>
          <cell r="AO33" t="str">
            <v>tricks/1010306</v>
          </cell>
          <cell r="AP33">
            <v>1010306</v>
          </cell>
        </row>
        <row r="34">
          <cell r="C34" t="str">
            <v>太极无极</v>
          </cell>
          <cell r="D34">
            <v>3</v>
          </cell>
          <cell r="E34" t="str">
            <v>武功</v>
          </cell>
          <cell r="F34" t="str">
            <v>拳掌</v>
          </cell>
          <cell r="G34">
            <v>4</v>
          </cell>
          <cell r="H34">
            <v>1</v>
          </cell>
          <cell r="I34" t="str">
            <v>被动</v>
          </cell>
          <cell r="J34" t="str">
            <v>武学注解</v>
          </cell>
          <cell r="M34" t="str">
            <v>角色造成的内功伤害额外提升（悟性*1%）点。</v>
          </cell>
          <cell r="R34">
            <v>0</v>
          </cell>
          <cell r="S34" t="str">
            <v>增加buff</v>
          </cell>
          <cell r="T34">
            <v>1010307</v>
          </cell>
          <cell r="W34" t="str">
            <v>0;1</v>
          </cell>
          <cell r="X34" t="str">
            <v>（暂未实装）被动招式：【开太极】按住后蓄力的伤害增加，眩晕时间增加。</v>
          </cell>
          <cell r="AB34" t="str">
            <v>敌人</v>
          </cell>
          <cell r="AE34">
            <v>0</v>
          </cell>
          <cell r="AF34">
            <v>0</v>
          </cell>
          <cell r="AG34">
            <v>0</v>
          </cell>
          <cell r="AI34">
            <v>0</v>
          </cell>
          <cell r="AJ34">
            <v>0</v>
          </cell>
          <cell r="AO34" t="str">
            <v>tricks/1010307</v>
          </cell>
          <cell r="AP34">
            <v>1010307</v>
          </cell>
        </row>
        <row r="35">
          <cell r="C35" t="str">
            <v>凌太虚</v>
          </cell>
          <cell r="D35">
            <v>3</v>
          </cell>
          <cell r="E35" t="str">
            <v>武功</v>
          </cell>
          <cell r="F35" t="str">
            <v>拳掌</v>
          </cell>
          <cell r="G35">
            <v>5</v>
          </cell>
          <cell r="H35">
            <v>1</v>
          </cell>
          <cell r="I35" t="str">
            <v>被动</v>
          </cell>
          <cell r="J35" t="str">
            <v>武学注解</v>
          </cell>
          <cell r="M35" t="str">
            <v>被动技能：1技能有X+内息*系数/境界几率释放6段攻击</v>
          </cell>
          <cell r="R35">
            <v>0</v>
          </cell>
          <cell r="S35" t="str">
            <v>增加buff</v>
          </cell>
          <cell r="T35">
            <v>1010308</v>
          </cell>
          <cell r="W35" t="str">
            <v>0;1</v>
          </cell>
          <cell r="X35" t="str">
            <v>（暂未实装）被动招式：【大道始分】内功攻击伤害增加</v>
          </cell>
          <cell r="AB35" t="str">
            <v>自己</v>
          </cell>
          <cell r="AE35">
            <v>0</v>
          </cell>
          <cell r="AF35">
            <v>0</v>
          </cell>
          <cell r="AG35">
            <v>0</v>
          </cell>
          <cell r="AI35">
            <v>0</v>
          </cell>
          <cell r="AJ35">
            <v>0</v>
          </cell>
          <cell r="AO35" t="str">
            <v>tricks/1010308</v>
          </cell>
          <cell r="AP35">
            <v>1010308</v>
          </cell>
        </row>
        <row r="36">
          <cell r="C36" t="str">
            <v>物我两忘</v>
          </cell>
          <cell r="D36">
            <v>3</v>
          </cell>
          <cell r="E36" t="str">
            <v>武功</v>
          </cell>
          <cell r="F36" t="str">
            <v>拳掌</v>
          </cell>
          <cell r="G36">
            <v>6</v>
          </cell>
          <cell r="H36">
            <v>1</v>
          </cell>
          <cell r="I36" t="str">
            <v>被动</v>
          </cell>
          <cell r="J36" t="str">
            <v>武学注解</v>
          </cell>
          <cell r="M36" t="str">
            <v>被动技能：1技能的BUFF，额外增加提升内劲产生速度5%。</v>
          </cell>
          <cell r="R36">
            <v>0</v>
          </cell>
          <cell r="S36" t="str">
            <v>增加buff</v>
          </cell>
          <cell r="T36">
            <v>1010309</v>
          </cell>
          <cell r="W36" t="str">
            <v>0;1</v>
          </cell>
          <cell r="X36" t="str">
            <v>（暂未实装）被动招式：施展【大道始分】后，获得【合道】效果，额外增加提升5%内劲产生速度，持续6秒。</v>
          </cell>
          <cell r="AE36">
            <v>0</v>
          </cell>
          <cell r="AF36">
            <v>0</v>
          </cell>
          <cell r="AG36">
            <v>0</v>
          </cell>
          <cell r="AI36">
            <v>0</v>
          </cell>
          <cell r="AJ36">
            <v>0</v>
          </cell>
          <cell r="AO36" t="str">
            <v>tricks/1010309</v>
          </cell>
          <cell r="AP36">
            <v>1010309</v>
          </cell>
        </row>
        <row r="37">
          <cell r="C37" t="str">
            <v>万道归一</v>
          </cell>
          <cell r="D37">
            <v>3</v>
          </cell>
          <cell r="E37" t="str">
            <v>武功</v>
          </cell>
          <cell r="F37" t="str">
            <v>拳掌</v>
          </cell>
          <cell r="G37">
            <v>7</v>
          </cell>
          <cell r="H37">
            <v>1</v>
          </cell>
          <cell r="I37" t="str">
            <v>被动</v>
          </cell>
          <cell r="J37" t="str">
            <v>武学注解</v>
          </cell>
          <cell r="M37" t="str">
            <v>角色的内功攻击力额外上升等同于（外功攻击力*30%）的数值，外功攻击力额外上升等同于（内功攻击力*30%）的数值，此数值仅计算一次。</v>
          </cell>
          <cell r="R37">
            <v>0</v>
          </cell>
          <cell r="S37" t="str">
            <v>增加buff</v>
          </cell>
          <cell r="T37">
            <v>1010310</v>
          </cell>
          <cell r="W37" t="str">
            <v>0;1</v>
          </cell>
          <cell r="X37" t="str">
            <v>（暂未实装）被动招式：获得【增强】效果，额外增加{0}外功攻击和内功攻击力。（影响属性：身法）</v>
          </cell>
          <cell r="AB37" t="str">
            <v>敌人</v>
          </cell>
          <cell r="AE37">
            <v>0</v>
          </cell>
          <cell r="AF37">
            <v>0</v>
          </cell>
          <cell r="AG37">
            <v>0</v>
          </cell>
          <cell r="AI37">
            <v>0</v>
          </cell>
          <cell r="AJ37">
            <v>0</v>
          </cell>
          <cell r="AO37" t="str">
            <v>tricks/1010310</v>
          </cell>
          <cell r="AP37">
            <v>1010310</v>
          </cell>
        </row>
        <row r="38">
          <cell r="C38" t="str">
            <v>提撩式</v>
          </cell>
          <cell r="D38" t="str">
            <v>不是技能</v>
          </cell>
          <cell r="E38" t="str">
            <v>武功</v>
          </cell>
          <cell r="F38" t="str">
            <v>单手轻刃</v>
          </cell>
          <cell r="G38">
            <v>1</v>
          </cell>
          <cell r="H38">
            <v>2</v>
          </cell>
          <cell r="I38" t="str">
            <v>主动</v>
          </cell>
          <cell r="J38" t="str">
            <v>江湖通式</v>
          </cell>
          <cell r="L38">
            <v>4</v>
          </cell>
          <cell r="M38" t="str">
            <v>剑的第4技能 原地上挑</v>
          </cell>
          <cell r="Q38">
            <v>2</v>
          </cell>
          <cell r="R38">
            <v>0</v>
          </cell>
          <cell r="S38" t="str">
            <v>伤害</v>
          </cell>
          <cell r="T38">
            <v>1020001</v>
          </cell>
          <cell r="U38" t="str">
            <v>外功攻击*0.68</v>
          </cell>
          <cell r="V38" t="str">
            <v>内功攻击*0.68</v>
          </cell>
          <cell r="W38" t="str">
            <v>0.5;0.5</v>
          </cell>
          <cell r="X38" t="str">
            <v>主动招式：原地上挑以剑气将敌人提至空中，并对敌人造成外功攻击伤害。（影响属性：外功攻击，内功攻击）</v>
          </cell>
          <cell r="AA38">
            <v>1</v>
          </cell>
          <cell r="AB38" t="str">
            <v>敌人</v>
          </cell>
          <cell r="AE38">
            <v>2</v>
          </cell>
          <cell r="AF38">
            <v>0</v>
          </cell>
          <cell r="AG38">
            <v>4</v>
          </cell>
          <cell r="AI38">
            <v>52</v>
          </cell>
          <cell r="AJ38">
            <v>39</v>
          </cell>
          <cell r="AL38" t="str">
            <v>jian/Skill4</v>
          </cell>
          <cell r="AO38" t="str">
            <v>tricks/1020001</v>
          </cell>
          <cell r="AP38">
            <v>1020001</v>
          </cell>
        </row>
        <row r="39">
          <cell r="C39" t="str">
            <v>贯日斩</v>
          </cell>
          <cell r="D39" t="str">
            <v>不是技能</v>
          </cell>
          <cell r="E39" t="str">
            <v>武功</v>
          </cell>
          <cell r="F39" t="str">
            <v>单手轻刃</v>
          </cell>
          <cell r="G39">
            <v>1</v>
          </cell>
          <cell r="H39">
            <v>2</v>
          </cell>
          <cell r="I39" t="str">
            <v>主动</v>
          </cell>
          <cell r="J39" t="str">
            <v>江湖通式</v>
          </cell>
          <cell r="L39">
            <v>5</v>
          </cell>
          <cell r="M39" t="str">
            <v>剑的第5技能  向前穿刺，攻击沿途敌人</v>
          </cell>
          <cell r="Q39" t="str">
            <v>2~5</v>
          </cell>
          <cell r="R39">
            <v>0</v>
          </cell>
          <cell r="S39" t="str">
            <v>伤害</v>
          </cell>
          <cell r="T39">
            <v>1020002</v>
          </cell>
          <cell r="U39" t="str">
            <v>外功攻击*0.68</v>
          </cell>
          <cell r="V39" t="str">
            <v>内功攻击*0.68</v>
          </cell>
          <cell r="W39" t="str">
            <v>0.5;0.5</v>
          </cell>
          <cell r="X39" t="str">
            <v>主动招式：向前穿刺，攻击沿途敌人，并对敌人造成外功攻击伤害和{1}内功攻击伤害。（影响属性：外功攻击，内功攻击）</v>
          </cell>
          <cell r="AA39">
            <v>1</v>
          </cell>
          <cell r="AE39">
            <v>2</v>
          </cell>
          <cell r="AF39">
            <v>0</v>
          </cell>
          <cell r="AG39">
            <v>4</v>
          </cell>
          <cell r="AI39">
            <v>65</v>
          </cell>
          <cell r="AJ39">
            <v>45</v>
          </cell>
          <cell r="AL39" t="str">
            <v>jian/Skill5</v>
          </cell>
          <cell r="AO39" t="str">
            <v>tricks/1020002</v>
          </cell>
          <cell r="AP39">
            <v>1020002</v>
          </cell>
        </row>
        <row r="40">
          <cell r="C40" t="str">
            <v>纵起惊鸿</v>
          </cell>
          <cell r="D40">
            <v>4</v>
          </cell>
          <cell r="E40" t="str">
            <v>武功</v>
          </cell>
          <cell r="F40" t="str">
            <v>单手轻刃</v>
          </cell>
          <cell r="G40">
            <v>1</v>
          </cell>
          <cell r="H40">
            <v>2</v>
          </cell>
          <cell r="I40" t="str">
            <v>主动</v>
          </cell>
          <cell r="J40" t="str">
            <v>武学总章</v>
          </cell>
          <cell r="L40">
            <v>1</v>
          </cell>
          <cell r="M40" t="str">
            <v>剑的第一技能：纵起惊鸿 第1段</v>
          </cell>
          <cell r="Q40">
            <v>9</v>
          </cell>
          <cell r="R40">
            <v>0</v>
          </cell>
          <cell r="S40" t="str">
            <v>伤害</v>
          </cell>
          <cell r="T40" t="str">
            <v>1020201_1</v>
          </cell>
          <cell r="U40" t="str">
            <v>((1+身法*剑法系数*40*0.5)*(0.5/(1.5+1+0.5))*0.7+(外功攻击*0.7))*1.2</v>
          </cell>
          <cell r="V40">
            <v>0</v>
          </cell>
          <cell r="W40" t="str">
            <v>1;0</v>
          </cell>
          <cell r="X40" t="str">
            <v>主动招式：纵跃而起，在空中倒立急坠攻击敌人，攻击2次，每次给敌人造成外功攻击伤害。（影响属性：身法）</v>
          </cell>
          <cell r="AA40">
            <v>1</v>
          </cell>
          <cell r="AB40" t="str">
            <v>敌人</v>
          </cell>
          <cell r="AE40">
            <v>1</v>
          </cell>
          <cell r="AF40">
            <v>1</v>
          </cell>
          <cell r="AG40">
            <v>5</v>
          </cell>
          <cell r="AI40">
            <v>39</v>
          </cell>
          <cell r="AJ40">
            <v>26</v>
          </cell>
          <cell r="AL40" t="str">
            <v>jian/Skill1</v>
          </cell>
          <cell r="AM40" t="str">
            <v>jian/Skill1_2_2</v>
          </cell>
          <cell r="AO40" t="str">
            <v>tricks/1020201</v>
          </cell>
          <cell r="AP40" t="str">
            <v>1020201_1</v>
          </cell>
        </row>
        <row r="41">
          <cell r="C41" t="str">
            <v>纵起惊鸿</v>
          </cell>
          <cell r="D41">
            <v>4</v>
          </cell>
          <cell r="E41" t="str">
            <v>武功</v>
          </cell>
          <cell r="F41" t="str">
            <v>单手轻刃</v>
          </cell>
          <cell r="G41">
            <v>1</v>
          </cell>
          <cell r="H41">
            <v>2</v>
          </cell>
          <cell r="I41" t="str">
            <v>主动</v>
          </cell>
          <cell r="J41" t="str">
            <v>武学总章</v>
          </cell>
          <cell r="L41">
            <v>1</v>
          </cell>
          <cell r="M41" t="str">
            <v>剑的第一技能：纵起惊鸿 第2段</v>
          </cell>
          <cell r="Q41">
            <v>9</v>
          </cell>
          <cell r="R41">
            <v>0</v>
          </cell>
          <cell r="S41" t="str">
            <v>伤害</v>
          </cell>
          <cell r="T41" t="str">
            <v>1020201_2</v>
          </cell>
          <cell r="U41" t="str">
            <v>((1+身法*剑法系数*40*0.5)*(0.5/(1.5+1+0.5))*0.7+(外功攻击*0.7))*1.2</v>
          </cell>
          <cell r="V41">
            <v>0</v>
          </cell>
          <cell r="W41" t="str">
            <v>1;0</v>
          </cell>
          <cell r="X41" t="str">
            <v>纵起惊鸿 第二段 额外消耗35体力释放</v>
          </cell>
          <cell r="AA41">
            <v>1</v>
          </cell>
          <cell r="AB41" t="str">
            <v>敌人</v>
          </cell>
          <cell r="AE41">
            <v>1</v>
          </cell>
          <cell r="AF41">
            <v>0</v>
          </cell>
          <cell r="AG41">
            <v>0</v>
          </cell>
          <cell r="AI41">
            <v>39</v>
          </cell>
          <cell r="AJ41">
            <v>26</v>
          </cell>
          <cell r="AK41" t="str">
            <v>8020204</v>
          </cell>
          <cell r="AL41" t="str">
            <v>jian/Skill1_2</v>
          </cell>
          <cell r="AO41" t="str">
            <v>tricks/1020201</v>
          </cell>
          <cell r="AP41" t="str">
            <v>1020201_2</v>
          </cell>
        </row>
        <row r="42">
          <cell r="C42" t="str">
            <v>纵起惊鸿</v>
          </cell>
          <cell r="D42">
            <v>4</v>
          </cell>
          <cell r="E42" t="str">
            <v>武功</v>
          </cell>
          <cell r="F42" t="str">
            <v>单手轻刃</v>
          </cell>
          <cell r="G42">
            <v>1</v>
          </cell>
          <cell r="H42">
            <v>2</v>
          </cell>
          <cell r="I42" t="str">
            <v>主动</v>
          </cell>
          <cell r="J42" t="str">
            <v>武学总章</v>
          </cell>
          <cell r="L42">
            <v>1</v>
          </cell>
          <cell r="M42" t="str">
            <v>剑的第一技能：附属 跳击</v>
          </cell>
          <cell r="Q42">
            <v>9</v>
          </cell>
          <cell r="R42">
            <v>0</v>
          </cell>
          <cell r="S42" t="str">
            <v>伤害</v>
          </cell>
          <cell r="T42" t="str">
            <v>1020201_2_2</v>
          </cell>
          <cell r="U42" t="str">
            <v>((1+身法*剑法系数*40*0.5)*(0.5/(1.5+1+0.5))*0.7+(外功攻击*0.7))*1.2</v>
          </cell>
          <cell r="V42">
            <v>0</v>
          </cell>
          <cell r="W42" t="str">
            <v>1;0</v>
          </cell>
          <cell r="X42" t="str">
            <v>纵起惊鸿 附属 跳击</v>
          </cell>
          <cell r="AA42">
            <v>1</v>
          </cell>
          <cell r="AB42" t="str">
            <v>敌人</v>
          </cell>
          <cell r="AE42">
            <v>1</v>
          </cell>
          <cell r="AF42">
            <v>0</v>
          </cell>
          <cell r="AG42">
            <v>0</v>
          </cell>
          <cell r="AI42">
            <v>39</v>
          </cell>
          <cell r="AJ42">
            <v>26</v>
          </cell>
          <cell r="AL42" t="str">
            <v>jian/Skill1_2_2</v>
          </cell>
          <cell r="AO42" t="str">
            <v>tricks/1020201</v>
          </cell>
          <cell r="AP42" t="str">
            <v>1020201_2_2</v>
          </cell>
        </row>
        <row r="43">
          <cell r="C43" t="str">
            <v>纵起惊鸿</v>
          </cell>
          <cell r="D43">
            <v>4</v>
          </cell>
          <cell r="E43" t="str">
            <v>武功</v>
          </cell>
          <cell r="F43" t="str">
            <v>单手轻刃</v>
          </cell>
          <cell r="G43">
            <v>1</v>
          </cell>
          <cell r="H43">
            <v>2</v>
          </cell>
          <cell r="I43" t="str">
            <v>主动</v>
          </cell>
          <cell r="J43" t="str">
            <v>武学总章</v>
          </cell>
          <cell r="L43">
            <v>1</v>
          </cell>
          <cell r="M43" t="str">
            <v>剑的第一技能：纵起惊鸿 第3段</v>
          </cell>
          <cell r="Q43">
            <v>9</v>
          </cell>
          <cell r="R43">
            <v>0</v>
          </cell>
          <cell r="S43" t="str">
            <v>伤害</v>
          </cell>
          <cell r="T43" t="str">
            <v>1020201_3</v>
          </cell>
          <cell r="U43" t="str">
            <v>((1+身法*剑法系数*40*0.5)*(0.5/(1.5+1+0.5))*0.7+(外功攻击*0.7))*1.2</v>
          </cell>
          <cell r="V43">
            <v>0</v>
          </cell>
          <cell r="W43" t="str">
            <v>1;0</v>
          </cell>
          <cell r="X43" t="str">
            <v>纵起惊鸿 第三段 额外消耗35体力释放</v>
          </cell>
          <cell r="AA43">
            <v>1</v>
          </cell>
          <cell r="AB43" t="str">
            <v>敌人</v>
          </cell>
          <cell r="AE43">
            <v>1</v>
          </cell>
          <cell r="AF43">
            <v>0</v>
          </cell>
          <cell r="AG43">
            <v>0</v>
          </cell>
          <cell r="AI43">
            <v>39</v>
          </cell>
          <cell r="AJ43">
            <v>26</v>
          </cell>
          <cell r="AL43" t="str">
            <v>jian/Skill1_3</v>
          </cell>
          <cell r="AO43" t="str">
            <v>tricks/1020201</v>
          </cell>
          <cell r="AP43" t="str">
            <v>1020201_3</v>
          </cell>
        </row>
        <row r="44">
          <cell r="C44" t="str">
            <v>骋风图南</v>
          </cell>
          <cell r="D44">
            <v>4</v>
          </cell>
          <cell r="E44" t="str">
            <v>武功</v>
          </cell>
          <cell r="F44" t="str">
            <v>单手轻刃</v>
          </cell>
          <cell r="G44">
            <v>1</v>
          </cell>
          <cell r="H44">
            <v>2</v>
          </cell>
          <cell r="I44" t="str">
            <v>被动</v>
          </cell>
          <cell r="J44" t="str">
            <v>武学注解</v>
          </cell>
          <cell r="M44" t="str">
            <v>招式【纵起惊鸿】的二段式【惊鸿】释放次数增加(1)。</v>
          </cell>
          <cell r="R44">
            <v>0</v>
          </cell>
          <cell r="S44" t="str">
            <v>激活招式</v>
          </cell>
          <cell r="T44">
            <v>1020202</v>
          </cell>
          <cell r="W44" t="str">
            <v>1;0</v>
          </cell>
          <cell r="X44" t="str">
            <v>（暂未实装）被动招式：招式【纵起惊鸿】的二段式【惊鸿】释放次数增加1次。</v>
          </cell>
          <cell r="AA44">
            <v>0</v>
          </cell>
          <cell r="AE44">
            <v>0</v>
          </cell>
          <cell r="AF44">
            <v>0</v>
          </cell>
          <cell r="AG44">
            <v>0</v>
          </cell>
          <cell r="AI44">
            <v>0</v>
          </cell>
          <cell r="AJ44">
            <v>0</v>
          </cell>
          <cell r="AO44" t="str">
            <v>tricks/1020202</v>
          </cell>
          <cell r="AP44">
            <v>1020202</v>
          </cell>
        </row>
        <row r="45">
          <cell r="C45" t="str">
            <v>物衍天行</v>
          </cell>
          <cell r="D45">
            <v>4</v>
          </cell>
          <cell r="E45" t="str">
            <v>武功</v>
          </cell>
          <cell r="F45" t="str">
            <v>单手轻刃</v>
          </cell>
          <cell r="G45">
            <v>1</v>
          </cell>
          <cell r="H45">
            <v>2</v>
          </cell>
          <cell r="I45" t="str">
            <v>主动</v>
          </cell>
          <cell r="J45" t="str">
            <v>武学总章</v>
          </cell>
          <cell r="L45">
            <v>2</v>
          </cell>
          <cell r="M45" t="str">
            <v>剑的第二技能:物衍天行 持剑上挑</v>
          </cell>
          <cell r="Q45">
            <v>2</v>
          </cell>
          <cell r="R45">
            <v>0</v>
          </cell>
          <cell r="S45" t="str">
            <v>伤害</v>
          </cell>
          <cell r="T45">
            <v>1020203</v>
          </cell>
          <cell r="U45" t="str">
            <v>((1+身法*剑法系数*40*0.5)*(1/(1+1+0.5))*1+(外功攻击*1))*1.3</v>
          </cell>
          <cell r="V45">
            <v>0</v>
          </cell>
          <cell r="W45" t="str">
            <v>1;0</v>
          </cell>
          <cell r="X45" t="str">
            <v>主动招式：物衍天行，持剑上挑对敌人造成外功攻击伤害。（影响属性：身法）</v>
          </cell>
          <cell r="AA45">
            <v>1</v>
          </cell>
          <cell r="AB45" t="str">
            <v>敌人</v>
          </cell>
          <cell r="AE45">
            <v>1</v>
          </cell>
          <cell r="AF45">
            <v>1</v>
          </cell>
          <cell r="AG45">
            <v>4</v>
          </cell>
          <cell r="AI45">
            <v>39</v>
          </cell>
          <cell r="AJ45">
            <v>26</v>
          </cell>
          <cell r="AL45" t="str">
            <v>jian/Skill2</v>
          </cell>
          <cell r="AO45" t="str">
            <v>tricks/1020203</v>
          </cell>
          <cell r="AP45">
            <v>1020203</v>
          </cell>
        </row>
        <row r="46">
          <cell r="C46" t="str">
            <v>青扶意</v>
          </cell>
          <cell r="D46">
            <v>4</v>
          </cell>
          <cell r="E46" t="str">
            <v>武功</v>
          </cell>
          <cell r="F46" t="str">
            <v>单手轻刃</v>
          </cell>
          <cell r="G46">
            <v>2</v>
          </cell>
          <cell r="H46">
            <v>2</v>
          </cell>
          <cell r="I46" t="str">
            <v>被动</v>
          </cell>
          <cell r="J46" t="str">
            <v>武学注解</v>
          </cell>
          <cell r="M46" t="str">
            <v>自身处于跳跃状态时，可施展招式【纵起惊鸿】二段式【惊鸿】，此技能与【纵起惊鸿】共享冷却时间。</v>
          </cell>
          <cell r="R46">
            <v>0</v>
          </cell>
          <cell r="S46" t="str">
            <v>激活招式</v>
          </cell>
          <cell r="T46">
            <v>1020204</v>
          </cell>
          <cell r="W46" t="str">
            <v>1;0</v>
          </cell>
          <cell r="X46" t="str">
            <v>（暂未实装）被动招式：自身处于跳跃状态时，可施展招式【纵起惊鸿】二段式【惊鸿】，此招式与【纵起惊鸿】共享调息时间。</v>
          </cell>
          <cell r="AA46">
            <v>0</v>
          </cell>
          <cell r="AE46">
            <v>0</v>
          </cell>
          <cell r="AF46">
            <v>0</v>
          </cell>
          <cell r="AG46">
            <v>0</v>
          </cell>
          <cell r="AI46">
            <v>0</v>
          </cell>
          <cell r="AJ46">
            <v>0</v>
          </cell>
          <cell r="AO46" t="str">
            <v>tricks/1020204</v>
          </cell>
          <cell r="AP46">
            <v>1020204</v>
          </cell>
        </row>
        <row r="47">
          <cell r="C47" t="str">
            <v>孤鸿照影</v>
          </cell>
          <cell r="D47">
            <v>4</v>
          </cell>
          <cell r="E47" t="str">
            <v>武功</v>
          </cell>
          <cell r="F47" t="str">
            <v>单手轻刃</v>
          </cell>
          <cell r="G47">
            <v>1</v>
          </cell>
          <cell r="H47">
            <v>2</v>
          </cell>
          <cell r="I47" t="str">
            <v>主动</v>
          </cell>
          <cell r="J47" t="str">
            <v>武学总章</v>
          </cell>
          <cell r="L47">
            <v>3</v>
          </cell>
          <cell r="M47" t="str">
            <v>长剑倒刺入地面，借助剑势向前横飞，刺到敌人后停止。</v>
          </cell>
          <cell r="Q47" t="str">
            <v>2~8</v>
          </cell>
          <cell r="R47">
            <v>0</v>
          </cell>
          <cell r="S47" t="str">
            <v>伤害</v>
          </cell>
          <cell r="T47">
            <v>1020205</v>
          </cell>
          <cell r="U47" t="str">
            <v>((1+身法*剑法系数*40*0.5)*(0.5/(1+1+0.5))*1+(外功攻击*1))*1.3</v>
          </cell>
          <cell r="V47">
            <v>0</v>
          </cell>
          <cell r="W47" t="str">
            <v>1;0</v>
          </cell>
          <cell r="X47" t="str">
            <v>主动招式：长剑倒刺入地面，借助剑势向前横飞，刺到敌人后停止，并对敌人造成外功攻击伤害。（影响属性：身法）</v>
          </cell>
          <cell r="AA47">
            <v>1</v>
          </cell>
          <cell r="AB47" t="str">
            <v>敌人</v>
          </cell>
          <cell r="AE47">
            <v>1</v>
          </cell>
          <cell r="AF47">
            <v>1</v>
          </cell>
          <cell r="AG47">
            <v>4</v>
          </cell>
          <cell r="AI47">
            <v>39</v>
          </cell>
          <cell r="AJ47">
            <v>26</v>
          </cell>
          <cell r="AK47" t="str">
            <v>8020201;
8020202;
8020203;</v>
          </cell>
          <cell r="AL47" t="str">
            <v>jian/Skill3</v>
          </cell>
          <cell r="AO47" t="str">
            <v>tricks/1020205</v>
          </cell>
          <cell r="AP47">
            <v>1020205</v>
          </cell>
        </row>
        <row r="48">
          <cell r="C48" t="str">
            <v>振羽行</v>
          </cell>
          <cell r="D48">
            <v>4</v>
          </cell>
          <cell r="E48" t="str">
            <v>武功</v>
          </cell>
          <cell r="F48" t="str">
            <v>单手轻刃</v>
          </cell>
          <cell r="G48">
            <v>3</v>
          </cell>
          <cell r="H48">
            <v>2</v>
          </cell>
          <cell r="I48" t="str">
            <v>被动</v>
          </cell>
          <cell r="J48" t="str">
            <v>武学注解</v>
          </cell>
          <cell r="M48" t="str">
            <v>招式【纵起惊鸿】的二段式【惊鸿】释放次数额外增加(1)。</v>
          </cell>
          <cell r="R48">
            <v>0</v>
          </cell>
          <cell r="S48" t="str">
            <v>激活招式</v>
          </cell>
          <cell r="T48">
            <v>1020206</v>
          </cell>
          <cell r="W48" t="str">
            <v>1;0</v>
          </cell>
          <cell r="X48" t="str">
            <v>（暂未实装）被动招式：招式【纵起惊鸿】的二段式【惊鸿】释放次数额外增加1次。</v>
          </cell>
          <cell r="AA48">
            <v>0</v>
          </cell>
          <cell r="AE48">
            <v>0</v>
          </cell>
          <cell r="AF48">
            <v>0</v>
          </cell>
          <cell r="AG48">
            <v>0</v>
          </cell>
          <cell r="AI48">
            <v>0</v>
          </cell>
          <cell r="AJ48">
            <v>0</v>
          </cell>
          <cell r="AO48" t="str">
            <v>tricks/1020206</v>
          </cell>
          <cell r="AP48">
            <v>1020206</v>
          </cell>
        </row>
        <row r="49">
          <cell r="C49" t="str">
            <v>何问南北</v>
          </cell>
          <cell r="D49">
            <v>4</v>
          </cell>
          <cell r="E49" t="str">
            <v>武功</v>
          </cell>
          <cell r="F49" t="str">
            <v>单手轻刃</v>
          </cell>
          <cell r="G49">
            <v>4</v>
          </cell>
          <cell r="H49">
            <v>2</v>
          </cell>
          <cell r="I49" t="str">
            <v>被动</v>
          </cell>
          <cell r="J49" t="str">
            <v>武学注解</v>
          </cell>
          <cell r="M49" t="str">
            <v>招式【物衍天行】命中敌方目标时，有（10+身法*0.5/境界等级）%的概率清【纵起惊鸿】的冷却时间</v>
          </cell>
          <cell r="R49">
            <v>0</v>
          </cell>
          <cell r="S49" t="str">
            <v>增加buff</v>
          </cell>
          <cell r="T49">
            <v>1020207</v>
          </cell>
          <cell r="V49">
            <v>0</v>
          </cell>
          <cell r="W49" t="str">
            <v>1;0</v>
          </cell>
          <cell r="X49" t="str">
            <v>（暂未实装）被动招式：招式【物衍天行】命中敌方目标时，有{0}的概率重置【纵起惊鸿】的调息时间。（影响属性：身法）</v>
          </cell>
          <cell r="AA49">
            <v>0</v>
          </cell>
          <cell r="AE49">
            <v>0</v>
          </cell>
          <cell r="AF49">
            <v>0</v>
          </cell>
          <cell r="AG49">
            <v>0</v>
          </cell>
          <cell r="AI49">
            <v>0</v>
          </cell>
          <cell r="AJ49">
            <v>0</v>
          </cell>
          <cell r="AO49" t="str">
            <v>tricks/1020207</v>
          </cell>
          <cell r="AP49">
            <v>1020207</v>
          </cell>
        </row>
        <row r="50">
          <cell r="C50" t="str">
            <v>雁归南返</v>
          </cell>
          <cell r="D50">
            <v>4</v>
          </cell>
          <cell r="E50" t="str">
            <v>武功</v>
          </cell>
          <cell r="F50" t="str">
            <v>单手轻刃</v>
          </cell>
          <cell r="G50">
            <v>5</v>
          </cell>
          <cell r="H50">
            <v>2</v>
          </cell>
          <cell r="I50" t="str">
            <v>被动</v>
          </cell>
          <cell r="J50" t="str">
            <v>武学注解</v>
          </cell>
          <cell r="M50" t="str">
            <v>纵起惊鸿技能第3刺必破格挡</v>
          </cell>
          <cell r="R50">
            <v>0</v>
          </cell>
          <cell r="S50" t="str">
            <v>增加buff</v>
          </cell>
          <cell r="T50">
            <v>1020208</v>
          </cell>
          <cell r="W50" t="str">
            <v>1;0</v>
          </cell>
          <cell r="X50" t="str">
            <v>（暂未实装）被动招式：纵起惊鸿招式第3次必破格挡。</v>
          </cell>
          <cell r="AA50">
            <v>0</v>
          </cell>
          <cell r="AE50">
            <v>0</v>
          </cell>
          <cell r="AF50">
            <v>0</v>
          </cell>
          <cell r="AG50">
            <v>0</v>
          </cell>
          <cell r="AI50">
            <v>0</v>
          </cell>
          <cell r="AJ50">
            <v>0</v>
          </cell>
          <cell r="AO50" t="str">
            <v>tricks/1020208</v>
          </cell>
          <cell r="AP50">
            <v>1020208</v>
          </cell>
        </row>
        <row r="51">
          <cell r="C51" t="str">
            <v>踏羽凌霄</v>
          </cell>
          <cell r="D51">
            <v>4</v>
          </cell>
          <cell r="E51" t="str">
            <v>武功</v>
          </cell>
          <cell r="F51" t="str">
            <v>单手轻刃</v>
          </cell>
          <cell r="G51">
            <v>6</v>
          </cell>
          <cell r="H51">
            <v>2</v>
          </cell>
          <cell r="I51" t="str">
            <v>被动</v>
          </cell>
          <cell r="J51" t="str">
            <v>武学注解</v>
          </cell>
          <cell r="M51" t="str">
            <v>招式【纵起惊鸿】弹起时，攻击提升20%，持续3秒</v>
          </cell>
          <cell r="R51">
            <v>0</v>
          </cell>
          <cell r="S51" t="str">
            <v>增加buff</v>
          </cell>
          <cell r="T51">
            <v>1020209</v>
          </cell>
          <cell r="W51" t="str">
            <v>1;0</v>
          </cell>
          <cell r="X51" t="str">
            <v>（暂未实装）被动招式：在空中时，获得【轻盈】效果，持续2秒，持续过程中提升10%外功攻击。</v>
          </cell>
          <cell r="AA51">
            <v>0</v>
          </cell>
          <cell r="AE51">
            <v>0</v>
          </cell>
          <cell r="AF51">
            <v>0</v>
          </cell>
          <cell r="AG51">
            <v>0</v>
          </cell>
          <cell r="AI51">
            <v>0</v>
          </cell>
          <cell r="AJ51">
            <v>0</v>
          </cell>
          <cell r="AO51" t="str">
            <v>tricks/1020209</v>
          </cell>
          <cell r="AP51">
            <v>1020209</v>
          </cell>
        </row>
        <row r="52">
          <cell r="C52" t="str">
            <v>孤觅寒影</v>
          </cell>
          <cell r="D52">
            <v>4</v>
          </cell>
          <cell r="E52" t="str">
            <v>武功</v>
          </cell>
          <cell r="F52" t="str">
            <v>单手轻刃</v>
          </cell>
          <cell r="G52">
            <v>7</v>
          </cell>
          <cell r="H52">
            <v>2</v>
          </cell>
          <cell r="I52" t="str">
            <v>被动</v>
          </cell>
          <cell r="J52" t="str">
            <v>武学注解</v>
          </cell>
          <cell r="M52" t="str">
            <v>招式【纵起惊鸿】跳起时候无敌1秒</v>
          </cell>
          <cell r="R52">
            <v>0</v>
          </cell>
          <cell r="S52" t="str">
            <v>增加buff</v>
          </cell>
          <cell r="T52">
            <v>1020210</v>
          </cell>
          <cell r="W52" t="str">
            <v>1;0</v>
          </cell>
          <cell r="X52" t="str">
            <v>（暂未实装）被动招式：招式【纵起惊鸿】跳起时候【无敌】1秒。</v>
          </cell>
          <cell r="AE52">
            <v>0</v>
          </cell>
          <cell r="AF52">
            <v>0</v>
          </cell>
          <cell r="AG52">
            <v>0</v>
          </cell>
          <cell r="AI52">
            <v>0</v>
          </cell>
          <cell r="AJ52">
            <v>0</v>
          </cell>
          <cell r="AO52" t="str">
            <v>tricks/1020210</v>
          </cell>
          <cell r="AP52">
            <v>1020210</v>
          </cell>
        </row>
        <row r="53">
          <cell r="C53" t="str">
            <v>风潇雨晦</v>
          </cell>
          <cell r="D53">
            <v>5</v>
          </cell>
          <cell r="E53" t="str">
            <v>武功</v>
          </cell>
          <cell r="F53" t="str">
            <v>单手轻刃</v>
          </cell>
          <cell r="G53">
            <v>1</v>
          </cell>
          <cell r="H53">
            <v>2</v>
          </cell>
          <cell r="I53" t="str">
            <v>主动</v>
          </cell>
          <cell r="J53" t="str">
            <v>武学总章</v>
          </cell>
          <cell r="L53">
            <v>1</v>
          </cell>
          <cell r="M53" t="str">
            <v>主动技能：瞬间向前刺出5剑</v>
          </cell>
          <cell r="Q53">
            <v>9</v>
          </cell>
          <cell r="R53">
            <v>0</v>
          </cell>
          <cell r="S53" t="str">
            <v>伤害</v>
          </cell>
          <cell r="T53">
            <v>1020301</v>
          </cell>
          <cell r="U53" t="str">
            <v>((1+身法*剑法系数*40*0.5)*(1/(1.5+1+0.5))*0.7+(外功攻击*0.7))*0.7</v>
          </cell>
          <cell r="V53" t="str">
            <v>((1+身法*剑法系数*40*0.5)*(1/(1.5+1+0.5))*0.3+(内功攻击*0.3))*0.7</v>
          </cell>
          <cell r="W53" t="str">
            <v>0.7;0.3</v>
          </cell>
          <cell r="X53" t="str">
            <v>主动招式：瞬间向前刺出5剑，并对敌人造成5段大量外功攻击伤害和部分内功攻击伤害。（影响属性：身法）</v>
          </cell>
          <cell r="AA53">
            <v>1</v>
          </cell>
          <cell r="AB53" t="str">
            <v>敌人</v>
          </cell>
          <cell r="AE53">
            <v>1</v>
          </cell>
          <cell r="AF53">
            <v>1</v>
          </cell>
          <cell r="AG53">
            <v>5</v>
          </cell>
          <cell r="AI53">
            <v>39</v>
          </cell>
          <cell r="AJ53">
            <v>26</v>
          </cell>
          <cell r="AK53" t="str">
            <v>8020301</v>
          </cell>
          <cell r="AL53" t="str">
            <v>jian/Skill7</v>
          </cell>
          <cell r="AO53" t="str">
            <v>tricks/1020301</v>
          </cell>
          <cell r="AP53">
            <v>1020301</v>
          </cell>
        </row>
        <row r="54">
          <cell r="C54" t="str">
            <v>游风皆引</v>
          </cell>
          <cell r="D54">
            <v>5</v>
          </cell>
          <cell r="E54" t="str">
            <v>武功</v>
          </cell>
          <cell r="F54" t="str">
            <v>单手轻刃</v>
          </cell>
          <cell r="G54">
            <v>1</v>
          </cell>
          <cell r="H54">
            <v>2</v>
          </cell>
          <cell r="I54" t="str">
            <v>被动</v>
          </cell>
          <cell r="J54" t="str">
            <v>武学注解</v>
          </cell>
          <cell r="M54" t="str">
            <v>被动技能：提升10%+身法*系数/当前境界 暴击。</v>
          </cell>
          <cell r="R54">
            <v>0</v>
          </cell>
          <cell r="S54" t="str">
            <v>增加buff</v>
          </cell>
          <cell r="T54">
            <v>1020302</v>
          </cell>
          <cell r="W54" t="str">
            <v>0.7;0.3</v>
          </cell>
          <cell r="X54" t="str">
            <v>（暂未实装）被动招式：提升{0}暴击。（影响属性：身法）</v>
          </cell>
          <cell r="AA54">
            <v>0</v>
          </cell>
          <cell r="AE54">
            <v>0</v>
          </cell>
          <cell r="AF54">
            <v>0</v>
          </cell>
          <cell r="AG54">
            <v>0</v>
          </cell>
          <cell r="AI54">
            <v>0</v>
          </cell>
          <cell r="AJ54">
            <v>0</v>
          </cell>
          <cell r="AO54" t="str">
            <v>tricks/1020302</v>
          </cell>
          <cell r="AP54">
            <v>1020302</v>
          </cell>
        </row>
        <row r="55">
          <cell r="C55" t="str">
            <v>秋风落尽</v>
          </cell>
          <cell r="D55">
            <v>5</v>
          </cell>
          <cell r="E55" t="str">
            <v>武功</v>
          </cell>
          <cell r="F55" t="str">
            <v>单手轻刃</v>
          </cell>
          <cell r="G55">
            <v>1</v>
          </cell>
          <cell r="H55">
            <v>2</v>
          </cell>
          <cell r="I55" t="str">
            <v>主动</v>
          </cell>
          <cell r="J55" t="str">
            <v>武学总章</v>
          </cell>
          <cell r="L55">
            <v>2</v>
          </cell>
          <cell r="M55" t="str">
            <v>主动技能：像前横飞一段距离，身体持剑旋转，同时遇敌则造成4次攻击并穿过敌人</v>
          </cell>
          <cell r="Q55">
            <v>2</v>
          </cell>
          <cell r="R55">
            <v>0</v>
          </cell>
          <cell r="S55" t="str">
            <v>伤害</v>
          </cell>
          <cell r="T55">
            <v>1020303</v>
          </cell>
          <cell r="U55" t="str">
            <v>((1+身法*剑法系数*40*0.5)*(1/(1.5+1+0.5))*0.7+(外功攻击*0.7))*0.5</v>
          </cell>
          <cell r="V55" t="str">
            <v>((1+身法*剑法系数*40*0.5)*(1/(1.5+1+0.5))*0.3+(内功攻击*0.3))*0.5</v>
          </cell>
          <cell r="W55" t="str">
            <v>0.7;0.3</v>
          </cell>
          <cell r="X55" t="str">
            <v>主动招式：向前横飞一段距离，身体持剑旋转，同时遇敌则造成4段攻击并穿过敌人造成大量外功攻击伤害和部分内功攻击伤害。（影响属性：身法）</v>
          </cell>
          <cell r="AA55">
            <v>1</v>
          </cell>
          <cell r="AB55" t="str">
            <v>敌人</v>
          </cell>
          <cell r="AE55">
            <v>1</v>
          </cell>
          <cell r="AF55">
            <v>1</v>
          </cell>
          <cell r="AG55">
            <v>3</v>
          </cell>
          <cell r="AI55">
            <v>39</v>
          </cell>
          <cell r="AJ55">
            <v>26</v>
          </cell>
          <cell r="AK55" t="str">
            <v>8020302;8020303</v>
          </cell>
          <cell r="AL55" t="str">
            <v>jian/Skill8</v>
          </cell>
          <cell r="AO55" t="str">
            <v>tricks/1020303</v>
          </cell>
          <cell r="AP55">
            <v>1020303</v>
          </cell>
        </row>
        <row r="56">
          <cell r="C56" t="str">
            <v>长风时归</v>
          </cell>
          <cell r="D56">
            <v>5</v>
          </cell>
          <cell r="E56" t="str">
            <v>武功</v>
          </cell>
          <cell r="F56" t="str">
            <v>单手轻刃</v>
          </cell>
          <cell r="G56">
            <v>2</v>
          </cell>
          <cell r="H56">
            <v>2</v>
          </cell>
          <cell r="I56" t="str">
            <v>被动</v>
          </cell>
          <cell r="J56" t="str">
            <v>武学注解</v>
          </cell>
          <cell r="M56" t="str">
            <v>3技能释放后，减少1技能真气消耗1点</v>
          </cell>
          <cell r="R56">
            <v>0</v>
          </cell>
          <cell r="S56" t="str">
            <v>增加buff</v>
          </cell>
          <cell r="T56">
            <v>1020304</v>
          </cell>
          <cell r="W56" t="str">
            <v>0.7;0.3</v>
          </cell>
          <cell r="X56" t="str">
            <v>（暂未实装）被动招式：施展招式【秋风落尽】后，减少招式【风潇雨晦】的调息时间1秒。</v>
          </cell>
          <cell r="AA56">
            <v>0</v>
          </cell>
          <cell r="AE56">
            <v>0</v>
          </cell>
          <cell r="AF56">
            <v>0</v>
          </cell>
          <cell r="AG56">
            <v>0</v>
          </cell>
          <cell r="AI56">
            <v>0</v>
          </cell>
          <cell r="AJ56">
            <v>0</v>
          </cell>
          <cell r="AO56" t="str">
            <v>tricks/1020304</v>
          </cell>
          <cell r="AP56">
            <v>1020304</v>
          </cell>
        </row>
        <row r="57">
          <cell r="C57" t="str">
            <v>朔风厉松</v>
          </cell>
          <cell r="D57">
            <v>5</v>
          </cell>
          <cell r="E57" t="str">
            <v>武功</v>
          </cell>
          <cell r="F57" t="str">
            <v>单手轻刃</v>
          </cell>
          <cell r="G57">
            <v>1</v>
          </cell>
          <cell r="H57">
            <v>2</v>
          </cell>
          <cell r="I57" t="str">
            <v>主动</v>
          </cell>
          <cell r="J57" t="str">
            <v>武学总章</v>
          </cell>
          <cell r="L57">
            <v>3</v>
          </cell>
          <cell r="M57" t="str">
            <v>寻找前方5格内敌人，自身站立持剑旋转，绕敌一周回到原位置，造成5次攻击</v>
          </cell>
          <cell r="Q57" t="str">
            <v>2~8</v>
          </cell>
          <cell r="R57">
            <v>0</v>
          </cell>
          <cell r="S57" t="str">
            <v>伤害</v>
          </cell>
          <cell r="T57">
            <v>1020305</v>
          </cell>
          <cell r="U57" t="str">
            <v>((1+身法*剑法系数*40*0.5)*(0.5/(1.5+1+0.5))*0.7+(外功攻击*0.7))*0.5</v>
          </cell>
          <cell r="V57" t="str">
            <v>((1+身法*剑法系数*40*0.5)*(0.5/(1.5+1+0.5))*0.3+(内功攻击*0.3))*0.5</v>
          </cell>
          <cell r="W57" t="str">
            <v>0.7;0.3</v>
          </cell>
          <cell r="X57" t="str">
            <v>主动招式：以诡异的步法穿过敌人身体造成5段大量外功攻击伤害和部分内功攻击伤害。（影响属性：身法）</v>
          </cell>
          <cell r="AA57">
            <v>1</v>
          </cell>
          <cell r="AB57" t="str">
            <v>敌人</v>
          </cell>
          <cell r="AE57">
            <v>1</v>
          </cell>
          <cell r="AF57">
            <v>1</v>
          </cell>
          <cell r="AG57">
            <v>3</v>
          </cell>
          <cell r="AI57">
            <v>7</v>
          </cell>
          <cell r="AJ57">
            <v>6</v>
          </cell>
          <cell r="AK57" t="str">
            <v>8020304</v>
          </cell>
          <cell r="AL57" t="str">
            <v>jian/Skill9</v>
          </cell>
          <cell r="AO57" t="str">
            <v>tricks/1020305</v>
          </cell>
          <cell r="AP57">
            <v>1020305</v>
          </cell>
        </row>
        <row r="58">
          <cell r="C58" t="str">
            <v>飘柳断絮</v>
          </cell>
          <cell r="D58">
            <v>5</v>
          </cell>
          <cell r="E58" t="str">
            <v>武功</v>
          </cell>
          <cell r="F58" t="str">
            <v>单手轻刃</v>
          </cell>
          <cell r="G58">
            <v>3</v>
          </cell>
          <cell r="H58">
            <v>2</v>
          </cell>
          <cell r="I58" t="str">
            <v>被动</v>
          </cell>
          <cell r="J58" t="str">
            <v>武学注解</v>
          </cell>
          <cell r="M58" t="str">
            <v>被动技能：5技能每次攻击成功一次则增加BUFF，提升2%攻击，最多叠加5层，持续5秒</v>
          </cell>
          <cell r="R58">
            <v>0</v>
          </cell>
          <cell r="S58" t="str">
            <v>增加buff</v>
          </cell>
          <cell r="T58">
            <v>1020306</v>
          </cell>
          <cell r="W58" t="str">
            <v>0.7;0.3</v>
          </cell>
          <cell r="X58" t="str">
            <v>（暂未实装）被动招式：招式【朔风厉松】每次攻击成功一次则增加【苍松】效果：提升2%外功攻击和内功攻击，最多叠加5层，持续5秒。</v>
          </cell>
          <cell r="AA58">
            <v>0</v>
          </cell>
          <cell r="AE58">
            <v>0</v>
          </cell>
          <cell r="AF58">
            <v>0</v>
          </cell>
          <cell r="AG58">
            <v>0</v>
          </cell>
          <cell r="AI58">
            <v>0</v>
          </cell>
          <cell r="AJ58">
            <v>0</v>
          </cell>
          <cell r="AO58" t="str">
            <v>tricks/1020306</v>
          </cell>
          <cell r="AP58">
            <v>1020306</v>
          </cell>
        </row>
        <row r="59">
          <cell r="C59" t="str">
            <v>冽风骤</v>
          </cell>
          <cell r="D59">
            <v>5</v>
          </cell>
          <cell r="E59" t="str">
            <v>武功</v>
          </cell>
          <cell r="F59" t="str">
            <v>单手轻刃</v>
          </cell>
          <cell r="G59">
            <v>4</v>
          </cell>
          <cell r="H59">
            <v>2</v>
          </cell>
          <cell r="I59" t="str">
            <v>被动</v>
          </cell>
          <cell r="J59" t="str">
            <v>武学注解</v>
          </cell>
          <cell r="M59" t="str">
            <v>被动技能：1技能每一剑比上一剑伤害提升10%。</v>
          </cell>
          <cell r="R59">
            <v>0</v>
          </cell>
          <cell r="S59" t="str">
            <v>增加buff</v>
          </cell>
          <cell r="T59">
            <v>1020307</v>
          </cell>
          <cell r="W59" t="str">
            <v>0.7;0.3</v>
          </cell>
          <cell r="X59" t="str">
            <v>（暂未实装）被动招式：施展【风潇雨晦】后获得1层【聚风】效果，持续5秒，每1层效果提升2%外功攻击和内功攻击，最多叠加5层。</v>
          </cell>
          <cell r="AA59">
            <v>0</v>
          </cell>
          <cell r="AE59">
            <v>0</v>
          </cell>
          <cell r="AF59">
            <v>0</v>
          </cell>
          <cell r="AG59">
            <v>0</v>
          </cell>
          <cell r="AI59">
            <v>0</v>
          </cell>
          <cell r="AJ59">
            <v>0</v>
          </cell>
          <cell r="AO59" t="str">
            <v>tricks/1020307</v>
          </cell>
          <cell r="AP59">
            <v>1020307</v>
          </cell>
        </row>
        <row r="60">
          <cell r="C60" t="str">
            <v>晦风急</v>
          </cell>
          <cell r="D60">
            <v>5</v>
          </cell>
          <cell r="E60" t="str">
            <v>武功</v>
          </cell>
          <cell r="F60" t="str">
            <v>单手轻刃</v>
          </cell>
          <cell r="G60">
            <v>5</v>
          </cell>
          <cell r="H60">
            <v>2</v>
          </cell>
          <cell r="I60" t="str">
            <v>被动</v>
          </cell>
          <cell r="J60" t="str">
            <v>武学注解</v>
          </cell>
          <cell r="M60" t="str">
            <v>被动技能：1技能每次暴击时减少3技能CD1秒</v>
          </cell>
          <cell r="R60">
            <v>0</v>
          </cell>
          <cell r="S60" t="str">
            <v>增加buff</v>
          </cell>
          <cell r="T60">
            <v>1020308</v>
          </cell>
          <cell r="W60" t="str">
            <v>0.7;0.3</v>
          </cell>
          <cell r="X60" t="str">
            <v>（暂未实装）被动招式：招式【风潇雨晦】每次暴击时减少招式【秋风落尽】调息时间1秒。</v>
          </cell>
          <cell r="AA60">
            <v>0</v>
          </cell>
          <cell r="AE60">
            <v>0</v>
          </cell>
          <cell r="AF60">
            <v>0</v>
          </cell>
          <cell r="AG60">
            <v>0</v>
          </cell>
          <cell r="AI60">
            <v>0</v>
          </cell>
          <cell r="AJ60">
            <v>0</v>
          </cell>
          <cell r="AO60" t="str">
            <v>tricks/1020308</v>
          </cell>
          <cell r="AP60">
            <v>1020308</v>
          </cell>
        </row>
        <row r="61">
          <cell r="C61" t="str">
            <v>转蓄亟</v>
          </cell>
          <cell r="D61">
            <v>5</v>
          </cell>
          <cell r="E61" t="str">
            <v>武功</v>
          </cell>
          <cell r="F61" t="str">
            <v>单手轻刃</v>
          </cell>
          <cell r="G61">
            <v>6</v>
          </cell>
          <cell r="H61">
            <v>2</v>
          </cell>
          <cell r="I61" t="str">
            <v>被动</v>
          </cell>
          <cell r="J61" t="str">
            <v>武学注解</v>
          </cell>
          <cell r="M61" t="str">
            <v>被动技能：5技能释放时减少1技能CD1秒</v>
          </cell>
          <cell r="R61">
            <v>0</v>
          </cell>
          <cell r="S61" t="str">
            <v>增加buff</v>
          </cell>
          <cell r="T61">
            <v>1020309</v>
          </cell>
          <cell r="W61" t="str">
            <v>0.7;0.3</v>
          </cell>
          <cell r="X61" t="str">
            <v>（暂未实装）被动招式：招式【朔风厉松】释放时减少招式【风潇雨晦】调息时间1秒。</v>
          </cell>
          <cell r="AA61">
            <v>0</v>
          </cell>
          <cell r="AE61">
            <v>0</v>
          </cell>
          <cell r="AF61">
            <v>0</v>
          </cell>
          <cell r="AG61">
            <v>0</v>
          </cell>
          <cell r="AI61">
            <v>0</v>
          </cell>
          <cell r="AJ61">
            <v>0</v>
          </cell>
          <cell r="AO61" t="str">
            <v>tricks/1020309</v>
          </cell>
          <cell r="AP61">
            <v>1020309</v>
          </cell>
        </row>
        <row r="62">
          <cell r="C62" t="str">
            <v>晓风残月</v>
          </cell>
          <cell r="D62">
            <v>5</v>
          </cell>
          <cell r="E62" t="str">
            <v>武功</v>
          </cell>
          <cell r="F62" t="str">
            <v>单手轻刃</v>
          </cell>
          <cell r="G62">
            <v>7</v>
          </cell>
          <cell r="H62">
            <v>2</v>
          </cell>
          <cell r="I62" t="str">
            <v>被动</v>
          </cell>
          <cell r="J62" t="str">
            <v>武学注解</v>
          </cell>
          <cell r="M62" t="str">
            <v>大成：每次攻击（包括技能和普攻）暴击时，获得1层BUFF，每一层提升暴击伤害10%，暴击几率2%，最高叠加5层，持续10秒</v>
          </cell>
          <cell r="R62">
            <v>0</v>
          </cell>
          <cell r="S62" t="str">
            <v>增加buff</v>
          </cell>
          <cell r="T62">
            <v>1020310</v>
          </cell>
          <cell r="W62" t="str">
            <v>0.7;0.3</v>
          </cell>
          <cell r="X62" t="str">
            <v>（暂未实装）被动招式：每次攻击暴击时，获得1层【残风】效果，该效果每1层提升暴击伤害10%，暴击几率2%，最高叠加5层，持续10秒。</v>
          </cell>
          <cell r="AE62">
            <v>0</v>
          </cell>
          <cell r="AF62">
            <v>0</v>
          </cell>
          <cell r="AG62">
            <v>0</v>
          </cell>
          <cell r="AI62">
            <v>0</v>
          </cell>
          <cell r="AJ62">
            <v>0</v>
          </cell>
          <cell r="AO62" t="str">
            <v>tricks/1020310</v>
          </cell>
          <cell r="AP62">
            <v>1020310</v>
          </cell>
        </row>
        <row r="63">
          <cell r="C63" t="str">
            <v>焚沧断海</v>
          </cell>
          <cell r="D63">
            <v>6</v>
          </cell>
          <cell r="E63" t="str">
            <v>武功</v>
          </cell>
          <cell r="F63" t="str">
            <v>单手轻刃</v>
          </cell>
          <cell r="G63">
            <v>1</v>
          </cell>
          <cell r="H63">
            <v>2</v>
          </cell>
          <cell r="I63" t="str">
            <v>主动</v>
          </cell>
          <cell r="J63" t="str">
            <v>武学总章</v>
          </cell>
          <cell r="L63">
            <v>1</v>
          </cell>
          <cell r="M63" t="str">
            <v>主动技能：单手转刀，然后腿踢转刀，最后双手握持收势。造成4次攻击</v>
          </cell>
          <cell r="Q63">
            <v>1</v>
          </cell>
          <cell r="R63">
            <v>0</v>
          </cell>
          <cell r="S63" t="str">
            <v>伤害</v>
          </cell>
          <cell r="T63">
            <v>1020401</v>
          </cell>
          <cell r="W63" t="str">
            <v>0.8;0.2</v>
          </cell>
          <cell r="X63" t="str">
            <v>主动招式：单手转刀，然后腿踢转刀，最后双手握持收势。对敌人发动4段攻击造成大量点外功攻击伤害部分点内功攻击伤害。（影响属性：武力）</v>
          </cell>
          <cell r="AA63">
            <v>1</v>
          </cell>
          <cell r="AB63" t="str">
            <v>敌人</v>
          </cell>
          <cell r="AE63">
            <v>1</v>
          </cell>
          <cell r="AF63">
            <v>1</v>
          </cell>
          <cell r="AG63">
            <v>6</v>
          </cell>
          <cell r="AI63">
            <v>40</v>
          </cell>
          <cell r="AJ63">
            <v>24</v>
          </cell>
          <cell r="AK63" t="str">
            <v>8020401</v>
          </cell>
          <cell r="AL63" t="str">
            <v>jian/Skill10</v>
          </cell>
          <cell r="AO63" t="str">
            <v>tricks/1020401</v>
          </cell>
          <cell r="AP63">
            <v>1020401</v>
          </cell>
        </row>
        <row r="64">
          <cell r="C64" t="str">
            <v>观澜隙</v>
          </cell>
          <cell r="D64">
            <v>6</v>
          </cell>
          <cell r="E64" t="str">
            <v>武功</v>
          </cell>
          <cell r="F64" t="str">
            <v>单手轻刃</v>
          </cell>
          <cell r="G64">
            <v>1</v>
          </cell>
          <cell r="H64">
            <v>2</v>
          </cell>
          <cell r="I64" t="str">
            <v>被动</v>
          </cell>
          <cell r="J64" t="str">
            <v>武学注解</v>
          </cell>
          <cell r="M64" t="str">
            <v>被动技能：1技能结束时，如果敌人此时血量低于x+武力*系数/境界，则有X+内息*系数/境界几率释放斩杀技能</v>
          </cell>
          <cell r="R64">
            <v>0</v>
          </cell>
          <cell r="S64" t="str">
            <v>伤害</v>
          </cell>
          <cell r="T64">
            <v>1020402</v>
          </cell>
          <cell r="U64" t="str">
            <v>(1+武力*剑法系数*40*0.5)*(1.5/(1.5+0.8+0.8))*0.8+(外功攻击*0.8)*0.3</v>
          </cell>
          <cell r="V64" t="str">
            <v>(1+内息*剑法系数*40*0.5)*(1.5/(1.5+0.8+0.8))*0.2+(内功攻击*0.2)*0.3</v>
          </cell>
          <cell r="W64" t="str">
            <v>0.8;0.2</v>
          </cell>
          <cell r="X64" t="str">
            <v>（暂未实装）被动招式：招式【焚沧断海】结束时，如果敌人此时血量低于{0}%（影响属性：身法），则有{0}概率将其斩杀。（影响属性：内息）</v>
          </cell>
          <cell r="AA64">
            <v>0</v>
          </cell>
          <cell r="AE64">
            <v>0</v>
          </cell>
          <cell r="AF64">
            <v>0</v>
          </cell>
          <cell r="AG64">
            <v>0</v>
          </cell>
          <cell r="AI64">
            <v>0</v>
          </cell>
          <cell r="AJ64">
            <v>0</v>
          </cell>
          <cell r="AL64" t="str">
            <v>jian/Skill10_2</v>
          </cell>
          <cell r="AO64" t="str">
            <v>tricks/1020402</v>
          </cell>
          <cell r="AP64">
            <v>1020402</v>
          </cell>
        </row>
        <row r="65">
          <cell r="C65" t="str">
            <v>临碣寒</v>
          </cell>
          <cell r="D65">
            <v>6</v>
          </cell>
          <cell r="E65" t="str">
            <v>武功</v>
          </cell>
          <cell r="F65" t="str">
            <v>单手轻刃</v>
          </cell>
          <cell r="G65">
            <v>1</v>
          </cell>
          <cell r="H65">
            <v>2</v>
          </cell>
          <cell r="I65" t="str">
            <v>主动</v>
          </cell>
          <cell r="J65" t="str">
            <v>武学总章</v>
          </cell>
          <cell r="L65">
            <v>2</v>
          </cell>
          <cell r="M65" t="str">
            <v>主动技能：按键后，我方反手横刀做防御状，再按键则取消状态，任何人靠近到攻击范围内（前方4步内），都会先被我方自动攻击到（极快的速度冲刺反撩），击飞。</v>
          </cell>
          <cell r="Q65">
            <v>4</v>
          </cell>
          <cell r="R65">
            <v>0</v>
          </cell>
          <cell r="S65" t="str">
            <v>伤害</v>
          </cell>
          <cell r="T65">
            <v>1020403</v>
          </cell>
          <cell r="U65" t="str">
            <v>(1+武力*剑法系数*40*0.5)*(0.8/(1.5+0.8+0.8))*0.8+(外功攻击*0.8)*1.4</v>
          </cell>
          <cell r="V65" t="str">
            <v>(1+内息*剑法系数*40*0.5)*(0.8/(1.5+0.8+0.8))*0.2+(内功攻击*0.2)*1.4</v>
          </cell>
          <cell r="W65" t="str">
            <v>0.8;0.2</v>
          </cell>
          <cell r="X65" t="str">
            <v>主动招式：施展技能后会进入反手横刀做防御状态，再次按键可取消该状态，敌人靠近到攻击范围内，都会先被我方以极快的速度冲刺反撩，造成大量外功攻击伤害部分内功攻击伤害。（影响属性：武力）</v>
          </cell>
          <cell r="AA65">
            <v>1</v>
          </cell>
          <cell r="AB65" t="str">
            <v>敌人</v>
          </cell>
          <cell r="AE65">
            <v>1</v>
          </cell>
          <cell r="AF65">
            <v>1</v>
          </cell>
          <cell r="AG65">
            <v>4</v>
          </cell>
          <cell r="AI65">
            <v>39</v>
          </cell>
          <cell r="AJ65">
            <v>26</v>
          </cell>
          <cell r="AK65" t="str">
            <v>8020402;8020403</v>
          </cell>
          <cell r="AL65" t="str">
            <v>jian/Skill11</v>
          </cell>
          <cell r="AO65" t="str">
            <v>tricks/1020403</v>
          </cell>
          <cell r="AP65">
            <v>1020403</v>
          </cell>
        </row>
        <row r="66">
          <cell r="C66" t="str">
            <v>暗涌浪徊</v>
          </cell>
          <cell r="D66">
            <v>6</v>
          </cell>
          <cell r="E66" t="str">
            <v>武功</v>
          </cell>
          <cell r="F66" t="str">
            <v>单手轻刃</v>
          </cell>
          <cell r="G66">
            <v>2</v>
          </cell>
          <cell r="H66">
            <v>2</v>
          </cell>
          <cell r="I66" t="str">
            <v>被动</v>
          </cell>
          <cell r="J66" t="str">
            <v>武学注解</v>
          </cell>
          <cell r="M66" t="str">
            <v>被动技能：每一次被敌人闪避，自身产生BUFF，增加1技能斩杀几率3%，最多5层，持续5秒。</v>
          </cell>
          <cell r="R66">
            <v>0</v>
          </cell>
          <cell r="S66" t="str">
            <v>增加buff</v>
          </cell>
          <cell r="T66">
            <v>1020404</v>
          </cell>
          <cell r="W66" t="str">
            <v>0.8;0.2</v>
          </cell>
          <cell r="X66" t="str">
            <v>（暂未实装）被动招式：每一次伤害造成暴击，自身产生【竦峙】效果：增加招式【焚沧断海】斩杀概率3%，最多5层，持续5秒。</v>
          </cell>
          <cell r="AA66">
            <v>0</v>
          </cell>
          <cell r="AE66">
            <v>0</v>
          </cell>
          <cell r="AF66">
            <v>0</v>
          </cell>
          <cell r="AG66">
            <v>0</v>
          </cell>
          <cell r="AI66">
            <v>0</v>
          </cell>
          <cell r="AJ66">
            <v>0</v>
          </cell>
          <cell r="AO66" t="str">
            <v>tricks/1020404</v>
          </cell>
          <cell r="AP66">
            <v>1020404</v>
          </cell>
        </row>
        <row r="67">
          <cell r="C67" t="str">
            <v>骇浪惊涛</v>
          </cell>
          <cell r="D67">
            <v>6</v>
          </cell>
          <cell r="E67" t="str">
            <v>武功</v>
          </cell>
          <cell r="F67" t="str">
            <v>单手轻刃</v>
          </cell>
          <cell r="G67">
            <v>1</v>
          </cell>
          <cell r="H67">
            <v>2</v>
          </cell>
          <cell r="I67" t="str">
            <v>主动</v>
          </cell>
          <cell r="J67" t="str">
            <v>武学总章</v>
          </cell>
          <cell r="L67">
            <v>3</v>
          </cell>
          <cell r="M67" t="str">
            <v>主动技能：弯腰持刀旋转3次，造成3次攻击</v>
          </cell>
          <cell r="Q67" t="str">
            <v>2~8</v>
          </cell>
          <cell r="R67">
            <v>0</v>
          </cell>
          <cell r="S67" t="str">
            <v>伤害</v>
          </cell>
          <cell r="T67">
            <v>1020405</v>
          </cell>
          <cell r="U67" t="str">
            <v>(1+武力*剑法系数*40*0.5)*(0.8/(1.5+0.8+0.8))*0.8+(外功攻击*0.8)*0.2</v>
          </cell>
          <cell r="V67" t="str">
            <v>(1+内息*剑法系数*40*0.5)*(0.8/(1.5+0.8+0.8))*0.2+(内功攻击*0.2)*0.2</v>
          </cell>
          <cell r="W67" t="str">
            <v>0.8;0.2</v>
          </cell>
          <cell r="X67" t="str">
            <v>主动招式：弯腰持刀旋转三次，对敌人施展3段攻击造成大量外功攻击伤害和部分内功攻击伤害。（影响属性：武力）</v>
          </cell>
          <cell r="AA67">
            <v>1</v>
          </cell>
          <cell r="AB67" t="str">
            <v>敌人</v>
          </cell>
          <cell r="AE67">
            <v>1</v>
          </cell>
          <cell r="AF67">
            <v>1</v>
          </cell>
          <cell r="AG67">
            <v>4</v>
          </cell>
          <cell r="AI67">
            <v>42</v>
          </cell>
          <cell r="AJ67">
            <v>35</v>
          </cell>
          <cell r="AK67" t="str">
            <v>8020404</v>
          </cell>
          <cell r="AL67" t="str">
            <v>jian/Skill12</v>
          </cell>
          <cell r="AO67" t="str">
            <v>tricks/1020405</v>
          </cell>
          <cell r="AP67">
            <v>1020405</v>
          </cell>
        </row>
        <row r="68">
          <cell r="C68" t="str">
            <v>千川纳海</v>
          </cell>
          <cell r="D68">
            <v>6</v>
          </cell>
          <cell r="E68" t="str">
            <v>武功</v>
          </cell>
          <cell r="F68" t="str">
            <v>单手轻刃</v>
          </cell>
          <cell r="G68">
            <v>3</v>
          </cell>
          <cell r="H68">
            <v>2</v>
          </cell>
          <cell r="I68" t="str">
            <v>被动</v>
          </cell>
          <cell r="J68" t="str">
            <v>武学注解</v>
          </cell>
          <cell r="M68" t="str">
            <v>被动技能：1技能每次暴击时减少3技能CD1秒。</v>
          </cell>
          <cell r="R68">
            <v>0</v>
          </cell>
          <cell r="S68" t="str">
            <v>增加buff</v>
          </cell>
          <cell r="T68">
            <v>1020406</v>
          </cell>
          <cell r="W68" t="str">
            <v>0.8;0.2</v>
          </cell>
          <cell r="X68" t="str">
            <v>（暂未实装）被动招式：招式【焚沧断海】每次暴击时减少招式【骇浪惊涛】调息时间1秒。</v>
          </cell>
          <cell r="AA68">
            <v>0</v>
          </cell>
          <cell r="AE68">
            <v>0</v>
          </cell>
          <cell r="AF68">
            <v>0</v>
          </cell>
          <cell r="AG68">
            <v>0</v>
          </cell>
          <cell r="AI68">
            <v>0</v>
          </cell>
          <cell r="AJ68">
            <v>0</v>
          </cell>
          <cell r="AO68" t="str">
            <v>tricks/1020406</v>
          </cell>
          <cell r="AP68">
            <v>1020406</v>
          </cell>
        </row>
        <row r="69">
          <cell r="C69" t="str">
            <v>东临锐</v>
          </cell>
          <cell r="D69">
            <v>6</v>
          </cell>
          <cell r="E69" t="str">
            <v>武功</v>
          </cell>
          <cell r="F69" t="str">
            <v>单手轻刃</v>
          </cell>
          <cell r="G69">
            <v>4</v>
          </cell>
          <cell r="H69">
            <v>2</v>
          </cell>
          <cell r="I69" t="str">
            <v>被动</v>
          </cell>
          <cell r="J69" t="str">
            <v>武学注解</v>
          </cell>
          <cell r="M69" t="str">
            <v>被动技能：3技能自动攻击时霸体。</v>
          </cell>
          <cell r="R69">
            <v>0</v>
          </cell>
          <cell r="S69" t="str">
            <v>增加buff</v>
          </cell>
          <cell r="T69">
            <v>1020407</v>
          </cell>
          <cell r="W69" t="str">
            <v>0.8;0.2</v>
          </cell>
          <cell r="X69" t="str">
            <v>（暂未实装）被动招式：招式【临碣寒】自动攻击时产生【霸体】。</v>
          </cell>
          <cell r="AA69">
            <v>0</v>
          </cell>
          <cell r="AE69">
            <v>0</v>
          </cell>
          <cell r="AF69">
            <v>0</v>
          </cell>
          <cell r="AG69">
            <v>0</v>
          </cell>
          <cell r="AI69">
            <v>0</v>
          </cell>
          <cell r="AJ69">
            <v>0</v>
          </cell>
          <cell r="AO69" t="str">
            <v>tricks/1020407</v>
          </cell>
          <cell r="AP69">
            <v>1020407</v>
          </cell>
        </row>
        <row r="70">
          <cell r="C70" t="str">
            <v>海复桑归</v>
          </cell>
          <cell r="D70">
            <v>6</v>
          </cell>
          <cell r="E70" t="str">
            <v>武功</v>
          </cell>
          <cell r="F70" t="str">
            <v>单手轻刃</v>
          </cell>
          <cell r="G70">
            <v>5</v>
          </cell>
          <cell r="H70">
            <v>2</v>
          </cell>
          <cell r="I70" t="str">
            <v>被动</v>
          </cell>
          <cell r="J70" t="str">
            <v>武学注解</v>
          </cell>
          <cell r="M70" t="str">
            <v>被动技能：1技能斩杀成功则返还所有真元，且刷新CD。</v>
          </cell>
          <cell r="R70">
            <v>0</v>
          </cell>
          <cell r="S70" t="str">
            <v>增加buff</v>
          </cell>
          <cell r="T70">
            <v>1020408</v>
          </cell>
          <cell r="W70" t="str">
            <v>0.8;0.2</v>
          </cell>
          <cell r="X70" t="str">
            <v>（暂未实装）被动招式：招式【焚沧断海】斩杀成功则返还该招式消耗的所有真气，且重置调息时间。</v>
          </cell>
          <cell r="AA70">
            <v>0</v>
          </cell>
          <cell r="AE70">
            <v>0</v>
          </cell>
          <cell r="AF70">
            <v>0</v>
          </cell>
          <cell r="AG70">
            <v>0</v>
          </cell>
          <cell r="AI70">
            <v>0</v>
          </cell>
          <cell r="AJ70">
            <v>0</v>
          </cell>
          <cell r="AO70" t="str">
            <v>tricks/1020408</v>
          </cell>
          <cell r="AP70">
            <v>1020408</v>
          </cell>
        </row>
        <row r="71">
          <cell r="C71" t="str">
            <v>浮浪沉涛</v>
          </cell>
          <cell r="D71">
            <v>6</v>
          </cell>
          <cell r="E71" t="str">
            <v>武功</v>
          </cell>
          <cell r="F71" t="str">
            <v>单手轻刃</v>
          </cell>
          <cell r="G71">
            <v>6</v>
          </cell>
          <cell r="H71">
            <v>2</v>
          </cell>
          <cell r="I71" t="str">
            <v>被动</v>
          </cell>
          <cell r="J71" t="str">
            <v>武学注解</v>
          </cell>
          <cell r="M71" t="str">
            <v>被动技能：5技能每次攻击成功一次则增加BUFF，提升1技能斩杀血量X点，最多叠加5层，持续5秒。</v>
          </cell>
          <cell r="R71">
            <v>0</v>
          </cell>
          <cell r="S71" t="str">
            <v>增加buff</v>
          </cell>
          <cell r="T71">
            <v>1020409</v>
          </cell>
          <cell r="W71" t="str">
            <v>0.8;0.2</v>
          </cell>
          <cell r="X71" t="str">
            <v>（暂未实装）被动招式：招式【骇浪惊涛】每次攻击成功一次则增加【浮沉】效果，提升招式【焚沧断海】1％斩杀血量，最多叠加5层，持续5秒。</v>
          </cell>
          <cell r="AA71">
            <v>0</v>
          </cell>
          <cell r="AE71">
            <v>0</v>
          </cell>
          <cell r="AF71">
            <v>0</v>
          </cell>
          <cell r="AG71">
            <v>0</v>
          </cell>
          <cell r="AI71">
            <v>0</v>
          </cell>
          <cell r="AJ71">
            <v>0</v>
          </cell>
          <cell r="AO71" t="str">
            <v>tricks/1020409</v>
          </cell>
          <cell r="AP71">
            <v>1020409</v>
          </cell>
        </row>
        <row r="72">
          <cell r="C72" t="str">
            <v>涯尽沧终</v>
          </cell>
          <cell r="D72">
            <v>6</v>
          </cell>
          <cell r="E72" t="str">
            <v>武功</v>
          </cell>
          <cell r="F72" t="str">
            <v>单手轻刃</v>
          </cell>
          <cell r="G72">
            <v>7</v>
          </cell>
          <cell r="H72">
            <v>2</v>
          </cell>
          <cell r="I72" t="str">
            <v>被动</v>
          </cell>
          <cell r="J72" t="str">
            <v>武学注解</v>
          </cell>
          <cell r="M72" t="str">
            <v>大成：每一次普攻被敌人格挡，自身产生BUFF，暴击几率提升3%，持续5秒，最多6层，满6层后必破格挡（要有特效，比如身体发红光，或者手中发红光），破格挡后BUFF清0</v>
          </cell>
          <cell r="R72">
            <v>0</v>
          </cell>
          <cell r="S72" t="str">
            <v>增加buff</v>
          </cell>
          <cell r="T72">
            <v>1020410</v>
          </cell>
          <cell r="W72" t="str">
            <v>0.8;0.2</v>
          </cell>
          <cell r="X72" t="str">
            <v>（暂未实装）被动招式：每一次轻击被敌人格挡，自身产生【沧终】效果：暴击几率提升3%，持续5秒，最多叠加6层，满6层后任意攻击必破格挡，破格挡后【沧终】效果清零。</v>
          </cell>
          <cell r="AE72">
            <v>0</v>
          </cell>
          <cell r="AF72">
            <v>0</v>
          </cell>
          <cell r="AG72">
            <v>0</v>
          </cell>
          <cell r="AI72">
            <v>0</v>
          </cell>
          <cell r="AJ72">
            <v>0</v>
          </cell>
          <cell r="AK72">
            <v>8020204</v>
          </cell>
          <cell r="AO72" t="str">
            <v>tricks/1020410</v>
          </cell>
          <cell r="AP72">
            <v>1020410</v>
          </cell>
        </row>
        <row r="73">
          <cell r="C73" t="str">
            <v>分阴阳</v>
          </cell>
          <cell r="D73">
            <v>7</v>
          </cell>
          <cell r="E73" t="str">
            <v>武功</v>
          </cell>
          <cell r="F73" t="str">
            <v>单手轻刃</v>
          </cell>
          <cell r="G73">
            <v>1</v>
          </cell>
          <cell r="H73">
            <v>2</v>
          </cell>
          <cell r="I73" t="str">
            <v>主动</v>
          </cell>
          <cell r="J73" t="str">
            <v>武学总章</v>
          </cell>
          <cell r="L73">
            <v>1</v>
          </cell>
          <cell r="M73" t="str">
            <v>五段伤害</v>
          </cell>
          <cell r="R73">
            <v>0</v>
          </cell>
          <cell r="S73" t="str">
            <v>伤害</v>
          </cell>
          <cell r="T73">
            <v>1020501</v>
          </cell>
          <cell r="U73" t="str">
            <v>((1+武力*剑法系数*40*0.5)*(1.0/(1+0.5+0.5))*0.1+(外功攻击*0.1))*0.3</v>
          </cell>
          <cell r="V73" t="str">
            <v>((1+内息*剑法系数*40*0.5)*(1.0/(1+0.5+0.5))*0.9+(内功攻击*0.9))*0.3</v>
          </cell>
          <cell r="W73" t="str">
            <v>0.1;0.9</v>
          </cell>
          <cell r="X73" t="str">
            <v>主动招式：动作连绵不断的剑势对敌人攻击5次，每次造成部分外功攻击伤害和大量内功攻击伤害。(影响属性：内息）</v>
          </cell>
          <cell r="AB73" t="str">
            <v>敌人</v>
          </cell>
          <cell r="AE73">
            <v>1</v>
          </cell>
          <cell r="AF73">
            <v>1</v>
          </cell>
          <cell r="AG73">
            <v>6</v>
          </cell>
          <cell r="AI73">
            <v>40</v>
          </cell>
          <cell r="AJ73">
            <v>24</v>
          </cell>
          <cell r="AL73" t="str">
            <v>jian/Skill13</v>
          </cell>
          <cell r="AO73" t="str">
            <v>tricks/1020501</v>
          </cell>
          <cell r="AP73">
            <v>1020501</v>
          </cell>
        </row>
        <row r="74">
          <cell r="C74" t="str">
            <v>生太极</v>
          </cell>
          <cell r="D74">
            <v>7</v>
          </cell>
          <cell r="E74" t="str">
            <v>武功</v>
          </cell>
          <cell r="F74" t="str">
            <v>单手轻刃</v>
          </cell>
          <cell r="G74">
            <v>1</v>
          </cell>
          <cell r="H74">
            <v>2</v>
          </cell>
          <cell r="I74" t="str">
            <v>被动</v>
          </cell>
          <cell r="J74" t="str">
            <v>武学注解</v>
          </cell>
          <cell r="M74" t="str">
            <v>1技能每一段攻击有X+内息*系数/境界几率回复1点真元（X和系数都依次增加）</v>
          </cell>
          <cell r="R74">
            <v>0</v>
          </cell>
          <cell r="T74">
            <v>1020502</v>
          </cell>
          <cell r="W74" t="str">
            <v>0.1;0.9</v>
          </cell>
          <cell r="X74" t="str">
            <v>（暂未实装）被动招式：招式【分阴阳】每一段攻击有{0}几率回复1点真元(影响属性：筋骨）</v>
          </cell>
          <cell r="AE74">
            <v>0</v>
          </cell>
          <cell r="AO74" t="str">
            <v>tricks/1020502</v>
          </cell>
          <cell r="AP74">
            <v>1020502</v>
          </cell>
        </row>
        <row r="75">
          <cell r="C75" t="str">
            <v>割昏晓</v>
          </cell>
          <cell r="D75">
            <v>7</v>
          </cell>
          <cell r="E75" t="str">
            <v>武功</v>
          </cell>
          <cell r="F75" t="str">
            <v>单手轻刃</v>
          </cell>
          <cell r="G75">
            <v>1</v>
          </cell>
          <cell r="H75">
            <v>2</v>
          </cell>
          <cell r="I75" t="str">
            <v>主动</v>
          </cell>
          <cell r="J75" t="str">
            <v>武学总章</v>
          </cell>
          <cell r="L75">
            <v>2</v>
          </cell>
          <cell r="M75" t="str">
            <v>持剑挥舞一个圆周，然后刺出，一道剑气飞行出去，长度3个剑身长度，剑气刺击敌方。</v>
          </cell>
          <cell r="R75">
            <v>0</v>
          </cell>
          <cell r="S75" t="str">
            <v>伤害</v>
          </cell>
          <cell r="T75">
            <v>1020503</v>
          </cell>
          <cell r="U75" t="str">
            <v>(1+武力*剑法系数*40*0.5)*(0.5/(1+0.5+0.5))*0.1+(外功攻击*0.1)*1.1</v>
          </cell>
          <cell r="V75" t="str">
            <v>(1+内息*剑法系数*40*0.5)*(0.5/(1+0.5+0.5))*0.9+(内功攻击*0.9)*1.1</v>
          </cell>
          <cell r="W75" t="str">
            <v>0.1;0.9</v>
          </cell>
          <cell r="X75" t="str">
            <v>主动招式持剑挥舞一个圆周，然后刺出，一道剑气飞行出去，剑气刺击敌方。造成部分外功攻击伤害和大量内功攻击伤害。</v>
          </cell>
          <cell r="AB75" t="str">
            <v>敌人</v>
          </cell>
          <cell r="AE75">
            <v>1</v>
          </cell>
          <cell r="AF75">
            <v>1</v>
          </cell>
          <cell r="AG75">
            <v>4</v>
          </cell>
          <cell r="AI75">
            <v>39</v>
          </cell>
          <cell r="AJ75">
            <v>26</v>
          </cell>
          <cell r="AL75" t="str">
            <v>jian/Skill14</v>
          </cell>
          <cell r="AO75" t="str">
            <v>tricks/1020503</v>
          </cell>
          <cell r="AP75">
            <v>1020503</v>
          </cell>
        </row>
        <row r="76">
          <cell r="C76" t="str">
            <v>定乾坤</v>
          </cell>
          <cell r="D76">
            <v>7</v>
          </cell>
          <cell r="E76" t="str">
            <v>武功</v>
          </cell>
          <cell r="F76" t="str">
            <v>单手轻刃</v>
          </cell>
          <cell r="G76">
            <v>2</v>
          </cell>
          <cell r="H76">
            <v>2</v>
          </cell>
          <cell r="I76" t="str">
            <v>被动</v>
          </cell>
          <cell r="J76" t="str">
            <v>武学注解</v>
          </cell>
          <cell r="M76" t="str">
            <v>3技能造成伤害时造成定身效果1秒（受击方卡帧30帧）</v>
          </cell>
          <cell r="R76">
            <v>0</v>
          </cell>
          <cell r="T76">
            <v>1020504</v>
          </cell>
          <cell r="W76" t="str">
            <v>0.1;0.9</v>
          </cell>
          <cell r="X76" t="str">
            <v>（暂未实装）被动招式：招式【荡寰宇】造成伤害时造成定身效果1秒（。</v>
          </cell>
          <cell r="AE76">
            <v>0</v>
          </cell>
          <cell r="AO76" t="str">
            <v>tricks/1020504</v>
          </cell>
          <cell r="AP76">
            <v>1020504</v>
          </cell>
        </row>
        <row r="77">
          <cell r="C77" t="str">
            <v>荡寰宇</v>
          </cell>
          <cell r="D77">
            <v>7</v>
          </cell>
          <cell r="E77" t="str">
            <v>武功</v>
          </cell>
          <cell r="F77" t="str">
            <v>单手轻刃</v>
          </cell>
          <cell r="G77">
            <v>1</v>
          </cell>
          <cell r="H77">
            <v>2</v>
          </cell>
          <cell r="I77" t="str">
            <v>主动</v>
          </cell>
          <cell r="J77" t="str">
            <v>武学总章</v>
          </cell>
          <cell r="L77">
            <v>3</v>
          </cell>
          <cell r="M77" t="str">
            <v>右手竖持剑，左手做剑指手势，顺着剑柄滑向剑头，转身然后挥剑从上向下斩，剑气特效比剑本身延长2个剑身长度。</v>
          </cell>
          <cell r="R77">
            <v>0</v>
          </cell>
          <cell r="S77" t="str">
            <v>伤害</v>
          </cell>
          <cell r="T77">
            <v>1020505</v>
          </cell>
          <cell r="U77" t="str">
            <v>((1+武力*剑法系数*40*0.5)*(0.5/(1+0+1))*0.1+(外功攻击*0.1))*0.5</v>
          </cell>
          <cell r="V77" t="str">
            <v>((1+内息*剑法系数*40*0.5)*(0.5/(1+0+1))*0.9+(内功攻击*0.9))*0.5</v>
          </cell>
          <cell r="W77" t="str">
            <v>0.1;0.9</v>
          </cell>
          <cell r="X77" t="str">
            <v>主动招式：右手竖持剑，左手做剑指手势，顺着剑柄滑向剑头，转身然后挥剑从上向下斩。造成部分外功攻击伤害和大量内功攻击伤害。（影响属性：内息）</v>
          </cell>
          <cell r="AB77" t="str">
            <v>敌人</v>
          </cell>
          <cell r="AE77">
            <v>1</v>
          </cell>
          <cell r="AF77">
            <v>1</v>
          </cell>
          <cell r="AG77">
            <v>4</v>
          </cell>
          <cell r="AI77">
            <v>42</v>
          </cell>
          <cell r="AJ77">
            <v>35</v>
          </cell>
          <cell r="AL77" t="str">
            <v>jian/Skill15</v>
          </cell>
          <cell r="AO77" t="str">
            <v>tricks/1020505</v>
          </cell>
          <cell r="AP77">
            <v>1020505</v>
          </cell>
        </row>
        <row r="78">
          <cell r="C78" t="str">
            <v>阴鱼泽</v>
          </cell>
          <cell r="D78">
            <v>7</v>
          </cell>
          <cell r="E78" t="str">
            <v>武功</v>
          </cell>
          <cell r="F78" t="str">
            <v>单手轻刃</v>
          </cell>
          <cell r="G78">
            <v>3</v>
          </cell>
          <cell r="H78">
            <v>2</v>
          </cell>
          <cell r="I78" t="str">
            <v>被动</v>
          </cell>
          <cell r="J78" t="str">
            <v>武学注解</v>
          </cell>
          <cell r="M78" t="str">
            <v>5技能对敌人造成伤害后减敌人移动速度20%，持续5秒。</v>
          </cell>
          <cell r="R78">
            <v>0</v>
          </cell>
          <cell r="T78">
            <v>1020506</v>
          </cell>
          <cell r="W78" t="str">
            <v>0.1;0.9</v>
          </cell>
          <cell r="X78" t="str">
            <v>（暂未实装）被动招式：招式【荡寰宇】对敌人造成伤害后减敌人移动速度20%，持续5秒。</v>
          </cell>
          <cell r="AE78">
            <v>0</v>
          </cell>
          <cell r="AO78" t="str">
            <v>tricks/1020506</v>
          </cell>
          <cell r="AP78">
            <v>1020506</v>
          </cell>
        </row>
        <row r="79">
          <cell r="C79" t="str">
            <v>化两仪</v>
          </cell>
          <cell r="D79">
            <v>7</v>
          </cell>
          <cell r="E79" t="str">
            <v>武功</v>
          </cell>
          <cell r="F79" t="str">
            <v>单手轻刃</v>
          </cell>
          <cell r="G79">
            <v>4</v>
          </cell>
          <cell r="H79">
            <v>2</v>
          </cell>
          <cell r="I79" t="str">
            <v>被动</v>
          </cell>
          <cell r="J79" t="str">
            <v>武学注解</v>
          </cell>
          <cell r="M79" t="str">
            <v>3技能剑气长度延长1个剑身长度.</v>
          </cell>
          <cell r="R79">
            <v>0</v>
          </cell>
          <cell r="T79">
            <v>1020507</v>
          </cell>
          <cell r="W79" t="str">
            <v>0.1;0.9</v>
          </cell>
          <cell r="X79" t="str">
            <v>（暂未实装）被动招式：【割昏晓】造成的伤害额外提升20%。</v>
          </cell>
          <cell r="AE79">
            <v>0</v>
          </cell>
          <cell r="AO79" t="str">
            <v>tricks/1020507</v>
          </cell>
          <cell r="AP79">
            <v>1020507</v>
          </cell>
        </row>
        <row r="80">
          <cell r="C80" t="str">
            <v>阳鱼绛</v>
          </cell>
          <cell r="D80">
            <v>7</v>
          </cell>
          <cell r="E80" t="str">
            <v>武功</v>
          </cell>
          <cell r="F80" t="str">
            <v>单手轻刃</v>
          </cell>
          <cell r="G80">
            <v>5</v>
          </cell>
          <cell r="H80">
            <v>2</v>
          </cell>
          <cell r="I80" t="str">
            <v>被动</v>
          </cell>
          <cell r="J80" t="str">
            <v>武学注解</v>
          </cell>
          <cell r="M80" t="str">
            <v>5技能暴击几率提升X+内息*系数/境界</v>
          </cell>
          <cell r="R80">
            <v>0</v>
          </cell>
          <cell r="T80">
            <v>1020508</v>
          </cell>
          <cell r="W80" t="str">
            <v>0.1;0.9</v>
          </cell>
          <cell r="X80" t="str">
            <v>（暂未实装）被动招式：招式【割昏晓】暴击几率提升。（影响属性：身法）</v>
          </cell>
          <cell r="AE80">
            <v>0</v>
          </cell>
          <cell r="AO80" t="str">
            <v>tricks/1020508</v>
          </cell>
          <cell r="AP80">
            <v>1020508</v>
          </cell>
        </row>
        <row r="81">
          <cell r="C81" t="str">
            <v>扬清浊</v>
          </cell>
          <cell r="D81">
            <v>7</v>
          </cell>
          <cell r="E81" t="str">
            <v>武功</v>
          </cell>
          <cell r="F81" t="str">
            <v>单手轻刃</v>
          </cell>
          <cell r="G81">
            <v>6</v>
          </cell>
          <cell r="H81">
            <v>2</v>
          </cell>
          <cell r="I81" t="str">
            <v>被动</v>
          </cell>
          <cell r="J81" t="str">
            <v>武学注解</v>
          </cell>
          <cell r="M81" t="str">
            <v>3技能对减速的敌人提升伤害30%</v>
          </cell>
          <cell r="R81">
            <v>0</v>
          </cell>
          <cell r="T81">
            <v>1020509</v>
          </cell>
          <cell r="W81" t="str">
            <v>0.1;0.9</v>
          </cell>
          <cell r="X81" t="str">
            <v>（暂未实装）被动招式：招式【荡寰宇】对减速的敌人提升内功攻击伤害。（影响属性：身法）</v>
          </cell>
          <cell r="AE81">
            <v>0</v>
          </cell>
          <cell r="AO81" t="str">
            <v>tricks/1020509</v>
          </cell>
          <cell r="AP81">
            <v>1020509</v>
          </cell>
        </row>
        <row r="82">
          <cell r="C82" t="str">
            <v>朝闻道</v>
          </cell>
          <cell r="D82">
            <v>7</v>
          </cell>
          <cell r="E82" t="str">
            <v>武功</v>
          </cell>
          <cell r="F82" t="str">
            <v>单手轻刃</v>
          </cell>
          <cell r="G82">
            <v>7</v>
          </cell>
          <cell r="H82">
            <v>2</v>
          </cell>
          <cell r="I82" t="str">
            <v>被动</v>
          </cell>
          <cell r="J82" t="str">
            <v>武学注解</v>
          </cell>
          <cell r="M82" t="str">
            <v>1技能有X+身法*系数/境界几率释放6技能，6技能释放后，给自身产生BUFF【闻道】，提升内劲产生速度20%，持续10秒。</v>
          </cell>
          <cell r="R82">
            <v>0</v>
          </cell>
          <cell r="T82">
            <v>1020510</v>
          </cell>
          <cell r="W82" t="str">
            <v>0.1;0.9</v>
          </cell>
          <cell r="X82" t="str">
            <v>（暂未实装）被动招式：招式【分阴阳】有概率自动释放1次内功，内功释放后，给自身产生BUFF【闻道】，提升内劲产生速度10%，持续10秒。（影响属性：内息）</v>
          </cell>
          <cell r="AE82">
            <v>0</v>
          </cell>
          <cell r="AO82" t="str">
            <v>tricks/1020510</v>
          </cell>
          <cell r="AP82">
            <v>1020510</v>
          </cell>
        </row>
        <row r="83">
          <cell r="C83" t="str">
            <v>掠青川</v>
          </cell>
          <cell r="D83" t="str">
            <v>不是技能</v>
          </cell>
          <cell r="E83" t="str">
            <v>武功</v>
          </cell>
          <cell r="F83" t="str">
            <v>单手轻刃</v>
          </cell>
          <cell r="G83">
            <v>1</v>
          </cell>
          <cell r="H83">
            <v>2</v>
          </cell>
          <cell r="I83" t="str">
            <v>主动</v>
          </cell>
          <cell r="J83" t="str">
            <v>武学总章</v>
          </cell>
          <cell r="L83">
            <v>1</v>
          </cell>
          <cell r="M83" t="str">
            <v>五段伤害</v>
          </cell>
          <cell r="R83">
            <v>0</v>
          </cell>
          <cell r="S83" t="str">
            <v>伤害</v>
          </cell>
          <cell r="T83">
            <v>1020501</v>
          </cell>
          <cell r="U83" t="str">
            <v>((1+身法*剑法系数*40*0.5)*(1.0/(1+0.5+0.5))+(外功攻击*1))*0.5</v>
          </cell>
          <cell r="W83" t="str">
            <v>1;1</v>
          </cell>
          <cell r="X83" t="str">
            <v>主动招式：施展招式后，向前方来回穿刺攻击，对范围内的敌人造成多段伤害，敌人会受到外功攻击伤害。（影响属性：身法）</v>
          </cell>
          <cell r="AB83" t="str">
            <v>敌人</v>
          </cell>
          <cell r="AE83">
            <v>1</v>
          </cell>
          <cell r="AF83">
            <v>1</v>
          </cell>
          <cell r="AG83">
            <v>6</v>
          </cell>
          <cell r="AI83">
            <v>40</v>
          </cell>
          <cell r="AJ83">
            <v>24</v>
          </cell>
          <cell r="AL83" t="str">
            <v>jian/Skill16</v>
          </cell>
          <cell r="AO83" t="str">
            <v>tricks/1020601</v>
          </cell>
          <cell r="AP83">
            <v>1020601</v>
          </cell>
        </row>
        <row r="84">
          <cell r="C84" t="str">
            <v>渡秋萍</v>
          </cell>
          <cell r="D84" t="str">
            <v>不是技能</v>
          </cell>
          <cell r="E84" t="str">
            <v>武功</v>
          </cell>
          <cell r="F84" t="str">
            <v>单手轻刃</v>
          </cell>
          <cell r="G84">
            <v>1</v>
          </cell>
          <cell r="H84">
            <v>2</v>
          </cell>
          <cell r="I84" t="str">
            <v>被动</v>
          </cell>
          <cell r="J84" t="str">
            <v>武学注解</v>
          </cell>
          <cell r="M84" t="str">
            <v>1技能每一段攻击有X+内息*系数/境界几率回复1点真元（X和系数都依次增加）</v>
          </cell>
          <cell r="R84">
            <v>0</v>
          </cell>
          <cell r="T84">
            <v>1020502</v>
          </cell>
          <cell r="W84" t="str">
            <v>1;1</v>
          </cell>
          <cell r="X84" t="str">
            <v>（暂未实装）被动招式：主动招式【飞燕穿柳】对目标造成伤害后，为自身增加3秒【迅捷】效果，移动速度增加60点。</v>
          </cell>
          <cell r="AE84">
            <v>0</v>
          </cell>
          <cell r="AO84" t="str">
            <v>tricks/1020602</v>
          </cell>
          <cell r="AP84">
            <v>1020602</v>
          </cell>
        </row>
        <row r="85">
          <cell r="C85" t="str">
            <v>飞残絮</v>
          </cell>
          <cell r="D85" t="str">
            <v>不是技能</v>
          </cell>
          <cell r="E85" t="str">
            <v>武功</v>
          </cell>
          <cell r="F85" t="str">
            <v>单手轻刃</v>
          </cell>
          <cell r="G85">
            <v>1</v>
          </cell>
          <cell r="H85">
            <v>2</v>
          </cell>
          <cell r="I85" t="str">
            <v>主动</v>
          </cell>
          <cell r="J85" t="str">
            <v>武学总章</v>
          </cell>
          <cell r="L85">
            <v>2</v>
          </cell>
          <cell r="M85" t="str">
            <v>持剑挥舞一个圆周，然后刺出，一道剑气飞行出去，长度3个剑身长度，剑气刺击敌方。</v>
          </cell>
          <cell r="R85">
            <v>0</v>
          </cell>
          <cell r="S85" t="str">
            <v>伤害</v>
          </cell>
          <cell r="T85">
            <v>1020503</v>
          </cell>
          <cell r="U85" t="str">
            <v>((1+身法*剑法系数*40*0.5)*(0.5/(1+0+1))+(外功攻击*1))*0.8</v>
          </cell>
          <cell r="W85" t="str">
            <v>1;1</v>
          </cell>
          <cell r="X85" t="str">
            <v>主动招式:施展招式后，冲刺至目标位置后方，反手向身后目标刺击，对攻击范围内的目标造成外功攻击伤害。（影响属性：身法）</v>
          </cell>
          <cell r="AB85" t="str">
            <v>敌人</v>
          </cell>
          <cell r="AE85">
            <v>1</v>
          </cell>
          <cell r="AF85">
            <v>1</v>
          </cell>
          <cell r="AG85">
            <v>4</v>
          </cell>
          <cell r="AI85">
            <v>39</v>
          </cell>
          <cell r="AJ85">
            <v>26</v>
          </cell>
          <cell r="AL85" t="str">
            <v>jian/Skill17</v>
          </cell>
          <cell r="AO85" t="str">
            <v>tricks/1020603</v>
          </cell>
          <cell r="AP85">
            <v>1020603</v>
          </cell>
        </row>
        <row r="86">
          <cell r="C86" t="str">
            <v>绝妄念</v>
          </cell>
          <cell r="D86" t="str">
            <v>不是技能</v>
          </cell>
          <cell r="E86" t="str">
            <v>武功</v>
          </cell>
          <cell r="F86" t="str">
            <v>单手轻刃</v>
          </cell>
          <cell r="G86">
            <v>2</v>
          </cell>
          <cell r="H86">
            <v>2</v>
          </cell>
          <cell r="I86" t="str">
            <v>被动</v>
          </cell>
          <cell r="J86" t="str">
            <v>武学注解</v>
          </cell>
          <cell r="M86" t="str">
            <v>3技能造成伤害时造成定身效果1秒（受击方卡帧30帧）</v>
          </cell>
          <cell r="R86">
            <v>0</v>
          </cell>
          <cell r="T86">
            <v>1020504</v>
          </cell>
          <cell r="W86" t="str">
            <v>1;1</v>
          </cell>
          <cell r="X86" t="str">
            <v>（暂未实装）被动招式：施展【直捣黄龙】招式时，前方如果没有敌人，在原地留下【诡影】，【诡影】会在原地停留2秒并攻击前方敌人。</v>
          </cell>
          <cell r="AE86">
            <v>0</v>
          </cell>
          <cell r="AO86" t="str">
            <v>tricks/1020604</v>
          </cell>
          <cell r="AP86">
            <v>1020604</v>
          </cell>
        </row>
        <row r="87">
          <cell r="C87" t="str">
            <v>沧溟游</v>
          </cell>
          <cell r="D87" t="str">
            <v>不是技能</v>
          </cell>
          <cell r="E87" t="str">
            <v>武功</v>
          </cell>
          <cell r="F87" t="str">
            <v>单手轻刃</v>
          </cell>
          <cell r="G87">
            <v>1</v>
          </cell>
          <cell r="H87">
            <v>2</v>
          </cell>
          <cell r="I87" t="str">
            <v>主动</v>
          </cell>
          <cell r="J87" t="str">
            <v>武学总章</v>
          </cell>
          <cell r="L87">
            <v>3</v>
          </cell>
          <cell r="M87" t="str">
            <v>右手竖持剑，左手做剑指手势，顺着剑柄滑向剑头，转身然后挥剑从上向下斩，剑气特效比剑本身延长2个剑身长度。</v>
          </cell>
          <cell r="R87">
            <v>0</v>
          </cell>
          <cell r="S87" t="str">
            <v>伤害</v>
          </cell>
          <cell r="T87">
            <v>1020505</v>
          </cell>
          <cell r="U87" t="str">
            <v>((1+身法*剑法系数*40*0.5)*(0.5/(1+0+1))+(外功攻击*1))*0.6</v>
          </cell>
          <cell r="W87" t="str">
            <v>1;1</v>
          </cell>
          <cell r="X87" t="str">
            <v>主动招式：施展招式后，立即冲向前方，如果前方有目标则攻击敌人，对目标造成外功攻击伤害，如果没有敌人则立即闪身回到原来的位置。（影响属性：身法）</v>
          </cell>
          <cell r="AB87" t="str">
            <v>敌人</v>
          </cell>
          <cell r="AE87">
            <v>1</v>
          </cell>
          <cell r="AF87">
            <v>1</v>
          </cell>
          <cell r="AG87">
            <v>4</v>
          </cell>
          <cell r="AI87">
            <v>42</v>
          </cell>
          <cell r="AJ87">
            <v>35</v>
          </cell>
          <cell r="AL87" t="str">
            <v>jian/Skill18</v>
          </cell>
          <cell r="AO87" t="str">
            <v>tricks/1020605</v>
          </cell>
          <cell r="AP87">
            <v>1020605</v>
          </cell>
        </row>
        <row r="88">
          <cell r="C88" t="str">
            <v>鸿啄枝</v>
          </cell>
          <cell r="D88" t="str">
            <v>不是技能</v>
          </cell>
          <cell r="E88" t="str">
            <v>武功</v>
          </cell>
          <cell r="F88" t="str">
            <v>单手轻刃</v>
          </cell>
          <cell r="G88">
            <v>3</v>
          </cell>
          <cell r="H88">
            <v>2</v>
          </cell>
          <cell r="I88" t="str">
            <v>被动</v>
          </cell>
          <cell r="J88" t="str">
            <v>武学注解</v>
          </cell>
          <cell r="M88" t="str">
            <v>5技能对敌人造成伤害后减敌人移动速度20%，持续5秒。</v>
          </cell>
          <cell r="R88">
            <v>0</v>
          </cell>
          <cell r="T88">
            <v>1020506</v>
          </cell>
          <cell r="W88" t="str">
            <v>1;1</v>
          </cell>
          <cell r="X88" t="str">
            <v>（暂未实装）被动招式：主动招式【流星飞堕】会对受到伤害的敌人附加3秒【减速】效果，敌人移动速度降低20%。</v>
          </cell>
          <cell r="AE88">
            <v>0</v>
          </cell>
          <cell r="AO88" t="str">
            <v>tricks/1020606</v>
          </cell>
          <cell r="AP88">
            <v>1020606</v>
          </cell>
        </row>
        <row r="89">
          <cell r="C89" t="str">
            <v>花拂影</v>
          </cell>
          <cell r="D89" t="str">
            <v>不是技能</v>
          </cell>
          <cell r="E89" t="str">
            <v>武功</v>
          </cell>
          <cell r="F89" t="str">
            <v>单手轻刃</v>
          </cell>
          <cell r="G89">
            <v>4</v>
          </cell>
          <cell r="H89">
            <v>2</v>
          </cell>
          <cell r="I89" t="str">
            <v>被动</v>
          </cell>
          <cell r="J89" t="str">
            <v>武学注解</v>
          </cell>
          <cell r="M89" t="str">
            <v>3技能剑气长度延长1个剑身长度.</v>
          </cell>
          <cell r="R89">
            <v>0</v>
          </cell>
          <cell r="T89">
            <v>1020507</v>
          </cell>
          <cell r="W89" t="str">
            <v>1;1</v>
          </cell>
          <cell r="X89" t="str">
            <v>（暂未实装）被动招式：被动招式【花开见佛】的【迅捷】效果延迟至4秒，移动速度增加至80点。</v>
          </cell>
          <cell r="AE89">
            <v>0</v>
          </cell>
          <cell r="AO89" t="str">
            <v>tricks/1020607</v>
          </cell>
          <cell r="AP89">
            <v>1020607</v>
          </cell>
        </row>
        <row r="90">
          <cell r="C90" t="str">
            <v>云梳叶</v>
          </cell>
          <cell r="D90" t="str">
            <v>不是技能</v>
          </cell>
          <cell r="E90" t="str">
            <v>武功</v>
          </cell>
          <cell r="F90" t="str">
            <v>单手轻刃</v>
          </cell>
          <cell r="G90">
            <v>5</v>
          </cell>
          <cell r="H90">
            <v>2</v>
          </cell>
          <cell r="I90" t="str">
            <v>被动</v>
          </cell>
          <cell r="J90" t="str">
            <v>武学注解</v>
          </cell>
          <cell r="M90" t="str">
            <v>5技能暴击几率提升X+内息*系数/境界</v>
          </cell>
          <cell r="R90">
            <v>0</v>
          </cell>
          <cell r="T90">
            <v>1020508</v>
          </cell>
          <cell r="W90" t="str">
            <v>1;1</v>
          </cell>
          <cell r="X90" t="str">
            <v>【群邪辟易】诡影在场上存活时间增加至3秒，诡影伤害为自身技能伤害的50%，自身本体攻击敌人时伤害额外增加5%，被诡影攻击照成伤害的敌人附加3秒【失明】效果，命中率降低20%。</v>
          </cell>
          <cell r="AE90">
            <v>0</v>
          </cell>
          <cell r="AO90" t="str">
            <v>tricks/1020608</v>
          </cell>
          <cell r="AP90">
            <v>1020608</v>
          </cell>
        </row>
        <row r="91">
          <cell r="C91" t="str">
            <v>修椽来寄</v>
          </cell>
          <cell r="D91" t="str">
            <v>不是技能</v>
          </cell>
          <cell r="E91" t="str">
            <v>武功</v>
          </cell>
          <cell r="F91" t="str">
            <v>单手轻刃</v>
          </cell>
          <cell r="G91">
            <v>6</v>
          </cell>
          <cell r="H91">
            <v>2</v>
          </cell>
          <cell r="I91" t="str">
            <v>被动</v>
          </cell>
          <cell r="J91" t="str">
            <v>武学注解</v>
          </cell>
          <cell r="M91" t="str">
            <v>3技能对减速的敌人提升伤害30%</v>
          </cell>
          <cell r="R91">
            <v>0</v>
          </cell>
          <cell r="T91">
            <v>1020509</v>
          </cell>
          <cell r="W91" t="str">
            <v>1;1</v>
          </cell>
          <cell r="X91" t="str">
            <v>（暂未实装）被动招式：被动招式【花开见佛】的【迅捷】效果延迟至5秒，移动速度增加至100点。</v>
          </cell>
          <cell r="AE91">
            <v>0</v>
          </cell>
          <cell r="AO91" t="str">
            <v>tricks/1020609</v>
          </cell>
          <cell r="AP91">
            <v>1020609</v>
          </cell>
        </row>
        <row r="92">
          <cell r="C92" t="str">
            <v>独照松月</v>
          </cell>
          <cell r="D92" t="str">
            <v>不是技能</v>
          </cell>
          <cell r="E92" t="str">
            <v>武功</v>
          </cell>
          <cell r="F92" t="str">
            <v>单手轻刃</v>
          </cell>
          <cell r="G92">
            <v>7</v>
          </cell>
          <cell r="H92">
            <v>2</v>
          </cell>
          <cell r="I92" t="str">
            <v>被动</v>
          </cell>
          <cell r="J92" t="str">
            <v>武学注解</v>
          </cell>
          <cell r="M92" t="str">
            <v>1技能有X+身法*系数/境界几率释放6技能，6技能释放后，给自身产生BUFF【闻道】，提升内劲产生速度20%，持续10秒。</v>
          </cell>
          <cell r="R92">
            <v>0</v>
          </cell>
          <cell r="T92">
            <v>1020510</v>
          </cell>
          <cell r="W92" t="str">
            <v>1;1</v>
          </cell>
          <cell r="X92" t="str">
            <v>（暂未实装）被动招式：【群邪辟易】诡影在场上存活时间增加至4秒，诡影伤害为自身技能伤害的100%，自身本体攻击敌人时伤害额外增加10%，被诡影攻击照成伤害的敌人附加5秒【失明】效果，命中率降低30%。</v>
          </cell>
          <cell r="AE92">
            <v>0</v>
          </cell>
          <cell r="AO92" t="str">
            <v>tricks/1020610</v>
          </cell>
          <cell r="AP92">
            <v>1020610</v>
          </cell>
        </row>
        <row r="93">
          <cell r="C93" t="str">
            <v>断西关</v>
          </cell>
          <cell r="D93" t="str">
            <v>不是技能</v>
          </cell>
          <cell r="E93" t="str">
            <v>武功</v>
          </cell>
          <cell r="F93" t="str">
            <v>重刃</v>
          </cell>
          <cell r="G93">
            <v>1</v>
          </cell>
          <cell r="H93">
            <v>3</v>
          </cell>
          <cell r="I93" t="str">
            <v>主动</v>
          </cell>
          <cell r="J93" t="str">
            <v>江湖通式</v>
          </cell>
          <cell r="L93">
            <v>4</v>
          </cell>
          <cell r="M93" t="str">
            <v>向前横挥刀面，造成{0}点范围伤害，并造成吹飞效果。</v>
          </cell>
          <cell r="R93">
            <v>0</v>
          </cell>
          <cell r="S93" t="str">
            <v>伤害</v>
          </cell>
          <cell r="T93">
            <v>1030001</v>
          </cell>
          <cell r="U93" t="str">
            <v>外功攻击*1.8</v>
          </cell>
          <cell r="V93">
            <v>0</v>
          </cell>
          <cell r="W93" t="str">
            <v>1;0</v>
          </cell>
          <cell r="X93" t="str">
            <v>主动招式：向前横挥刀面，给攻击范围内敌人造成{0}外功攻击伤害，并造成吹飞效果。（影响属性：外功攻击）</v>
          </cell>
          <cell r="AE93">
            <v>2</v>
          </cell>
          <cell r="AF93">
            <v>0</v>
          </cell>
          <cell r="AG93">
            <v>4</v>
          </cell>
          <cell r="AI93">
            <v>60</v>
          </cell>
          <cell r="AJ93">
            <v>39</v>
          </cell>
          <cell r="AK93" t="str">
            <v>8030102;8030103</v>
          </cell>
          <cell r="AL93" t="str">
            <v>zhongren/Skill2</v>
          </cell>
          <cell r="AO93" t="str">
            <v>tricks/1030001</v>
          </cell>
          <cell r="AP93">
            <v>1030001</v>
          </cell>
        </row>
        <row r="94">
          <cell r="C94" t="str">
            <v>撼地摧城</v>
          </cell>
          <cell r="D94" t="str">
            <v>不是技能</v>
          </cell>
          <cell r="E94" t="str">
            <v>武功</v>
          </cell>
          <cell r="F94" t="str">
            <v>重刃</v>
          </cell>
          <cell r="G94">
            <v>1</v>
          </cell>
          <cell r="H94">
            <v>3</v>
          </cell>
          <cell r="I94" t="str">
            <v>主动</v>
          </cell>
          <cell r="J94" t="str">
            <v>江湖通式</v>
          </cell>
          <cell r="L94">
            <v>5</v>
          </cell>
          <cell r="M94" t="str">
            <v>双手持刃，以内劲灌入，对身周圆形范围内的敌人造成{0}点伤害，并扩散{0}尺，对其范围的敌人再度造成{0}点伤害。</v>
          </cell>
          <cell r="R94">
            <v>0</v>
          </cell>
          <cell r="S94" t="str">
            <v>伤害</v>
          </cell>
          <cell r="T94">
            <v>1030002</v>
          </cell>
          <cell r="U94" t="str">
            <v>外功攻击*1.8</v>
          </cell>
          <cell r="V94">
            <v>0</v>
          </cell>
          <cell r="W94" t="str">
            <v>1;0</v>
          </cell>
          <cell r="X94" t="str">
            <v>主动招式：双手持刃，以内劲灌入，对身周圆形范围内的敌人造成{0}外功攻击伤害。（影响属性：外功攻击）</v>
          </cell>
          <cell r="AE94">
            <v>2</v>
          </cell>
          <cell r="AF94">
            <v>0</v>
          </cell>
          <cell r="AG94">
            <v>4</v>
          </cell>
          <cell r="AI94">
            <v>50</v>
          </cell>
          <cell r="AJ94">
            <v>32</v>
          </cell>
          <cell r="AK94" t="str">
            <v>8030102;8030103</v>
          </cell>
          <cell r="AL94" t="str">
            <v>zhongren/Skill3</v>
          </cell>
          <cell r="AO94" t="str">
            <v>tricks/1030002</v>
          </cell>
          <cell r="AP94">
            <v>1030002</v>
          </cell>
        </row>
        <row r="95">
          <cell r="C95" t="str">
            <v>锋卷破浪</v>
          </cell>
          <cell r="D95">
            <v>8</v>
          </cell>
          <cell r="E95" t="str">
            <v>武功</v>
          </cell>
          <cell r="F95" t="str">
            <v>重刃</v>
          </cell>
          <cell r="G95">
            <v>1</v>
          </cell>
          <cell r="H95">
            <v>3</v>
          </cell>
          <cell r="I95" t="str">
            <v>主动</v>
          </cell>
          <cell r="J95" t="str">
            <v>武学总章</v>
          </cell>
          <cell r="L95">
            <v>1</v>
          </cell>
          <cell r="M95" t="str">
            <v>手持重刃旋转，造成2次{0}点范围伤害，并造成吹飞效果。</v>
          </cell>
          <cell r="R95">
            <v>0</v>
          </cell>
          <cell r="S95" t="str">
            <v>伤害</v>
          </cell>
          <cell r="T95">
            <v>1030101</v>
          </cell>
          <cell r="U95" t="str">
            <v>((1+武力*重剑系数*40*0.5)*(1.5/(1.5+1+1))*1+(外功攻击*1))*0.6</v>
          </cell>
          <cell r="W95" t="str">
            <v>1;0</v>
          </cell>
          <cell r="X95" t="str">
            <v>主动招式：向前方连续横挥重刃3次，每次对范围内敌人造成外功攻击伤害。（影响属性：武力）</v>
          </cell>
          <cell r="AB95" t="str">
            <v>敌人</v>
          </cell>
          <cell r="AE95">
            <v>1</v>
          </cell>
          <cell r="AF95">
            <v>1</v>
          </cell>
          <cell r="AG95">
            <v>6</v>
          </cell>
          <cell r="AI95">
            <v>60</v>
          </cell>
          <cell r="AJ95">
            <v>18</v>
          </cell>
          <cell r="AK95" t="str">
            <v>8030104</v>
          </cell>
          <cell r="AL95" t="str">
            <v>zhongren/Skill5</v>
          </cell>
          <cell r="AO95" t="str">
            <v>tricks/1030101</v>
          </cell>
          <cell r="AP95">
            <v>1030101</v>
          </cell>
        </row>
        <row r="96">
          <cell r="C96" t="str">
            <v>气贯千膂</v>
          </cell>
          <cell r="D96">
            <v>8</v>
          </cell>
          <cell r="E96" t="str">
            <v>武功</v>
          </cell>
          <cell r="F96" t="str">
            <v>重刃</v>
          </cell>
          <cell r="G96">
            <v>1</v>
          </cell>
          <cell r="H96">
            <v>3</v>
          </cell>
          <cell r="I96" t="str">
            <v>被动</v>
          </cell>
          <cell r="J96" t="str">
            <v>武学注解</v>
          </cell>
          <cell r="M96" t="str">
            <v>调动内劲，强化重击的跳跃距离，使其提升20%。</v>
          </cell>
          <cell r="R96">
            <v>0</v>
          </cell>
          <cell r="S96" t="str">
            <v>增加buff</v>
          </cell>
          <cell r="T96">
            <v>1030102</v>
          </cell>
          <cell r="W96" t="str">
            <v>1;0</v>
          </cell>
          <cell r="X96" t="str">
            <v>（暂未实装）被动招式：【覆压千钧】外功攻击伤害额外提升X%。</v>
          </cell>
          <cell r="AE96">
            <v>0</v>
          </cell>
          <cell r="AF96">
            <v>0</v>
          </cell>
          <cell r="AG96">
            <v>0</v>
          </cell>
          <cell r="AI96">
            <v>0</v>
          </cell>
          <cell r="AJ96">
            <v>0</v>
          </cell>
          <cell r="AO96" t="str">
            <v>tricks/1030102</v>
          </cell>
          <cell r="AP96">
            <v>1030102</v>
          </cell>
        </row>
        <row r="97">
          <cell r="C97" t="str">
            <v>覆压千钧</v>
          </cell>
          <cell r="D97">
            <v>8</v>
          </cell>
          <cell r="E97" t="str">
            <v>武功</v>
          </cell>
          <cell r="F97" t="str">
            <v>重刃</v>
          </cell>
          <cell r="G97">
            <v>1</v>
          </cell>
          <cell r="H97">
            <v>3</v>
          </cell>
          <cell r="I97" t="str">
            <v>主动</v>
          </cell>
          <cell r="J97" t="str">
            <v>武学总章</v>
          </cell>
          <cell r="L97">
            <v>2</v>
          </cell>
          <cell r="M97" t="str">
            <v>处于空中状态时方可施展此招式，造成3次{0}点范围伤害。</v>
          </cell>
          <cell r="R97">
            <v>0</v>
          </cell>
          <cell r="S97" t="str">
            <v>伤害</v>
          </cell>
          <cell r="T97">
            <v>1030103</v>
          </cell>
          <cell r="U97" t="str">
            <v>((1+武力*重剑系数*40*0.5)*(1/(1.5+1+1))*1+(外功攻击*1))*0.5</v>
          </cell>
          <cell r="W97" t="str">
            <v>1;0</v>
          </cell>
          <cell r="X97" t="str">
            <v>主动招式：处于空中状态时方可施展此招式，对范围内敌人造成3次外功攻击伤害。（影响属性：武力）</v>
          </cell>
          <cell r="AB97" t="str">
            <v>敌人</v>
          </cell>
          <cell r="AE97">
            <v>1</v>
          </cell>
          <cell r="AF97">
            <v>1</v>
          </cell>
          <cell r="AG97">
            <v>5</v>
          </cell>
          <cell r="AI97">
            <v>40</v>
          </cell>
          <cell r="AJ97">
            <v>24</v>
          </cell>
          <cell r="AL97" t="str">
            <v>zhongren/Skill4</v>
          </cell>
          <cell r="AO97" t="str">
            <v>tricks/1030103</v>
          </cell>
          <cell r="AP97">
            <v>1030103</v>
          </cell>
        </row>
        <row r="98">
          <cell r="C98" t="str">
            <v>回锋逆浪</v>
          </cell>
          <cell r="D98">
            <v>8</v>
          </cell>
          <cell r="E98" t="str">
            <v>武功</v>
          </cell>
          <cell r="F98" t="str">
            <v>重刃</v>
          </cell>
          <cell r="G98">
            <v>2</v>
          </cell>
          <cell r="H98">
            <v>3</v>
          </cell>
          <cell r="I98" t="str">
            <v>被动</v>
          </cell>
          <cell r="J98" t="str">
            <v>武学注解</v>
          </cell>
          <cell r="M98" t="str">
            <v>招式【锋卷破浪】将旋转3周，造成3次范围伤害。</v>
          </cell>
          <cell r="R98">
            <v>0</v>
          </cell>
          <cell r="S98" t="str">
            <v>追击动作伤害</v>
          </cell>
          <cell r="T98">
            <v>1030104</v>
          </cell>
          <cell r="V98">
            <v>0</v>
          </cell>
          <cell r="W98" t="str">
            <v>1;0</v>
          </cell>
          <cell r="X98" t="str">
            <v>（暂未实装）被动招式：重击伤害额外提升X%。</v>
          </cell>
          <cell r="AE98">
            <v>0</v>
          </cell>
          <cell r="AF98">
            <v>0</v>
          </cell>
          <cell r="AG98">
            <v>0</v>
          </cell>
          <cell r="AI98">
            <v>0</v>
          </cell>
          <cell r="AJ98">
            <v>0</v>
          </cell>
          <cell r="AO98" t="str">
            <v>tricks/1030104</v>
          </cell>
          <cell r="AP98">
            <v>1030104</v>
          </cell>
        </row>
        <row r="99">
          <cell r="C99" t="str">
            <v>夜斩石虎</v>
          </cell>
          <cell r="D99">
            <v>8</v>
          </cell>
          <cell r="E99" t="str">
            <v>武功</v>
          </cell>
          <cell r="F99" t="str">
            <v>重刃</v>
          </cell>
          <cell r="G99">
            <v>1</v>
          </cell>
          <cell r="H99">
            <v>3</v>
          </cell>
          <cell r="I99" t="str">
            <v>主动</v>
          </cell>
          <cell r="J99" t="str">
            <v>武学总章</v>
          </cell>
          <cell r="L99">
            <v>3</v>
          </cell>
          <cell r="M99" t="str">
            <v>向前方连续横挥重刃3次，每次造成{0}点范围伤害。</v>
          </cell>
          <cell r="R99">
            <v>0</v>
          </cell>
          <cell r="S99" t="str">
            <v>伤害</v>
          </cell>
          <cell r="T99">
            <v>1030105</v>
          </cell>
          <cell r="U99" t="str">
            <v>((1+武力*重剑系数*40*0.5)*(1/(1.5+1+1))*1+(外功攻击*1))*0.3</v>
          </cell>
          <cell r="W99" t="str">
            <v>1;0</v>
          </cell>
          <cell r="X99" t="str">
            <v>主动招式：手持重刃旋转，造成2次外功攻击范围伤害，并造成吹飞效果。旋转过程中控制移动方向。（影响属性：武力）</v>
          </cell>
          <cell r="AB99" t="str">
            <v>敌人</v>
          </cell>
          <cell r="AE99">
            <v>1</v>
          </cell>
          <cell r="AF99">
            <v>1</v>
          </cell>
          <cell r="AG99">
            <v>7</v>
          </cell>
          <cell r="AI99">
            <v>40</v>
          </cell>
          <cell r="AJ99">
            <v>20</v>
          </cell>
          <cell r="AL99" t="str">
            <v>zhongren/Skill1</v>
          </cell>
          <cell r="AO99" t="str">
            <v>tricks/1030105</v>
          </cell>
          <cell r="AP99">
            <v>1030105</v>
          </cell>
        </row>
        <row r="100">
          <cell r="C100" t="str">
            <v>破锋浪</v>
          </cell>
          <cell r="D100">
            <v>8</v>
          </cell>
          <cell r="E100" t="str">
            <v>武功</v>
          </cell>
          <cell r="F100" t="str">
            <v>重刃</v>
          </cell>
          <cell r="G100">
            <v>3</v>
          </cell>
          <cell r="H100">
            <v>3</v>
          </cell>
          <cell r="I100" t="str">
            <v>被动</v>
          </cell>
          <cell r="J100" t="str">
            <v>武学注解</v>
          </cell>
          <cell r="M100" t="str">
            <v>招式【锋卷破浪】的攻击范围加大1格。</v>
          </cell>
          <cell r="R100">
            <v>0</v>
          </cell>
          <cell r="S100" t="str">
            <v>增加buff</v>
          </cell>
          <cell r="T100">
            <v>1030106</v>
          </cell>
          <cell r="W100" t="str">
            <v>1;0</v>
          </cell>
          <cell r="X100" t="str">
            <v>（暂未实装）被动招式：【锋卷破浪】造成的伤害额外提升X%，冷却时间降低（1s）。</v>
          </cell>
          <cell r="AE100">
            <v>0</v>
          </cell>
          <cell r="AF100">
            <v>0</v>
          </cell>
          <cell r="AG100">
            <v>0</v>
          </cell>
          <cell r="AI100">
            <v>0</v>
          </cell>
          <cell r="AJ100">
            <v>0</v>
          </cell>
          <cell r="AO100" t="str">
            <v>tricks/1030106</v>
          </cell>
          <cell r="AP100">
            <v>1030106</v>
          </cell>
        </row>
        <row r="101">
          <cell r="C101" t="str">
            <v>无不摧</v>
          </cell>
          <cell r="D101">
            <v>8</v>
          </cell>
          <cell r="E101" t="str">
            <v>武功</v>
          </cell>
          <cell r="F101" t="str">
            <v>重刃</v>
          </cell>
          <cell r="G101">
            <v>4</v>
          </cell>
          <cell r="H101">
            <v>3</v>
          </cell>
          <cell r="I101" t="str">
            <v>被动</v>
          </cell>
          <cell r="J101" t="str">
            <v>武学注解</v>
          </cell>
          <cell r="M101" t="str">
            <v>招式【夜斩石虎】的最后一式具有（30%+武力*系数）几率击破敌方格挡状态。</v>
          </cell>
          <cell r="R101">
            <v>0</v>
          </cell>
          <cell r="S101" t="str">
            <v>增加buff</v>
          </cell>
          <cell r="T101">
            <v>1030107</v>
          </cell>
          <cell r="W101" t="str">
            <v>1;0</v>
          </cell>
          <cell r="X101" t="str">
            <v>（暂未实装）被动招式：招式【夜斩石虎】的最后一段攻击有几率击破敌方格挡状态。（影响属性：身法）</v>
          </cell>
          <cell r="AE101">
            <v>0</v>
          </cell>
          <cell r="AF101">
            <v>0</v>
          </cell>
          <cell r="AG101">
            <v>0</v>
          </cell>
          <cell r="AI101">
            <v>0</v>
          </cell>
          <cell r="AJ101">
            <v>0</v>
          </cell>
          <cell r="AO101" t="str">
            <v>tricks/1030107</v>
          </cell>
          <cell r="AP101">
            <v>1030107</v>
          </cell>
        </row>
        <row r="102">
          <cell r="C102" t="str">
            <v>斩铁气</v>
          </cell>
          <cell r="D102">
            <v>8</v>
          </cell>
          <cell r="E102" t="str">
            <v>武功</v>
          </cell>
          <cell r="F102" t="str">
            <v>重刃</v>
          </cell>
          <cell r="G102">
            <v>5</v>
          </cell>
          <cell r="H102">
            <v>3</v>
          </cell>
          <cell r="I102" t="str">
            <v>被动</v>
          </cell>
          <cell r="J102" t="str">
            <v>武学注解</v>
          </cell>
          <cell r="M102" t="str">
            <v>招式【夜斩石虎】的最后一式，若对敌方造成了伤害，则增加BUFF【斩铁】。</v>
          </cell>
          <cell r="R102">
            <v>0</v>
          </cell>
          <cell r="S102" t="str">
            <v>增加buff</v>
          </cell>
          <cell r="T102">
            <v>1030108</v>
          </cell>
          <cell r="V102">
            <v>0</v>
          </cell>
          <cell r="W102" t="str">
            <v>1;0</v>
          </cell>
          <cell r="X102" t="str">
            <v>（暂未实装）被动招式：招式【锋卷破浪】若对敌方造成了伤害，则附加【斩铁】效果：3秒内施展招式【夜斩石虎】伤害增加{0}。（影响属性：身法）</v>
          </cell>
          <cell r="AE102">
            <v>0</v>
          </cell>
          <cell r="AF102">
            <v>0</v>
          </cell>
          <cell r="AG102">
            <v>0</v>
          </cell>
          <cell r="AI102">
            <v>0</v>
          </cell>
          <cell r="AJ102">
            <v>0</v>
          </cell>
          <cell r="AO102" t="str">
            <v>tricks/1030108</v>
          </cell>
          <cell r="AP102">
            <v>1030108</v>
          </cell>
        </row>
        <row r="103">
          <cell r="C103" t="str">
            <v>千钧落</v>
          </cell>
          <cell r="D103">
            <v>8</v>
          </cell>
          <cell r="E103" t="str">
            <v>武功</v>
          </cell>
          <cell r="F103" t="str">
            <v>重刃</v>
          </cell>
          <cell r="G103">
            <v>6</v>
          </cell>
          <cell r="H103">
            <v>3</v>
          </cell>
          <cell r="I103" t="str">
            <v>被动</v>
          </cell>
          <cell r="J103" t="str">
            <v>武学注解</v>
          </cell>
          <cell r="M103" t="str">
            <v>招式【覆压千钧】对空中的敌人造成的伤害提升50%。</v>
          </cell>
          <cell r="R103">
            <v>0</v>
          </cell>
          <cell r="S103" t="str">
            <v>增加buff</v>
          </cell>
          <cell r="T103">
            <v>1030109</v>
          </cell>
          <cell r="W103" t="str">
            <v>1;0</v>
          </cell>
          <cell r="X103" t="str">
            <v>（暂未实装）被动招式：招式【覆压千钧】对空中的敌人造成的外功攻击伤害提升10%。</v>
          </cell>
          <cell r="AE103">
            <v>0</v>
          </cell>
          <cell r="AF103">
            <v>0</v>
          </cell>
          <cell r="AG103">
            <v>0</v>
          </cell>
          <cell r="AI103">
            <v>0</v>
          </cell>
          <cell r="AJ103">
            <v>0</v>
          </cell>
          <cell r="AO103" t="str">
            <v>tricks/1030109</v>
          </cell>
          <cell r="AP103">
            <v>1030109</v>
          </cell>
        </row>
        <row r="104">
          <cell r="C104" t="str">
            <v>无我无锋</v>
          </cell>
          <cell r="D104">
            <v>8</v>
          </cell>
          <cell r="E104" t="str">
            <v>武功</v>
          </cell>
          <cell r="F104" t="str">
            <v>重刃</v>
          </cell>
          <cell r="G104">
            <v>7</v>
          </cell>
          <cell r="H104">
            <v>3</v>
          </cell>
          <cell r="I104" t="str">
            <v>被动</v>
          </cell>
          <cell r="J104" t="str">
            <v>武学注解</v>
          </cell>
          <cell r="M104" t="str">
            <v>【斩铁无锋卷】套路下，所有主动技能释放时获得霸体状态。</v>
          </cell>
          <cell r="R104">
            <v>0</v>
          </cell>
          <cell r="S104" t="str">
            <v>增加buff</v>
          </cell>
          <cell r="T104">
            <v>1030110</v>
          </cell>
          <cell r="W104" t="str">
            <v>1;0</v>
          </cell>
          <cell r="X104" t="str">
            <v>（暂未实装）被动招式：所有主动招式释放时获得【霸体】效果。</v>
          </cell>
          <cell r="AE104">
            <v>0</v>
          </cell>
          <cell r="AF104">
            <v>0</v>
          </cell>
          <cell r="AG104">
            <v>0</v>
          </cell>
          <cell r="AI104">
            <v>0</v>
          </cell>
          <cell r="AJ104">
            <v>0</v>
          </cell>
          <cell r="AO104" t="str">
            <v>tricks/1030110</v>
          </cell>
          <cell r="AP104">
            <v>1030110</v>
          </cell>
        </row>
        <row r="105">
          <cell r="C105" t="str">
            <v>敌万军</v>
          </cell>
          <cell r="D105" t="str">
            <v>不是技能</v>
          </cell>
          <cell r="E105" t="str">
            <v>武功</v>
          </cell>
          <cell r="F105" t="str">
            <v>长兵</v>
          </cell>
          <cell r="G105">
            <v>1</v>
          </cell>
          <cell r="H105">
            <v>4</v>
          </cell>
          <cell r="I105" t="str">
            <v>主动</v>
          </cell>
          <cell r="J105" t="str">
            <v>江湖通式</v>
          </cell>
          <cell r="L105">
            <v>5</v>
          </cell>
          <cell r="M105" t="str">
            <v>双手持握长枪，旋转1次，对附近所有敌人造成{0}点伤害，并造成击飞效果。
消耗：消耗（2）点真气，
冷却时间：（10s）
攻击部位：（胸部）
攻击距离全身周围1-2格</v>
          </cell>
          <cell r="Q105">
            <v>1</v>
          </cell>
          <cell r="R105">
            <v>0</v>
          </cell>
          <cell r="S105" t="str">
            <v>伤害</v>
          </cell>
          <cell r="T105">
            <v>1040002</v>
          </cell>
          <cell r="U105" t="str">
            <v>外功攻击*0.7</v>
          </cell>
          <cell r="V105" t="str">
            <v>内功攻击*0.7</v>
          </cell>
          <cell r="W105" t="str">
            <v>0.5;0.5</v>
          </cell>
          <cell r="X105" t="str">
            <v>主动招式：双手持握长枪，旋转1次，对范围内敌人造成外功攻击伤害和内功攻击伤害。（影响属性：外功攻击，内功攻击）</v>
          </cell>
          <cell r="AA105">
            <v>1</v>
          </cell>
          <cell r="AB105" t="str">
            <v>敌人</v>
          </cell>
          <cell r="AE105">
            <v>2</v>
          </cell>
          <cell r="AF105">
            <v>0</v>
          </cell>
          <cell r="AG105">
            <v>4</v>
          </cell>
          <cell r="AI105">
            <v>58</v>
          </cell>
          <cell r="AJ105">
            <v>39</v>
          </cell>
          <cell r="AL105" t="str">
            <v>qiangfa/Skill7</v>
          </cell>
          <cell r="AO105" t="str">
            <v>tricks/1040002</v>
          </cell>
          <cell r="AP105">
            <v>1040002</v>
          </cell>
        </row>
        <row r="106">
          <cell r="C106" t="str">
            <v>肃勇志</v>
          </cell>
          <cell r="D106" t="str">
            <v>不是技能</v>
          </cell>
          <cell r="E106" t="str">
            <v>武功</v>
          </cell>
          <cell r="F106" t="str">
            <v>长兵</v>
          </cell>
          <cell r="G106">
            <v>1</v>
          </cell>
          <cell r="H106">
            <v>4</v>
          </cell>
          <cell r="I106" t="str">
            <v>主动</v>
          </cell>
          <cell r="J106" t="str">
            <v>江湖通式</v>
          </cell>
          <cell r="L106">
            <v>4</v>
          </cell>
          <cell r="M106" t="str">
            <v>长枪直挑，对附近目标造成{0}点伤害，并造成浮空效果。
消耗：消耗（2）点真气，
冷却时间：（10s）
攻击部位：（胸部）
攻击距离2-4格</v>
          </cell>
          <cell r="Q106">
            <v>5</v>
          </cell>
          <cell r="R106">
            <v>0</v>
          </cell>
          <cell r="S106" t="str">
            <v>伤害</v>
          </cell>
          <cell r="T106">
            <v>1040001</v>
          </cell>
          <cell r="U106" t="str">
            <v>外功攻击*0.7</v>
          </cell>
          <cell r="V106" t="str">
            <v>内功攻击*0.7</v>
          </cell>
          <cell r="W106" t="str">
            <v>0.5;0.5</v>
          </cell>
          <cell r="X106" t="str">
            <v>主动招式：长枪直挑，对范围内敌人造成外功攻击伤害和内功攻击伤害，并造成浮空效果。（影响属性：外功攻击，内功攻击）</v>
          </cell>
          <cell r="AA106">
            <v>1</v>
          </cell>
          <cell r="AB106" t="str">
            <v>敌人</v>
          </cell>
          <cell r="AE106">
            <v>2</v>
          </cell>
          <cell r="AF106">
            <v>0</v>
          </cell>
          <cell r="AG106">
            <v>4</v>
          </cell>
          <cell r="AI106">
            <v>45</v>
          </cell>
          <cell r="AJ106">
            <v>32</v>
          </cell>
          <cell r="AL106" t="str">
            <v>qiangfa/Skill3</v>
          </cell>
          <cell r="AO106" t="str">
            <v>tricks/1040001</v>
          </cell>
          <cell r="AP106">
            <v>1040001</v>
          </cell>
        </row>
        <row r="107">
          <cell r="C107" t="str">
            <v>觅天狼</v>
          </cell>
          <cell r="D107" t="str">
            <v>不是技能</v>
          </cell>
          <cell r="E107" t="str">
            <v>武功</v>
          </cell>
          <cell r="F107" t="str">
            <v>长兵</v>
          </cell>
          <cell r="G107">
            <v>1</v>
          </cell>
          <cell r="H107">
            <v>4</v>
          </cell>
          <cell r="I107" t="str">
            <v>主动</v>
          </cell>
          <cell r="J107" t="str">
            <v>江湖通式</v>
          </cell>
          <cell r="M107" t="str">
            <v>运力纵枪跳起，（2）秒内可以选择向前或者向后，并再次释放此招式，造成范围{0}点伤害。</v>
          </cell>
          <cell r="R107">
            <v>0</v>
          </cell>
          <cell r="T107">
            <v>1040003</v>
          </cell>
          <cell r="U107" t="str">
            <v>外功攻击*0.7</v>
          </cell>
          <cell r="V107" t="str">
            <v>内功攻击*0.7</v>
          </cell>
          <cell r="W107" t="str">
            <v>0.5;0.5</v>
          </cell>
          <cell r="X107" t="str">
            <v>运力纵枪跳起，2秒内可以选择向前或者向后，并再次释放此招式，造成范围内敌人外功攻击伤害和内功攻击伤害。（影响属性：外功攻击，内功攻击）</v>
          </cell>
          <cell r="AE107">
            <v>2</v>
          </cell>
          <cell r="AO107" t="str">
            <v>tricks/1040003</v>
          </cell>
          <cell r="AP107">
            <v>1040003</v>
          </cell>
        </row>
        <row r="108">
          <cell r="C108" t="str">
            <v>望三关</v>
          </cell>
          <cell r="D108">
            <v>9</v>
          </cell>
          <cell r="E108" t="str">
            <v>武功</v>
          </cell>
          <cell r="F108" t="str">
            <v>长兵</v>
          </cell>
          <cell r="G108">
            <v>1</v>
          </cell>
          <cell r="H108">
            <v>4</v>
          </cell>
          <cell r="I108" t="str">
            <v>主动</v>
          </cell>
          <cell r="J108" t="str">
            <v>武学总章</v>
          </cell>
          <cell r="L108">
            <v>1</v>
          </cell>
          <cell r="M108" t="str">
            <v>北顾枪法的第一技能：抖枪花3次，每抖一次攻击3次，也就是3个枪花，浮空</v>
          </cell>
          <cell r="Q108">
            <v>2</v>
          </cell>
          <cell r="R108">
            <v>0</v>
          </cell>
          <cell r="S108" t="str">
            <v>伤害</v>
          </cell>
          <cell r="T108" t="str">
            <v>1040101_1</v>
          </cell>
          <cell r="U108" t="str">
            <v>((1+身法*长兵系数*40*0.5)*(0.5/(0.5+0+0.5))*0.8+(外功攻击*0.8))*0.5</v>
          </cell>
          <cell r="V108" t="str">
            <v>((1+内息*长兵系数*40*0.5)*(0.5/(0.5+0+0.5))*0.2+(内功攻击*0.2))*0.5</v>
          </cell>
          <cell r="W108" t="str">
            <v>0.8;0.2</v>
          </cell>
          <cell r="X108" t="str">
            <v>主动招式：挑起枪花攻击敌人，造成大量外功攻击伤害和部分内功攻击伤害。（影响属性：身法）</v>
          </cell>
          <cell r="AA108">
            <v>1</v>
          </cell>
          <cell r="AB108" t="str">
            <v>敌人</v>
          </cell>
          <cell r="AE108">
            <v>1</v>
          </cell>
          <cell r="AF108">
            <v>1</v>
          </cell>
          <cell r="AG108">
            <v>6</v>
          </cell>
          <cell r="AI108">
            <v>40</v>
          </cell>
          <cell r="AJ108">
            <v>26</v>
          </cell>
          <cell r="AL108" t="str">
            <v>qiangfa/Skill1</v>
          </cell>
          <cell r="AO108" t="str">
            <v>tricks/1040101</v>
          </cell>
          <cell r="AP108">
            <v>1040101</v>
          </cell>
        </row>
        <row r="109">
          <cell r="C109" t="str">
            <v>固边陲</v>
          </cell>
          <cell r="D109">
            <v>9</v>
          </cell>
          <cell r="E109" t="str">
            <v>武功</v>
          </cell>
          <cell r="F109" t="str">
            <v>长兵</v>
          </cell>
          <cell r="G109">
            <v>1</v>
          </cell>
          <cell r="H109">
            <v>4</v>
          </cell>
          <cell r="I109" t="str">
            <v>被动</v>
          </cell>
          <cell r="J109" t="str">
            <v>武学注解</v>
          </cell>
          <cell r="M109" t="str">
            <v>招式【望三关】造成的伤害提升10%。</v>
          </cell>
          <cell r="Q109">
            <v>3</v>
          </cell>
          <cell r="R109">
            <v>0</v>
          </cell>
          <cell r="S109" t="str">
            <v>增加buff</v>
          </cell>
          <cell r="T109">
            <v>1040102</v>
          </cell>
          <cell r="W109" t="str">
            <v>0.8;0.2</v>
          </cell>
          <cell r="X109" t="str">
            <v>被动招式：招式【望三关】提升外功攻击伤害。（影响属性：身法）</v>
          </cell>
          <cell r="AA109">
            <v>1</v>
          </cell>
          <cell r="AE109">
            <v>0</v>
          </cell>
          <cell r="AF109">
            <v>0</v>
          </cell>
          <cell r="AG109">
            <v>0</v>
          </cell>
          <cell r="AI109">
            <v>0</v>
          </cell>
          <cell r="AJ109">
            <v>0</v>
          </cell>
          <cell r="AO109" t="str">
            <v>tricks/1040102</v>
          </cell>
          <cell r="AP109">
            <v>1040102</v>
          </cell>
        </row>
        <row r="110">
          <cell r="C110" t="str">
            <v>横叠嶂</v>
          </cell>
          <cell r="D110">
            <v>9</v>
          </cell>
          <cell r="E110" t="str">
            <v>武功</v>
          </cell>
          <cell r="F110" t="str">
            <v>长兵</v>
          </cell>
          <cell r="G110">
            <v>1</v>
          </cell>
          <cell r="H110">
            <v>4</v>
          </cell>
          <cell r="I110" t="str">
            <v>主动</v>
          </cell>
          <cell r="J110" t="str">
            <v>武学总章</v>
          </cell>
          <cell r="L110">
            <v>2</v>
          </cell>
          <cell r="M110" t="str">
            <v>北顾枪法的第二技能 枪插地，双手握住枪尾，撑杆，翻身跳到敌人背后，落地后方向依然是不变</v>
          </cell>
          <cell r="Q110">
            <v>1</v>
          </cell>
          <cell r="R110">
            <v>0</v>
          </cell>
          <cell r="S110" t="str">
            <v>伤害</v>
          </cell>
          <cell r="T110">
            <v>1040103</v>
          </cell>
          <cell r="W110" t="str">
            <v>0.8;0.2</v>
          </cell>
          <cell r="X110" t="str">
            <v>主动招式：枪插地撑杆翻身跳到敌人背后</v>
          </cell>
          <cell r="AA110">
            <v>1</v>
          </cell>
          <cell r="AB110" t="str">
            <v>敌人</v>
          </cell>
          <cell r="AE110">
            <v>1</v>
          </cell>
          <cell r="AF110">
            <v>1</v>
          </cell>
          <cell r="AG110">
            <v>5</v>
          </cell>
          <cell r="AI110">
            <v>35</v>
          </cell>
          <cell r="AJ110">
            <v>19</v>
          </cell>
          <cell r="AL110" t="str">
            <v>qiangfa/Skill5</v>
          </cell>
          <cell r="AO110" t="str">
            <v>tricks/1040103</v>
          </cell>
          <cell r="AP110">
            <v>1040103</v>
          </cell>
        </row>
        <row r="111">
          <cell r="C111" t="str">
            <v>挑山阙</v>
          </cell>
          <cell r="D111">
            <v>9</v>
          </cell>
          <cell r="E111" t="str">
            <v>武功</v>
          </cell>
          <cell r="F111" t="str">
            <v>长兵</v>
          </cell>
          <cell r="G111">
            <v>2</v>
          </cell>
          <cell r="H111">
            <v>4</v>
          </cell>
          <cell r="I111" t="str">
            <v>被动</v>
          </cell>
          <cell r="J111" t="str">
            <v>武学注解</v>
          </cell>
          <cell r="M111" t="str">
            <v>1招式3枪花后变化动作，再攻击1次，击飞</v>
          </cell>
          <cell r="R111">
            <v>0</v>
          </cell>
          <cell r="S111" t="str">
            <v>增加buff</v>
          </cell>
          <cell r="T111">
            <v>1040104</v>
          </cell>
          <cell r="W111" t="str">
            <v>0.8;0.2</v>
          </cell>
          <cell r="X111" t="str">
            <v>（暂未实装）被动招式：1招式额外增加外功攻击，外功攻击=身法*境界系数。（影响属性：身法）</v>
          </cell>
          <cell r="AA111">
            <v>2</v>
          </cell>
          <cell r="AB111" t="str">
            <v>自己</v>
          </cell>
          <cell r="AE111">
            <v>0</v>
          </cell>
          <cell r="AF111">
            <v>0</v>
          </cell>
          <cell r="AG111">
            <v>0</v>
          </cell>
          <cell r="AI111">
            <v>0</v>
          </cell>
          <cell r="AJ111">
            <v>0</v>
          </cell>
          <cell r="AO111" t="str">
            <v>tricks/1040104</v>
          </cell>
          <cell r="AP111">
            <v>1040104</v>
          </cell>
        </row>
        <row r="112">
          <cell r="C112" t="str">
            <v>钧北顾</v>
          </cell>
          <cell r="D112">
            <v>9</v>
          </cell>
          <cell r="E112" t="str">
            <v>武功</v>
          </cell>
          <cell r="F112" t="str">
            <v>长兵</v>
          </cell>
          <cell r="G112">
            <v>1</v>
          </cell>
          <cell r="H112">
            <v>4</v>
          </cell>
          <cell r="I112" t="str">
            <v>主动</v>
          </cell>
          <cell r="J112" t="str">
            <v>武学总章</v>
          </cell>
          <cell r="L112">
            <v>3</v>
          </cell>
          <cell r="M112" t="str">
            <v>北顾枪法的第三技能：回马枪，向同一方向移动时，产生BUFF，提升1技能伤害，一直持续到转向或者释放技能时消失，本技能反向攻击，伤害根据BUFF时长决定，最高提升50%</v>
          </cell>
          <cell r="Q112">
            <v>2</v>
          </cell>
          <cell r="R112">
            <v>0</v>
          </cell>
          <cell r="S112" t="str">
            <v>伤害</v>
          </cell>
          <cell r="T112">
            <v>1040105</v>
          </cell>
          <cell r="U112" t="str">
            <v>(1+身法*长兵系数*40*0.5)*(0.3/(0.5+0+0.3))*0.8+(外功攻击*0.8)</v>
          </cell>
          <cell r="V112" t="str">
            <v>(1+内息*长兵系数*40*0.5)*(0.3/(0.5+0+0.3))*0.2+(内功攻击*0.2)</v>
          </cell>
          <cell r="W112" t="str">
            <v>0.8;0.2</v>
          </cell>
          <cell r="X112" t="str">
            <v>主动招式：向同一方向移动时，会产生【回马枪】效果，根据移动的距离叠加效果层数，每叠加1层增加2％的外功攻击，最大可叠加5层。攻击时会反向攻击身后的敌人，造成大量外功攻击伤害和部分内功攻击伤害，释放招式或移动过程中发生转向【回马枪】效果消失。（影响属性：身法）</v>
          </cell>
          <cell r="AA112">
            <v>2</v>
          </cell>
          <cell r="AB112" t="str">
            <v>敌人</v>
          </cell>
          <cell r="AE112">
            <v>1</v>
          </cell>
          <cell r="AF112">
            <v>1</v>
          </cell>
          <cell r="AG112">
            <v>5</v>
          </cell>
          <cell r="AI112">
            <v>35</v>
          </cell>
          <cell r="AJ112">
            <v>19</v>
          </cell>
          <cell r="AL112" t="str">
            <v>qiangfa/Skill4</v>
          </cell>
          <cell r="AO112" t="str">
            <v>tricks/1040105</v>
          </cell>
          <cell r="AP112">
            <v>1040105</v>
          </cell>
        </row>
        <row r="113">
          <cell r="C113" t="str">
            <v>载催军</v>
          </cell>
          <cell r="D113">
            <v>9</v>
          </cell>
          <cell r="E113" t="str">
            <v>武功</v>
          </cell>
          <cell r="F113" t="str">
            <v>长兵</v>
          </cell>
          <cell r="G113">
            <v>3</v>
          </cell>
          <cell r="H113">
            <v>4</v>
          </cell>
          <cell r="I113" t="str">
            <v>被动</v>
          </cell>
          <cell r="J113" t="str">
            <v>武学注解</v>
          </cell>
          <cell r="M113" t="str">
            <v>被动技能：5技能暴击伤害提升50%</v>
          </cell>
          <cell r="R113">
            <v>0</v>
          </cell>
          <cell r="S113" t="str">
            <v>增加buff</v>
          </cell>
          <cell r="T113">
            <v>1040106</v>
          </cell>
          <cell r="W113" t="str">
            <v>0.8;0.2</v>
          </cell>
          <cell r="X113" t="str">
            <v>（暂未实装）被动招式：招式【钧北顾】的调息时间降低（1s）。</v>
          </cell>
          <cell r="AB113" t="str">
            <v>自己</v>
          </cell>
          <cell r="AE113">
            <v>0</v>
          </cell>
          <cell r="AF113">
            <v>0</v>
          </cell>
          <cell r="AG113">
            <v>10</v>
          </cell>
          <cell r="AI113">
            <v>0</v>
          </cell>
          <cell r="AJ113">
            <v>0</v>
          </cell>
          <cell r="AO113" t="str">
            <v>tricks/1040106</v>
          </cell>
          <cell r="AP113">
            <v>1040106</v>
          </cell>
        </row>
        <row r="114">
          <cell r="C114" t="str">
            <v>伐破釜</v>
          </cell>
          <cell r="D114">
            <v>9</v>
          </cell>
          <cell r="E114" t="str">
            <v>武功</v>
          </cell>
          <cell r="F114" t="str">
            <v>长兵</v>
          </cell>
          <cell r="G114">
            <v>4</v>
          </cell>
          <cell r="H114">
            <v>4</v>
          </cell>
          <cell r="I114" t="str">
            <v>被动</v>
          </cell>
          <cell r="J114" t="str">
            <v>武学注解</v>
          </cell>
          <cell r="M114" t="str">
            <v>被动技能：5技能伤害提升30%。</v>
          </cell>
          <cell r="R114">
            <v>0</v>
          </cell>
          <cell r="S114" t="str">
            <v>增加buff</v>
          </cell>
          <cell r="T114">
            <v>1040107</v>
          </cell>
          <cell r="W114" t="str">
            <v>0.8;0.2</v>
          </cell>
          <cell r="X114" t="str">
            <v>（暂未实装）被动招式：招式【钧北顾】造成的外功攻击提升X%。</v>
          </cell>
          <cell r="AB114" t="str">
            <v>敌人</v>
          </cell>
          <cell r="AE114">
            <v>0</v>
          </cell>
          <cell r="AF114">
            <v>0</v>
          </cell>
          <cell r="AG114">
            <v>0</v>
          </cell>
          <cell r="AI114">
            <v>0</v>
          </cell>
          <cell r="AJ114">
            <v>0</v>
          </cell>
          <cell r="AO114" t="str">
            <v>tricks/1040107</v>
          </cell>
          <cell r="AP114">
            <v>1040107</v>
          </cell>
        </row>
        <row r="115">
          <cell r="C115" t="str">
            <v>断坚阵</v>
          </cell>
          <cell r="D115">
            <v>9</v>
          </cell>
          <cell r="E115" t="str">
            <v>武功</v>
          </cell>
          <cell r="F115" t="str">
            <v>长兵</v>
          </cell>
          <cell r="G115">
            <v>5</v>
          </cell>
          <cell r="H115">
            <v>4</v>
          </cell>
          <cell r="I115" t="str">
            <v>被动</v>
          </cell>
          <cell r="J115" t="str">
            <v>武学注解</v>
          </cell>
          <cell r="M115" t="str">
            <v>被动技能：3技能之后5技能暴击几率提升20%。</v>
          </cell>
          <cell r="R115">
            <v>0</v>
          </cell>
          <cell r="S115" t="str">
            <v>增加buff</v>
          </cell>
          <cell r="T115">
            <v>1040108</v>
          </cell>
          <cell r="W115" t="str">
            <v>0.8;0.2</v>
          </cell>
          <cell r="X115" t="str">
            <v>（暂未实装）被动招式：【横叠嶂】技能施展之后5技能暴击几率提升X%</v>
          </cell>
          <cell r="AB115" t="str">
            <v>敌人</v>
          </cell>
          <cell r="AE115">
            <v>0</v>
          </cell>
          <cell r="AF115">
            <v>0</v>
          </cell>
          <cell r="AG115">
            <v>0</v>
          </cell>
          <cell r="AI115">
            <v>0</v>
          </cell>
          <cell r="AJ115">
            <v>0</v>
          </cell>
          <cell r="AO115" t="str">
            <v>tricks/1040108</v>
          </cell>
          <cell r="AP115">
            <v>1040108</v>
          </cell>
        </row>
        <row r="116">
          <cell r="C116" t="str">
            <v>守孤山</v>
          </cell>
          <cell r="D116">
            <v>9</v>
          </cell>
          <cell r="E116" t="str">
            <v>武功</v>
          </cell>
          <cell r="F116" t="str">
            <v>长兵</v>
          </cell>
          <cell r="G116">
            <v>6</v>
          </cell>
          <cell r="H116">
            <v>4</v>
          </cell>
          <cell r="I116" t="str">
            <v>被动</v>
          </cell>
          <cell r="J116" t="str">
            <v>武学注解</v>
          </cell>
          <cell r="M116" t="str">
            <v>被动技能：5技能释放时，如果敌方有流血状态，每一层流血额外造成X+武力*系数/境界 伤害。</v>
          </cell>
          <cell r="R116">
            <v>0</v>
          </cell>
          <cell r="S116" t="str">
            <v>增加buff</v>
          </cell>
          <cell r="T116">
            <v>1040109</v>
          </cell>
          <cell r="W116" t="str">
            <v>0.8;0.2</v>
          </cell>
          <cell r="X116" t="str">
            <v>（暂未实装）被动招式：角色未携带伙伴上阵时，外功防御力，外功攻击力额外提升50%</v>
          </cell>
          <cell r="AE116">
            <v>0</v>
          </cell>
          <cell r="AF116">
            <v>0</v>
          </cell>
          <cell r="AG116">
            <v>0</v>
          </cell>
          <cell r="AI116">
            <v>0</v>
          </cell>
          <cell r="AJ116">
            <v>0</v>
          </cell>
          <cell r="AO116" t="str">
            <v>tricks/1040109</v>
          </cell>
          <cell r="AP116">
            <v>1040109</v>
          </cell>
        </row>
        <row r="117">
          <cell r="C117" t="str">
            <v>踏山河</v>
          </cell>
          <cell r="D117">
            <v>9</v>
          </cell>
          <cell r="E117" t="str">
            <v>武功</v>
          </cell>
          <cell r="F117" t="str">
            <v>长兵</v>
          </cell>
          <cell r="G117">
            <v>7</v>
          </cell>
          <cell r="H117">
            <v>4</v>
          </cell>
          <cell r="I117" t="str">
            <v>被动</v>
          </cell>
          <cell r="J117" t="str">
            <v>武学注解</v>
          </cell>
          <cell r="M117" t="str">
            <v>大成：回马枪无法格挡，弹反</v>
          </cell>
          <cell r="R117">
            <v>0</v>
          </cell>
          <cell r="S117" t="str">
            <v>增加buff</v>
          </cell>
          <cell r="T117">
            <v>1040110</v>
          </cell>
          <cell r="W117" t="str">
            <v>0.8;0.2</v>
          </cell>
          <cell r="X117" t="str">
            <v>（暂未实装）被动招式：【钧北顾】招式攻击时，敌人必定破格挡和弹反。</v>
          </cell>
          <cell r="AB117" t="str">
            <v>敌人</v>
          </cell>
          <cell r="AE117">
            <v>0</v>
          </cell>
          <cell r="AF117">
            <v>0</v>
          </cell>
          <cell r="AG117">
            <v>0</v>
          </cell>
          <cell r="AI117">
            <v>0</v>
          </cell>
          <cell r="AJ117">
            <v>0</v>
          </cell>
          <cell r="AO117" t="str">
            <v>tricks/1040110</v>
          </cell>
          <cell r="AP117">
            <v>1040110</v>
          </cell>
        </row>
        <row r="118">
          <cell r="C118" t="str">
            <v>喷酒</v>
          </cell>
          <cell r="D118" t="str">
            <v>不是技能</v>
          </cell>
          <cell r="E118" t="str">
            <v>武功</v>
          </cell>
          <cell r="F118" t="str">
            <v>长兵</v>
          </cell>
          <cell r="G118">
            <v>1</v>
          </cell>
          <cell r="H118">
            <v>4</v>
          </cell>
          <cell r="I118" t="str">
            <v>被动</v>
          </cell>
          <cell r="J118" t="str">
            <v>武学注解</v>
          </cell>
          <cell r="M118" t="str">
            <v>boss技： 葛有方  喷酒</v>
          </cell>
          <cell r="R118">
            <v>0</v>
          </cell>
          <cell r="S118" t="str">
            <v>伤害</v>
          </cell>
          <cell r="T118">
            <v>1046001</v>
          </cell>
          <cell r="U118" t="str">
            <v>(外功攻击*1)*2.1</v>
          </cell>
          <cell r="V118" t="str">
            <v>(内功攻击*1)*2.1</v>
          </cell>
          <cell r="W118" t="str">
            <v>1;1</v>
          </cell>
          <cell r="X118" t="str">
            <v>喷酒。</v>
          </cell>
          <cell r="AE118">
            <v>2</v>
          </cell>
          <cell r="AF118">
            <v>0</v>
          </cell>
          <cell r="AG118">
            <v>0</v>
          </cell>
          <cell r="AI118">
            <v>0</v>
          </cell>
          <cell r="AJ118">
            <v>0</v>
          </cell>
          <cell r="AL118" t="str">
            <v>qiangfa/Skill16_喷酒</v>
          </cell>
          <cell r="AO118" t="str">
            <v>tricks/1046001</v>
          </cell>
          <cell r="AP118">
            <v>1046001</v>
          </cell>
        </row>
        <row r="119">
          <cell r="C119" t="str">
            <v>九州纵横</v>
          </cell>
          <cell r="D119">
            <v>10</v>
          </cell>
          <cell r="E119" t="str">
            <v>武功</v>
          </cell>
          <cell r="F119" t="str">
            <v>长兵</v>
          </cell>
          <cell r="G119">
            <v>1</v>
          </cell>
          <cell r="H119">
            <v>4</v>
          </cell>
          <cell r="I119" t="str">
            <v>主动</v>
          </cell>
          <cell r="J119" t="str">
            <v>武学总章</v>
          </cell>
          <cell r="L119">
            <v>1</v>
          </cell>
          <cell r="M119" t="str">
            <v>来回滑行3次。浮空</v>
          </cell>
          <cell r="R119">
            <v>0</v>
          </cell>
          <cell r="S119" t="str">
            <v>伤害</v>
          </cell>
          <cell r="T119">
            <v>1040201</v>
          </cell>
          <cell r="U119" t="str">
            <v>((1+武力*长兵系数*40*0.5)*(1.5/(1.5+1+1))*0.6+(外功攻击*0.6))*0.7</v>
          </cell>
          <cell r="V119" t="str">
            <v>((1+内息*长兵系数*40*0.5)*(1.5/(1.5+1+1))*0.4+(内功攻击*0.4))*0.7</v>
          </cell>
          <cell r="W119" t="str">
            <v>0.6;0.4</v>
          </cell>
          <cell r="X119" t="str">
            <v>主动招式：随势发力，借力舞枪，纵穿横挑。使敌人浮空且造成3段外功攻击伤害和部分内功攻击伤害。（影响属性：武力）</v>
          </cell>
          <cell r="AA119">
            <v>3</v>
          </cell>
          <cell r="AB119" t="str">
            <v>敌人</v>
          </cell>
          <cell r="AE119">
            <v>1</v>
          </cell>
          <cell r="AF119">
            <v>1</v>
          </cell>
          <cell r="AG119">
            <v>6</v>
          </cell>
          <cell r="AI119">
            <v>40</v>
          </cell>
          <cell r="AJ119">
            <v>26</v>
          </cell>
          <cell r="AL119" t="str">
            <v>qiangfa/Skill10</v>
          </cell>
          <cell r="AO119" t="str">
            <v>tricks/1040201</v>
          </cell>
          <cell r="AP119">
            <v>1040201</v>
          </cell>
        </row>
        <row r="120">
          <cell r="C120" t="str">
            <v>入阵鼓</v>
          </cell>
          <cell r="D120">
            <v>10</v>
          </cell>
          <cell r="E120" t="str">
            <v>武功</v>
          </cell>
          <cell r="F120" t="str">
            <v>长兵</v>
          </cell>
          <cell r="G120">
            <v>1</v>
          </cell>
          <cell r="H120">
            <v>4</v>
          </cell>
          <cell r="I120" t="str">
            <v>被动</v>
          </cell>
          <cell r="J120" t="str">
            <v>武学注解</v>
          </cell>
          <cell r="M120" t="str">
            <v>1技能每一次攻击增加自身BUFF，提升攻击2%，命中2%，持续10秒。</v>
          </cell>
          <cell r="R120">
            <v>0</v>
          </cell>
          <cell r="S120" t="str">
            <v>增加多个buff</v>
          </cell>
          <cell r="T120">
            <v>1040202</v>
          </cell>
          <cell r="W120" t="str">
            <v>0.6;0.4</v>
          </cell>
          <cell r="X120" t="str">
            <v>（暂未实装）被动招式：施展招式【九州纵横】会增加【擂鼓】效果：提升外功攻击伤害和内功攻击伤害，持续10秒。（影响属性：武力）</v>
          </cell>
          <cell r="AA120">
            <v>1</v>
          </cell>
          <cell r="AE120">
            <v>0</v>
          </cell>
          <cell r="AF120">
            <v>0</v>
          </cell>
          <cell r="AG120">
            <v>0</v>
          </cell>
          <cell r="AI120">
            <v>0</v>
          </cell>
          <cell r="AJ120">
            <v>0</v>
          </cell>
          <cell r="AO120" t="str">
            <v>tricks/1040202</v>
          </cell>
          <cell r="AP120">
            <v>1040202</v>
          </cell>
        </row>
        <row r="121">
          <cell r="C121" t="str">
            <v>十方共主</v>
          </cell>
          <cell r="D121">
            <v>10</v>
          </cell>
          <cell r="E121" t="str">
            <v>武功</v>
          </cell>
          <cell r="F121" t="str">
            <v>长兵</v>
          </cell>
          <cell r="G121">
            <v>1</v>
          </cell>
          <cell r="H121">
            <v>4</v>
          </cell>
          <cell r="I121" t="str">
            <v>主动</v>
          </cell>
          <cell r="J121" t="str">
            <v>武学总章</v>
          </cell>
          <cell r="L121">
            <v>2</v>
          </cell>
          <cell r="M121" t="str">
            <v>水平旋转自身挥舞枪身和腿部，对身边所有敌人造成（2）次{0}点伤害。</v>
          </cell>
          <cell r="R121">
            <v>0</v>
          </cell>
          <cell r="S121" t="str">
            <v>伤害</v>
          </cell>
          <cell r="T121">
            <v>1040203</v>
          </cell>
          <cell r="U121" t="str">
            <v>((1+武力*长兵系数*40*0.5)*(1.5/(1.5+1+1))*0.6+(外功攻击*0.6))*0.55</v>
          </cell>
          <cell r="V121" t="str">
            <v>((1+内息*长兵系数*40*0.5)*(1.5/(1.5+1+1))*0.4+(内功攻击*0.4))*0.55</v>
          </cell>
          <cell r="W121" t="str">
            <v>0.6;0.4</v>
          </cell>
          <cell r="X121" t="str">
            <v>主动招式：旋转挥舞枪身和腿部，对范围内敌人造成2段外功攻击伤害和部分内功攻击伤害。（影响属性：武力）</v>
          </cell>
          <cell r="AA121">
            <v>2</v>
          </cell>
          <cell r="AB121" t="str">
            <v>敌人</v>
          </cell>
          <cell r="AE121">
            <v>1</v>
          </cell>
          <cell r="AF121">
            <v>1</v>
          </cell>
          <cell r="AG121">
            <v>5</v>
          </cell>
          <cell r="AI121">
            <v>35</v>
          </cell>
          <cell r="AJ121">
            <v>19</v>
          </cell>
          <cell r="AK121" t="str">
            <v>8040202</v>
          </cell>
          <cell r="AL121" t="str">
            <v>qiangfa/Skill11</v>
          </cell>
          <cell r="AO121" t="str">
            <v>tricks/1040203</v>
          </cell>
          <cell r="AP121">
            <v>1040203</v>
          </cell>
        </row>
        <row r="122">
          <cell r="C122" t="str">
            <v>兵主蚩</v>
          </cell>
          <cell r="D122">
            <v>10</v>
          </cell>
          <cell r="E122" t="str">
            <v>武功</v>
          </cell>
          <cell r="F122" t="str">
            <v>长兵</v>
          </cell>
          <cell r="G122">
            <v>2</v>
          </cell>
          <cell r="H122">
            <v>4</v>
          </cell>
          <cell r="I122" t="str">
            <v>被动</v>
          </cell>
          <cell r="J122" t="str">
            <v>武学注解</v>
          </cell>
          <cell r="M122" t="str">
            <v>当血量低于50%时，释放1技能的时候，会释放第四招。</v>
          </cell>
          <cell r="R122">
            <v>0</v>
          </cell>
          <cell r="S122" t="str">
            <v>追击动作伤害</v>
          </cell>
          <cell r="T122">
            <v>1040204</v>
          </cell>
          <cell r="W122" t="str">
            <v>0.6;0.4</v>
          </cell>
          <cell r="X122" t="str">
            <v>（暂未实装）被动招式：施展招式【九州纵横】额外增加外功攻击。</v>
          </cell>
          <cell r="AA122">
            <v>2</v>
          </cell>
          <cell r="AE122">
            <v>0</v>
          </cell>
          <cell r="AF122">
            <v>0</v>
          </cell>
          <cell r="AG122">
            <v>0</v>
          </cell>
          <cell r="AI122">
            <v>0</v>
          </cell>
          <cell r="AJ122">
            <v>0</v>
          </cell>
          <cell r="AL122" t="str">
            <v>qiangfa/Skill10_2</v>
          </cell>
          <cell r="AO122" t="str">
            <v>tricks/1040204</v>
          </cell>
          <cell r="AP122">
            <v>1040204</v>
          </cell>
        </row>
        <row r="123">
          <cell r="C123" t="str">
            <v>八荒尽取</v>
          </cell>
          <cell r="D123">
            <v>10</v>
          </cell>
          <cell r="E123" t="str">
            <v>武功</v>
          </cell>
          <cell r="F123" t="str">
            <v>长兵</v>
          </cell>
          <cell r="G123">
            <v>1</v>
          </cell>
          <cell r="H123">
            <v>4</v>
          </cell>
          <cell r="I123" t="str">
            <v>主动</v>
          </cell>
          <cell r="J123" t="str">
            <v>武学总章</v>
          </cell>
          <cell r="L123">
            <v>3</v>
          </cell>
          <cell r="M123" t="str">
            <v>持枪攻击3次，对前方目标造成3次{0}点伤害，此技能可中断普通攻击强制施展。</v>
          </cell>
          <cell r="R123">
            <v>0</v>
          </cell>
          <cell r="S123" t="str">
            <v>伤害</v>
          </cell>
          <cell r="T123">
            <v>1040205</v>
          </cell>
          <cell r="U123" t="str">
            <v>((1+武力*长兵系数*40*0.5)*(1/(1.5+1+1))*0.6+(外功攻击*0.6))*0.5</v>
          </cell>
          <cell r="V123" t="str">
            <v>((1+内息*长兵系数*40*0.5)*(1/(1.5+1+1))*0.4+(内功攻击*0.4))*0.5</v>
          </cell>
          <cell r="W123" t="str">
            <v>0.6;0.4</v>
          </cell>
          <cell r="X123" t="str">
            <v>主动招式：持枪对前方目标造成3段大量外功攻击伤害和部分内功攻击伤害，此招式可中断普通攻击强制施展。（影响属性：武力）</v>
          </cell>
          <cell r="AA123">
            <v>3</v>
          </cell>
          <cell r="AB123" t="str">
            <v>敌人</v>
          </cell>
          <cell r="AE123">
            <v>1</v>
          </cell>
          <cell r="AF123">
            <v>1</v>
          </cell>
          <cell r="AG123">
            <v>7</v>
          </cell>
          <cell r="AI123">
            <v>32</v>
          </cell>
          <cell r="AJ123">
            <v>19</v>
          </cell>
          <cell r="AK123" t="str">
            <v>8040203</v>
          </cell>
          <cell r="AL123" t="str">
            <v>qiangfa/Skill12</v>
          </cell>
          <cell r="AO123" t="str">
            <v>tricks/1040205</v>
          </cell>
          <cell r="AP123">
            <v>1040205</v>
          </cell>
        </row>
        <row r="124">
          <cell r="C124" t="str">
            <v>觐卸甲</v>
          </cell>
          <cell r="D124">
            <v>10</v>
          </cell>
          <cell r="E124" t="str">
            <v>武功</v>
          </cell>
          <cell r="F124" t="str">
            <v>长兵</v>
          </cell>
          <cell r="G124">
            <v>3</v>
          </cell>
          <cell r="H124">
            <v>4</v>
          </cell>
          <cell r="I124" t="str">
            <v>被动</v>
          </cell>
          <cell r="J124" t="str">
            <v>武学注解</v>
          </cell>
          <cell r="M124" t="str">
            <v>3技能每次攻击降低敌方5%防御，持续6秒。</v>
          </cell>
          <cell r="R124">
            <v>0</v>
          </cell>
          <cell r="T124">
            <v>1040206</v>
          </cell>
          <cell r="W124" t="str">
            <v>0.6;0.4</v>
          </cell>
          <cell r="X124" t="str">
            <v>（暂未实装）被动招式：招式【十方共主】每次攻击降低敌方5%外功防御，持续6秒。</v>
          </cell>
          <cell r="AE124">
            <v>0</v>
          </cell>
          <cell r="AO124" t="str">
            <v>tricks/1040206</v>
          </cell>
          <cell r="AP124">
            <v>1040206</v>
          </cell>
        </row>
        <row r="125">
          <cell r="C125" t="str">
            <v>敕封玄</v>
          </cell>
          <cell r="D125">
            <v>10</v>
          </cell>
          <cell r="E125" t="str">
            <v>武功</v>
          </cell>
          <cell r="F125" t="str">
            <v>长兵</v>
          </cell>
          <cell r="G125">
            <v>4</v>
          </cell>
          <cell r="H125">
            <v>4</v>
          </cell>
          <cell r="I125" t="str">
            <v>被动</v>
          </cell>
          <cell r="J125" t="str">
            <v>武学注解</v>
          </cell>
          <cell r="M125" t="str">
            <v>3技能旋转3次。</v>
          </cell>
          <cell r="R125">
            <v>0</v>
          </cell>
          <cell r="T125">
            <v>1040207</v>
          </cell>
          <cell r="W125" t="str">
            <v>0.6;0.4</v>
          </cell>
          <cell r="X125" t="str">
            <v>（暂未实装）被动招式：外功防御力和内功防御力额外提升15%</v>
          </cell>
          <cell r="AE125">
            <v>0</v>
          </cell>
          <cell r="AO125" t="str">
            <v>tricks/1040207</v>
          </cell>
          <cell r="AP125">
            <v>1040207</v>
          </cell>
        </row>
        <row r="126">
          <cell r="C126" t="str">
            <v>百战于野</v>
          </cell>
          <cell r="D126">
            <v>10</v>
          </cell>
          <cell r="E126" t="str">
            <v>武功</v>
          </cell>
          <cell r="F126" t="str">
            <v>长兵</v>
          </cell>
          <cell r="G126">
            <v>5</v>
          </cell>
          <cell r="H126">
            <v>4</v>
          </cell>
          <cell r="I126" t="str">
            <v>被动</v>
          </cell>
          <cell r="J126" t="str">
            <v>武学注解</v>
          </cell>
          <cell r="M126" t="str">
            <v>1技能4动作触发时，减少3技能CD1秒。</v>
          </cell>
          <cell r="R126">
            <v>0</v>
          </cell>
          <cell r="T126">
            <v>1040208</v>
          </cell>
          <cell r="W126" t="str">
            <v>0.6;0.4</v>
          </cell>
          <cell r="X126" t="str">
            <v>（暂未实装）被动招式：招式【九州纵横】4段攻击触发时，减少招式【十方共主】调息时间1秒。</v>
          </cell>
          <cell r="AE126">
            <v>0</v>
          </cell>
          <cell r="AO126" t="str">
            <v>tricks/1040208</v>
          </cell>
          <cell r="AP126">
            <v>1040208</v>
          </cell>
        </row>
        <row r="127">
          <cell r="C127" t="str">
            <v>辕镇厌</v>
          </cell>
          <cell r="D127">
            <v>10</v>
          </cell>
          <cell r="E127" t="str">
            <v>武功</v>
          </cell>
          <cell r="F127" t="str">
            <v>长兵</v>
          </cell>
          <cell r="G127">
            <v>6</v>
          </cell>
          <cell r="H127">
            <v>4</v>
          </cell>
          <cell r="I127" t="str">
            <v>被动</v>
          </cell>
          <cell r="J127" t="str">
            <v>武学注解</v>
          </cell>
          <cell r="M127" t="str">
            <v>5技能每次攻击时，给敌方上debuff【镇厌】持续10秒。</v>
          </cell>
          <cell r="R127">
            <v>0</v>
          </cell>
          <cell r="T127">
            <v>1040209</v>
          </cell>
          <cell r="W127" t="str">
            <v>0.6;0.4</v>
          </cell>
          <cell r="X127" t="str">
            <v>（暂未实装）被动招式：施展招式【八荒尽取】时，每次击中敌人会使其造成一层【镇厌】效果，【诛祟破邪】习得后，施展招式【九州纵横】4段攻击会额外增加15%暴击伤害，持续10秒。</v>
          </cell>
          <cell r="AE127">
            <v>0</v>
          </cell>
          <cell r="AO127" t="str">
            <v>tricks/1040209</v>
          </cell>
          <cell r="AP127">
            <v>1040209</v>
          </cell>
        </row>
        <row r="128">
          <cell r="C128" t="str">
            <v>诛祟破邪</v>
          </cell>
          <cell r="D128">
            <v>10</v>
          </cell>
          <cell r="E128" t="str">
            <v>武功</v>
          </cell>
          <cell r="F128" t="str">
            <v>长兵</v>
          </cell>
          <cell r="G128">
            <v>7</v>
          </cell>
          <cell r="H128">
            <v>4</v>
          </cell>
          <cell r="I128" t="str">
            <v>被动</v>
          </cell>
          <cell r="J128" t="str">
            <v>武学注解</v>
          </cell>
          <cell r="M128" t="str">
            <v>1技能4动作触发时，霸体，提升伤害40%，同时对有【镇厌】debuff的敌方提升更多伤害（每一层20%）。</v>
          </cell>
          <cell r="R128">
            <v>0</v>
          </cell>
          <cell r="T128">
            <v>1040210</v>
          </cell>
          <cell r="W128" t="str">
            <v>0.6;0.4</v>
          </cell>
          <cell r="X128" t="str">
            <v>（暂未实装）被动招式：施展招式【九州纵横】攻击时会霸体，同时对有【镇厌】效果敌人增加10％暴击几率</v>
          </cell>
          <cell r="AE128">
            <v>0</v>
          </cell>
          <cell r="AK128" t="str">
            <v>8040201;8040204</v>
          </cell>
          <cell r="AO128" t="str">
            <v>tricks/1040210</v>
          </cell>
          <cell r="AP128">
            <v>1040210</v>
          </cell>
        </row>
        <row r="129">
          <cell r="C129" t="str">
            <v>无我无相</v>
          </cell>
          <cell r="D129">
            <v>11</v>
          </cell>
          <cell r="E129" t="str">
            <v>武功</v>
          </cell>
          <cell r="F129" t="str">
            <v>长兵</v>
          </cell>
          <cell r="G129">
            <v>1</v>
          </cell>
          <cell r="H129">
            <v>4</v>
          </cell>
          <cell r="I129" t="str">
            <v>主动</v>
          </cell>
          <cell r="J129" t="str">
            <v>武学总章</v>
          </cell>
          <cell r="L129">
            <v>1</v>
          </cell>
          <cell r="M129" t="str">
            <v>旋转4次。</v>
          </cell>
          <cell r="R129">
            <v>0</v>
          </cell>
          <cell r="S129" t="str">
            <v>伤害</v>
          </cell>
          <cell r="T129">
            <v>1040301</v>
          </cell>
          <cell r="U129" t="str">
            <v>((1+筋骨*众相菩提杖*40*0.5)*(1.5/(1.5+1+0.5))*0.3+(外功攻击*0.3))*0.3</v>
          </cell>
          <cell r="V129" t="str">
            <v>((1+筋骨*众相菩提杖*40*0.5)*(1.5/(1.5+1+0.5))*0.7+(内功攻击*0.7))*0.3</v>
          </cell>
          <cell r="W129" t="str">
            <v>0.3;0.7</v>
          </cell>
          <cell r="X129" t="str">
            <v>主动招式：旋转4次，对目标造成部分外功攻击伤害和大量内功攻击伤害。（影响属性：筋骨）</v>
          </cell>
          <cell r="AB129" t="str">
            <v>敌人</v>
          </cell>
          <cell r="AE129">
            <v>1</v>
          </cell>
          <cell r="AF129">
            <v>1</v>
          </cell>
          <cell r="AG129">
            <v>6</v>
          </cell>
          <cell r="AI129">
            <v>40</v>
          </cell>
          <cell r="AJ129">
            <v>26</v>
          </cell>
          <cell r="AL129" t="str">
            <v>qiangfa/Skill13</v>
          </cell>
          <cell r="AO129" t="str">
            <v>tricks/1040301</v>
          </cell>
          <cell r="AP129">
            <v>1040301</v>
          </cell>
        </row>
        <row r="130">
          <cell r="C130" t="str">
            <v>如如不动</v>
          </cell>
          <cell r="D130">
            <v>11</v>
          </cell>
          <cell r="E130" t="str">
            <v>武功</v>
          </cell>
          <cell r="F130" t="str">
            <v>长兵</v>
          </cell>
          <cell r="G130">
            <v>1</v>
          </cell>
          <cell r="H130">
            <v>4</v>
          </cell>
          <cell r="I130" t="str">
            <v>被动</v>
          </cell>
          <cell r="J130" t="str">
            <v>武学注解</v>
          </cell>
          <cell r="M130" t="str">
            <v>每次普攻获得buff【不动】：提升4%防御，持续8秒，最高叠加5次。</v>
          </cell>
          <cell r="R130">
            <v>0</v>
          </cell>
          <cell r="T130">
            <v>1040302</v>
          </cell>
          <cell r="W130" t="str">
            <v>0.3;0.7</v>
          </cell>
          <cell r="X130" t="str">
            <v>（暂未实装）被动招式：每次轻击获得1层【不动】效果：提升4%防御，持续8秒，最高叠加5次。</v>
          </cell>
          <cell r="AE130">
            <v>0</v>
          </cell>
          <cell r="AO130" t="str">
            <v>tricks/1040302</v>
          </cell>
          <cell r="AP130">
            <v>1040302</v>
          </cell>
        </row>
        <row r="131">
          <cell r="C131" t="str">
            <v>一苇横江</v>
          </cell>
          <cell r="D131">
            <v>11</v>
          </cell>
          <cell r="E131" t="str">
            <v>武功</v>
          </cell>
          <cell r="F131" t="str">
            <v>长兵</v>
          </cell>
          <cell r="G131">
            <v>1</v>
          </cell>
          <cell r="H131">
            <v>4</v>
          </cell>
          <cell r="I131" t="str">
            <v>主动</v>
          </cell>
          <cell r="J131" t="str">
            <v>武学总章</v>
          </cell>
          <cell r="L131">
            <v>2</v>
          </cell>
          <cell r="M131" t="str">
            <v>站立于棍上，按住键位不动时，最多持续3秒，可以弹反所有飞行道具，格挡攻击，松开键位时，棍棒弹起攻击前方敌人，击飞。</v>
          </cell>
          <cell r="R131">
            <v>0</v>
          </cell>
          <cell r="S131" t="str">
            <v>伤害</v>
          </cell>
          <cell r="T131">
            <v>1040303</v>
          </cell>
          <cell r="U131" t="str">
            <v>((1+筋骨*众相菩提杖*40*0.5)*(1/(1.5+1+0.5))*0.3+(外功攻击*0.3))</v>
          </cell>
          <cell r="V131" t="str">
            <v>((1+筋骨*众相菩提杖*40*0.5)*(1/(1.5+1+0.5))*0.7+(内功攻击*0.7))</v>
          </cell>
          <cell r="W131" t="str">
            <v>0.3;0.7</v>
          </cell>
          <cell r="X131" t="str">
            <v>主动招式：按住键位不动时站立于棍上，可以弹反所有飞行道具和格挡攻击，松开键位时，棍棒弹起击飞前方敌人，对目标造成部分外功攻击伤害和大量内功攻击伤害。（影响属性：筋骨）</v>
          </cell>
          <cell r="AB131" t="str">
            <v>敌人</v>
          </cell>
          <cell r="AE131">
            <v>1</v>
          </cell>
          <cell r="AF131">
            <v>1</v>
          </cell>
          <cell r="AG131">
            <v>5</v>
          </cell>
          <cell r="AI131">
            <v>35</v>
          </cell>
          <cell r="AJ131">
            <v>19</v>
          </cell>
          <cell r="AL131" t="str">
            <v>qiangfa/Skill14</v>
          </cell>
          <cell r="AO131" t="str">
            <v>tricks/1040303</v>
          </cell>
          <cell r="AP131">
            <v>1040303</v>
          </cell>
        </row>
        <row r="132">
          <cell r="C132" t="str">
            <v>金钟无色</v>
          </cell>
          <cell r="D132">
            <v>11</v>
          </cell>
          <cell r="E132" t="str">
            <v>武功</v>
          </cell>
          <cell r="F132" t="str">
            <v>长兵</v>
          </cell>
          <cell r="G132">
            <v>2</v>
          </cell>
          <cell r="H132">
            <v>4</v>
          </cell>
          <cell r="I132" t="str">
            <v>被动</v>
          </cell>
          <cell r="J132" t="str">
            <v>武学注解</v>
          </cell>
          <cell r="M132" t="str">
            <v>3技能释放时增加BUFF，降低格挡体力消耗值50%，持续10秒，不可叠加，只能刷新</v>
          </cell>
          <cell r="R132">
            <v>0</v>
          </cell>
          <cell r="T132">
            <v>1040304</v>
          </cell>
          <cell r="W132" t="str">
            <v>0.3;0.7</v>
          </cell>
          <cell r="X132" t="str">
            <v>（暂未实装）被动招式：【一苇横江】招式释放时获得【横练】效果，降低50%格挡时所消耗的体力，持续10秒。（影响属性：筋骨）</v>
          </cell>
          <cell r="AE132">
            <v>0</v>
          </cell>
          <cell r="AO132" t="str">
            <v>tricks/1040304</v>
          </cell>
          <cell r="AP132">
            <v>1040304</v>
          </cell>
        </row>
        <row r="133">
          <cell r="C133" t="str">
            <v>拈花掷象</v>
          </cell>
          <cell r="D133">
            <v>11</v>
          </cell>
          <cell r="E133" t="str">
            <v>武功</v>
          </cell>
          <cell r="F133" t="str">
            <v>长兵</v>
          </cell>
          <cell r="G133">
            <v>1</v>
          </cell>
          <cell r="H133">
            <v>4</v>
          </cell>
          <cell r="I133" t="str">
            <v>主动</v>
          </cell>
          <cell r="J133" t="str">
            <v>武学总章</v>
          </cell>
          <cell r="L133">
            <v>3</v>
          </cell>
          <cell r="M133" t="str">
            <v>格挡状态下，按下此键，弹反，并向前横踢一脚，随后挥棍3次，非格挡状态下也可以直接使用但无弹反，浮空。</v>
          </cell>
          <cell r="R133">
            <v>0</v>
          </cell>
          <cell r="S133" t="str">
            <v>伤害</v>
          </cell>
          <cell r="T133">
            <v>1040305</v>
          </cell>
          <cell r="U133" t="str">
            <v>((1+筋骨*众相菩提杖*40*0.5)*(0.5/(1.5+1+0.5))*0.3+(外功攻击*0.3))</v>
          </cell>
          <cell r="V133" t="str">
            <v>((1+筋骨*众相菩提杖*40*0.5)*(0.5/(1.5+1+0.5))*0.7+(内功攻击*0.7))</v>
          </cell>
          <cell r="W133" t="str">
            <v>0.3;0.7</v>
          </cell>
          <cell r="X133" t="str">
            <v>主动招式：向前横踢一脚，随后挥棍3次，造成部分外功攻击伤害和大量内功攻击伤害，过程中受到的伤害降低。（影响属性：筋骨）</v>
          </cell>
          <cell r="AB133" t="str">
            <v>敌人</v>
          </cell>
          <cell r="AE133">
            <v>1</v>
          </cell>
          <cell r="AF133">
            <v>1</v>
          </cell>
          <cell r="AG133">
            <v>6</v>
          </cell>
          <cell r="AI133">
            <v>40</v>
          </cell>
          <cell r="AJ133">
            <v>26</v>
          </cell>
          <cell r="AL133" t="str">
            <v>qiangfa/Skill15</v>
          </cell>
          <cell r="AO133" t="str">
            <v>tricks/1040305</v>
          </cell>
          <cell r="AP133">
            <v>1040305</v>
          </cell>
        </row>
        <row r="134">
          <cell r="C134" t="str">
            <v>枯荣禅</v>
          </cell>
          <cell r="D134">
            <v>11</v>
          </cell>
          <cell r="E134" t="str">
            <v>武功</v>
          </cell>
          <cell r="F134" t="str">
            <v>长兵</v>
          </cell>
          <cell r="G134">
            <v>3</v>
          </cell>
          <cell r="H134">
            <v>4</v>
          </cell>
          <cell r="I134" t="str">
            <v>被动</v>
          </cell>
          <cell r="J134" t="str">
            <v>武学注解</v>
          </cell>
          <cell r="M134" t="str">
            <v>5技能每次攻击给敌方增加debuff【枯荣】，降低对方攻击5%，持续6秒，最多叠加3层。</v>
          </cell>
          <cell r="R134">
            <v>0</v>
          </cell>
          <cell r="T134">
            <v>1040306</v>
          </cell>
          <cell r="W134" t="str">
            <v>0.3;0.7</v>
          </cell>
          <cell r="X134" t="str">
            <v>（暂未实装）被动招式：【拈花掷象】每次攻击给敌方增加1层【枯荣】效果，降低对方5%外功攻击和内功攻击，持续6秒，最多叠加3层。</v>
          </cell>
          <cell r="AE134">
            <v>0</v>
          </cell>
          <cell r="AO134" t="str">
            <v>tricks/1040306</v>
          </cell>
          <cell r="AP134">
            <v>1040306</v>
          </cell>
        </row>
        <row r="135">
          <cell r="C135" t="str">
            <v>袖纳乾坤</v>
          </cell>
          <cell r="D135">
            <v>11</v>
          </cell>
          <cell r="E135" t="str">
            <v>武功</v>
          </cell>
          <cell r="F135" t="str">
            <v>长兵</v>
          </cell>
          <cell r="G135">
            <v>4</v>
          </cell>
          <cell r="H135">
            <v>4</v>
          </cell>
          <cell r="I135" t="str">
            <v>被动</v>
          </cell>
          <cell r="J135" t="str">
            <v>武学注解</v>
          </cell>
          <cell r="M135" t="str">
            <v>技能1可以抵消所有飞行道具（不包括回马枪）。</v>
          </cell>
          <cell r="R135">
            <v>0</v>
          </cell>
          <cell r="T135">
            <v>1040307</v>
          </cell>
          <cell r="W135" t="str">
            <v>0.3;0.7</v>
          </cell>
          <cell r="X135" t="str">
            <v>（暂未实装）被动招式：【无我无相】可以抵消所有弹道攻击伤害（不包括回马枪）。</v>
          </cell>
          <cell r="AE135">
            <v>0</v>
          </cell>
          <cell r="AO135" t="str">
            <v>tricks/1040307</v>
          </cell>
          <cell r="AP135">
            <v>1040307</v>
          </cell>
        </row>
        <row r="136">
          <cell r="C136" t="str">
            <v>须弥无量</v>
          </cell>
          <cell r="D136">
            <v>11</v>
          </cell>
          <cell r="E136" t="str">
            <v>武功</v>
          </cell>
          <cell r="F136" t="str">
            <v>长兵</v>
          </cell>
          <cell r="G136">
            <v>5</v>
          </cell>
          <cell r="H136">
            <v>4</v>
          </cell>
          <cell r="I136" t="str">
            <v>被动</v>
          </cell>
          <cell r="J136" t="str">
            <v>武学注解</v>
          </cell>
          <cell r="M136" t="str">
            <v>1技能有几率50%+根骨*系数/境界 触发第5次攻击。</v>
          </cell>
          <cell r="R136">
            <v>0</v>
          </cell>
          <cell r="T136">
            <v>1040308</v>
          </cell>
          <cell r="W136" t="str">
            <v>0.3;0.7</v>
          </cell>
          <cell r="X136" t="str">
            <v>（暂未实装）被动招式：【无我无相】提升外功攻击伤害。</v>
          </cell>
          <cell r="AE136">
            <v>0</v>
          </cell>
          <cell r="AO136" t="str">
            <v>tricks/1040308</v>
          </cell>
          <cell r="AP136">
            <v>1040308</v>
          </cell>
        </row>
        <row r="137">
          <cell r="C137" t="str">
            <v>慈悲渡厄</v>
          </cell>
          <cell r="D137">
            <v>11</v>
          </cell>
          <cell r="E137" t="str">
            <v>武功</v>
          </cell>
          <cell r="F137" t="str">
            <v>长兵</v>
          </cell>
          <cell r="G137">
            <v>6</v>
          </cell>
          <cell r="H137">
            <v>4</v>
          </cell>
          <cell r="I137" t="str">
            <v>被动</v>
          </cell>
          <cell r="J137" t="str">
            <v>武学注解</v>
          </cell>
          <cell r="M137" t="str">
            <v>5技能弹反时恢复血量6%。</v>
          </cell>
          <cell r="R137">
            <v>0</v>
          </cell>
          <cell r="T137">
            <v>1040309</v>
          </cell>
          <cell r="W137" t="str">
            <v>0.3;0.7</v>
          </cell>
          <cell r="X137" t="str">
            <v>（暂未实装）被动招式：【拈花掷象】招式弹反时恢复自身固定气血值{0}。（影响属性：筋骨）</v>
          </cell>
          <cell r="AE137">
            <v>0</v>
          </cell>
          <cell r="AO137" t="str">
            <v>tricks/1040309</v>
          </cell>
          <cell r="AP137">
            <v>1040309</v>
          </cell>
        </row>
        <row r="138">
          <cell r="C138" t="str">
            <v>金刚怒目</v>
          </cell>
          <cell r="D138">
            <v>11</v>
          </cell>
          <cell r="E138" t="str">
            <v>武功</v>
          </cell>
          <cell r="F138" t="str">
            <v>长兵</v>
          </cell>
          <cell r="G138">
            <v>7</v>
          </cell>
          <cell r="H138">
            <v>4</v>
          </cell>
          <cell r="I138" t="str">
            <v>被动</v>
          </cell>
          <cell r="J138" t="str">
            <v>武学注解</v>
          </cell>
          <cell r="M138" t="str">
            <v>血量低于30%，当受到伤害&gt;0时自动触发一次弹反，无敌1秒且驱除所有debuff，回复自身血量20%+内息*系数/境界，CD30秒。（如果浮空状态，立即结束浮空并播放空中攻击动作然后正常降落下来，如果是站立受击状态，立刻恢复正常站立状态且播放弹反动作）</v>
          </cell>
          <cell r="R138">
            <v>0</v>
          </cell>
          <cell r="T138">
            <v>1040310</v>
          </cell>
          <cell r="W138" t="str">
            <v>0.3;0.7</v>
          </cell>
          <cell r="X138" t="str">
            <v>（暂未实装）被动招式：当前气血低于70%，额外增加10％反伤属性，当前气血回复至70％以上时效果消失。</v>
          </cell>
          <cell r="AE138">
            <v>0</v>
          </cell>
          <cell r="AO138" t="str">
            <v>tricks/1040310</v>
          </cell>
          <cell r="AP138">
            <v>1040310</v>
          </cell>
        </row>
        <row r="139">
          <cell r="C139" t="str">
            <v>转千阙</v>
          </cell>
          <cell r="D139" t="str">
            <v>不是技能</v>
          </cell>
          <cell r="E139" t="str">
            <v>武功</v>
          </cell>
          <cell r="F139" t="str">
            <v>扇法</v>
          </cell>
          <cell r="G139">
            <v>1</v>
          </cell>
          <cell r="H139">
            <v>5</v>
          </cell>
          <cell r="I139" t="str">
            <v>主动</v>
          </cell>
          <cell r="J139" t="str">
            <v>江湖通式</v>
          </cell>
          <cell r="L139">
            <v>5</v>
          </cell>
          <cell r="M139" t="str">
            <v>整个身体压低，攻击目标腿部，造成击倒效果。(无法格挡，不能中断普攻)</v>
          </cell>
          <cell r="Q139">
            <v>1</v>
          </cell>
          <cell r="R139">
            <v>0</v>
          </cell>
          <cell r="S139" t="str">
            <v>伤害</v>
          </cell>
          <cell r="T139">
            <v>1050002</v>
          </cell>
          <cell r="U139" t="str">
            <v>外功攻击*0.11</v>
          </cell>
          <cell r="V139" t="str">
            <v>内功攻击*1.03</v>
          </cell>
          <cell r="W139" t="str">
            <v>0.1;0.9</v>
          </cell>
          <cell r="X139" t="str">
            <v>主动招式：将全身之力急于扇中攻向敌人下盘，造成部分外功攻击伤害和大量内功攻击伤害，且将对方击倒。（影响属性：外功攻击，内功攻击）</v>
          </cell>
          <cell r="AA139">
            <v>1</v>
          </cell>
          <cell r="AB139" t="str">
            <v>敌人</v>
          </cell>
          <cell r="AC139" t="str">
            <v>击倒</v>
          </cell>
          <cell r="AE139">
            <v>2</v>
          </cell>
          <cell r="AF139">
            <v>0</v>
          </cell>
          <cell r="AG139">
            <v>4</v>
          </cell>
          <cell r="AI139">
            <v>58</v>
          </cell>
          <cell r="AJ139">
            <v>39</v>
          </cell>
          <cell r="AL139" t="str">
            <v>shanzi/Skill5</v>
          </cell>
          <cell r="AO139" t="str">
            <v>tricks/1050002</v>
          </cell>
          <cell r="AP139">
            <v>1050002</v>
          </cell>
        </row>
        <row r="140">
          <cell r="C140" t="str">
            <v>复重楼</v>
          </cell>
          <cell r="D140" t="str">
            <v>不是技能</v>
          </cell>
          <cell r="E140" t="str">
            <v>武功</v>
          </cell>
          <cell r="F140" t="str">
            <v>扇法</v>
          </cell>
          <cell r="G140">
            <v>1</v>
          </cell>
          <cell r="H140">
            <v>5</v>
          </cell>
          <cell r="I140" t="str">
            <v>主动</v>
          </cell>
          <cell r="J140" t="str">
            <v>江湖通式</v>
          </cell>
          <cell r="L140">
            <v>4</v>
          </cell>
          <cell r="M140" t="str">
            <v>复重楼   释放出毒砂,致盲状态</v>
          </cell>
          <cell r="Q140">
            <v>5</v>
          </cell>
          <cell r="R140">
            <v>0</v>
          </cell>
          <cell r="S140" t="str">
            <v>伤害</v>
          </cell>
          <cell r="T140">
            <v>1050001</v>
          </cell>
          <cell r="U140" t="str">
            <v>外功攻击*0.11</v>
          </cell>
          <cell r="V140" t="str">
            <v>内功攻击*1.03</v>
          </cell>
          <cell r="W140" t="str">
            <v>0.1;0.9</v>
          </cell>
          <cell r="X140" t="str">
            <v>主动招式：将毒砂暗藏于扇中，展开后将毒砂释放，给敌人造成部分外功攻击伤害和大量内功攻击伤害。（影响属性：外功攻击，内功攻击）</v>
          </cell>
          <cell r="AA140">
            <v>1</v>
          </cell>
          <cell r="AB140" t="str">
            <v>敌人</v>
          </cell>
          <cell r="AE140">
            <v>2</v>
          </cell>
          <cell r="AF140">
            <v>0</v>
          </cell>
          <cell r="AG140">
            <v>4</v>
          </cell>
          <cell r="AI140">
            <v>45</v>
          </cell>
          <cell r="AJ140">
            <v>32</v>
          </cell>
          <cell r="AK140" t="str">
            <v>8050102;</v>
          </cell>
          <cell r="AL140" t="str">
            <v>shanzi/Skill4</v>
          </cell>
          <cell r="AO140" t="str">
            <v>tricks/1050001</v>
          </cell>
          <cell r="AP140">
            <v>1050001</v>
          </cell>
        </row>
        <row r="141">
          <cell r="C141" t="str">
            <v>问秋风</v>
          </cell>
          <cell r="D141">
            <v>12</v>
          </cell>
          <cell r="E141" t="str">
            <v>武功</v>
          </cell>
          <cell r="F141" t="str">
            <v>扇法</v>
          </cell>
          <cell r="G141">
            <v>1</v>
          </cell>
          <cell r="H141">
            <v>5</v>
          </cell>
          <cell r="I141" t="str">
            <v>主动</v>
          </cell>
          <cell r="J141" t="str">
            <v>武学总章</v>
          </cell>
          <cell r="L141">
            <v>1</v>
          </cell>
          <cell r="M141" t="str">
            <v>扇子的第一技能：问秋风 持扇直刺</v>
          </cell>
          <cell r="Q141">
            <v>2</v>
          </cell>
          <cell r="R141">
            <v>0</v>
          </cell>
          <cell r="S141" t="str">
            <v>伤害</v>
          </cell>
          <cell r="T141">
            <v>1050101</v>
          </cell>
          <cell r="U141" t="str">
            <v>((1+武力*扇子系数*40*0.5)*(1.5/(1.5+1+1))*0.1+(外功攻击*0.1))*0.6</v>
          </cell>
          <cell r="V141" t="str">
            <v>((1+内息*扇子系数*40*0.5)*(1.5/(1.5+1+1))*0.9+(内功攻击*0.9))*0.6</v>
          </cell>
          <cell r="W141" t="str">
            <v>0.1;0.9</v>
          </cell>
          <cell r="X141" t="str">
            <v>主动招式：持扇直刺后展开，给敌人造成3段部分外功攻击伤害和大量内功攻击伤害。（影响属性：内息）</v>
          </cell>
          <cell r="AA141">
            <v>1</v>
          </cell>
          <cell r="AB141" t="str">
            <v>敌人</v>
          </cell>
          <cell r="AE141">
            <v>1</v>
          </cell>
          <cell r="AF141">
            <v>1</v>
          </cell>
          <cell r="AG141">
            <v>5</v>
          </cell>
          <cell r="AI141">
            <v>39</v>
          </cell>
          <cell r="AJ141">
            <v>26</v>
          </cell>
          <cell r="AL141" t="str">
            <v>shanzi/Skill1</v>
          </cell>
          <cell r="AO141" t="str">
            <v>tricks/1050101</v>
          </cell>
          <cell r="AP141">
            <v>1050101</v>
          </cell>
        </row>
        <row r="142">
          <cell r="C142" t="str">
            <v>萧意寒</v>
          </cell>
          <cell r="D142">
            <v>12</v>
          </cell>
          <cell r="E142" t="str">
            <v>武功</v>
          </cell>
          <cell r="F142" t="str">
            <v>扇法</v>
          </cell>
          <cell r="G142">
            <v>1</v>
          </cell>
          <cell r="H142">
            <v>5</v>
          </cell>
          <cell r="I142" t="str">
            <v>被动</v>
          </cell>
          <cell r="J142" t="str">
            <v>武学注解</v>
          </cell>
          <cell r="M142" t="str">
            <v>施展招式【问秋风】时，有概率展开折扇（10+身法*0.3/境界等级）%，对范围内目标造成伤害。</v>
          </cell>
          <cell r="Q142">
            <v>3</v>
          </cell>
          <cell r="R142">
            <v>0</v>
          </cell>
          <cell r="S142" t="str">
            <v>增加buff</v>
          </cell>
          <cell r="T142">
            <v>1050102</v>
          </cell>
          <cell r="W142" t="str">
            <v>0.1;0.9</v>
          </cell>
          <cell r="X142" t="str">
            <v>（暂未实装）被动招式：角色的内功攻击力额外提升10%,外功攻击力降低5%。</v>
          </cell>
          <cell r="AA142">
            <v>1</v>
          </cell>
          <cell r="AE142">
            <v>0</v>
          </cell>
          <cell r="AF142">
            <v>0</v>
          </cell>
          <cell r="AG142">
            <v>0</v>
          </cell>
          <cell r="AI142">
            <v>0</v>
          </cell>
          <cell r="AJ142">
            <v>0</v>
          </cell>
          <cell r="AK142">
            <v>8050104</v>
          </cell>
          <cell r="AO142" t="str">
            <v>tricks/1050102</v>
          </cell>
          <cell r="AP142">
            <v>1050102</v>
          </cell>
        </row>
        <row r="143">
          <cell r="C143" t="str">
            <v>归去来</v>
          </cell>
          <cell r="D143">
            <v>12</v>
          </cell>
          <cell r="E143" t="str">
            <v>武功</v>
          </cell>
          <cell r="F143" t="str">
            <v>扇法</v>
          </cell>
          <cell r="G143">
            <v>1</v>
          </cell>
          <cell r="H143">
            <v>5</v>
          </cell>
          <cell r="I143" t="str">
            <v>主动</v>
          </cell>
          <cell r="J143" t="str">
            <v>武学总章</v>
          </cell>
          <cell r="L143">
            <v>2</v>
          </cell>
          <cell r="M143" t="str">
            <v>扇子的第三技能：归去来   抛出折扇</v>
          </cell>
          <cell r="Q143">
            <v>1</v>
          </cell>
          <cell r="R143">
            <v>0</v>
          </cell>
          <cell r="S143" t="str">
            <v>飞行道具</v>
          </cell>
          <cell r="T143">
            <v>1050103</v>
          </cell>
          <cell r="W143" t="str">
            <v>0.1;0.9</v>
          </cell>
          <cell r="X143" t="str">
            <v>主动招式：将折扇向前抛出回旋折返，折扇沿途攻击敌人造成部分外功攻击伤害和大量内功攻击伤害。（影响属性：内息）</v>
          </cell>
          <cell r="AA143">
            <v>1</v>
          </cell>
          <cell r="AB143" t="str">
            <v>敌人</v>
          </cell>
          <cell r="AE143">
            <v>1</v>
          </cell>
          <cell r="AF143">
            <v>1</v>
          </cell>
          <cell r="AG143">
            <v>4</v>
          </cell>
          <cell r="AI143">
            <v>39</v>
          </cell>
          <cell r="AJ143">
            <v>26</v>
          </cell>
          <cell r="AK143">
            <v>8050101</v>
          </cell>
          <cell r="AL143" t="str">
            <v>shanzi/Skill3</v>
          </cell>
          <cell r="AO143" t="str">
            <v>tricks/1050103</v>
          </cell>
          <cell r="AP143">
            <v>1050103</v>
          </cell>
        </row>
        <row r="144">
          <cell r="C144" t="str">
            <v>觅难寻</v>
          </cell>
          <cell r="D144">
            <v>12</v>
          </cell>
          <cell r="E144" t="str">
            <v>武功</v>
          </cell>
          <cell r="F144" t="str">
            <v>扇法</v>
          </cell>
          <cell r="G144">
            <v>2</v>
          </cell>
          <cell r="H144">
            <v>5</v>
          </cell>
          <cell r="I144" t="str">
            <v>被动</v>
          </cell>
          <cell r="J144" t="str">
            <v>武学注解</v>
          </cell>
          <cell r="M144" t="str">
            <v>重击攻击命中目标时，获得buff：【难觅】(难觅：下一次施展【问秋风】时必定触发【萧意寒】效果，持续5秒。)</v>
          </cell>
          <cell r="R144">
            <v>0</v>
          </cell>
          <cell r="S144" t="str">
            <v>增加buff</v>
          </cell>
          <cell r="T144">
            <v>1050104</v>
          </cell>
          <cell r="W144" t="str">
            <v>0.1;0.9</v>
          </cell>
          <cell r="X144" t="str">
            <v>（暂未实装）被动招式：重击攻击到敌人时，自身获得【难觅】效果：下一次施展【问秋风】时必定触发【萧意寒】效果，持续5秒。</v>
          </cell>
          <cell r="AA144">
            <v>2</v>
          </cell>
          <cell r="AB144" t="str">
            <v>自己</v>
          </cell>
          <cell r="AE144">
            <v>0</v>
          </cell>
          <cell r="AF144">
            <v>0</v>
          </cell>
          <cell r="AG144">
            <v>0</v>
          </cell>
          <cell r="AI144">
            <v>0</v>
          </cell>
          <cell r="AJ144">
            <v>0</v>
          </cell>
          <cell r="AK144">
            <v>8050105</v>
          </cell>
          <cell r="AO144" t="str">
            <v>tricks/1050104</v>
          </cell>
          <cell r="AP144">
            <v>1050104</v>
          </cell>
        </row>
        <row r="145">
          <cell r="C145" t="str">
            <v>柔云绕指</v>
          </cell>
          <cell r="D145">
            <v>12</v>
          </cell>
          <cell r="E145" t="str">
            <v>武功</v>
          </cell>
          <cell r="F145" t="str">
            <v>扇法</v>
          </cell>
          <cell r="G145">
            <v>1</v>
          </cell>
          <cell r="H145">
            <v>5</v>
          </cell>
          <cell r="I145" t="str">
            <v>主动</v>
          </cell>
          <cell r="J145" t="str">
            <v>武学总章</v>
          </cell>
          <cell r="L145">
            <v>3</v>
          </cell>
          <cell r="M145" t="str">
            <v>扇子处于展开状态向前攻击，在短距离旋转两次后，扇子将回手。</v>
          </cell>
          <cell r="Q145">
            <v>2</v>
          </cell>
          <cell r="R145">
            <v>0</v>
          </cell>
          <cell r="S145" t="str">
            <v>伤害</v>
          </cell>
          <cell r="T145">
            <v>1050105</v>
          </cell>
          <cell r="U145" t="str">
            <v>((1+武力*扇子系数*40*0.5)*(1/(1.5+1+1))*0.1+(外功攻击*0.1))*0.5</v>
          </cell>
          <cell r="V145" t="str">
            <v>((1+内息*扇子系数*40*0.5)*(1/(1.5+1+1))*0.9+(内功攻击*0.9))*0.5</v>
          </cell>
          <cell r="W145" t="str">
            <v>0.1;0.9</v>
          </cell>
          <cell r="X145" t="str">
            <v>主动招式：轻柔曲折、飘忽不定，显得招式变幻无常，给敌人造成部分外功攻击伤害和大量内功攻击伤害。（影响属性：内息）</v>
          </cell>
          <cell r="AA145">
            <v>2</v>
          </cell>
          <cell r="AB145" t="str">
            <v>敌人</v>
          </cell>
          <cell r="AE145">
            <v>1</v>
          </cell>
          <cell r="AF145">
            <v>1</v>
          </cell>
          <cell r="AG145">
            <v>7</v>
          </cell>
          <cell r="AI145">
            <v>39</v>
          </cell>
          <cell r="AJ145">
            <v>26</v>
          </cell>
          <cell r="AL145" t="str">
            <v>shanzi/Skill6</v>
          </cell>
          <cell r="AO145" t="str">
            <v>tricks/1050105</v>
          </cell>
          <cell r="AP145">
            <v>1050105</v>
          </cell>
        </row>
        <row r="146">
          <cell r="C146" t="str">
            <v>悲穷途</v>
          </cell>
          <cell r="D146">
            <v>12</v>
          </cell>
          <cell r="E146" t="str">
            <v>武功</v>
          </cell>
          <cell r="F146" t="str">
            <v>扇法</v>
          </cell>
          <cell r="G146">
            <v>3</v>
          </cell>
          <cell r="H146">
            <v>5</v>
          </cell>
          <cell r="I146" t="str">
            <v>被动</v>
          </cell>
          <cell r="J146" t="str">
            <v>武学注解</v>
          </cell>
          <cell r="M146" t="str">
            <v>自身血量值在(20%)以下时，获得buff：【穷途】(穷途：提升移动速度20%，持续(10)秒。</v>
          </cell>
          <cell r="R146">
            <v>0</v>
          </cell>
          <cell r="S146" t="str">
            <v>增加buff</v>
          </cell>
          <cell r="T146">
            <v>1050106</v>
          </cell>
          <cell r="W146" t="str">
            <v>0.1;0.9</v>
          </cell>
          <cell r="X146" t="str">
            <v>（暂未实装）被动招式：当自身气血在20%以下时，获得【穷途】效果：提升移动速度20%，持续10秒。</v>
          </cell>
          <cell r="AB146" t="str">
            <v>自己</v>
          </cell>
          <cell r="AE146">
            <v>0</v>
          </cell>
          <cell r="AF146">
            <v>0</v>
          </cell>
          <cell r="AG146">
            <v>20</v>
          </cell>
          <cell r="AI146">
            <v>0</v>
          </cell>
          <cell r="AJ146">
            <v>0</v>
          </cell>
          <cell r="AK146" t="str">
            <v>8050103;</v>
          </cell>
          <cell r="AO146" t="str">
            <v>tricks/1050106</v>
          </cell>
          <cell r="AP146">
            <v>1050106</v>
          </cell>
        </row>
        <row r="147">
          <cell r="C147" t="str">
            <v>生亦欢</v>
          </cell>
          <cell r="D147">
            <v>12</v>
          </cell>
          <cell r="E147" t="str">
            <v>武功</v>
          </cell>
          <cell r="F147" t="str">
            <v>扇法</v>
          </cell>
          <cell r="G147">
            <v>4</v>
          </cell>
          <cell r="H147">
            <v>5</v>
          </cell>
          <cell r="I147" t="str">
            <v>被动</v>
          </cell>
          <cell r="J147" t="str">
            <v>武学注解</v>
          </cell>
          <cell r="M147" t="str">
            <v>普通攻击具有(30%)概率使敌方目标【中毒】</v>
          </cell>
          <cell r="R147">
            <v>0</v>
          </cell>
          <cell r="S147" t="str">
            <v>增加buff</v>
          </cell>
          <cell r="T147">
            <v>1050107</v>
          </cell>
          <cell r="W147" t="str">
            <v>0.1;0.9</v>
          </cell>
          <cell r="X147" t="str">
            <v>（暂未实装）被动招式：轻击和重击具有30%概率使敌人附加【中毒】效果：每5秒减少1%气血，持续10秒。不可叠加。（影响属性：身法）</v>
          </cell>
          <cell r="AB147" t="str">
            <v>敌人</v>
          </cell>
          <cell r="AE147">
            <v>0</v>
          </cell>
          <cell r="AF147">
            <v>0</v>
          </cell>
          <cell r="AG147">
            <v>0</v>
          </cell>
          <cell r="AI147">
            <v>0</v>
          </cell>
          <cell r="AJ147">
            <v>0</v>
          </cell>
          <cell r="AO147" t="str">
            <v>tricks/1050107</v>
          </cell>
          <cell r="AP147">
            <v>1050107</v>
          </cell>
        </row>
        <row r="148">
          <cell r="C148" t="str">
            <v>竹劲骨</v>
          </cell>
          <cell r="D148">
            <v>12</v>
          </cell>
          <cell r="E148" t="str">
            <v>武功</v>
          </cell>
          <cell r="F148" t="str">
            <v>扇法</v>
          </cell>
          <cell r="G148">
            <v>5</v>
          </cell>
          <cell r="H148">
            <v>5</v>
          </cell>
          <cell r="I148" t="str">
            <v>被动</v>
          </cell>
          <cell r="J148" t="str">
            <v>武学注解</v>
          </cell>
          <cell r="M148" t="str">
            <v>每次弹反目标成功时，下一击的攻击伤害/技能伤害提升(50%)。</v>
          </cell>
          <cell r="R148">
            <v>0</v>
          </cell>
          <cell r="S148" t="str">
            <v>增加buff</v>
          </cell>
          <cell r="T148">
            <v>1050108</v>
          </cell>
          <cell r="W148" t="str">
            <v>0.1;0.9</v>
          </cell>
          <cell r="X148" t="str">
            <v>（暂未实装）被动招式：每次弹反成功时，下一次的任意攻击造成的内功攻击伤害增加30%。</v>
          </cell>
          <cell r="AB148" t="str">
            <v>自己</v>
          </cell>
          <cell r="AE148">
            <v>0</v>
          </cell>
          <cell r="AF148">
            <v>0</v>
          </cell>
          <cell r="AG148">
            <v>0</v>
          </cell>
          <cell r="AI148">
            <v>0</v>
          </cell>
          <cell r="AJ148">
            <v>0</v>
          </cell>
          <cell r="AO148" t="str">
            <v>tricks/1050108</v>
          </cell>
          <cell r="AP148">
            <v>1050108</v>
          </cell>
        </row>
        <row r="149">
          <cell r="C149" t="str">
            <v>同归去</v>
          </cell>
          <cell r="D149">
            <v>12</v>
          </cell>
          <cell r="E149" t="str">
            <v>武功</v>
          </cell>
          <cell r="F149" t="str">
            <v>扇法</v>
          </cell>
          <cell r="G149">
            <v>6</v>
          </cell>
          <cell r="H149">
            <v>5</v>
          </cell>
          <cell r="I149" t="str">
            <v>被动</v>
          </cell>
          <cell r="J149" t="str">
            <v>武学注解</v>
          </cell>
          <cell r="M149" t="str">
            <v>招式【归去来】变为充能式招式，可同时拥有2层充能，每(8)秒提升一层。</v>
          </cell>
          <cell r="R149">
            <v>0</v>
          </cell>
          <cell r="S149" t="str">
            <v>增加buff</v>
          </cell>
          <cell r="T149">
            <v>1050109</v>
          </cell>
          <cell r="W149" t="str">
            <v>0.1;0.9</v>
          </cell>
          <cell r="X149" t="str">
            <v>（暂未实装）被动招式：招式【归去来】变为充能招式，可同时拥有2层充能，每8秒提升一层,每叠加1层，【归去来】攻击增加10％。</v>
          </cell>
          <cell r="AE149">
            <v>0</v>
          </cell>
          <cell r="AF149">
            <v>0</v>
          </cell>
          <cell r="AG149">
            <v>0</v>
          </cell>
          <cell r="AI149">
            <v>0</v>
          </cell>
          <cell r="AJ149">
            <v>0</v>
          </cell>
          <cell r="AO149" t="str">
            <v>tricks/1050109</v>
          </cell>
          <cell r="AP149">
            <v>1050109</v>
          </cell>
        </row>
        <row r="150">
          <cell r="C150" t="str">
            <v>遮栏幕</v>
          </cell>
          <cell r="D150">
            <v>12</v>
          </cell>
          <cell r="E150" t="str">
            <v>武功</v>
          </cell>
          <cell r="F150" t="str">
            <v>扇法</v>
          </cell>
          <cell r="G150">
            <v>7</v>
          </cell>
          <cell r="H150">
            <v>5</v>
          </cell>
          <cell r="I150" t="str">
            <v>被动</v>
          </cell>
          <cell r="J150" t="str">
            <v>武学注解</v>
          </cell>
          <cell r="M150" t="str">
            <v>招式【复重楼】施展后，会添加buff【遮幕】</v>
          </cell>
          <cell r="R150">
            <v>0</v>
          </cell>
          <cell r="S150" t="str">
            <v>增加buff</v>
          </cell>
          <cell r="T150">
            <v>1050110</v>
          </cell>
          <cell r="W150" t="str">
            <v>0.1;0.9</v>
          </cell>
          <cell r="X150" t="str">
            <v>（暂未实装）被动招式：招式【问秋风】施展后，会添加【致盲】效果，效果持续5秒</v>
          </cell>
          <cell r="AB150" t="str">
            <v>敌人</v>
          </cell>
          <cell r="AE150">
            <v>0</v>
          </cell>
          <cell r="AF150">
            <v>0</v>
          </cell>
          <cell r="AG150">
            <v>0</v>
          </cell>
          <cell r="AI150">
            <v>0</v>
          </cell>
          <cell r="AJ150">
            <v>0</v>
          </cell>
          <cell r="AO150" t="str">
            <v>tricks/1050110</v>
          </cell>
          <cell r="AP150">
            <v>1050110</v>
          </cell>
        </row>
        <row r="151">
          <cell r="C151" t="str">
            <v>枪击</v>
          </cell>
          <cell r="D151">
            <v>12</v>
          </cell>
          <cell r="E151" t="str">
            <v>武功</v>
          </cell>
          <cell r="F151" t="str">
            <v>扇法</v>
          </cell>
          <cell r="G151">
            <v>1</v>
          </cell>
          <cell r="H151">
            <v>5</v>
          </cell>
          <cell r="I151" t="str">
            <v>主动</v>
          </cell>
          <cell r="J151" t="str">
            <v>武学总章</v>
          </cell>
          <cell r="M151" t="str">
            <v>boss技：火枪    连天明</v>
          </cell>
          <cell r="R151">
            <v>0</v>
          </cell>
          <cell r="S151" t="str">
            <v>伤害</v>
          </cell>
          <cell r="T151">
            <v>1056001</v>
          </cell>
          <cell r="U151" t="str">
            <v>(外功攻击*1)*2.1</v>
          </cell>
          <cell r="V151" t="str">
            <v>(内功攻击*1)*2.1</v>
          </cell>
          <cell r="W151" t="str">
            <v>0.1;0.9</v>
          </cell>
          <cell r="X151" t="str">
            <v>boss技：火枪    连天明。</v>
          </cell>
          <cell r="AB151" t="str">
            <v>敌人</v>
          </cell>
          <cell r="AE151">
            <v>2</v>
          </cell>
          <cell r="AF151">
            <v>0</v>
          </cell>
          <cell r="AG151">
            <v>0</v>
          </cell>
          <cell r="AI151">
            <v>0</v>
          </cell>
          <cell r="AJ151">
            <v>0</v>
          </cell>
          <cell r="AL151" t="str">
            <v>shanzi/Skill11_火枪</v>
          </cell>
          <cell r="AO151" t="str">
            <v>tricks/1056001</v>
          </cell>
          <cell r="AP151">
            <v>1056001</v>
          </cell>
        </row>
        <row r="152">
          <cell r="C152" t="str">
            <v>广寒挂星</v>
          </cell>
          <cell r="D152" t="str">
            <v>不是技能</v>
          </cell>
          <cell r="E152" t="str">
            <v>武功</v>
          </cell>
          <cell r="F152" t="str">
            <v>暗器</v>
          </cell>
          <cell r="G152">
            <v>1</v>
          </cell>
          <cell r="H152">
            <v>6</v>
          </cell>
          <cell r="I152" t="str">
            <v>主动</v>
          </cell>
          <cell r="J152" t="str">
            <v>江湖通式</v>
          </cell>
          <cell r="L152">
            <v>4</v>
          </cell>
          <cell r="M152" t="str">
            <v>后跃，旋转身体，左手从左到右挥出飞刀。
消耗：消耗（2）点真气，
冷却时间：（10s）
攻击部位：（胸部）
攻击距离2-10格
可中断普通攻击</v>
          </cell>
          <cell r="R152">
            <v>0</v>
          </cell>
          <cell r="S152" t="str">
            <v>伤害</v>
          </cell>
          <cell r="T152">
            <v>1060001</v>
          </cell>
          <cell r="W152" t="str">
            <v>3;7</v>
          </cell>
          <cell r="X152" t="str">
            <v>主动招式：旋转身体向后跃时挥出飞刀，每把飞刀对目标造成部分外功攻击和大量内功攻击。（影响属性：外功攻击，内功攻击）</v>
          </cell>
          <cell r="AB152" t="str">
            <v>敌人</v>
          </cell>
          <cell r="AE152">
            <v>2</v>
          </cell>
          <cell r="AF152">
            <v>0</v>
          </cell>
          <cell r="AG152">
            <v>4</v>
          </cell>
          <cell r="AI152">
            <v>58</v>
          </cell>
          <cell r="AJ152">
            <v>39</v>
          </cell>
          <cell r="AL152" t="str">
            <v>anqi/Skill2</v>
          </cell>
          <cell r="AO152" t="str">
            <v>tricks/1060001</v>
          </cell>
          <cell r="AP152">
            <v>1060001</v>
          </cell>
        </row>
        <row r="153">
          <cell r="C153" t="str">
            <v>鹞哨</v>
          </cell>
          <cell r="D153" t="str">
            <v>不是技能</v>
          </cell>
          <cell r="E153" t="str">
            <v>武功</v>
          </cell>
          <cell r="F153" t="str">
            <v>暗器</v>
          </cell>
          <cell r="G153">
            <v>1</v>
          </cell>
          <cell r="H153">
            <v>6</v>
          </cell>
          <cell r="I153" t="str">
            <v>主动</v>
          </cell>
          <cell r="J153" t="str">
            <v>江湖通式</v>
          </cell>
          <cell r="L153">
            <v>5</v>
          </cell>
          <cell r="M153" t="str">
            <v>蹬开，蹬飞敌人（击飞）
消耗：消耗（2）点真气，
冷却时间：（6s）
攻击部位：（胸部）
攻击距离2-10格
可中断普通攻击</v>
          </cell>
          <cell r="R153">
            <v>0</v>
          </cell>
          <cell r="S153" t="str">
            <v>伤害</v>
          </cell>
          <cell r="T153">
            <v>1060002</v>
          </cell>
          <cell r="U153" t="str">
            <v>内功攻击*0.3</v>
          </cell>
          <cell r="V153" t="str">
            <v>内功攻击*0.7</v>
          </cell>
          <cell r="W153" t="str">
            <v>3;7</v>
          </cell>
          <cell r="X153" t="str">
            <v>主动招式：蹬飞敌人，并且对目标造成部分外功攻击和大量内功攻击。（影响属性：外功攻击，内功攻击）</v>
          </cell>
          <cell r="AB153" t="str">
            <v>敌人</v>
          </cell>
          <cell r="AE153">
            <v>2</v>
          </cell>
          <cell r="AF153">
            <v>0</v>
          </cell>
          <cell r="AG153">
            <v>4</v>
          </cell>
          <cell r="AI153">
            <v>45</v>
          </cell>
          <cell r="AJ153">
            <v>32</v>
          </cell>
          <cell r="AL153" t="str">
            <v>anqi/Skill3</v>
          </cell>
          <cell r="AO153" t="str">
            <v>tricks/1060002</v>
          </cell>
          <cell r="AP153">
            <v>1060002</v>
          </cell>
        </row>
        <row r="154">
          <cell r="C154" t="str">
            <v>雨骤</v>
          </cell>
          <cell r="D154">
            <v>13</v>
          </cell>
          <cell r="E154" t="str">
            <v>武功</v>
          </cell>
          <cell r="F154" t="str">
            <v>暗器</v>
          </cell>
          <cell r="G154">
            <v>1</v>
          </cell>
          <cell r="H154">
            <v>6</v>
          </cell>
          <cell r="I154" t="str">
            <v>主动</v>
          </cell>
          <cell r="J154" t="str">
            <v>武学总章</v>
          </cell>
          <cell r="L154">
            <v>1</v>
          </cell>
          <cell r="M154" t="str">
            <v>消耗：消耗（6）点真气，
冷却时间：（10s）
攻击部位：（胸部）
攻击距离2-10格</v>
          </cell>
          <cell r="R154">
            <v>0</v>
          </cell>
          <cell r="S154" t="str">
            <v>伤害</v>
          </cell>
          <cell r="T154">
            <v>1060101</v>
          </cell>
          <cell r="W154" t="str">
            <v>0.3;0.7</v>
          </cell>
          <cell r="X154" t="str">
            <v>主动招式：隐匿身形，迅疾如风，瞬间刺杀目标。对目标造成部分外功攻击伤害和大量内功攻击伤害。（影响属性：内息）</v>
          </cell>
          <cell r="AB154" t="str">
            <v>敌人</v>
          </cell>
          <cell r="AE154">
            <v>1</v>
          </cell>
          <cell r="AF154">
            <v>1</v>
          </cell>
          <cell r="AG154">
            <v>5</v>
          </cell>
          <cell r="AI154">
            <v>39</v>
          </cell>
          <cell r="AJ154">
            <v>26</v>
          </cell>
          <cell r="AL154" t="str">
            <v>anqi/Skill1</v>
          </cell>
          <cell r="AO154" t="str">
            <v>tricks/1060101</v>
          </cell>
          <cell r="AP154">
            <v>1060101</v>
          </cell>
        </row>
        <row r="155">
          <cell r="C155" t="str">
            <v>沾叶</v>
          </cell>
          <cell r="D155">
            <v>13</v>
          </cell>
          <cell r="E155" t="str">
            <v>武功</v>
          </cell>
          <cell r="F155" t="str">
            <v>暗器</v>
          </cell>
          <cell r="G155">
            <v>1</v>
          </cell>
          <cell r="H155">
            <v>6</v>
          </cell>
          <cell r="I155" t="str">
            <v>被动</v>
          </cell>
          <cell r="J155" t="str">
            <v>武学注解</v>
          </cell>
          <cell r="M155" t="str">
            <v>提升飞行距离2步。</v>
          </cell>
          <cell r="R155">
            <v>0</v>
          </cell>
          <cell r="T155">
            <v>1060102</v>
          </cell>
          <cell r="W155" t="str">
            <v>0.3;0.7</v>
          </cell>
          <cell r="X155" t="str">
            <v>（暂未实装）被动招式：提升投掷的暗器飞行距离2步。</v>
          </cell>
          <cell r="AB155" t="str">
            <v>自己</v>
          </cell>
          <cell r="AE155">
            <v>0</v>
          </cell>
          <cell r="AF155">
            <v>0</v>
          </cell>
          <cell r="AG155">
            <v>0</v>
          </cell>
          <cell r="AI155">
            <v>0</v>
          </cell>
          <cell r="AJ155">
            <v>0</v>
          </cell>
          <cell r="AO155" t="str">
            <v>tricks/1060102</v>
          </cell>
          <cell r="AP155">
            <v>1060102</v>
          </cell>
        </row>
        <row r="156">
          <cell r="C156" t="str">
            <v>花绽盛</v>
          </cell>
          <cell r="D156">
            <v>13</v>
          </cell>
          <cell r="E156" t="str">
            <v>武功</v>
          </cell>
          <cell r="F156" t="str">
            <v>暗器</v>
          </cell>
          <cell r="G156">
            <v>1</v>
          </cell>
          <cell r="H156">
            <v>6</v>
          </cell>
          <cell r="I156" t="str">
            <v>主动</v>
          </cell>
          <cell r="J156" t="str">
            <v>武学总章</v>
          </cell>
          <cell r="L156">
            <v>2</v>
          </cell>
          <cell r="M156" t="str">
            <v>左手向前挥舞半周，甩出5把飞刀，攻击面前90度扇形范围所有敌人，同时给敌人DEBUFF减速20%，持续3秒。
消耗：消耗（3）点真气，
冷却时间：（5s）
攻击部位：（胸部）
攻击距离1-2格
可中断普通攻击</v>
          </cell>
          <cell r="R156">
            <v>0</v>
          </cell>
          <cell r="S156" t="str">
            <v>伤害</v>
          </cell>
          <cell r="T156">
            <v>1060103</v>
          </cell>
          <cell r="W156" t="str">
            <v>0.3;0.7</v>
          </cell>
          <cell r="X156" t="str">
            <v>主动招式：左手向前挥舞半周，甩出5把飞刀攻击前方所有敌人，每把飞刀对目标造成部分外功攻击伤害和大量内功攻击伤害。同时被攻击的敌人获得减速20%效果，持续3秒。（影响属性：内息）</v>
          </cell>
          <cell r="AB156" t="str">
            <v>敌人</v>
          </cell>
          <cell r="AC156" t="str">
            <v>减速敌方:0.3,3</v>
          </cell>
          <cell r="AE156">
            <v>1</v>
          </cell>
          <cell r="AF156">
            <v>1</v>
          </cell>
          <cell r="AG156">
            <v>4</v>
          </cell>
          <cell r="AI156">
            <v>39</v>
          </cell>
          <cell r="AJ156">
            <v>26</v>
          </cell>
          <cell r="AL156" t="str">
            <v>anqi/Skill4</v>
          </cell>
          <cell r="AO156" t="str">
            <v>tricks/1060103</v>
          </cell>
          <cell r="AP156">
            <v>1060103</v>
          </cell>
        </row>
        <row r="157">
          <cell r="C157" t="str">
            <v>流聚催散</v>
          </cell>
          <cell r="D157">
            <v>13</v>
          </cell>
          <cell r="E157" t="str">
            <v>武功</v>
          </cell>
          <cell r="F157" t="str">
            <v>暗器</v>
          </cell>
          <cell r="G157">
            <v>2</v>
          </cell>
          <cell r="H157">
            <v>6</v>
          </cell>
          <cell r="I157" t="str">
            <v>被动</v>
          </cell>
          <cell r="J157" t="str">
            <v>武学注解</v>
          </cell>
          <cell r="M157" t="str">
            <v>1技能挥5次</v>
          </cell>
          <cell r="R157">
            <v>0</v>
          </cell>
          <cell r="T157">
            <v>1060104</v>
          </cell>
          <cell r="W157" t="str">
            <v>0.3;0.7</v>
          </cell>
          <cell r="X157" t="str">
            <v>（暂未实装）被动招式：【雨骤】招式1次投掷出5把暗器</v>
          </cell>
          <cell r="AE157">
            <v>0</v>
          </cell>
          <cell r="AF157">
            <v>0</v>
          </cell>
          <cell r="AG157">
            <v>0</v>
          </cell>
          <cell r="AI157">
            <v>0</v>
          </cell>
          <cell r="AJ157">
            <v>0</v>
          </cell>
          <cell r="AO157" t="str">
            <v>tricks/1060104</v>
          </cell>
          <cell r="AP157">
            <v>1060104</v>
          </cell>
        </row>
        <row r="158">
          <cell r="C158" t="str">
            <v>暴雨梨花</v>
          </cell>
          <cell r="D158">
            <v>13</v>
          </cell>
          <cell r="E158" t="str">
            <v>武功</v>
          </cell>
          <cell r="F158" t="str">
            <v>暗器</v>
          </cell>
          <cell r="G158">
            <v>1</v>
          </cell>
          <cell r="H158">
            <v>6</v>
          </cell>
          <cell r="I158" t="str">
            <v>主动</v>
          </cell>
          <cell r="J158" t="str">
            <v>武学总章</v>
          </cell>
          <cell r="L158">
            <v>3</v>
          </cell>
          <cell r="M158" t="str">
            <v>身体旋转一周，挥出10把飞刀，攻击全部方向所有敌人
消耗：消耗（5）点真气，
冷却时间：（8s）
攻击部位：（胸部）
攻击距离1-2格
可中断普通攻击</v>
          </cell>
          <cell r="R158">
            <v>0</v>
          </cell>
          <cell r="S158" t="str">
            <v>伤害</v>
          </cell>
          <cell r="T158">
            <v>1060105</v>
          </cell>
          <cell r="W158" t="str">
            <v>0.3;0.7</v>
          </cell>
          <cell r="X158" t="str">
            <v>主动招式：身体旋转一周，挥出10把飞刀，攻击周围的敌人，每把飞刀对目标造成部分外功攻击和大量内功攻击。（影响属性：内息）</v>
          </cell>
          <cell r="AB158" t="str">
            <v>敌人</v>
          </cell>
          <cell r="AE158">
            <v>1</v>
          </cell>
          <cell r="AF158">
            <v>1</v>
          </cell>
          <cell r="AG158">
            <v>7</v>
          </cell>
          <cell r="AI158">
            <v>39</v>
          </cell>
          <cell r="AJ158">
            <v>26</v>
          </cell>
          <cell r="AL158" t="str">
            <v>anqi/Skill5</v>
          </cell>
          <cell r="AO158" t="str">
            <v>tricks/1060105</v>
          </cell>
          <cell r="AP158">
            <v>1060105</v>
          </cell>
        </row>
        <row r="159">
          <cell r="C159" t="str">
            <v>棃绽重</v>
          </cell>
          <cell r="D159">
            <v>13</v>
          </cell>
          <cell r="E159" t="str">
            <v>武功</v>
          </cell>
          <cell r="F159" t="str">
            <v>暗器</v>
          </cell>
          <cell r="G159">
            <v>3</v>
          </cell>
          <cell r="H159">
            <v>6</v>
          </cell>
          <cell r="I159" t="str">
            <v>被动</v>
          </cell>
          <cell r="J159" t="str">
            <v>武学注解</v>
          </cell>
          <cell r="M159" t="str">
            <v>被动技能：3技能释放时减少5技能CD1秒。</v>
          </cell>
          <cell r="R159">
            <v>0</v>
          </cell>
          <cell r="T159">
            <v>1060106</v>
          </cell>
          <cell r="W159" t="str">
            <v>0.3;0.7</v>
          </cell>
          <cell r="X159" t="str">
            <v>（暂未实装）被动招式：【花绽盛】招式释放时减少【暴雨梨花】招式调息时间1秒。</v>
          </cell>
          <cell r="AB159" t="str">
            <v>自己</v>
          </cell>
          <cell r="AE159">
            <v>0</v>
          </cell>
          <cell r="AF159">
            <v>0</v>
          </cell>
          <cell r="AG159">
            <v>0</v>
          </cell>
          <cell r="AI159">
            <v>0</v>
          </cell>
          <cell r="AJ159">
            <v>0</v>
          </cell>
          <cell r="AO159" t="str">
            <v>tricks/1060106</v>
          </cell>
          <cell r="AP159">
            <v>1060106</v>
          </cell>
        </row>
        <row r="160">
          <cell r="C160" t="str">
            <v>旧蔓生</v>
          </cell>
          <cell r="D160">
            <v>13</v>
          </cell>
          <cell r="E160" t="str">
            <v>武功</v>
          </cell>
          <cell r="F160" t="str">
            <v>暗器</v>
          </cell>
          <cell r="G160">
            <v>4</v>
          </cell>
          <cell r="H160">
            <v>6</v>
          </cell>
          <cell r="I160" t="str">
            <v>被动</v>
          </cell>
          <cell r="J160" t="str">
            <v>武学注解</v>
          </cell>
          <cell r="M160" t="str">
            <v>所有攻击对有减速DEBUFF的敌人提升5%破甲。</v>
          </cell>
          <cell r="R160">
            <v>0</v>
          </cell>
          <cell r="T160">
            <v>1060107</v>
          </cell>
          <cell r="W160" t="str">
            <v>0.3;0.7</v>
          </cell>
          <cell r="X160" t="str">
            <v>（暂未实装）被动招式：所有攻击对有减速效果的敌人额外造成5%破甲伤害。</v>
          </cell>
          <cell r="AE160">
            <v>0</v>
          </cell>
          <cell r="AF160">
            <v>0</v>
          </cell>
          <cell r="AG160">
            <v>0</v>
          </cell>
          <cell r="AI160">
            <v>0</v>
          </cell>
          <cell r="AJ160">
            <v>0</v>
          </cell>
          <cell r="AO160" t="str">
            <v>tricks/1060107</v>
          </cell>
          <cell r="AP160">
            <v>1060107</v>
          </cell>
        </row>
        <row r="161">
          <cell r="C161" t="str">
            <v>落水葬花</v>
          </cell>
          <cell r="D161">
            <v>13</v>
          </cell>
          <cell r="E161" t="str">
            <v>武功</v>
          </cell>
          <cell r="F161" t="str">
            <v>暗器</v>
          </cell>
          <cell r="G161">
            <v>5</v>
          </cell>
          <cell r="H161">
            <v>6</v>
          </cell>
          <cell r="I161" t="str">
            <v>被动</v>
          </cell>
          <cell r="J161" t="str">
            <v>武学注解</v>
          </cell>
          <cell r="M161" t="str">
            <v>提升攻击X+武力*系数/境界</v>
          </cell>
          <cell r="R161">
            <v>0</v>
          </cell>
          <cell r="T161">
            <v>1060108</v>
          </cell>
          <cell r="W161" t="str">
            <v>0.3;0.7</v>
          </cell>
          <cell r="X161" t="str">
            <v>（暂未实装）被动招式：提升所有招式{0}内功攻击（影响属性：身法}</v>
          </cell>
          <cell r="AB161" t="str">
            <v>自己</v>
          </cell>
          <cell r="AE161">
            <v>0</v>
          </cell>
          <cell r="AF161">
            <v>0</v>
          </cell>
          <cell r="AG161">
            <v>0</v>
          </cell>
          <cell r="AI161">
            <v>0</v>
          </cell>
          <cell r="AJ161">
            <v>0</v>
          </cell>
          <cell r="AO161" t="str">
            <v>tricks/1060108</v>
          </cell>
          <cell r="AP161">
            <v>1060108</v>
          </cell>
        </row>
        <row r="162">
          <cell r="C162" t="str">
            <v>枯荣花序</v>
          </cell>
          <cell r="D162">
            <v>13</v>
          </cell>
          <cell r="E162" t="str">
            <v>武功</v>
          </cell>
          <cell r="F162" t="str">
            <v>暗器</v>
          </cell>
          <cell r="G162">
            <v>6</v>
          </cell>
          <cell r="H162">
            <v>6</v>
          </cell>
          <cell r="I162" t="str">
            <v>被动</v>
          </cell>
          <cell r="J162" t="str">
            <v>武学注解</v>
          </cell>
          <cell r="M162" t="str">
            <v>每一把飞刀给与敌人DEBUFF刺伤，每秒损失1%血量，持续3秒，DEBUFF最多叠加10层，10层时一次性造成150%攻击伤害，并晕眩敌人1秒。</v>
          </cell>
          <cell r="R162">
            <v>0</v>
          </cell>
          <cell r="T162">
            <v>1060109</v>
          </cell>
          <cell r="W162" t="str">
            <v>0.3;0.7</v>
          </cell>
          <cell r="X162" t="str">
            <v>（暂未实装）被动招式：每一把飞刀给与敌人【刺伤】效果，每层按每秒损失1%血量消耗，持续3秒，【刺伤】效果最多叠加5层，5层时晕眩敌人1秒。</v>
          </cell>
          <cell r="AE162">
            <v>0</v>
          </cell>
          <cell r="AF162">
            <v>0</v>
          </cell>
          <cell r="AG162">
            <v>0</v>
          </cell>
          <cell r="AI162">
            <v>0</v>
          </cell>
          <cell r="AJ162">
            <v>0</v>
          </cell>
          <cell r="AO162" t="str">
            <v>tricks/1060109</v>
          </cell>
          <cell r="AP162">
            <v>1060109</v>
          </cell>
        </row>
        <row r="163">
          <cell r="C163" t="str">
            <v>别离</v>
          </cell>
          <cell r="D163">
            <v>13</v>
          </cell>
          <cell r="E163" t="str">
            <v>武功</v>
          </cell>
          <cell r="F163" t="str">
            <v>暗器</v>
          </cell>
          <cell r="G163">
            <v>7</v>
          </cell>
          <cell r="H163">
            <v>6</v>
          </cell>
          <cell r="I163" t="str">
            <v>被动</v>
          </cell>
          <cell r="J163" t="str">
            <v>武学注解</v>
          </cell>
          <cell r="M163" t="str">
            <v>充能飞刀，每2秒多1把，除了1以外，所有攻击的消耗飞刀数量X2，最多充能10把。</v>
          </cell>
          <cell r="R163">
            <v>0</v>
          </cell>
          <cell r="T163">
            <v>1060110</v>
          </cell>
          <cell r="W163" t="str">
            <v>0.3;0.7</v>
          </cell>
          <cell r="X163" t="str">
            <v>（暂未实装）被动招式：【花绽盛】、【暴雨梨花】招式可以按住键位持续充能，每2秒多1把，最多充能10把。</v>
          </cell>
          <cell r="AE163">
            <v>0</v>
          </cell>
          <cell r="AF163">
            <v>0</v>
          </cell>
          <cell r="AG163">
            <v>0</v>
          </cell>
          <cell r="AI163">
            <v>0</v>
          </cell>
          <cell r="AJ163">
            <v>0</v>
          </cell>
          <cell r="AO163" t="str">
            <v>tricks/1060110</v>
          </cell>
          <cell r="AP163">
            <v>1060110</v>
          </cell>
        </row>
        <row r="164">
          <cell r="C164" t="str">
            <v>云龙九现</v>
          </cell>
          <cell r="D164" t="str">
            <v>不是技能</v>
          </cell>
          <cell r="E164" t="str">
            <v>武功</v>
          </cell>
          <cell r="F164" t="str">
            <v>腿脚</v>
          </cell>
          <cell r="G164">
            <v>1</v>
          </cell>
          <cell r="H164">
            <v>9</v>
          </cell>
          <cell r="I164" t="str">
            <v>主动</v>
          </cell>
          <cell r="J164" t="str">
            <v>江湖通式</v>
          </cell>
          <cell r="L164">
            <v>4</v>
          </cell>
          <cell r="M164" t="str">
            <v>向前上方斜腿踹出，敌浮空1人高
消耗：（2）点真气。
攻击部位：（胸腹）
冷却时间：（6s）
可中断普通攻击</v>
          </cell>
          <cell r="R164">
            <v>0</v>
          </cell>
          <cell r="S164" t="str">
            <v>伤害</v>
          </cell>
          <cell r="T164">
            <v>1090001</v>
          </cell>
          <cell r="U164" t="str">
            <v>外功攻击*1</v>
          </cell>
          <cell r="V164" t="str">
            <v>内功攻击*0.2</v>
          </cell>
          <cell r="W164" t="str">
            <v>0.8;0.2</v>
          </cell>
          <cell r="X164" t="str">
            <v>主动招式：向前方突然发力踹出，将敌人踢至空中，并造成{0}外功攻击伤害和{1}内功攻击伤害。（影响属性：外功攻击，内功攻击）</v>
          </cell>
          <cell r="AE164">
            <v>2</v>
          </cell>
          <cell r="AF164">
            <v>0</v>
          </cell>
          <cell r="AG164">
            <v>4</v>
          </cell>
          <cell r="AI164">
            <v>58</v>
          </cell>
          <cell r="AJ164">
            <v>39</v>
          </cell>
          <cell r="AL164" t="str">
            <v>tui/Skill5</v>
          </cell>
          <cell r="AO164" t="str">
            <v>tricks/1090001</v>
          </cell>
          <cell r="AP164">
            <v>1090001</v>
          </cell>
        </row>
        <row r="165">
          <cell r="C165" t="str">
            <v>山川无极</v>
          </cell>
          <cell r="D165" t="str">
            <v>不是技能</v>
          </cell>
          <cell r="E165" t="str">
            <v>武功</v>
          </cell>
          <cell r="F165" t="str">
            <v>腿脚</v>
          </cell>
          <cell r="G165">
            <v>1</v>
          </cell>
          <cell r="H165">
            <v>9</v>
          </cell>
          <cell r="I165" t="str">
            <v>主动</v>
          </cell>
          <cell r="J165" t="str">
            <v>江湖通式</v>
          </cell>
          <cell r="L165">
            <v>5</v>
          </cell>
          <cell r="M165" t="str">
            <v>飞腿踹。位移技能
消耗：（2）点真气。
攻击部位：（胸腹）
冷却时间：（6s）
可中断普通攻击</v>
          </cell>
          <cell r="R165">
            <v>0</v>
          </cell>
          <cell r="S165" t="str">
            <v>伤害</v>
          </cell>
          <cell r="T165">
            <v>1090002</v>
          </cell>
          <cell r="U165" t="str">
            <v>外功攻击*1</v>
          </cell>
          <cell r="V165" t="str">
            <v>内功攻击*0.2</v>
          </cell>
          <cell r="W165" t="str">
            <v>0.8;0.2</v>
          </cell>
          <cell r="X165" t="str">
            <v>主动招式：向前飞身踢向敌人，并造成{0}外功攻击伤害和{1}内功攻击伤害。（影响属性：外功攻击，内功攻击）</v>
          </cell>
          <cell r="AE165">
            <v>2</v>
          </cell>
          <cell r="AF165">
            <v>0</v>
          </cell>
          <cell r="AG165">
            <v>4</v>
          </cell>
          <cell r="AI165">
            <v>45</v>
          </cell>
          <cell r="AJ165">
            <v>32</v>
          </cell>
          <cell r="AL165" t="str">
            <v>tui/Skill4</v>
          </cell>
          <cell r="AO165" t="str">
            <v>tricks/1090002</v>
          </cell>
          <cell r="AP165">
            <v>1090002</v>
          </cell>
        </row>
        <row r="166">
          <cell r="C166" t="str">
            <v>飞龙在天</v>
          </cell>
          <cell r="D166">
            <v>14</v>
          </cell>
          <cell r="E166" t="str">
            <v>武功</v>
          </cell>
          <cell r="F166" t="str">
            <v>腿脚</v>
          </cell>
          <cell r="G166">
            <v>1</v>
          </cell>
          <cell r="H166">
            <v>9</v>
          </cell>
          <cell r="I166" t="str">
            <v>主动</v>
          </cell>
          <cell r="J166" t="str">
            <v>武学总章</v>
          </cell>
          <cell r="L166">
            <v>1</v>
          </cell>
          <cell r="M166" t="str">
            <v>跳起空中5踢，最后一段击飞。</v>
          </cell>
          <cell r="R166">
            <v>0</v>
          </cell>
          <cell r="S166" t="str">
            <v>伤害</v>
          </cell>
          <cell r="T166">
            <v>1090101</v>
          </cell>
          <cell r="U166" t="str">
            <v>((1+武力*腿脚系数*40*0.5)*(1.5/(1.5+1+1))*0.8+(外功攻击*0.8))*0.55</v>
          </cell>
          <cell r="V166" t="str">
            <v>((1+内息*腿脚系数*40*0.5)*(1.5/(1.5+1+1))*0.2+(内功攻击*0.2))*0.55</v>
          </cell>
          <cell r="W166" t="str">
            <v>0.8;0.2</v>
          </cell>
          <cell r="X166" t="str">
            <v>主动招式：调息运气，灌风于双腿，凌空跃起在空中对敌人造成5段大量外功攻击伤害和部分内功攻击伤害，最后一段攻击可以将敌人击飞。（影响属性：武力）</v>
          </cell>
          <cell r="AB166" t="str">
            <v>敌人</v>
          </cell>
          <cell r="AE166">
            <v>1</v>
          </cell>
          <cell r="AF166">
            <v>1</v>
          </cell>
          <cell r="AG166">
            <v>5</v>
          </cell>
          <cell r="AI166">
            <v>39</v>
          </cell>
          <cell r="AJ166">
            <v>26</v>
          </cell>
          <cell r="AK166" t="str">
            <v>8090105</v>
          </cell>
          <cell r="AL166" t="str">
            <v>tui/Skill1</v>
          </cell>
          <cell r="AO166" t="str">
            <v>tricks/1090101</v>
          </cell>
          <cell r="AP166">
            <v>1090101</v>
          </cell>
        </row>
        <row r="167">
          <cell r="C167" t="str">
            <v>醉饮江海</v>
          </cell>
          <cell r="D167">
            <v>14</v>
          </cell>
          <cell r="E167" t="str">
            <v>武功</v>
          </cell>
          <cell r="F167" t="str">
            <v>腿脚</v>
          </cell>
          <cell r="G167">
            <v>1</v>
          </cell>
          <cell r="H167">
            <v>9</v>
          </cell>
          <cell r="I167" t="str">
            <v>被动</v>
          </cell>
          <cell r="J167" t="str">
            <v>武学注解</v>
          </cell>
          <cell r="M167" t="str">
            <v>所有腿攻击（不论是否格挡），都会给对方加一个【慑醉】debuff，敌方防御降低3%，持续5秒</v>
          </cell>
          <cell r="R167">
            <v>0</v>
          </cell>
          <cell r="S167" t="str">
            <v>增加buff</v>
          </cell>
          <cell r="T167">
            <v>1090102</v>
          </cell>
          <cell r="W167" t="str">
            <v>0.8;0.2</v>
          </cell>
          <cell r="X167" t="str">
            <v>（暂未实装）被动招式：所有腿脚攻击，都会给对方加一个【慑醉】效果，降低敌方5%外功防御和内功防御，持续5秒。</v>
          </cell>
          <cell r="AE167">
            <v>0</v>
          </cell>
          <cell r="AF167">
            <v>0</v>
          </cell>
          <cell r="AG167">
            <v>0</v>
          </cell>
          <cell r="AI167">
            <v>0</v>
          </cell>
          <cell r="AJ167">
            <v>0</v>
          </cell>
          <cell r="AO167" t="str">
            <v>tricks/1090102</v>
          </cell>
          <cell r="AP167">
            <v>1090102</v>
          </cell>
        </row>
        <row r="168">
          <cell r="C168" t="str">
            <v>龙游天地</v>
          </cell>
          <cell r="D168">
            <v>14</v>
          </cell>
          <cell r="E168" t="str">
            <v>武功</v>
          </cell>
          <cell r="F168" t="str">
            <v>腿脚</v>
          </cell>
          <cell r="G168">
            <v>1</v>
          </cell>
          <cell r="H168">
            <v>9</v>
          </cell>
          <cell r="I168" t="str">
            <v>主动</v>
          </cell>
          <cell r="J168" t="str">
            <v>武学总章</v>
          </cell>
          <cell r="L168">
            <v>2</v>
          </cell>
          <cell r="M168" t="str">
            <v>我方跳起双膝攻击敌方胸部，位移攻击。</v>
          </cell>
          <cell r="R168">
            <v>0</v>
          </cell>
          <cell r="S168" t="str">
            <v>伤害</v>
          </cell>
          <cell r="T168">
            <v>1090103</v>
          </cell>
          <cell r="U168" t="str">
            <v>(1+武力*腿脚系数*40*0.5)*(1/(1.5+1+1))*0.8+(外功攻击*0.8)*1.3</v>
          </cell>
          <cell r="V168" t="str">
            <v>(1+内息*腿脚系数*40*0.5)*(1/(1.5+1+1))*0.2+(内功攻击*0.2)*1.4</v>
          </cell>
          <cell r="W168" t="str">
            <v>0.8;0.2</v>
          </cell>
          <cell r="X168" t="str">
            <v>主动招式：纵跃而起，双膝猛撞敌人胸部造成大量外功攻击伤害和部分内功攻击伤害，并造成敌人退后。（影响属性：武力）</v>
          </cell>
          <cell r="AB168" t="str">
            <v>敌人</v>
          </cell>
          <cell r="AE168">
            <v>1</v>
          </cell>
          <cell r="AF168">
            <v>1</v>
          </cell>
          <cell r="AG168">
            <v>4</v>
          </cell>
          <cell r="AI168">
            <v>39</v>
          </cell>
          <cell r="AJ168">
            <v>26</v>
          </cell>
          <cell r="AK168" t="str">
            <v>8090101;8090103</v>
          </cell>
          <cell r="AL168" t="str">
            <v>tui/Skill2</v>
          </cell>
          <cell r="AO168" t="str">
            <v>tricks/1090103</v>
          </cell>
          <cell r="AP168">
            <v>1090103</v>
          </cell>
        </row>
        <row r="169">
          <cell r="C169" t="str">
            <v>醉舞狂歌</v>
          </cell>
          <cell r="D169">
            <v>14</v>
          </cell>
          <cell r="E169" t="str">
            <v>武功</v>
          </cell>
          <cell r="F169" t="str">
            <v>腿脚</v>
          </cell>
          <cell r="G169">
            <v>2</v>
          </cell>
          <cell r="H169">
            <v>9</v>
          </cell>
          <cell r="I169" t="str">
            <v>被动</v>
          </cell>
          <cell r="J169" t="str">
            <v>武学注解</v>
          </cell>
          <cell r="M169" t="str">
            <v>3技能暴击几率提升X+身法*系数/境界。</v>
          </cell>
          <cell r="R169">
            <v>0</v>
          </cell>
          <cell r="S169" t="str">
            <v>增加buff</v>
          </cell>
          <cell r="T169">
            <v>1090104</v>
          </cell>
          <cell r="W169" t="str">
            <v>0.8;0.2</v>
          </cell>
          <cell r="X169" t="str">
            <v>（暂未实装）被动招式：招式【龙游天地】的暴击提升{0}。（影响属性：身法）</v>
          </cell>
          <cell r="AE169">
            <v>0</v>
          </cell>
          <cell r="AF169">
            <v>0</v>
          </cell>
          <cell r="AG169">
            <v>0</v>
          </cell>
          <cell r="AI169">
            <v>0</v>
          </cell>
          <cell r="AJ169">
            <v>0</v>
          </cell>
          <cell r="AO169" t="str">
            <v>tricks/1090104</v>
          </cell>
          <cell r="AP169">
            <v>1090104</v>
          </cell>
        </row>
        <row r="170">
          <cell r="C170" t="str">
            <v>神龙摆尾</v>
          </cell>
          <cell r="D170">
            <v>14</v>
          </cell>
          <cell r="E170" t="str">
            <v>武功</v>
          </cell>
          <cell r="F170" t="str">
            <v>腿脚</v>
          </cell>
          <cell r="G170">
            <v>1</v>
          </cell>
          <cell r="H170">
            <v>9</v>
          </cell>
          <cell r="I170" t="str">
            <v>主动</v>
          </cell>
          <cell r="J170" t="str">
            <v>武学总章</v>
          </cell>
          <cell r="L170">
            <v>3</v>
          </cell>
          <cell r="M170" t="str">
            <v>我方在地面3连踢，最后一段击飞</v>
          </cell>
          <cell r="R170">
            <v>0</v>
          </cell>
          <cell r="S170" t="str">
            <v>伤害</v>
          </cell>
          <cell r="T170">
            <v>1090105</v>
          </cell>
          <cell r="U170" t="str">
            <v>((1+武力*腿脚系数*40*0.5)*(1/(1.5+1+1))*0.8+(外功攻击*0.8))*0.5</v>
          </cell>
          <cell r="V170" t="str">
            <v>((1+内息*腿脚系数*40*0.5)*(1/(1.5+1+1))*0.2+(内功攻击*0.2))*0.5</v>
          </cell>
          <cell r="W170" t="str">
            <v>0.8;0.2</v>
          </cell>
          <cell r="X170" t="str">
            <v>主动招式：一气呵成的使出连环腿给敌人造成3段大量外功攻击伤害和部分内功攻击伤害，最后一段攻击可将敌人击飞。（影响属性：武力）</v>
          </cell>
          <cell r="AB170" t="str">
            <v>敌人</v>
          </cell>
          <cell r="AE170">
            <v>1</v>
          </cell>
          <cell r="AF170">
            <v>1</v>
          </cell>
          <cell r="AG170">
            <v>4</v>
          </cell>
          <cell r="AI170">
            <v>39</v>
          </cell>
          <cell r="AJ170">
            <v>26</v>
          </cell>
          <cell r="AK170" t="str">
            <v>8090102;8090104</v>
          </cell>
          <cell r="AL170" t="str">
            <v>tui/Skill3</v>
          </cell>
          <cell r="AO170" t="str">
            <v>tricks/1090105</v>
          </cell>
          <cell r="AP170">
            <v>1090105</v>
          </cell>
        </row>
        <row r="171">
          <cell r="C171" t="str">
            <v>龙吟四海</v>
          </cell>
          <cell r="D171">
            <v>14</v>
          </cell>
          <cell r="E171" t="str">
            <v>武功</v>
          </cell>
          <cell r="F171" t="str">
            <v>腿脚</v>
          </cell>
          <cell r="G171">
            <v>3</v>
          </cell>
          <cell r="H171">
            <v>9</v>
          </cell>
          <cell r="I171" t="str">
            <v>被动</v>
          </cell>
          <cell r="J171" t="str">
            <v>武学注解</v>
          </cell>
          <cell r="M171" t="str">
            <v>3技能暴击且造成伤害时，给敌方DEBUFF【龙吟】，让敌方无法自动回血，持续5秒。</v>
          </cell>
          <cell r="R171">
            <v>0</v>
          </cell>
          <cell r="S171" t="str">
            <v>增加buff</v>
          </cell>
          <cell r="T171">
            <v>1090106</v>
          </cell>
          <cell r="W171" t="str">
            <v>0.8;0.2</v>
          </cell>
          <cell r="X171" t="str">
            <v>（暂未实装）被动招式：招式【神龙摆尾】产生暴击伤害时，会导致敌人产生【龙吟】效果：无法自动回复气血，最高可叠加10层，持续5秒。</v>
          </cell>
          <cell r="AE171">
            <v>0</v>
          </cell>
          <cell r="AF171">
            <v>0</v>
          </cell>
          <cell r="AG171">
            <v>0</v>
          </cell>
          <cell r="AI171">
            <v>0</v>
          </cell>
          <cell r="AJ171">
            <v>0</v>
          </cell>
          <cell r="AO171" t="str">
            <v>tricks/1090106</v>
          </cell>
          <cell r="AP171">
            <v>1090106</v>
          </cell>
        </row>
        <row r="172">
          <cell r="C172" t="str">
            <v>云起龙襄</v>
          </cell>
          <cell r="D172">
            <v>14</v>
          </cell>
          <cell r="E172" t="str">
            <v>武功</v>
          </cell>
          <cell r="F172" t="str">
            <v>腿脚</v>
          </cell>
          <cell r="G172">
            <v>4</v>
          </cell>
          <cell r="H172">
            <v>9</v>
          </cell>
          <cell r="I172" t="str">
            <v>被动</v>
          </cell>
          <cell r="J172" t="str">
            <v>武学注解</v>
          </cell>
          <cell r="M172" t="str">
            <v>1技能攻击有【龙吟】DEBUFF的敌方伤害提升30%。</v>
          </cell>
          <cell r="R172">
            <v>0</v>
          </cell>
          <cell r="S172" t="str">
            <v>增加buff</v>
          </cell>
          <cell r="T172">
            <v>1090107</v>
          </cell>
          <cell r="W172" t="str">
            <v>0.8;0.2</v>
          </cell>
          <cell r="X172" t="str">
            <v>（暂未实装）被动招式：招式【飞龙在天】攻击附有【龙吟】效果的敌人提升30%外功攻击伤害。</v>
          </cell>
          <cell r="AE172">
            <v>0</v>
          </cell>
          <cell r="AF172">
            <v>0</v>
          </cell>
          <cell r="AG172">
            <v>0</v>
          </cell>
          <cell r="AI172">
            <v>0</v>
          </cell>
          <cell r="AJ172">
            <v>0</v>
          </cell>
          <cell r="AO172" t="str">
            <v>tricks/1090107</v>
          </cell>
          <cell r="AP172">
            <v>1090107</v>
          </cell>
        </row>
        <row r="173">
          <cell r="C173" t="str">
            <v>龙跃于渊</v>
          </cell>
          <cell r="D173">
            <v>14</v>
          </cell>
          <cell r="E173" t="str">
            <v>武功</v>
          </cell>
          <cell r="F173" t="str">
            <v>腿脚</v>
          </cell>
          <cell r="G173">
            <v>5</v>
          </cell>
          <cell r="H173">
            <v>9</v>
          </cell>
          <cell r="I173" t="str">
            <v>被动</v>
          </cell>
          <cell r="J173" t="str">
            <v>武学注解</v>
          </cell>
          <cell r="M173" t="str">
            <v>5技能释放后，获得BUFF【破渊】，下次3技能暴击几率提升X，持续时间1秒。</v>
          </cell>
          <cell r="R173">
            <v>0</v>
          </cell>
          <cell r="S173" t="str">
            <v>增加buff</v>
          </cell>
          <cell r="T173">
            <v>1090108</v>
          </cell>
          <cell r="W173" t="str">
            <v>0.8;0.2</v>
          </cell>
          <cell r="X173" t="str">
            <v>（暂未实装）被动招式：施展招式【神龙摆尾】后获得BUFF【破渊】效果：下次施展招式【龙游天地】暴击提升{0}，持续时间1秒。</v>
          </cell>
          <cell r="AE173">
            <v>0</v>
          </cell>
          <cell r="AF173">
            <v>0</v>
          </cell>
          <cell r="AG173">
            <v>0</v>
          </cell>
          <cell r="AI173">
            <v>0</v>
          </cell>
          <cell r="AJ173">
            <v>0</v>
          </cell>
          <cell r="AO173" t="str">
            <v>tricks/1090108</v>
          </cell>
          <cell r="AP173">
            <v>1090108</v>
          </cell>
        </row>
        <row r="174">
          <cell r="C174" t="str">
            <v>潜龙勿用</v>
          </cell>
          <cell r="D174">
            <v>14</v>
          </cell>
          <cell r="E174" t="str">
            <v>武功</v>
          </cell>
          <cell r="F174" t="str">
            <v>腿脚</v>
          </cell>
          <cell r="G174">
            <v>6</v>
          </cell>
          <cell r="H174">
            <v>9</v>
          </cell>
          <cell r="I174" t="str">
            <v>被动</v>
          </cell>
          <cell r="J174" t="str">
            <v>武学注解</v>
          </cell>
          <cell r="M174" t="str">
            <v>DEBUFF【龙吟】降低敌方治疗效果50%（包括吃血瓶和加血技能）。</v>
          </cell>
          <cell r="R174">
            <v>0</v>
          </cell>
          <cell r="S174" t="str">
            <v>增加buff</v>
          </cell>
          <cell r="T174">
            <v>1090109</v>
          </cell>
          <cell r="W174" t="str">
            <v>0.8;0.2</v>
          </cell>
          <cell r="X174" t="str">
            <v>（暂未实装）被动招式：【龙吟】效果增强为【龙吟·极】：降低敌方治疗效果50%。（包括服药回复和招式回复）</v>
          </cell>
          <cell r="AE174">
            <v>0</v>
          </cell>
          <cell r="AF174">
            <v>0</v>
          </cell>
          <cell r="AG174">
            <v>0</v>
          </cell>
          <cell r="AI174">
            <v>0</v>
          </cell>
          <cell r="AJ174">
            <v>0</v>
          </cell>
          <cell r="AO174" t="str">
            <v>tricks/1090109</v>
          </cell>
          <cell r="AP174">
            <v>1090109</v>
          </cell>
        </row>
        <row r="175">
          <cell r="C175" t="str">
            <v>亢龙有悔</v>
          </cell>
          <cell r="D175">
            <v>14</v>
          </cell>
          <cell r="E175" t="str">
            <v>武功</v>
          </cell>
          <cell r="F175" t="str">
            <v>腿脚</v>
          </cell>
          <cell r="G175">
            <v>7</v>
          </cell>
          <cell r="H175">
            <v>9</v>
          </cell>
          <cell r="I175" t="str">
            <v>被动</v>
          </cell>
          <cell r="J175" t="str">
            <v>武学注解</v>
          </cell>
          <cell r="M175" t="str">
            <v>敌方【龙吟】忍满10层时再被腿攻击，必被破格挡和闪避，之后debuff清0</v>
          </cell>
          <cell r="R175">
            <v>0</v>
          </cell>
          <cell r="S175" t="str">
            <v>增加buff</v>
          </cell>
          <cell r="T175">
            <v>1090110</v>
          </cell>
          <cell r="W175" t="str">
            <v>0.8;0.2</v>
          </cell>
          <cell r="X175" t="str">
            <v>（暂未实装）被动招式：敌方【龙吟】叠满10层时再被任意招式攻击，必被破格挡和后跃，之后【龙吟】效果清除。</v>
          </cell>
          <cell r="AE175">
            <v>0</v>
          </cell>
          <cell r="AF175">
            <v>0</v>
          </cell>
          <cell r="AG175">
            <v>0</v>
          </cell>
          <cell r="AI175">
            <v>0</v>
          </cell>
          <cell r="AJ175">
            <v>0</v>
          </cell>
          <cell r="AO175" t="str">
            <v>tricks/1090110</v>
          </cell>
          <cell r="AP175">
            <v>1090110</v>
          </cell>
        </row>
        <row r="176">
          <cell r="C176" t="str">
            <v>鬼十斩</v>
          </cell>
          <cell r="D176" t="str">
            <v>不是技能</v>
          </cell>
          <cell r="E176" t="str">
            <v>武功</v>
          </cell>
          <cell r="F176" t="str">
            <v>双手轻刃</v>
          </cell>
          <cell r="G176">
            <v>1</v>
          </cell>
          <cell r="H176">
            <v>10</v>
          </cell>
          <cell r="I176" t="str">
            <v>主动</v>
          </cell>
          <cell r="J176" t="str">
            <v>江湖通式</v>
          </cell>
          <cell r="L176">
            <v>4</v>
          </cell>
          <cell r="M176" t="str">
            <v>浮空技，转身双手撩剑敌浮空1人高
消耗：（3）点真气。
攻击部位：（胸腹）
冷却时间：（6s）
可中断普通攻击</v>
          </cell>
          <cell r="R176">
            <v>0</v>
          </cell>
          <cell r="S176" t="str">
            <v>伤害</v>
          </cell>
          <cell r="T176">
            <v>1100001</v>
          </cell>
          <cell r="U176" t="str">
            <v>外功攻击*1.18</v>
          </cell>
          <cell r="V176" t="str">
            <v>内功攻击*0.13</v>
          </cell>
          <cell r="W176" t="str">
            <v>0.9;0.1</v>
          </cell>
          <cell r="X176" t="str">
            <v>主动招式：以腰为轴，转身双手撩剑将敌人提至空中，且造成大量外功攻击伤害和部分内功攻击伤害。（影响属性：外功攻击，内功攻击）</v>
          </cell>
          <cell r="AA176">
            <v>1</v>
          </cell>
          <cell r="AB176" t="str">
            <v>敌人</v>
          </cell>
          <cell r="AE176">
            <v>2</v>
          </cell>
          <cell r="AF176">
            <v>0</v>
          </cell>
          <cell r="AG176">
            <v>4</v>
          </cell>
          <cell r="AI176">
            <v>52</v>
          </cell>
          <cell r="AJ176">
            <v>39</v>
          </cell>
          <cell r="AL176" t="str">
            <v>shuangshouqingren/Skill4</v>
          </cell>
          <cell r="AO176" t="str">
            <v>tricks/1100001</v>
          </cell>
          <cell r="AP176">
            <v>1100001</v>
          </cell>
        </row>
        <row r="177">
          <cell r="C177" t="str">
            <v>一闪</v>
          </cell>
          <cell r="D177" t="str">
            <v>不是技能</v>
          </cell>
          <cell r="E177" t="str">
            <v>武功</v>
          </cell>
          <cell r="F177" t="str">
            <v>双手轻刃</v>
          </cell>
          <cell r="G177">
            <v>1</v>
          </cell>
          <cell r="H177">
            <v>10</v>
          </cell>
          <cell r="I177" t="str">
            <v>主动</v>
          </cell>
          <cell r="J177" t="str">
            <v>江湖通式</v>
          </cell>
          <cell r="L177">
            <v>5</v>
          </cell>
          <cell r="M177" t="str">
            <v>双手持刀前冲，碰到敌人停下。
消耗：（3）点真气。
攻击部位：（胸腹）
冷却时间：（6s）
可中断普通攻击</v>
          </cell>
          <cell r="R177">
            <v>0</v>
          </cell>
          <cell r="S177" t="str">
            <v>伤害</v>
          </cell>
          <cell r="T177">
            <v>1100002</v>
          </cell>
          <cell r="U177" t="str">
            <v>外功攻击*1.18</v>
          </cell>
          <cell r="V177" t="str">
            <v>内功攻击*0.13</v>
          </cell>
          <cell r="W177" t="str">
            <v>0.9;0.1</v>
          </cell>
          <cell r="X177" t="str">
            <v>主动招式：双手持刀借势前冲，闪击前方敌人造成大量外功攻击伤害和部分内功攻击伤害。（影响属性：外功攻击，内功攻击）</v>
          </cell>
          <cell r="AA177">
            <v>1</v>
          </cell>
          <cell r="AB177" t="str">
            <v>敌人</v>
          </cell>
          <cell r="AE177">
            <v>2</v>
          </cell>
          <cell r="AF177">
            <v>0</v>
          </cell>
          <cell r="AG177">
            <v>4</v>
          </cell>
          <cell r="AI177">
            <v>65</v>
          </cell>
          <cell r="AJ177">
            <v>45</v>
          </cell>
          <cell r="AL177" t="str">
            <v>shuangshouqingren/Skill5</v>
          </cell>
          <cell r="AO177" t="str">
            <v>tricks/1100002</v>
          </cell>
          <cell r="AP177">
            <v>1100002</v>
          </cell>
        </row>
        <row r="178">
          <cell r="C178" t="str">
            <v>居·合</v>
          </cell>
          <cell r="D178">
            <v>15</v>
          </cell>
          <cell r="E178" t="str">
            <v>武功</v>
          </cell>
          <cell r="F178" t="str">
            <v>双手轻刃</v>
          </cell>
          <cell r="G178">
            <v>1</v>
          </cell>
          <cell r="H178">
            <v>10</v>
          </cell>
          <cell r="I178" t="str">
            <v>主动</v>
          </cell>
          <cell r="J178" t="str">
            <v>武学总章</v>
          </cell>
          <cell r="L178">
            <v>1</v>
          </cell>
          <cell r="M178" t="str">
            <v>拔刀术.居合，击飞。</v>
          </cell>
          <cell r="Q178">
            <v>1</v>
          </cell>
          <cell r="R178">
            <v>0</v>
          </cell>
          <cell r="S178" t="str">
            <v>伤害</v>
          </cell>
          <cell r="T178">
            <v>1100101</v>
          </cell>
          <cell r="U178" t="str">
            <v>((1+武力*拔刀系数*40*0.5)*(1.5/(1.5+1+1))*0.9+(外功攻击*0.9))*0.9</v>
          </cell>
          <cell r="V178" t="str">
            <v>((1+内息*拔刀系数*40*0.5)*(1.5/(1.5+1+1))*0.1+(内功攻击*0.1))*0.9</v>
          </cell>
          <cell r="W178" t="str">
            <v>0.9;0.1</v>
          </cell>
          <cell r="X178" t="str">
            <v>主动招式：利用刀鞘的阻力让刀在拔出的瞬间产生巨大的爆发力，给前方范围内敌人造成大量外功攻击伤害和部分内功攻击伤害。（影响属性：武力）</v>
          </cell>
          <cell r="AA178">
            <v>1</v>
          </cell>
          <cell r="AB178" t="str">
            <v>敌人</v>
          </cell>
          <cell r="AE178">
            <v>1</v>
          </cell>
          <cell r="AF178">
            <v>1</v>
          </cell>
          <cell r="AG178">
            <v>6</v>
          </cell>
          <cell r="AI178">
            <v>39</v>
          </cell>
          <cell r="AJ178">
            <v>26</v>
          </cell>
          <cell r="AK178" t="str">
            <v>8100103;8100104</v>
          </cell>
          <cell r="AL178" t="str">
            <v>shuangshouqingren/Skill1</v>
          </cell>
          <cell r="AO178" t="str">
            <v>tricks/1100101</v>
          </cell>
          <cell r="AP178">
            <v>1100101</v>
          </cell>
        </row>
        <row r="179">
          <cell r="C179" t="str">
            <v>居·合</v>
          </cell>
          <cell r="D179">
            <v>15</v>
          </cell>
          <cell r="E179" t="str">
            <v>武功</v>
          </cell>
          <cell r="F179" t="str">
            <v>双手轻刃</v>
          </cell>
          <cell r="G179">
            <v>1</v>
          </cell>
          <cell r="H179">
            <v>10</v>
          </cell>
          <cell r="I179" t="str">
            <v>主动</v>
          </cell>
          <cell r="J179" t="str">
            <v>武学总章</v>
          </cell>
          <cell r="L179">
            <v>1</v>
          </cell>
          <cell r="M179" t="str">
            <v>拔刀术.居合，击飞。</v>
          </cell>
          <cell r="Q179">
            <v>1</v>
          </cell>
          <cell r="R179">
            <v>0</v>
          </cell>
          <cell r="S179" t="str">
            <v>伤害</v>
          </cell>
          <cell r="T179" t="str">
            <v>1100101_2</v>
          </cell>
          <cell r="U179" t="str">
            <v>((1+武力*拔刀系数*40*0.5)*(1.5/(1.5+1+1))*0.9+(外功攻击*0.9))</v>
          </cell>
          <cell r="V179" t="str">
            <v>((1+内息*拔刀系数*40*0.5)*(1.5/(1.5+1+1))*0.1+(内功攻击*0.1))</v>
          </cell>
          <cell r="W179" t="str">
            <v>0.9;0.1</v>
          </cell>
          <cell r="X179" t="str">
            <v>主动招式：利用刀鞘的阻力让刀在拔出的瞬间产生巨大的爆发力，给前方范围内敌人造成大量外功攻击伤害和部分内功攻击伤害。（影响属性：武力）</v>
          </cell>
          <cell r="AA179">
            <v>1</v>
          </cell>
          <cell r="AB179" t="str">
            <v>敌人</v>
          </cell>
          <cell r="AE179">
            <v>1</v>
          </cell>
          <cell r="AF179">
            <v>1</v>
          </cell>
          <cell r="AG179">
            <v>0</v>
          </cell>
          <cell r="AI179">
            <v>39</v>
          </cell>
          <cell r="AJ179">
            <v>26</v>
          </cell>
          <cell r="AK179" t="str">
            <v>8100103;8100104</v>
          </cell>
          <cell r="AL179" t="str">
            <v>shuangshouqingren/Skill1_2</v>
          </cell>
          <cell r="AO179" t="str">
            <v>tricks/1100101</v>
          </cell>
          <cell r="AP179" t="str">
            <v>1100101_2</v>
          </cell>
        </row>
        <row r="180">
          <cell r="C180" t="str">
            <v>流·隙</v>
          </cell>
          <cell r="D180">
            <v>15</v>
          </cell>
          <cell r="E180" t="str">
            <v>武功</v>
          </cell>
          <cell r="F180" t="str">
            <v>双手轻刃</v>
          </cell>
          <cell r="G180">
            <v>1</v>
          </cell>
          <cell r="H180">
            <v>10</v>
          </cell>
          <cell r="I180" t="str">
            <v>被动</v>
          </cell>
          <cell r="J180" t="str">
            <v>武学注解</v>
          </cell>
          <cell r="M180" t="str">
            <v>X+身法*系数/境界 几率改技能1动作居合为双龙斩（2段伤害，动作不一样），击飞。</v>
          </cell>
          <cell r="R180">
            <v>0</v>
          </cell>
          <cell r="T180">
            <v>1100102</v>
          </cell>
          <cell r="W180" t="str">
            <v>0.9;0.1</v>
          </cell>
          <cell r="X180" t="str">
            <v>（暂未实装）被动招式：施展【刀术.居合】对目标造成伤害时，有概率对目标敌人附加减速效果，触发几率=内息*系数/境界</v>
          </cell>
          <cell r="AE180">
            <v>0</v>
          </cell>
          <cell r="AF180">
            <v>0</v>
          </cell>
          <cell r="AG180">
            <v>0</v>
          </cell>
          <cell r="AI180">
            <v>0</v>
          </cell>
          <cell r="AJ180">
            <v>0</v>
          </cell>
          <cell r="AO180" t="str">
            <v>tricks/1100102</v>
          </cell>
          <cell r="AP180">
            <v>1100102</v>
          </cell>
        </row>
        <row r="181">
          <cell r="C181" t="str">
            <v>刀术.里切</v>
          </cell>
          <cell r="D181">
            <v>15</v>
          </cell>
          <cell r="E181" t="str">
            <v>武功</v>
          </cell>
          <cell r="F181" t="str">
            <v>双手轻刃</v>
          </cell>
          <cell r="G181">
            <v>1</v>
          </cell>
          <cell r="H181">
            <v>10</v>
          </cell>
          <cell r="I181" t="str">
            <v>主动</v>
          </cell>
          <cell r="J181" t="str">
            <v>武学总章</v>
          </cell>
          <cell r="L181">
            <v>2</v>
          </cell>
          <cell r="M181" t="str">
            <v>拔刀术.里切，先右脚前踏一步，再左脚前踏一步，然后释放浮空技</v>
          </cell>
          <cell r="Q181">
            <v>1</v>
          </cell>
          <cell r="R181">
            <v>0</v>
          </cell>
          <cell r="S181" t="str">
            <v>伤害</v>
          </cell>
          <cell r="T181">
            <v>1100103</v>
          </cell>
          <cell r="U181" t="str">
            <v>(1+武力*拔刀系数*40*0.5)*(1/(1.5+1+1))*0.9+(外功攻击*0.9)*1.7</v>
          </cell>
          <cell r="V181" t="str">
            <v>(1+内息*拔刀系数*40*0.5)*(1.5/(1.5+1+1))*0.1+(内功攻击*0.1)*1.7</v>
          </cell>
          <cell r="W181" t="str">
            <v>0.9;0.1</v>
          </cell>
          <cell r="X181" t="str">
            <v>主动招式：通过步法位移施展出拔刀术，产生更强的威力给敌人造成大量外功攻击伤害和部分内功攻击伤害，并造成浮空。（影响属性：武力）</v>
          </cell>
          <cell r="AA181">
            <v>1</v>
          </cell>
          <cell r="AB181" t="str">
            <v>敌人</v>
          </cell>
          <cell r="AE181">
            <v>1</v>
          </cell>
          <cell r="AF181">
            <v>1</v>
          </cell>
          <cell r="AG181">
            <v>5</v>
          </cell>
          <cell r="AI181">
            <v>39</v>
          </cell>
          <cell r="AJ181">
            <v>26</v>
          </cell>
          <cell r="AK181" t="str">
            <v>8100101;8100102</v>
          </cell>
          <cell r="AL181" t="str">
            <v>shuangshouqingren/Skill2</v>
          </cell>
          <cell r="AO181" t="str">
            <v>tricks/1100103</v>
          </cell>
          <cell r="AP181">
            <v>1100103</v>
          </cell>
        </row>
        <row r="182">
          <cell r="C182" t="str">
            <v>流·蛭丸</v>
          </cell>
          <cell r="D182">
            <v>15</v>
          </cell>
          <cell r="E182" t="str">
            <v>武功</v>
          </cell>
          <cell r="F182" t="str">
            <v>双手轻刃</v>
          </cell>
          <cell r="G182">
            <v>2</v>
          </cell>
          <cell r="H182">
            <v>10</v>
          </cell>
          <cell r="I182" t="str">
            <v>被动</v>
          </cell>
          <cell r="J182" t="str">
            <v>武学注解</v>
          </cell>
          <cell r="M182" t="str">
            <v>3技能如果造成伤害&gt;0，给敌方流血DEBUFF，敌方每秒损失总血量的1%，</v>
          </cell>
          <cell r="R182">
            <v>0</v>
          </cell>
          <cell r="T182">
            <v>1100104</v>
          </cell>
          <cell r="W182" t="str">
            <v>0.9;0.1</v>
          </cell>
          <cell r="X182" t="str">
            <v>（暂未实装）被动招式：施展【刀术.里切】产生伤害后，会给敌人造成【流血】效果,可叠3层。每秒损失气血5%的气血，有最大损失气血限制。（影响属性：身法）</v>
          </cell>
          <cell r="AE182">
            <v>0</v>
          </cell>
          <cell r="AF182">
            <v>0</v>
          </cell>
          <cell r="AG182">
            <v>0</v>
          </cell>
          <cell r="AI182">
            <v>0</v>
          </cell>
          <cell r="AJ182">
            <v>0</v>
          </cell>
          <cell r="AO182" t="str">
            <v>tricks/1100104</v>
          </cell>
          <cell r="AP182">
            <v>1100104</v>
          </cell>
        </row>
        <row r="183">
          <cell r="C183" t="str">
            <v>刀术.里返</v>
          </cell>
          <cell r="D183">
            <v>15</v>
          </cell>
          <cell r="E183" t="str">
            <v>武功</v>
          </cell>
          <cell r="F183" t="str">
            <v>双手轻刃</v>
          </cell>
          <cell r="G183">
            <v>1</v>
          </cell>
          <cell r="H183">
            <v>10</v>
          </cell>
          <cell r="I183" t="str">
            <v>主动</v>
          </cell>
          <cell r="J183" t="str">
            <v>武学总章</v>
          </cell>
          <cell r="L183">
            <v>3</v>
          </cell>
          <cell r="M183" t="str">
            <v>拔刀术.里返，旋转到敌身后，拔刀斩，击飞。（敌方必须转向才能格挡）</v>
          </cell>
          <cell r="Q183">
            <v>1</v>
          </cell>
          <cell r="R183">
            <v>0</v>
          </cell>
          <cell r="S183" t="str">
            <v>伤害</v>
          </cell>
          <cell r="T183">
            <v>1100105</v>
          </cell>
          <cell r="U183" t="str">
            <v>(1+武力*拔刀系数*40*0.5)*(1/(1.5+1+1))*0.9+(外功攻击*0.9)</v>
          </cell>
          <cell r="V183" t="str">
            <v>(1+内息*拔刀系数*40*0.5)*(1.5/(1.5+1+1))*0.1+(内功攻击*0.1)</v>
          </cell>
          <cell r="W183" t="str">
            <v>0.9;0.1</v>
          </cell>
          <cell r="X183" t="str">
            <v>主动招式：通过转身位移至敌人身后，借助旋转和移动的双重惯性施展拔刀术将爆发力发挥至极致。给敌人造成大量外功攻击伤害和部分内功攻击伤害。（影响属性：武力）</v>
          </cell>
          <cell r="AA183">
            <v>1</v>
          </cell>
          <cell r="AB183" t="str">
            <v>敌人</v>
          </cell>
          <cell r="AE183">
            <v>1</v>
          </cell>
          <cell r="AF183">
            <v>1</v>
          </cell>
          <cell r="AG183">
            <v>5</v>
          </cell>
          <cell r="AI183">
            <v>39</v>
          </cell>
          <cell r="AJ183">
            <v>26</v>
          </cell>
          <cell r="AL183" t="str">
            <v>shuangshouqingren/Skill3</v>
          </cell>
          <cell r="AO183" t="str">
            <v>tricks/1100105</v>
          </cell>
          <cell r="AP183">
            <v>1100105</v>
          </cell>
        </row>
        <row r="184">
          <cell r="C184" t="str">
            <v>流·烈</v>
          </cell>
          <cell r="D184">
            <v>15</v>
          </cell>
          <cell r="E184" t="str">
            <v>武功</v>
          </cell>
          <cell r="F184" t="str">
            <v>双手轻刃</v>
          </cell>
          <cell r="G184">
            <v>3</v>
          </cell>
          <cell r="H184">
            <v>10</v>
          </cell>
          <cell r="I184" t="str">
            <v>被动</v>
          </cell>
          <cell r="J184" t="str">
            <v>武学注解</v>
          </cell>
          <cell r="M184" t="str">
            <v>1技能攻击流血BUFF敌人，提升伤害10%</v>
          </cell>
          <cell r="R184">
            <v>0</v>
          </cell>
          <cell r="S184" t="str">
            <v>增加buff</v>
          </cell>
          <cell r="T184">
            <v>1100106</v>
          </cell>
          <cell r="W184" t="str">
            <v>0.9;0.1</v>
          </cell>
          <cell r="X184" t="str">
            <v>（暂未实装）被动招式：施展招式【刀术.居合】攻击附带【流血】效果的敌人，提升外功攻击伤害和暴击几率。（影响属性：身法）</v>
          </cell>
          <cell r="AE184">
            <v>0</v>
          </cell>
          <cell r="AF184">
            <v>0</v>
          </cell>
          <cell r="AG184">
            <v>0</v>
          </cell>
          <cell r="AI184">
            <v>0</v>
          </cell>
          <cell r="AJ184">
            <v>0</v>
          </cell>
          <cell r="AO184" t="str">
            <v>tricks/1100106</v>
          </cell>
          <cell r="AP184">
            <v>1100106</v>
          </cell>
        </row>
        <row r="185">
          <cell r="C185" t="str">
            <v>流·戮</v>
          </cell>
          <cell r="D185">
            <v>15</v>
          </cell>
          <cell r="E185" t="str">
            <v>武功</v>
          </cell>
          <cell r="F185" t="str">
            <v>双手轻刃</v>
          </cell>
          <cell r="G185">
            <v>4</v>
          </cell>
          <cell r="H185">
            <v>10</v>
          </cell>
          <cell r="I185" t="str">
            <v>被动</v>
          </cell>
          <cell r="J185" t="str">
            <v>武学注解</v>
          </cell>
          <cell r="M185" t="str">
            <v>5技能如果造成伤害&gt;0，获得BUFF【逐戮】，提升身法X+内息*系数/境界 ，持续5秒</v>
          </cell>
          <cell r="R185">
            <v>0</v>
          </cell>
          <cell r="S185" t="str">
            <v>增加buff</v>
          </cell>
          <cell r="T185">
            <v>1100107</v>
          </cell>
          <cell r="W185" t="str">
            <v>0.9;0.1</v>
          </cell>
          <cell r="X185" t="str">
            <v>（暂未实装）被动招式：使用招式【刀术·里切】有概率重置调息时间。（影响属性：内息）</v>
          </cell>
          <cell r="AE185">
            <v>0</v>
          </cell>
          <cell r="AF185">
            <v>0</v>
          </cell>
          <cell r="AG185">
            <v>0</v>
          </cell>
          <cell r="AI185">
            <v>0</v>
          </cell>
          <cell r="AJ185">
            <v>0</v>
          </cell>
          <cell r="AO185" t="str">
            <v>tricks/1100107</v>
          </cell>
          <cell r="AP185">
            <v>1100107</v>
          </cell>
        </row>
        <row r="186">
          <cell r="C186" t="str">
            <v>流·凪</v>
          </cell>
          <cell r="D186">
            <v>15</v>
          </cell>
          <cell r="E186" t="str">
            <v>武功</v>
          </cell>
          <cell r="F186" t="str">
            <v>双手轻刃</v>
          </cell>
          <cell r="G186">
            <v>5</v>
          </cell>
          <cell r="H186">
            <v>10</v>
          </cell>
          <cell r="I186" t="str">
            <v>被动</v>
          </cell>
          <cell r="J186" t="str">
            <v>武学注解</v>
          </cell>
          <cell r="M186" t="str">
            <v>1技能被敌方闪避时，获得BUFF【凪刃】，提升命中10%，最多3层，持续10秒。</v>
          </cell>
          <cell r="R186">
            <v>0</v>
          </cell>
          <cell r="S186" t="str">
            <v>增加buff</v>
          </cell>
          <cell r="T186">
            <v>1100108</v>
          </cell>
          <cell r="W186" t="str">
            <v>0.9;0.1</v>
          </cell>
          <cell r="X186" t="str">
            <v>（暂未实装）被动招式：招式【居合】增加暴击几率。（影响属性：身法）</v>
          </cell>
          <cell r="AE186">
            <v>0</v>
          </cell>
          <cell r="AF186">
            <v>0</v>
          </cell>
          <cell r="AG186">
            <v>0</v>
          </cell>
          <cell r="AI186">
            <v>0</v>
          </cell>
          <cell r="AJ186">
            <v>0</v>
          </cell>
          <cell r="AO186" t="str">
            <v>tricks/1100108</v>
          </cell>
          <cell r="AP186">
            <v>1100108</v>
          </cell>
        </row>
        <row r="187">
          <cell r="C187" t="str">
            <v>流·残心</v>
          </cell>
          <cell r="D187">
            <v>15</v>
          </cell>
          <cell r="E187" t="str">
            <v>武功</v>
          </cell>
          <cell r="F187" t="str">
            <v>双手轻刃</v>
          </cell>
          <cell r="G187">
            <v>6</v>
          </cell>
          <cell r="H187">
            <v>10</v>
          </cell>
          <cell r="I187" t="str">
            <v>被动</v>
          </cell>
          <cell r="J187" t="str">
            <v>武学注解</v>
          </cell>
          <cell r="M187" t="str">
            <v>3技能有X+内息*系数/境界几率对敌人造成弹反效果（如果敌方格挡）。</v>
          </cell>
          <cell r="R187">
            <v>0</v>
          </cell>
          <cell r="S187" t="str">
            <v>增加buff</v>
          </cell>
          <cell r="T187">
            <v>1100109</v>
          </cell>
          <cell r="W187" t="str">
            <v>0.9;0.1</v>
          </cell>
          <cell r="X187" t="str">
            <v>（暂未实装）被动招式：受到敌方伤害时，有（10%）概率获得【残心】效果，增加X反弹属性，持续5秒</v>
          </cell>
          <cell r="AE187">
            <v>0</v>
          </cell>
          <cell r="AF187">
            <v>0</v>
          </cell>
          <cell r="AG187">
            <v>0</v>
          </cell>
          <cell r="AI187">
            <v>0</v>
          </cell>
          <cell r="AJ187">
            <v>0</v>
          </cell>
          <cell r="AO187" t="str">
            <v>tricks/1100109</v>
          </cell>
          <cell r="AP187">
            <v>1100109</v>
          </cell>
        </row>
        <row r="188">
          <cell r="C188" t="str">
            <v>奥义·双竜冥</v>
          </cell>
          <cell r="D188">
            <v>15</v>
          </cell>
          <cell r="E188" t="str">
            <v>武功</v>
          </cell>
          <cell r="F188" t="str">
            <v>双手轻刃</v>
          </cell>
          <cell r="G188">
            <v>7</v>
          </cell>
          <cell r="H188">
            <v>10</v>
          </cell>
          <cell r="I188" t="str">
            <v>被动</v>
          </cell>
          <cell r="J188" t="str">
            <v>武学注解</v>
          </cell>
          <cell r="M188" t="str">
            <v>双龙斩第2击有X+内息*系数/境界 几率暴击，暴击后吸血，值为敌方流血层数*（X+根骨*系数/境界），如果有多个敌人，加起来。最大值不超过自身血量的30%。要有特效显示吸血</v>
          </cell>
          <cell r="R188">
            <v>0</v>
          </cell>
          <cell r="S188" t="str">
            <v>增加buff</v>
          </cell>
          <cell r="T188">
            <v>1100110</v>
          </cell>
          <cell r="W188" t="str">
            <v>0.9;0.1</v>
          </cell>
          <cell r="X188" t="str">
            <v>（暂未实装）被动招式：招式【居合】攻击根据【流血】层数有概率暴击，暴击造成的伤害将产生【吸血】效果，增加自身的吸血属性，该效果持续10秒。最大值不超过自身气血上限的30%。（影响属性：身法，筋骨）</v>
          </cell>
          <cell r="AE188">
            <v>0</v>
          </cell>
          <cell r="AF188">
            <v>0</v>
          </cell>
          <cell r="AG188">
            <v>0</v>
          </cell>
          <cell r="AI188">
            <v>0</v>
          </cell>
          <cell r="AJ188">
            <v>0</v>
          </cell>
          <cell r="AO188" t="str">
            <v>tricks/1100110</v>
          </cell>
          <cell r="AP188">
            <v>1100110</v>
          </cell>
        </row>
        <row r="189">
          <cell r="C189" t="str">
            <v>镖影诡式</v>
          </cell>
          <cell r="D189" t="str">
            <v>不是技能</v>
          </cell>
          <cell r="E189" t="str">
            <v>武功</v>
          </cell>
          <cell r="F189" t="str">
            <v>绳镖</v>
          </cell>
          <cell r="G189">
            <v>1</v>
          </cell>
          <cell r="H189">
            <v>11</v>
          </cell>
          <cell r="I189" t="str">
            <v>主动</v>
          </cell>
          <cell r="J189" t="str">
            <v>江湖通式</v>
          </cell>
          <cell r="L189">
            <v>4</v>
          </cell>
          <cell r="M189" t="str">
            <v>浮空技，转身双手撩剑敌浮空1人高
消耗：（3）点真气。
攻击部位：（胸腹）
冷却时间：（6s）
可中断普通攻击</v>
          </cell>
          <cell r="R189">
            <v>0</v>
          </cell>
          <cell r="S189" t="str">
            <v>伤害</v>
          </cell>
          <cell r="T189">
            <v>1100001</v>
          </cell>
          <cell r="U189" t="str">
            <v>外功攻击*0.9</v>
          </cell>
          <cell r="V189" t="str">
            <v>内功攻击*0.1</v>
          </cell>
          <cell r="W189" t="str">
            <v>0.9;0.1</v>
          </cell>
          <cell r="X189" t="str">
            <v>主动招式：向前直线甩出绳镖，后侧身同时右手向后发力带起地上的绳镖，带飞路径上所有敌人</v>
          </cell>
          <cell r="AA189">
            <v>1</v>
          </cell>
          <cell r="AB189" t="str">
            <v>敌人</v>
          </cell>
          <cell r="AE189">
            <v>2</v>
          </cell>
          <cell r="AF189">
            <v>0</v>
          </cell>
          <cell r="AG189">
            <v>4</v>
          </cell>
          <cell r="AI189">
            <v>52</v>
          </cell>
          <cell r="AJ189">
            <v>39</v>
          </cell>
          <cell r="AL189" t="str">
            <v>shengbiao/Skill4</v>
          </cell>
          <cell r="AO189" t="str">
            <v>tricks/1110001</v>
          </cell>
          <cell r="AP189">
            <v>1110001</v>
          </cell>
        </row>
        <row r="190">
          <cell r="C190" t="str">
            <v>隐火匿尘</v>
          </cell>
          <cell r="D190" t="str">
            <v>不是技能</v>
          </cell>
          <cell r="E190" t="str">
            <v>武功</v>
          </cell>
          <cell r="F190" t="str">
            <v>绳镖</v>
          </cell>
          <cell r="G190">
            <v>1</v>
          </cell>
          <cell r="H190">
            <v>11</v>
          </cell>
          <cell r="I190" t="str">
            <v>主动</v>
          </cell>
          <cell r="J190" t="str">
            <v>江湖通式</v>
          </cell>
          <cell r="L190">
            <v>5</v>
          </cell>
          <cell r="Q190">
            <v>1</v>
          </cell>
          <cell r="R190">
            <v>0</v>
          </cell>
          <cell r="S190" t="str">
            <v>伤害</v>
          </cell>
          <cell r="T190">
            <v>1100101</v>
          </cell>
          <cell r="U190" t="str">
            <v>外功攻击*0.9</v>
          </cell>
          <cell r="V190" t="str">
            <v>内功攻击*0.1</v>
          </cell>
          <cell r="W190" t="str">
            <v>1;1</v>
          </cell>
          <cell r="X190" t="str">
            <v>主动招式：出流星锤头中隐藏的火星，将扩散的火焰燃烧前方的敌人,对敌人造成致盲效果，命中几率降低，该效果持续3秒，同时对攻击范围内的敌人造成大量外功攻击伤害和部分内功攻击伤害。（影响属性：武力）</v>
          </cell>
          <cell r="AA190">
            <v>1</v>
          </cell>
          <cell r="AB190" t="str">
            <v>敌人</v>
          </cell>
          <cell r="AE190">
            <v>2</v>
          </cell>
          <cell r="AF190">
            <v>0</v>
          </cell>
          <cell r="AG190">
            <v>4</v>
          </cell>
          <cell r="AI190">
            <v>39</v>
          </cell>
          <cell r="AJ190">
            <v>45</v>
          </cell>
          <cell r="AL190" t="str">
            <v>shengbiao/Skill1</v>
          </cell>
          <cell r="AO190" t="str">
            <v>tricks/1110101</v>
          </cell>
          <cell r="AP190">
            <v>1110002</v>
          </cell>
        </row>
        <row r="191">
          <cell r="C191" t="str">
            <v>扫岳荡丘</v>
          </cell>
          <cell r="D191" t="str">
            <v>不是技能</v>
          </cell>
          <cell r="E191" t="str">
            <v>武功</v>
          </cell>
          <cell r="F191" t="str">
            <v>绳镖</v>
          </cell>
          <cell r="G191">
            <v>1</v>
          </cell>
          <cell r="H191">
            <v>11</v>
          </cell>
          <cell r="I191" t="str">
            <v>主动</v>
          </cell>
          <cell r="J191" t="str">
            <v>武学总章</v>
          </cell>
          <cell r="L191">
            <v>1</v>
          </cell>
          <cell r="Q191">
            <v>1</v>
          </cell>
          <cell r="R191">
            <v>0</v>
          </cell>
          <cell r="S191" t="str">
            <v>伤害</v>
          </cell>
          <cell r="T191">
            <v>1100103</v>
          </cell>
          <cell r="U191" t="str">
            <v>((1+武力*绳镖系数*40*0.5)*(1/(1.5+1+1))*0.9+(外功攻击*0.9))*0.7</v>
          </cell>
          <cell r="V191" t="str">
            <v>((1+内息*绳镖系数*40*0.5)*(1.5/(1.5+1+1))*0.1+(内功攻击*0.1))*0.7</v>
          </cell>
          <cell r="W191" t="str">
            <v>1;1</v>
          </cell>
          <cell r="X191" t="str">
            <v>主动招式：施向前方投出钩爪端，后快速拉回，对前方直线敌人造成二次伤害，受到伤害的目标造成大量外功攻击伤害和部分内功攻击伤害。（影响属性：武力）</v>
          </cell>
          <cell r="AA191">
            <v>1</v>
          </cell>
          <cell r="AB191" t="str">
            <v>敌人</v>
          </cell>
          <cell r="AE191">
            <v>1</v>
          </cell>
          <cell r="AF191">
            <v>1</v>
          </cell>
          <cell r="AG191">
            <v>6</v>
          </cell>
          <cell r="AI191">
            <v>39</v>
          </cell>
          <cell r="AJ191">
            <v>26</v>
          </cell>
          <cell r="AL191" t="str">
            <v>shengbiao/Skill2</v>
          </cell>
          <cell r="AO191" t="str">
            <v>tricks/1110103</v>
          </cell>
          <cell r="AP191">
            <v>1110101</v>
          </cell>
        </row>
        <row r="192">
          <cell r="C192" t="str">
            <v>金萤灼秋</v>
          </cell>
          <cell r="D192" t="str">
            <v>不是技能</v>
          </cell>
          <cell r="E192" t="str">
            <v>武功</v>
          </cell>
          <cell r="F192" t="str">
            <v>绳镖</v>
          </cell>
          <cell r="G192">
            <v>1</v>
          </cell>
          <cell r="H192">
            <v>11</v>
          </cell>
          <cell r="I192" t="str">
            <v>被动</v>
          </cell>
          <cell r="J192" t="str">
            <v>武学注解</v>
          </cell>
          <cell r="R192">
            <v>0</v>
          </cell>
          <cell r="T192">
            <v>1100102</v>
          </cell>
          <cell r="W192" t="str">
            <v>1;1</v>
          </cell>
          <cell r="X192" t="str">
            <v>（暂未实装）被动招式：【隐火匿尘】招式对造成伤害的敌人附加1层持续2秒的【灼烧】效果，该效果可以叠加5层，在效果持续期间会对目标造成灼烧效果，该效果每叠加1层每秒会流失气血上限的2%的气血。</v>
          </cell>
          <cell r="AE192">
            <v>0</v>
          </cell>
          <cell r="AF192">
            <v>0</v>
          </cell>
          <cell r="AG192">
            <v>0</v>
          </cell>
          <cell r="AI192">
            <v>0</v>
          </cell>
          <cell r="AJ192">
            <v>0</v>
          </cell>
          <cell r="AO192" t="str">
            <v>tricks/1110102</v>
          </cell>
          <cell r="AP192">
            <v>1110102</v>
          </cell>
        </row>
        <row r="193">
          <cell r="C193" t="str">
            <v>草蛇金线</v>
          </cell>
          <cell r="D193" t="str">
            <v>不是技能</v>
          </cell>
          <cell r="E193" t="str">
            <v>武功</v>
          </cell>
          <cell r="F193" t="str">
            <v>绳镖</v>
          </cell>
          <cell r="G193">
            <v>1</v>
          </cell>
          <cell r="H193">
            <v>11</v>
          </cell>
          <cell r="I193" t="str">
            <v>主动</v>
          </cell>
          <cell r="J193" t="str">
            <v>武学总章</v>
          </cell>
          <cell r="L193">
            <v>3</v>
          </cell>
          <cell r="Q193">
            <v>1</v>
          </cell>
          <cell r="R193">
            <v>0</v>
          </cell>
          <cell r="S193" t="str">
            <v>伤害</v>
          </cell>
          <cell r="T193">
            <v>1100105</v>
          </cell>
          <cell r="U193" t="str">
            <v>((1+武力*绳镖系数*40*0.5)*(1/(1.5+1+1))*0.9+(外功攻击*0.9))*0.65</v>
          </cell>
          <cell r="V193" t="str">
            <v>((1+内息*绳镖系数*40*0.5)*(1.5/(1.5+1+1))*0.1+(内功攻击*0.1))*0.65</v>
          </cell>
          <cell r="W193" t="str">
            <v>1;1</v>
          </cell>
          <cell r="X193" t="str">
            <v>主动招式：跳起向斜下方投出钩爪镶入地面，再拉动自身向下撞击路径上的敌人，对目标造成大量外功攻击和部分内功攻击伤害。（影响属性：武力）</v>
          </cell>
          <cell r="AA193">
            <v>1</v>
          </cell>
          <cell r="AB193" t="str">
            <v>敌人</v>
          </cell>
          <cell r="AE193">
            <v>1</v>
          </cell>
          <cell r="AF193">
            <v>1</v>
          </cell>
          <cell r="AG193">
            <v>5</v>
          </cell>
          <cell r="AI193">
            <v>39</v>
          </cell>
          <cell r="AJ193">
            <v>26</v>
          </cell>
          <cell r="AL193" t="str">
            <v>shengbiao/Skill3</v>
          </cell>
          <cell r="AO193" t="str">
            <v>tricks/1110105</v>
          </cell>
          <cell r="AP193">
            <v>1110103</v>
          </cell>
        </row>
        <row r="194">
          <cell r="C194" t="str">
            <v>铁尾撼山</v>
          </cell>
          <cell r="D194" t="str">
            <v>不是技能</v>
          </cell>
          <cell r="E194" t="str">
            <v>武功</v>
          </cell>
          <cell r="F194" t="str">
            <v>绳镖</v>
          </cell>
          <cell r="G194">
            <v>2</v>
          </cell>
          <cell r="H194">
            <v>11</v>
          </cell>
          <cell r="I194" t="str">
            <v>被动</v>
          </cell>
          <cell r="J194" t="str">
            <v>武学注解</v>
          </cell>
          <cell r="R194">
            <v>0</v>
          </cell>
          <cell r="T194">
            <v>1100104</v>
          </cell>
          <cell r="W194" t="str">
            <v>1;1</v>
          </cell>
          <cell r="X194" t="str">
            <v>（暂未实装）被动招式：施展主动招式2【扫岳荡丘】对敌人造成伤害时，受到伤害的敌人中如果有附带【灼烧】效果的敌人，所有人增加1层【灼烧】效果，并且【扫岳荡丘】攻击附带该效果的敌人增加暴击伤害</v>
          </cell>
          <cell r="AE194">
            <v>0</v>
          </cell>
          <cell r="AF194">
            <v>0</v>
          </cell>
          <cell r="AG194">
            <v>0</v>
          </cell>
          <cell r="AI194">
            <v>0</v>
          </cell>
          <cell r="AJ194">
            <v>0</v>
          </cell>
          <cell r="AO194" t="str">
            <v>tricks/1110104</v>
          </cell>
          <cell r="AP194">
            <v>1110104</v>
          </cell>
        </row>
        <row r="195">
          <cell r="C195" t="str">
            <v>流星奔散</v>
          </cell>
          <cell r="D195" t="str">
            <v>不是技能</v>
          </cell>
          <cell r="E195" t="str">
            <v>武功</v>
          </cell>
          <cell r="F195" t="str">
            <v>绳镖</v>
          </cell>
          <cell r="G195">
            <v>1</v>
          </cell>
          <cell r="H195">
            <v>11</v>
          </cell>
          <cell r="I195" t="str">
            <v>主动</v>
          </cell>
          <cell r="J195" t="str">
            <v>武学总章</v>
          </cell>
          <cell r="L195">
            <v>5</v>
          </cell>
          <cell r="M195" t="str">
            <v>双手持刀前冲，碰到敌人停下。
消耗：（3）点真气。
攻击部位：（胸腹）
冷却时间：（6s）
可中断普通攻击</v>
          </cell>
          <cell r="R195">
            <v>0</v>
          </cell>
          <cell r="S195" t="str">
            <v>伤害</v>
          </cell>
          <cell r="T195">
            <v>1100002</v>
          </cell>
          <cell r="U195" t="str">
            <v>((1+武力*绳镖系数*40*0.5)*(1.5/(1.5+1+1))*0.9+(外功攻击*0.9))*0.3</v>
          </cell>
          <cell r="V195" t="str">
            <v>((1+内息*绳镖系数*40*0.5)*(1.5/(1.5+1+1))*0.1+(内功攻击*0.1))*0.3</v>
          </cell>
          <cell r="W195" t="str">
            <v>0.9;0.1</v>
          </cell>
          <cell r="X195" t="str">
            <v>主动招式：举起绳镖一边旋转一边向前跑动，跑动一段后小跳起甩动流星锤端砸地，连续打击路径上所有敌人</v>
          </cell>
          <cell r="AA195">
            <v>1</v>
          </cell>
          <cell r="AB195" t="str">
            <v>敌人</v>
          </cell>
          <cell r="AE195">
            <v>1</v>
          </cell>
          <cell r="AF195">
            <v>1</v>
          </cell>
          <cell r="AG195">
            <v>5</v>
          </cell>
          <cell r="AI195">
            <v>39</v>
          </cell>
          <cell r="AJ195">
            <v>26</v>
          </cell>
          <cell r="AL195" t="str">
            <v>shengbiao/Skill5</v>
          </cell>
          <cell r="AO195" t="str">
            <v>tricks/1110002</v>
          </cell>
          <cell r="AP195">
            <v>1110105</v>
          </cell>
        </row>
        <row r="196">
          <cell r="C196" t="str">
            <v>趋炎赶热</v>
          </cell>
          <cell r="D196" t="str">
            <v>不是技能</v>
          </cell>
          <cell r="E196" t="str">
            <v>武功</v>
          </cell>
          <cell r="F196" t="str">
            <v>绳镖</v>
          </cell>
          <cell r="G196">
            <v>3</v>
          </cell>
          <cell r="H196">
            <v>11</v>
          </cell>
          <cell r="I196" t="str">
            <v>被动</v>
          </cell>
          <cell r="J196" t="str">
            <v>武学注解</v>
          </cell>
          <cell r="R196">
            <v>0</v>
          </cell>
          <cell r="S196" t="str">
            <v>增加buff</v>
          </cell>
          <cell r="T196">
            <v>1100106</v>
          </cell>
          <cell r="W196" t="str">
            <v>1;1</v>
          </cell>
          <cell r="X196" t="str">
            <v>（暂未实装）被动招式：被动招式【飞火流血】中的灼烧效果造成的伤害上限增加</v>
          </cell>
          <cell r="AE196">
            <v>0</v>
          </cell>
          <cell r="AF196">
            <v>0</v>
          </cell>
          <cell r="AG196">
            <v>0</v>
          </cell>
          <cell r="AI196">
            <v>0</v>
          </cell>
          <cell r="AJ196">
            <v>0</v>
          </cell>
          <cell r="AO196" t="str">
            <v>tricks/1110106</v>
          </cell>
          <cell r="AP196">
            <v>1110106</v>
          </cell>
        </row>
        <row r="197">
          <cell r="C197" t="str">
            <v>炽蛟吐信</v>
          </cell>
          <cell r="D197" t="str">
            <v>不是技能</v>
          </cell>
          <cell r="E197" t="str">
            <v>武功</v>
          </cell>
          <cell r="F197" t="str">
            <v>绳镖</v>
          </cell>
          <cell r="G197">
            <v>4</v>
          </cell>
          <cell r="H197">
            <v>11</v>
          </cell>
          <cell r="I197" t="str">
            <v>被动</v>
          </cell>
          <cell r="J197" t="str">
            <v>武学注解</v>
          </cell>
          <cell r="R197">
            <v>0</v>
          </cell>
          <cell r="S197" t="str">
            <v>增加buff</v>
          </cell>
          <cell r="T197">
            <v>1100107</v>
          </cell>
          <cell r="W197" t="str">
            <v>1;1</v>
          </cell>
          <cell r="X197" t="str">
            <v>（暂未实装）被动招式：附带【灼烧】效果的敌人，治疗效果减少10%</v>
          </cell>
          <cell r="AE197">
            <v>0</v>
          </cell>
          <cell r="AF197">
            <v>0</v>
          </cell>
          <cell r="AG197">
            <v>0</v>
          </cell>
          <cell r="AI197">
            <v>0</v>
          </cell>
          <cell r="AJ197">
            <v>0</v>
          </cell>
          <cell r="AO197" t="str">
            <v>tricks/1110107</v>
          </cell>
          <cell r="AP197">
            <v>1110107</v>
          </cell>
        </row>
        <row r="198">
          <cell r="C198" t="str">
            <v>枉墨矫绳</v>
          </cell>
          <cell r="D198" t="str">
            <v>不是技能</v>
          </cell>
          <cell r="E198" t="str">
            <v>武功</v>
          </cell>
          <cell r="F198" t="str">
            <v>绳镖</v>
          </cell>
          <cell r="G198">
            <v>5</v>
          </cell>
          <cell r="H198">
            <v>11</v>
          </cell>
          <cell r="I198" t="str">
            <v>被动</v>
          </cell>
          <cell r="J198" t="str">
            <v>武学注解</v>
          </cell>
          <cell r="R198">
            <v>0</v>
          </cell>
          <cell r="S198" t="str">
            <v>增加buff</v>
          </cell>
          <cell r="T198">
            <v>1100108</v>
          </cell>
          <cell r="W198" t="str">
            <v>1;1</v>
          </cell>
          <cell r="X198" t="str">
            <v>（暂未实装）被动招式：被动招式【铁尾撼山】增加暴击伤害至{0}%</v>
          </cell>
          <cell r="AE198">
            <v>0</v>
          </cell>
          <cell r="AF198">
            <v>0</v>
          </cell>
          <cell r="AG198">
            <v>0</v>
          </cell>
          <cell r="AI198">
            <v>0</v>
          </cell>
          <cell r="AJ198">
            <v>0</v>
          </cell>
          <cell r="AO198" t="str">
            <v>tricks/1110108</v>
          </cell>
          <cell r="AP198">
            <v>1110108</v>
          </cell>
        </row>
        <row r="199">
          <cell r="C199" t="str">
            <v>火尽灰寒</v>
          </cell>
          <cell r="D199" t="str">
            <v>不是技能</v>
          </cell>
          <cell r="E199" t="str">
            <v>武功</v>
          </cell>
          <cell r="F199" t="str">
            <v>绳镖</v>
          </cell>
          <cell r="G199">
            <v>6</v>
          </cell>
          <cell r="H199">
            <v>11</v>
          </cell>
          <cell r="I199" t="str">
            <v>被动</v>
          </cell>
          <cell r="J199" t="str">
            <v>武学注解</v>
          </cell>
          <cell r="R199">
            <v>0</v>
          </cell>
          <cell r="S199" t="str">
            <v>增加buff</v>
          </cell>
          <cell r="T199">
            <v>1100109</v>
          </cell>
          <cell r="W199" t="str">
            <v>1;1</v>
          </cell>
          <cell r="X199" t="str">
            <v>（暂未实装）被动招式：攻击附带5层【灼烧】效果的敌人时，额外增加外功攻击</v>
          </cell>
          <cell r="AE199">
            <v>0</v>
          </cell>
          <cell r="AF199">
            <v>0</v>
          </cell>
          <cell r="AG199">
            <v>0</v>
          </cell>
          <cell r="AI199">
            <v>0</v>
          </cell>
          <cell r="AJ199">
            <v>0</v>
          </cell>
          <cell r="AO199" t="str">
            <v>tricks/1110109</v>
          </cell>
          <cell r="AP199">
            <v>1110109</v>
          </cell>
        </row>
        <row r="200">
          <cell r="C200" t="str">
            <v>金焰敛血</v>
          </cell>
          <cell r="D200" t="str">
            <v>不是技能</v>
          </cell>
          <cell r="E200" t="str">
            <v>武功</v>
          </cell>
          <cell r="F200" t="str">
            <v>绳镖</v>
          </cell>
          <cell r="G200">
            <v>7</v>
          </cell>
          <cell r="H200">
            <v>11</v>
          </cell>
          <cell r="I200" t="str">
            <v>被动</v>
          </cell>
          <cell r="J200" t="str">
            <v>武学注解</v>
          </cell>
          <cell r="R200">
            <v>0</v>
          </cell>
          <cell r="S200" t="str">
            <v>增加buff</v>
          </cell>
          <cell r="T200">
            <v>1100110</v>
          </cell>
          <cell r="W200" t="str">
            <v>1;1</v>
          </cell>
          <cell r="X200" t="str">
            <v>（暂未实装）被动招式：施展【草蛇金线】时，会利用油渍点燃地面，形成持续2秒的【火海】效果，停留的敌人每2秒额外造成的伤害，受到伤害额外增加1层【灼烧】效果，并附加2秒【火毒】效果，攻击附加【火毒】效果的敌人暴击几率增加10%。</v>
          </cell>
          <cell r="AE200">
            <v>0</v>
          </cell>
          <cell r="AF200">
            <v>0</v>
          </cell>
          <cell r="AG200">
            <v>0</v>
          </cell>
          <cell r="AI200">
            <v>0</v>
          </cell>
          <cell r="AJ200">
            <v>0</v>
          </cell>
          <cell r="AO200" t="str">
            <v>tricks/1110110</v>
          </cell>
          <cell r="AP200">
            <v>1110110</v>
          </cell>
        </row>
        <row r="201">
          <cell r="C201" t="str">
            <v>炸珠·破</v>
          </cell>
          <cell r="D201" t="str">
            <v>不是技能</v>
          </cell>
          <cell r="E201" t="str">
            <v>武功</v>
          </cell>
          <cell r="F201" t="str">
            <v>火器</v>
          </cell>
          <cell r="G201">
            <v>1</v>
          </cell>
          <cell r="H201">
            <v>14</v>
          </cell>
          <cell r="I201" t="str">
            <v>主动</v>
          </cell>
          <cell r="J201" t="str">
            <v>江湖通式</v>
          </cell>
          <cell r="L201">
            <v>4</v>
          </cell>
          <cell r="M201" t="str">
            <v>向前方地面射击，在地面形成小爆炸，将敌人击飞</v>
          </cell>
          <cell r="R201">
            <v>0</v>
          </cell>
          <cell r="S201" t="str">
            <v>伤害</v>
          </cell>
          <cell r="T201">
            <v>1400001</v>
          </cell>
          <cell r="W201" t="str">
            <v>1;0</v>
          </cell>
          <cell r="X201" t="str">
            <v>主动招式：向前方地面射击，在地面形成小爆炸，将敌人击飞，对敌人造成外功攻击伤害。（影响属性：外功攻击）</v>
          </cell>
          <cell r="AA201">
            <v>1</v>
          </cell>
          <cell r="AB201" t="str">
            <v>敌人</v>
          </cell>
          <cell r="AE201">
            <v>2</v>
          </cell>
          <cell r="AF201">
            <v>0</v>
          </cell>
          <cell r="AG201">
            <v>5</v>
          </cell>
          <cell r="AI201">
            <v>52</v>
          </cell>
          <cell r="AJ201">
            <v>39</v>
          </cell>
          <cell r="AL201" t="str">
            <v>huoqiang/Skill4</v>
          </cell>
          <cell r="AO201" t="str">
            <v>tricks/1400001</v>
          </cell>
          <cell r="AP201">
            <v>1140001</v>
          </cell>
        </row>
        <row r="202">
          <cell r="C202" t="str">
            <v>遗珠·雷</v>
          </cell>
          <cell r="D202" t="str">
            <v>不是技能</v>
          </cell>
          <cell r="E202" t="str">
            <v>武功</v>
          </cell>
          <cell r="F202" t="str">
            <v>火器</v>
          </cell>
          <cell r="G202">
            <v>1</v>
          </cell>
          <cell r="H202">
            <v>14</v>
          </cell>
          <cell r="I202" t="str">
            <v>主动</v>
          </cell>
          <cell r="J202" t="str">
            <v>江湖通式</v>
          </cell>
          <cell r="L202">
            <v>5</v>
          </cell>
          <cell r="M202" t="str">
            <v>5秒内加速装填的技能</v>
          </cell>
          <cell r="R202">
            <v>0</v>
          </cell>
          <cell r="S202" t="str">
            <v>伤害</v>
          </cell>
          <cell r="T202">
            <v>1400002</v>
          </cell>
          <cell r="W202" t="str">
            <v>1;0</v>
          </cell>
          <cell r="X202" t="str">
            <v>主动招式：5秒内加速装填的技能</v>
          </cell>
          <cell r="AA202">
            <v>1</v>
          </cell>
          <cell r="AB202" t="str">
            <v>敌人</v>
          </cell>
          <cell r="AE202">
            <v>2</v>
          </cell>
          <cell r="AF202">
            <v>0</v>
          </cell>
          <cell r="AG202">
            <v>7</v>
          </cell>
          <cell r="AI202">
            <v>65</v>
          </cell>
          <cell r="AJ202">
            <v>45</v>
          </cell>
          <cell r="AL202" t="str">
            <v>huoqiang/Skill5</v>
          </cell>
          <cell r="AO202" t="str">
            <v>tricks/1400002</v>
          </cell>
          <cell r="AP202">
            <v>1140002</v>
          </cell>
        </row>
        <row r="203">
          <cell r="C203" t="str">
            <v>焰弥烟散</v>
          </cell>
          <cell r="D203" t="str">
            <v>不是技能</v>
          </cell>
          <cell r="E203" t="str">
            <v>武功</v>
          </cell>
          <cell r="F203" t="str">
            <v>火器</v>
          </cell>
          <cell r="G203">
            <v>1</v>
          </cell>
          <cell r="H203">
            <v>14</v>
          </cell>
          <cell r="I203" t="str">
            <v>主动</v>
          </cell>
          <cell r="J203" t="str">
            <v>武学总章</v>
          </cell>
          <cell r="L203">
            <v>1</v>
          </cell>
          <cell r="M203" t="str">
            <v>向前抛洒火药，在前方持续飘散一段时间，火药本身没有伤害，任意枪械攻击打击火药覆盖后，形成快速连续小爆炸，对范围内的敌人造成伤害。</v>
          </cell>
          <cell r="Q203">
            <v>1</v>
          </cell>
          <cell r="R203">
            <v>0</v>
          </cell>
          <cell r="S203" t="str">
            <v>伤害</v>
          </cell>
          <cell r="T203">
            <v>1400101</v>
          </cell>
          <cell r="W203" t="str">
            <v>1;0</v>
          </cell>
          <cell r="X203" t="str">
            <v>主动招式：向前瞄准射击，有固定蓄力时间，时间到后击发，可打击一直线内所有敌人，对敌人造成外功攻击伤害。（影响属性：武力）</v>
          </cell>
          <cell r="AA203">
            <v>1</v>
          </cell>
          <cell r="AB203" t="str">
            <v>敌人</v>
          </cell>
          <cell r="AE203">
            <v>1</v>
          </cell>
          <cell r="AF203">
            <v>0</v>
          </cell>
          <cell r="AG203">
            <v>5</v>
          </cell>
          <cell r="AI203">
            <v>39</v>
          </cell>
          <cell r="AJ203">
            <v>26</v>
          </cell>
          <cell r="AL203" t="str">
            <v>huoqiang/Skill1</v>
          </cell>
          <cell r="AO203" t="str">
            <v>tricks/1400101</v>
          </cell>
          <cell r="AP203">
            <v>1140101</v>
          </cell>
        </row>
        <row r="204">
          <cell r="C204" t="str">
            <v>珠烈</v>
          </cell>
          <cell r="D204" t="str">
            <v>不是技能</v>
          </cell>
          <cell r="E204" t="str">
            <v>武功</v>
          </cell>
          <cell r="F204" t="str">
            <v>火器</v>
          </cell>
          <cell r="G204">
            <v>1</v>
          </cell>
          <cell r="H204">
            <v>14</v>
          </cell>
          <cell r="I204" t="str">
            <v>被动</v>
          </cell>
          <cell r="J204" t="str">
            <v>武学注解</v>
          </cell>
          <cell r="M204" t="str">
            <v>被动招式：普通弹药攻击力增加</v>
          </cell>
          <cell r="R204">
            <v>0</v>
          </cell>
          <cell r="T204">
            <v>1400102</v>
          </cell>
          <cell r="W204" t="str">
            <v>1;0</v>
          </cell>
          <cell r="X204" t="str">
            <v>（暂未实装）被动招式：普通弹药外功攻击增加。</v>
          </cell>
          <cell r="AE204">
            <v>0</v>
          </cell>
          <cell r="AF204">
            <v>0</v>
          </cell>
          <cell r="AG204">
            <v>0</v>
          </cell>
          <cell r="AI204">
            <v>0</v>
          </cell>
          <cell r="AJ204">
            <v>0</v>
          </cell>
          <cell r="AO204" t="str">
            <v>tricks/1400102</v>
          </cell>
          <cell r="AP204">
            <v>1140102</v>
          </cell>
        </row>
        <row r="205">
          <cell r="C205" t="str">
            <v>散珠·蓄</v>
          </cell>
          <cell r="D205" t="str">
            <v>不是技能</v>
          </cell>
          <cell r="E205" t="str">
            <v>武功</v>
          </cell>
          <cell r="F205" t="str">
            <v>火器</v>
          </cell>
          <cell r="G205">
            <v>1</v>
          </cell>
          <cell r="H205">
            <v>14</v>
          </cell>
          <cell r="I205" t="str">
            <v>主动</v>
          </cell>
          <cell r="J205" t="str">
            <v>武学总章</v>
          </cell>
          <cell r="L205">
            <v>2</v>
          </cell>
          <cell r="M205" t="str">
            <v>子弹可在命中的敌人周围产生小爆炸，蓄力力爆炸范围增大</v>
          </cell>
          <cell r="Q205">
            <v>1</v>
          </cell>
          <cell r="R205">
            <v>0</v>
          </cell>
          <cell r="S205" t="str">
            <v>伤害</v>
          </cell>
          <cell r="T205">
            <v>1400103</v>
          </cell>
          <cell r="W205" t="str">
            <v>1;0</v>
          </cell>
          <cell r="X205" t="str">
            <v>主动招式：子弹可在命中的敌人周围产生小爆炸，蓄力爆炸范围增大，对敌人造成外功攻击伤害。（影响属性：武力）</v>
          </cell>
          <cell r="AA205">
            <v>1</v>
          </cell>
          <cell r="AB205" t="str">
            <v>敌人</v>
          </cell>
          <cell r="AE205">
            <v>1</v>
          </cell>
          <cell r="AF205">
            <v>0</v>
          </cell>
          <cell r="AG205">
            <v>5</v>
          </cell>
          <cell r="AI205">
            <v>39</v>
          </cell>
          <cell r="AJ205">
            <v>26</v>
          </cell>
          <cell r="AL205" t="str">
            <v>huoqiang/Skill2</v>
          </cell>
          <cell r="AO205" t="str">
            <v>tricks/1400001</v>
          </cell>
          <cell r="AP205">
            <v>1140103</v>
          </cell>
        </row>
        <row r="206">
          <cell r="C206" t="str">
            <v>散势</v>
          </cell>
          <cell r="D206" t="str">
            <v>不是技能</v>
          </cell>
          <cell r="E206" t="str">
            <v>武功</v>
          </cell>
          <cell r="F206" t="str">
            <v>火器</v>
          </cell>
          <cell r="G206">
            <v>2</v>
          </cell>
          <cell r="H206">
            <v>14</v>
          </cell>
          <cell r="I206" t="str">
            <v>被动</v>
          </cell>
          <cell r="J206" t="str">
            <v>武学注解</v>
          </cell>
          <cell r="M206" t="str">
            <v>被动招式：焰弥烟散覆盖范围增加</v>
          </cell>
          <cell r="R206">
            <v>0</v>
          </cell>
          <cell r="T206">
            <v>1400104</v>
          </cell>
          <cell r="W206" t="str">
            <v>1;0</v>
          </cell>
          <cell r="X206" t="str">
            <v>（暂未实装）被动招式：【焰弥烟散】覆盖范围增加。</v>
          </cell>
          <cell r="AE206">
            <v>0</v>
          </cell>
          <cell r="AF206">
            <v>0</v>
          </cell>
          <cell r="AG206">
            <v>0</v>
          </cell>
          <cell r="AI206">
            <v>0</v>
          </cell>
          <cell r="AJ206">
            <v>0</v>
          </cell>
          <cell r="AO206" t="str">
            <v>tricks/1400104</v>
          </cell>
          <cell r="AP206">
            <v>1140104</v>
          </cell>
        </row>
        <row r="207">
          <cell r="C207" t="str">
            <v>贯珠·定</v>
          </cell>
          <cell r="D207" t="str">
            <v>不是技能</v>
          </cell>
          <cell r="E207" t="str">
            <v>武功</v>
          </cell>
          <cell r="F207" t="str">
            <v>火器</v>
          </cell>
          <cell r="G207">
            <v>1</v>
          </cell>
          <cell r="H207">
            <v>14</v>
          </cell>
          <cell r="I207" t="str">
            <v>主动</v>
          </cell>
          <cell r="J207" t="str">
            <v>武学总章</v>
          </cell>
          <cell r="L207">
            <v>3</v>
          </cell>
          <cell r="M207" t="str">
            <v>向前瞄准射击，有固定蓄力时间，时间到后击发，可打击一直线内所有敌人，暴击率高</v>
          </cell>
          <cell r="Q207">
            <v>1</v>
          </cell>
          <cell r="R207">
            <v>0</v>
          </cell>
          <cell r="S207" t="str">
            <v>伤害</v>
          </cell>
          <cell r="T207">
            <v>1400105</v>
          </cell>
          <cell r="W207" t="str">
            <v>1;0</v>
          </cell>
          <cell r="X207" t="str">
            <v>主动招式：枪械打击范围内的敌人造成外功攻击伤害。（影响属性：武力）</v>
          </cell>
          <cell r="AA207">
            <v>1</v>
          </cell>
          <cell r="AB207" t="str">
            <v>敌人</v>
          </cell>
          <cell r="AE207">
            <v>1</v>
          </cell>
          <cell r="AF207">
            <v>0</v>
          </cell>
          <cell r="AG207">
            <v>5</v>
          </cell>
          <cell r="AI207">
            <v>39</v>
          </cell>
          <cell r="AJ207">
            <v>26</v>
          </cell>
          <cell r="AL207" t="str">
            <v>huoqiang/Skill3</v>
          </cell>
          <cell r="AO207" t="str">
            <v>tricks/1400103</v>
          </cell>
          <cell r="AP207">
            <v>1140105</v>
          </cell>
        </row>
        <row r="208">
          <cell r="C208" t="str">
            <v>聚远</v>
          </cell>
          <cell r="D208" t="str">
            <v>不是技能</v>
          </cell>
          <cell r="E208" t="str">
            <v>武功</v>
          </cell>
          <cell r="F208" t="str">
            <v>火器</v>
          </cell>
          <cell r="G208">
            <v>3</v>
          </cell>
          <cell r="H208">
            <v>14</v>
          </cell>
          <cell r="I208" t="str">
            <v>被动</v>
          </cell>
          <cell r="J208" t="str">
            <v>武学注解</v>
          </cell>
          <cell r="M208" t="str">
            <v>被动招式：弹容量增加1发</v>
          </cell>
          <cell r="R208">
            <v>0</v>
          </cell>
          <cell r="S208" t="str">
            <v>增加buff</v>
          </cell>
          <cell r="T208">
            <v>1400106</v>
          </cell>
          <cell r="W208" t="str">
            <v>1;0</v>
          </cell>
          <cell r="X208" t="str">
            <v>（暂未实装）被动招式：弹容量增加1发。</v>
          </cell>
          <cell r="AE208">
            <v>0</v>
          </cell>
          <cell r="AF208">
            <v>0</v>
          </cell>
          <cell r="AG208">
            <v>0</v>
          </cell>
          <cell r="AI208">
            <v>0</v>
          </cell>
          <cell r="AJ208">
            <v>0</v>
          </cell>
          <cell r="AO208" t="str">
            <v>tricks/1400106</v>
          </cell>
          <cell r="AP208">
            <v>1140106</v>
          </cell>
        </row>
        <row r="209">
          <cell r="C209" t="str">
            <v>燃破</v>
          </cell>
          <cell r="D209" t="str">
            <v>不是技能</v>
          </cell>
          <cell r="E209" t="str">
            <v>武功</v>
          </cell>
          <cell r="F209" t="str">
            <v>火器</v>
          </cell>
          <cell r="G209">
            <v>4</v>
          </cell>
          <cell r="H209">
            <v>14</v>
          </cell>
          <cell r="I209" t="str">
            <v>被动</v>
          </cell>
          <cell r="J209" t="str">
            <v>武学注解</v>
          </cell>
          <cell r="M209" t="str">
            <v>被动招式：爆炸伤害增加</v>
          </cell>
          <cell r="R209">
            <v>0</v>
          </cell>
          <cell r="S209" t="str">
            <v>增加buff</v>
          </cell>
          <cell r="T209">
            <v>1400107</v>
          </cell>
          <cell r="W209" t="str">
            <v>1;0</v>
          </cell>
          <cell r="X209" t="str">
            <v>（暂未实装）被动招式：爆炸伤害增加。</v>
          </cell>
          <cell r="AE209">
            <v>0</v>
          </cell>
          <cell r="AF209">
            <v>0</v>
          </cell>
          <cell r="AG209">
            <v>0</v>
          </cell>
          <cell r="AI209">
            <v>0</v>
          </cell>
          <cell r="AJ209">
            <v>0</v>
          </cell>
          <cell r="AO209" t="str">
            <v>tricks/1400107</v>
          </cell>
          <cell r="AP209">
            <v>1140107</v>
          </cell>
        </row>
        <row r="210">
          <cell r="C210" t="str">
            <v>灼心</v>
          </cell>
          <cell r="D210" t="str">
            <v>不是技能</v>
          </cell>
          <cell r="E210" t="str">
            <v>武功</v>
          </cell>
          <cell r="F210" t="str">
            <v>火器</v>
          </cell>
          <cell r="G210">
            <v>5</v>
          </cell>
          <cell r="H210">
            <v>14</v>
          </cell>
          <cell r="I210" t="str">
            <v>被动</v>
          </cell>
          <cell r="J210" t="str">
            <v>武学注解</v>
          </cell>
          <cell r="M210" t="str">
            <v>被动招式：爆炸有机率对敌人产生灼烧效果</v>
          </cell>
          <cell r="R210">
            <v>0</v>
          </cell>
          <cell r="S210" t="str">
            <v>增加buff</v>
          </cell>
          <cell r="T210">
            <v>1400108</v>
          </cell>
          <cell r="W210" t="str">
            <v>1;0</v>
          </cell>
          <cell r="X210" t="str">
            <v>（暂未实装）被动招式：爆炸有机率对敌人产生灼烧效果。</v>
          </cell>
          <cell r="AE210">
            <v>0</v>
          </cell>
          <cell r="AF210">
            <v>0</v>
          </cell>
          <cell r="AG210">
            <v>0</v>
          </cell>
          <cell r="AI210">
            <v>0</v>
          </cell>
          <cell r="AJ210">
            <v>0</v>
          </cell>
          <cell r="AO210" t="str">
            <v>tricks/1400108</v>
          </cell>
          <cell r="AP210">
            <v>1140108</v>
          </cell>
        </row>
        <row r="211">
          <cell r="C211" t="str">
            <v>雷惊</v>
          </cell>
          <cell r="D211" t="str">
            <v>不是技能</v>
          </cell>
          <cell r="E211" t="str">
            <v>武功</v>
          </cell>
          <cell r="F211" t="str">
            <v>火器</v>
          </cell>
          <cell r="G211">
            <v>6</v>
          </cell>
          <cell r="H211">
            <v>14</v>
          </cell>
          <cell r="I211" t="str">
            <v>被动</v>
          </cell>
          <cell r="J211" t="str">
            <v>武学注解</v>
          </cell>
          <cell r="M211" t="str">
            <v>被动招式：弹容量增加1发</v>
          </cell>
          <cell r="R211">
            <v>0</v>
          </cell>
          <cell r="S211" t="str">
            <v>增加buff</v>
          </cell>
          <cell r="T211">
            <v>1400109</v>
          </cell>
          <cell r="W211" t="str">
            <v>1;0</v>
          </cell>
          <cell r="X211" t="str">
            <v>（暂未实装）被动招式：弹容量增加1发。</v>
          </cell>
          <cell r="AE211">
            <v>0</v>
          </cell>
          <cell r="AF211">
            <v>0</v>
          </cell>
          <cell r="AG211">
            <v>0</v>
          </cell>
          <cell r="AI211">
            <v>0</v>
          </cell>
          <cell r="AJ211">
            <v>0</v>
          </cell>
          <cell r="AO211" t="str">
            <v>tricks/1400109</v>
          </cell>
          <cell r="AP211">
            <v>1140109</v>
          </cell>
        </row>
        <row r="212">
          <cell r="C212" t="str">
            <v>蓄势</v>
          </cell>
          <cell r="D212" t="str">
            <v>不是技能</v>
          </cell>
          <cell r="E212" t="str">
            <v>武功</v>
          </cell>
          <cell r="F212" t="str">
            <v>火器</v>
          </cell>
          <cell r="G212">
            <v>7</v>
          </cell>
          <cell r="H212">
            <v>14</v>
          </cell>
          <cell r="I212" t="str">
            <v>被动</v>
          </cell>
          <cell r="J212" t="str">
            <v>武学注解</v>
          </cell>
          <cell r="M212" t="str">
            <v>被动招式：增加技能3的暴击几率15%，暴击伤害50%</v>
          </cell>
          <cell r="R212">
            <v>0</v>
          </cell>
          <cell r="S212" t="str">
            <v>增加buff</v>
          </cell>
          <cell r="T212">
            <v>1400110</v>
          </cell>
          <cell r="W212" t="str">
            <v>1;0</v>
          </cell>
          <cell r="X212" t="str">
            <v>（暂未实装）被动招式：增加【散珠·蓄】的暴击几率15%，暴击伤害50%。</v>
          </cell>
          <cell r="AE212">
            <v>0</v>
          </cell>
          <cell r="AF212">
            <v>0</v>
          </cell>
          <cell r="AG212">
            <v>0</v>
          </cell>
          <cell r="AI212">
            <v>0</v>
          </cell>
          <cell r="AJ212">
            <v>0</v>
          </cell>
          <cell r="AO212" t="str">
            <v>tricks/1400110</v>
          </cell>
          <cell r="AP212">
            <v>1140110</v>
          </cell>
        </row>
        <row r="213">
          <cell r="C213" t="str">
            <v>纵弓离弦</v>
          </cell>
          <cell r="D213" t="str">
            <v>不是技能</v>
          </cell>
          <cell r="E213" t="str">
            <v>武功</v>
          </cell>
          <cell r="F213" t="str">
            <v>弓箭</v>
          </cell>
          <cell r="G213">
            <v>1</v>
          </cell>
          <cell r="H213">
            <v>12</v>
          </cell>
          <cell r="I213" t="str">
            <v>主动</v>
          </cell>
          <cell r="J213" t="str">
            <v>江湖通式</v>
          </cell>
          <cell r="L213">
            <v>4</v>
          </cell>
          <cell r="M213" t="str">
            <v>主动招式：向后团身跳跃，下落中向斜下方射击。</v>
          </cell>
          <cell r="R213">
            <v>0</v>
          </cell>
          <cell r="S213" t="str">
            <v>伤害</v>
          </cell>
          <cell r="T213">
            <v>1500001</v>
          </cell>
          <cell r="W213" t="str">
            <v>1;0</v>
          </cell>
          <cell r="X213" t="str">
            <v>主动招式：向后团身跳跃，下落中向斜下方射击，造成外功攻击伤害。（影响属性：外功攻击）</v>
          </cell>
          <cell r="AA213">
            <v>1</v>
          </cell>
          <cell r="AB213" t="str">
            <v>敌人</v>
          </cell>
          <cell r="AE213">
            <v>2</v>
          </cell>
          <cell r="AF213">
            <v>0</v>
          </cell>
          <cell r="AG213">
            <v>5</v>
          </cell>
          <cell r="AI213">
            <v>52</v>
          </cell>
          <cell r="AJ213">
            <v>39</v>
          </cell>
          <cell r="AL213" t="str">
            <v>gongjian/Skill5</v>
          </cell>
          <cell r="AO213" t="str">
            <v>tricks/1200002</v>
          </cell>
          <cell r="AP213">
            <v>1120001</v>
          </cell>
        </row>
        <row r="214">
          <cell r="C214" t="str">
            <v>捕兽陷阱</v>
          </cell>
          <cell r="D214" t="str">
            <v>不是技能</v>
          </cell>
          <cell r="E214" t="str">
            <v>武功</v>
          </cell>
          <cell r="F214" t="str">
            <v>弓箭</v>
          </cell>
          <cell r="G214">
            <v>1</v>
          </cell>
          <cell r="H214">
            <v>12</v>
          </cell>
          <cell r="I214" t="str">
            <v>主动</v>
          </cell>
          <cell r="J214" t="str">
            <v>江湖通式</v>
          </cell>
          <cell r="L214">
            <v>5</v>
          </cell>
          <cell r="M214" t="str">
            <v>主动招式：向前方近距离扔出一个捕兽夹，持续6秒，过程中如果有敌人踩中，对目标造伤害，并且在原地停留一定时间，只对1人生效。</v>
          </cell>
          <cell r="R214">
            <v>0</v>
          </cell>
          <cell r="S214" t="str">
            <v>伤害</v>
          </cell>
          <cell r="T214">
            <v>1500002</v>
          </cell>
          <cell r="W214" t="str">
            <v>1;0</v>
          </cell>
          <cell r="X214" t="str">
            <v>主动招式：向前方近距离扔出一个捕兽夹，持续6秒，过程中如果有敌人踩中，对目标造伤害，并且在原地停留一定时间，只对1人生效，造成外功攻击伤害（影响属性：外功攻击）</v>
          </cell>
          <cell r="AA214">
            <v>1</v>
          </cell>
          <cell r="AB214" t="str">
            <v>敌人</v>
          </cell>
          <cell r="AE214">
            <v>2</v>
          </cell>
          <cell r="AF214">
            <v>0</v>
          </cell>
          <cell r="AG214">
            <v>7</v>
          </cell>
          <cell r="AI214">
            <v>65</v>
          </cell>
          <cell r="AJ214">
            <v>45</v>
          </cell>
          <cell r="AL214" t="str">
            <v>gongjian/Skill1</v>
          </cell>
          <cell r="AO214" t="str">
            <v>tricks/1200101</v>
          </cell>
          <cell r="AP214">
            <v>1120002</v>
          </cell>
        </row>
        <row r="215">
          <cell r="C215" t="str">
            <v>矢雨晴</v>
          </cell>
          <cell r="D215" t="str">
            <v>不是技能</v>
          </cell>
          <cell r="E215" t="str">
            <v>武功</v>
          </cell>
          <cell r="F215" t="str">
            <v>弓箭</v>
          </cell>
          <cell r="G215">
            <v>1</v>
          </cell>
          <cell r="H215">
            <v>12</v>
          </cell>
          <cell r="I215" t="str">
            <v>主动</v>
          </cell>
          <cell r="J215" t="str">
            <v>武学总章</v>
          </cell>
          <cell r="L215">
            <v>1</v>
          </cell>
          <cell r="M215" t="str">
            <v>主动招式：向斜上方瞄准，可用左右键移动靶心，点击攻击后向靶心位置抛物线连续射击3支箭，后2支依次向后增加固定角度仰角。</v>
          </cell>
          <cell r="Q215">
            <v>1</v>
          </cell>
          <cell r="R215">
            <v>0</v>
          </cell>
          <cell r="S215" t="str">
            <v>伤害</v>
          </cell>
          <cell r="T215">
            <v>1500101</v>
          </cell>
          <cell r="W215" t="str">
            <v>1;0</v>
          </cell>
          <cell r="X215" t="str">
            <v>主动招式：向斜上方瞄准，连续射击3支抛物线箭矢，对敌人造成外功攻击伤害。（影响属性：武力）</v>
          </cell>
          <cell r="AA215">
            <v>1</v>
          </cell>
          <cell r="AB215" t="str">
            <v>敌人</v>
          </cell>
          <cell r="AE215">
            <v>1</v>
          </cell>
          <cell r="AF215">
            <v>1</v>
          </cell>
          <cell r="AG215">
            <v>5</v>
          </cell>
          <cell r="AI215">
            <v>39</v>
          </cell>
          <cell r="AJ215">
            <v>26</v>
          </cell>
          <cell r="AL215" t="str">
            <v>gongjian/Skill4</v>
          </cell>
          <cell r="AO215" t="str">
            <v>tricks/1200105</v>
          </cell>
          <cell r="AP215">
            <v>1120101</v>
          </cell>
        </row>
        <row r="216">
          <cell r="C216" t="str">
            <v>潋清</v>
          </cell>
          <cell r="D216" t="str">
            <v>不是技能</v>
          </cell>
          <cell r="E216" t="str">
            <v>武功</v>
          </cell>
          <cell r="F216" t="str">
            <v>弓箭</v>
          </cell>
          <cell r="G216">
            <v>1</v>
          </cell>
          <cell r="H216">
            <v>12</v>
          </cell>
          <cell r="I216" t="str">
            <v>被动</v>
          </cell>
          <cell r="J216" t="str">
            <v>武学注解</v>
          </cell>
          <cell r="M216" t="str">
            <v>被动招式：防御力额外提升10%。</v>
          </cell>
          <cell r="R216">
            <v>0</v>
          </cell>
          <cell r="S216" t="str">
            <v>增加buff</v>
          </cell>
          <cell r="T216">
            <v>1500102</v>
          </cell>
          <cell r="W216" t="str">
            <v>1;0</v>
          </cell>
          <cell r="X216" t="str">
            <v>（暂未实装）被动招式：防御力额外提升10%。</v>
          </cell>
          <cell r="AE216">
            <v>0</v>
          </cell>
          <cell r="AF216">
            <v>0</v>
          </cell>
          <cell r="AG216">
            <v>0</v>
          </cell>
          <cell r="AI216">
            <v>0</v>
          </cell>
          <cell r="AJ216">
            <v>0</v>
          </cell>
          <cell r="AO216" t="str">
            <v>tricks/1200102</v>
          </cell>
          <cell r="AP216">
            <v>1120102</v>
          </cell>
        </row>
        <row r="217">
          <cell r="C217" t="str">
            <v>寒猎晓镝</v>
          </cell>
          <cell r="D217" t="str">
            <v>不是技能</v>
          </cell>
          <cell r="E217" t="str">
            <v>武功</v>
          </cell>
          <cell r="F217" t="str">
            <v>弓箭</v>
          </cell>
          <cell r="G217">
            <v>1</v>
          </cell>
          <cell r="H217">
            <v>12</v>
          </cell>
          <cell r="I217" t="str">
            <v>主动</v>
          </cell>
          <cell r="J217" t="str">
            <v>武学总章</v>
          </cell>
          <cell r="L217">
            <v>2</v>
          </cell>
          <cell r="M217" t="str">
            <v>主动招式：从箭袋里拿箭刺击后转身用同一支箭搭弓下蹲向前射击，对目标造成伤害。</v>
          </cell>
          <cell r="Q217">
            <v>1</v>
          </cell>
          <cell r="R217">
            <v>0</v>
          </cell>
          <cell r="S217" t="str">
            <v>伤害</v>
          </cell>
          <cell r="T217">
            <v>1500103</v>
          </cell>
          <cell r="U217" t="str">
            <v>((1+武力*弓箭系数*40*0.5)*(1/(1.5+1+1))*1+(外功攻击*1))*0.3</v>
          </cell>
          <cell r="W217" t="str">
            <v>1;0</v>
          </cell>
          <cell r="X217" t="str">
            <v>主动招式：从箭袋里拿箭刺击后转身用同一支箭搭弓下蹲向前射击，对目标造成伤害，对目标造成外功攻击伤害。（影响属性：武力）</v>
          </cell>
          <cell r="AA217">
            <v>1</v>
          </cell>
          <cell r="AB217" t="str">
            <v>敌人</v>
          </cell>
          <cell r="AE217">
            <v>1</v>
          </cell>
          <cell r="AF217">
            <v>1</v>
          </cell>
          <cell r="AG217">
            <v>5</v>
          </cell>
          <cell r="AI217">
            <v>39</v>
          </cell>
          <cell r="AJ217">
            <v>26</v>
          </cell>
          <cell r="AL217" t="str">
            <v>gongjian/Skill2</v>
          </cell>
          <cell r="AO217" t="str">
            <v>tricks/1200103</v>
          </cell>
          <cell r="AP217">
            <v>1120103</v>
          </cell>
        </row>
        <row r="218">
          <cell r="C218" t="str">
            <v>追寒</v>
          </cell>
          <cell r="D218" t="str">
            <v>不是技能</v>
          </cell>
          <cell r="E218" t="str">
            <v>武功</v>
          </cell>
          <cell r="F218" t="str">
            <v>弓箭</v>
          </cell>
          <cell r="G218">
            <v>2</v>
          </cell>
          <cell r="H218">
            <v>12</v>
          </cell>
          <cell r="I218" t="str">
            <v>被动</v>
          </cell>
          <cell r="J218" t="str">
            <v>武学注解</v>
          </cell>
          <cell r="M218" t="str">
            <v>被动招式：速度提升50点</v>
          </cell>
          <cell r="R218">
            <v>0</v>
          </cell>
          <cell r="S218" t="str">
            <v>增加buff</v>
          </cell>
          <cell r="T218">
            <v>1500104</v>
          </cell>
          <cell r="W218" t="str">
            <v>1;0</v>
          </cell>
          <cell r="X218" t="str">
            <v>（暂未实装）被动招式：速度提升50点</v>
          </cell>
          <cell r="AE218">
            <v>0</v>
          </cell>
          <cell r="AF218">
            <v>0</v>
          </cell>
          <cell r="AG218">
            <v>0</v>
          </cell>
          <cell r="AI218">
            <v>0</v>
          </cell>
          <cell r="AJ218">
            <v>0</v>
          </cell>
          <cell r="AO218" t="str">
            <v>tricks/1200104</v>
          </cell>
          <cell r="AP218">
            <v>1120104</v>
          </cell>
        </row>
        <row r="219">
          <cell r="C219" t="str">
            <v>箭穿杨</v>
          </cell>
          <cell r="D219" t="str">
            <v>不是技能</v>
          </cell>
          <cell r="E219" t="str">
            <v>武功</v>
          </cell>
          <cell r="F219" t="str">
            <v>弓箭</v>
          </cell>
          <cell r="G219">
            <v>1</v>
          </cell>
          <cell r="H219">
            <v>12</v>
          </cell>
          <cell r="I219" t="str">
            <v>主动</v>
          </cell>
          <cell r="J219" t="str">
            <v>武学总章</v>
          </cell>
          <cell r="L219">
            <v>3</v>
          </cell>
          <cell r="M219" t="str">
            <v>主动招式：蓄力向前射击，箭矢击中敌人后原地螺旋旋转，对敌人造成伤害。</v>
          </cell>
          <cell r="Q219">
            <v>1</v>
          </cell>
          <cell r="R219">
            <v>0</v>
          </cell>
          <cell r="S219" t="str">
            <v>伤害</v>
          </cell>
          <cell r="T219">
            <v>1500105</v>
          </cell>
          <cell r="W219" t="str">
            <v>1;0</v>
          </cell>
          <cell r="X219" t="str">
            <v>主动招式：蓄力向前射击，箭矢击中敌人后原地螺旋旋转，对敌人造成伤害，对目标造成外功攻击伤害。（影响属性：武力）</v>
          </cell>
          <cell r="AA219">
            <v>1</v>
          </cell>
          <cell r="AB219" t="str">
            <v>敌人</v>
          </cell>
          <cell r="AE219">
            <v>1</v>
          </cell>
          <cell r="AF219">
            <v>1</v>
          </cell>
          <cell r="AG219">
            <v>5</v>
          </cell>
          <cell r="AI219">
            <v>39</v>
          </cell>
          <cell r="AJ219">
            <v>26</v>
          </cell>
          <cell r="AL219" t="str">
            <v>gongjian/Skill3</v>
          </cell>
          <cell r="AO219" t="str">
            <v>tricks/1200105</v>
          </cell>
          <cell r="AP219">
            <v>1120105</v>
          </cell>
        </row>
        <row r="220">
          <cell r="C220" t="str">
            <v>身独</v>
          </cell>
          <cell r="D220" t="str">
            <v>不是技能</v>
          </cell>
          <cell r="E220" t="str">
            <v>武功</v>
          </cell>
          <cell r="F220" t="str">
            <v>弓箭</v>
          </cell>
          <cell r="G220">
            <v>3</v>
          </cell>
          <cell r="H220">
            <v>12</v>
          </cell>
          <cell r="I220" t="str">
            <v>被动</v>
          </cell>
          <cell r="J220" t="str">
            <v>武学注解</v>
          </cell>
          <cell r="M220" t="str">
            <v>被动招式：攻击力额外提升10%。</v>
          </cell>
          <cell r="R220">
            <v>0</v>
          </cell>
          <cell r="S220" t="str">
            <v>增加buff</v>
          </cell>
          <cell r="T220">
            <v>1500106</v>
          </cell>
          <cell r="W220" t="str">
            <v>1;0</v>
          </cell>
          <cell r="X220" t="str">
            <v>（暂未实装）被动招式：【寒猎晓镝】对造成伤害的目标附加【减速】效果。</v>
          </cell>
          <cell r="AE220">
            <v>0</v>
          </cell>
          <cell r="AF220">
            <v>0</v>
          </cell>
          <cell r="AG220">
            <v>0</v>
          </cell>
          <cell r="AI220">
            <v>0</v>
          </cell>
          <cell r="AJ220">
            <v>0</v>
          </cell>
          <cell r="AO220" t="str">
            <v>tricks/1200106</v>
          </cell>
          <cell r="AP220">
            <v>1120106</v>
          </cell>
        </row>
        <row r="221">
          <cell r="C221" t="str">
            <v>雨骤</v>
          </cell>
          <cell r="D221" t="str">
            <v>不是技能</v>
          </cell>
          <cell r="E221" t="str">
            <v>武功</v>
          </cell>
          <cell r="F221" t="str">
            <v>弓箭</v>
          </cell>
          <cell r="G221">
            <v>4</v>
          </cell>
          <cell r="H221">
            <v>12</v>
          </cell>
          <cell r="I221" t="str">
            <v>被动</v>
          </cell>
          <cell r="J221" t="str">
            <v>武学注解</v>
          </cell>
          <cell r="M221" t="str">
            <v>被动招式：暴击概率额外提升。（影响属性：身法）</v>
          </cell>
          <cell r="R221">
            <v>0</v>
          </cell>
          <cell r="S221" t="str">
            <v>增加buff</v>
          </cell>
          <cell r="T221">
            <v>1500107</v>
          </cell>
          <cell r="W221" t="str">
            <v>1;0</v>
          </cell>
          <cell r="X221" t="str">
            <v>（暂未实装）被动招式：暴击概率额外提升。（影响属性：身法）</v>
          </cell>
          <cell r="AE221">
            <v>0</v>
          </cell>
          <cell r="AF221">
            <v>0</v>
          </cell>
          <cell r="AG221">
            <v>0</v>
          </cell>
          <cell r="AI221">
            <v>0</v>
          </cell>
          <cell r="AJ221">
            <v>0</v>
          </cell>
          <cell r="AO221" t="str">
            <v>tricks/1200107</v>
          </cell>
          <cell r="AP221">
            <v>1120107</v>
          </cell>
        </row>
        <row r="222">
          <cell r="C222" t="str">
            <v>复林</v>
          </cell>
          <cell r="D222" t="str">
            <v>不是技能</v>
          </cell>
          <cell r="E222" t="str">
            <v>武功</v>
          </cell>
          <cell r="F222" t="str">
            <v>弓箭</v>
          </cell>
          <cell r="G222">
            <v>5</v>
          </cell>
          <cell r="H222">
            <v>12</v>
          </cell>
          <cell r="I222" t="str">
            <v>被动</v>
          </cell>
          <cell r="J222" t="str">
            <v>武学注解</v>
          </cell>
          <cell r="M222" t="str">
            <v>被动招式：气血回复额外提升。（影响属性：内息）</v>
          </cell>
          <cell r="R222">
            <v>0</v>
          </cell>
          <cell r="S222" t="str">
            <v>增加buff</v>
          </cell>
          <cell r="T222">
            <v>1500108</v>
          </cell>
          <cell r="W222" t="str">
            <v>1;0</v>
          </cell>
          <cell r="X222" t="str">
            <v>（暂未实装）被动招式：气血回复额外提升。（影响属性：内息）</v>
          </cell>
          <cell r="AE222">
            <v>0</v>
          </cell>
          <cell r="AF222">
            <v>0</v>
          </cell>
          <cell r="AG222">
            <v>0</v>
          </cell>
          <cell r="AI222">
            <v>0</v>
          </cell>
          <cell r="AJ222">
            <v>0</v>
          </cell>
          <cell r="AO222" t="str">
            <v>tricks/1200108</v>
          </cell>
          <cell r="AP222">
            <v>1120108</v>
          </cell>
        </row>
        <row r="223">
          <cell r="C223" t="str">
            <v>陷戮</v>
          </cell>
          <cell r="D223" t="str">
            <v>不是技能</v>
          </cell>
          <cell r="E223" t="str">
            <v>武功</v>
          </cell>
          <cell r="F223" t="str">
            <v>弓箭</v>
          </cell>
          <cell r="G223">
            <v>6</v>
          </cell>
          <cell r="H223">
            <v>12</v>
          </cell>
          <cell r="I223" t="str">
            <v>被动</v>
          </cell>
          <cell r="J223" t="str">
            <v>武学注解</v>
          </cell>
          <cell r="M223" t="str">
            <v>被动招式：攻击力额外提升10%。</v>
          </cell>
          <cell r="R223">
            <v>0</v>
          </cell>
          <cell r="S223" t="str">
            <v>增加buff</v>
          </cell>
          <cell r="T223">
            <v>1500109</v>
          </cell>
          <cell r="W223" t="str">
            <v>1;0</v>
          </cell>
          <cell r="X223" t="str">
            <v>（暂未实装）被动招式：外功攻击力额外提升10%。</v>
          </cell>
          <cell r="AE223">
            <v>0</v>
          </cell>
          <cell r="AF223">
            <v>0</v>
          </cell>
          <cell r="AG223">
            <v>0</v>
          </cell>
          <cell r="AI223">
            <v>0</v>
          </cell>
          <cell r="AJ223">
            <v>0</v>
          </cell>
          <cell r="AO223" t="str">
            <v>tricks/1200109</v>
          </cell>
          <cell r="AP223">
            <v>1120109</v>
          </cell>
        </row>
        <row r="224">
          <cell r="C224" t="str">
            <v>跬步</v>
          </cell>
          <cell r="D224" t="str">
            <v>不是技能</v>
          </cell>
          <cell r="E224" t="str">
            <v>武功</v>
          </cell>
          <cell r="F224" t="str">
            <v>弓箭</v>
          </cell>
          <cell r="G224">
            <v>7</v>
          </cell>
          <cell r="H224">
            <v>12</v>
          </cell>
          <cell r="I224" t="str">
            <v>被动</v>
          </cell>
          <cell r="J224" t="str">
            <v>武学注解</v>
          </cell>
          <cell r="M224" t="str">
            <v>被动招式：命中率额外提升。（影响属性：身法）</v>
          </cell>
          <cell r="R224">
            <v>0</v>
          </cell>
          <cell r="S224" t="str">
            <v>增加buff</v>
          </cell>
          <cell r="T224">
            <v>1500110</v>
          </cell>
          <cell r="W224" t="str">
            <v>1;0</v>
          </cell>
          <cell r="X224" t="str">
            <v>（暂未实装）被动招式：暴击伤害额外提升。（影响属性：身法）</v>
          </cell>
          <cell r="AE224">
            <v>0</v>
          </cell>
          <cell r="AF224">
            <v>0</v>
          </cell>
          <cell r="AG224">
            <v>0</v>
          </cell>
          <cell r="AI224">
            <v>0</v>
          </cell>
          <cell r="AJ224">
            <v>0</v>
          </cell>
          <cell r="AO224" t="str">
            <v>tricks/1200110</v>
          </cell>
          <cell r="AP224">
            <v>1120110</v>
          </cell>
        </row>
        <row r="225">
          <cell r="C225" t="str">
            <v>肋斜剜骨</v>
          </cell>
          <cell r="D225" t="str">
            <v>不是技能</v>
          </cell>
          <cell r="E225" t="str">
            <v>武功</v>
          </cell>
          <cell r="F225" t="str">
            <v>短兵</v>
          </cell>
          <cell r="G225">
            <v>1</v>
          </cell>
          <cell r="H225">
            <v>15</v>
          </cell>
          <cell r="I225" t="str">
            <v>主动</v>
          </cell>
          <cell r="J225" t="str">
            <v>江湖通式</v>
          </cell>
          <cell r="L225">
            <v>4</v>
          </cell>
          <cell r="M225" t="str">
            <v>浮空技，转身双手撩剑敌浮空1人高
消耗：（3）点真气。
攻击部位：（胸腹）
冷却时间：（6s）
可中断普通攻击</v>
          </cell>
          <cell r="R225">
            <v>0</v>
          </cell>
          <cell r="S225" t="str">
            <v>伤害</v>
          </cell>
          <cell r="T225">
            <v>1200001</v>
          </cell>
          <cell r="V225" t="str">
            <v>内功攻击*1</v>
          </cell>
          <cell r="W225" t="str">
            <v>0；1</v>
          </cell>
          <cell r="X225" t="str">
            <v>主动招式：向前上方斜推，攻击敌方两肋，把人托起造成浮空效果，对目标造成内功攻击伤害。（影响属性：内功攻击）</v>
          </cell>
          <cell r="AA225">
            <v>1</v>
          </cell>
          <cell r="AB225" t="str">
            <v>敌人</v>
          </cell>
          <cell r="AE225">
            <v>2</v>
          </cell>
          <cell r="AF225">
            <v>0</v>
          </cell>
          <cell r="AG225">
            <v>4</v>
          </cell>
          <cell r="AI225">
            <v>52</v>
          </cell>
          <cell r="AJ225">
            <v>39</v>
          </cell>
          <cell r="AL225" t="str">
            <v>duanbing/Skill4</v>
          </cell>
          <cell r="AO225" t="str">
            <v>tricks/1150001</v>
          </cell>
          <cell r="AP225">
            <v>1150001</v>
          </cell>
        </row>
        <row r="226">
          <cell r="C226" t="str">
            <v>魅魈美人刺</v>
          </cell>
          <cell r="D226" t="str">
            <v>不是技能</v>
          </cell>
          <cell r="E226" t="str">
            <v>武功</v>
          </cell>
          <cell r="F226" t="str">
            <v>短兵</v>
          </cell>
          <cell r="G226">
            <v>1</v>
          </cell>
          <cell r="H226">
            <v>15</v>
          </cell>
          <cell r="I226" t="str">
            <v>主动</v>
          </cell>
          <cell r="J226" t="str">
            <v>江湖通式</v>
          </cell>
          <cell r="L226">
            <v>5</v>
          </cell>
          <cell r="M226" t="str">
            <v>双手持刀前冲，碰到敌人停下。
消耗：（3）点真气。
攻击部位：（胸腹）
冷却时间：（6s）
可中断普通攻击</v>
          </cell>
          <cell r="R226">
            <v>0</v>
          </cell>
          <cell r="S226" t="str">
            <v>伤害</v>
          </cell>
          <cell r="T226">
            <v>1200002</v>
          </cell>
          <cell r="V226" t="str">
            <v>内功攻击*1</v>
          </cell>
          <cell r="W226" t="str">
            <v>0；1</v>
          </cell>
          <cell r="X226" t="str">
            <v>主动招式：身体下蹲向前后方刺击，中断普攻，对目标造成内功攻击伤害。同时获得10％暴击效果，持续10秒。（影响属性：内功攻击）</v>
          </cell>
          <cell r="AA226">
            <v>1</v>
          </cell>
          <cell r="AB226" t="str">
            <v>敌人</v>
          </cell>
          <cell r="AE226">
            <v>2</v>
          </cell>
          <cell r="AF226">
            <v>0</v>
          </cell>
          <cell r="AG226">
            <v>4</v>
          </cell>
          <cell r="AI226">
            <v>65</v>
          </cell>
          <cell r="AJ226">
            <v>45</v>
          </cell>
          <cell r="AL226" t="str">
            <v>duanbing/Skill5</v>
          </cell>
          <cell r="AO226" t="str">
            <v>tricks/1150002</v>
          </cell>
          <cell r="AP226">
            <v>1150002</v>
          </cell>
        </row>
        <row r="227">
          <cell r="C227" t="str">
            <v>绕蛊缠身</v>
          </cell>
          <cell r="D227" t="str">
            <v>不是技能</v>
          </cell>
          <cell r="E227" t="str">
            <v>武功</v>
          </cell>
          <cell r="F227" t="str">
            <v>短兵</v>
          </cell>
          <cell r="G227">
            <v>1</v>
          </cell>
          <cell r="H227">
            <v>15</v>
          </cell>
          <cell r="I227" t="str">
            <v>主动</v>
          </cell>
          <cell r="J227" t="str">
            <v>武学总章</v>
          </cell>
          <cell r="L227">
            <v>1</v>
          </cell>
          <cell r="M227" t="str">
            <v>向对方进行冲刺攻击，碰到敌人停下</v>
          </cell>
          <cell r="Q227">
            <v>1</v>
          </cell>
          <cell r="R227">
            <v>0</v>
          </cell>
          <cell r="S227" t="str">
            <v>伤害</v>
          </cell>
          <cell r="T227" t="str">
            <v>1200101_1</v>
          </cell>
          <cell r="V227" t="str">
            <v>((1+内息*短兵系数*40*0.5)*(1.5/(1.5+1+1))*0.9+(内功攻击*0.9))*0.4</v>
          </cell>
          <cell r="W227" t="str">
            <v>0；1</v>
          </cell>
          <cell r="X227" t="str">
            <v>主动招式：向前突进，遇到敌人后对前方敌人进行攻击，造成内功攻击伤害。（影响属性：内息）</v>
          </cell>
          <cell r="AA227">
            <v>1</v>
          </cell>
          <cell r="AB227" t="str">
            <v>敌人</v>
          </cell>
          <cell r="AE227">
            <v>1</v>
          </cell>
          <cell r="AF227">
            <v>1</v>
          </cell>
          <cell r="AG227">
            <v>6</v>
          </cell>
          <cell r="AI227">
            <v>39</v>
          </cell>
          <cell r="AJ227">
            <v>26</v>
          </cell>
          <cell r="AL227" t="str">
            <v>duanbing/Skill1</v>
          </cell>
          <cell r="AO227" t="str">
            <v>tricks/1150101</v>
          </cell>
          <cell r="AP227">
            <v>1150101</v>
          </cell>
        </row>
        <row r="228">
          <cell r="C228" t="str">
            <v>疳蛊</v>
          </cell>
          <cell r="D228" t="str">
            <v>不是技能</v>
          </cell>
          <cell r="E228" t="str">
            <v>武功</v>
          </cell>
          <cell r="F228" t="str">
            <v>短兵</v>
          </cell>
          <cell r="G228">
            <v>1</v>
          </cell>
          <cell r="H228">
            <v>15</v>
          </cell>
          <cell r="I228" t="str">
            <v>被动</v>
          </cell>
          <cell r="J228" t="str">
            <v>武学注解</v>
          </cell>
          <cell r="M228" t="str">
            <v>X+身法*系数/境界 几率改技能1动作居合为双龙斩（2段伤害，动作不一样），击飞。</v>
          </cell>
          <cell r="R228">
            <v>0</v>
          </cell>
          <cell r="T228">
            <v>1200102</v>
          </cell>
          <cell r="W228" t="str">
            <v>0；1</v>
          </cell>
          <cell r="X228" t="str">
            <v>（暂未实装）被动招式：【绕蛊缠身】对目标造成伤害后，有几率对造成伤害的敌人附加中毒效果，中毒后的目标每1秒损失1％的气血，中毒效果持续5秒。（影响属性：身法）</v>
          </cell>
          <cell r="AE228">
            <v>0</v>
          </cell>
          <cell r="AF228">
            <v>0</v>
          </cell>
          <cell r="AG228">
            <v>0</v>
          </cell>
          <cell r="AI228">
            <v>0</v>
          </cell>
          <cell r="AJ228">
            <v>0</v>
          </cell>
          <cell r="AO228" t="str">
            <v>tricks/1150102</v>
          </cell>
          <cell r="AP228">
            <v>1150102</v>
          </cell>
        </row>
        <row r="229">
          <cell r="C229" t="str">
            <v>残空凌</v>
          </cell>
          <cell r="D229" t="str">
            <v>不是技能</v>
          </cell>
          <cell r="E229" t="str">
            <v>武功</v>
          </cell>
          <cell r="F229" t="str">
            <v>短兵</v>
          </cell>
          <cell r="G229">
            <v>1</v>
          </cell>
          <cell r="H229">
            <v>15</v>
          </cell>
          <cell r="I229" t="str">
            <v>主动</v>
          </cell>
          <cell r="J229" t="str">
            <v>武学总章</v>
          </cell>
          <cell r="L229">
            <v>2</v>
          </cell>
          <cell r="M229" t="str">
            <v>拔刀术.里切，先右脚前踏一步，再左脚前踏一步，然后释放浮空技</v>
          </cell>
          <cell r="Q229">
            <v>1</v>
          </cell>
          <cell r="R229">
            <v>0</v>
          </cell>
          <cell r="S229" t="str">
            <v>伤害</v>
          </cell>
          <cell r="T229">
            <v>1200103</v>
          </cell>
          <cell r="V229" t="str">
            <v>((1+内息*长兵系数*40*0.5)*(0.5/(0.5+0+0.5))*0.8+(外功攻击*0.8))*0.3</v>
          </cell>
          <cell r="W229" t="str">
            <v>0；1</v>
          </cell>
          <cell r="X229" t="str">
            <v>主动招式：纵身越过敌人的头顶，旋转自身的同时对下方的敌人进行攻击、造成内功攻击伤害。（影响属性：内息）</v>
          </cell>
          <cell r="AA229">
            <v>1</v>
          </cell>
          <cell r="AB229" t="str">
            <v>敌人</v>
          </cell>
          <cell r="AE229">
            <v>1</v>
          </cell>
          <cell r="AF229">
            <v>1</v>
          </cell>
          <cell r="AG229">
            <v>5</v>
          </cell>
          <cell r="AI229">
            <v>39</v>
          </cell>
          <cell r="AJ229">
            <v>26</v>
          </cell>
          <cell r="AL229" t="str">
            <v>duanbing/Skill2</v>
          </cell>
          <cell r="AO229" t="str">
            <v>tricks/1150103</v>
          </cell>
          <cell r="AP229">
            <v>1150103</v>
          </cell>
        </row>
        <row r="230">
          <cell r="C230" t="str">
            <v>蛊阴蛇</v>
          </cell>
          <cell r="D230" t="str">
            <v>不是技能</v>
          </cell>
          <cell r="E230" t="str">
            <v>武功</v>
          </cell>
          <cell r="F230" t="str">
            <v>短兵</v>
          </cell>
          <cell r="G230">
            <v>2</v>
          </cell>
          <cell r="H230">
            <v>15</v>
          </cell>
          <cell r="I230" t="str">
            <v>被动</v>
          </cell>
          <cell r="J230" t="str">
            <v>武学注解</v>
          </cell>
          <cell r="M230" t="str">
            <v>3技能如果造成伤害&gt;0，给敌方流血DEBUFF，敌方每秒损失总血量的1%，</v>
          </cell>
          <cell r="R230">
            <v>0</v>
          </cell>
          <cell r="T230">
            <v>1200104</v>
          </cell>
          <cell r="W230" t="str">
            <v>0；1</v>
          </cell>
          <cell r="X230" t="str">
            <v>（暂未实装）被动招式：招式【疳蛊】对受到伤害的敌人附加【腐蚀】效果，降低目标15％的内功防御，持续5秒。</v>
          </cell>
          <cell r="AE230">
            <v>0</v>
          </cell>
          <cell r="AF230">
            <v>0</v>
          </cell>
          <cell r="AG230">
            <v>0</v>
          </cell>
          <cell r="AI230">
            <v>0</v>
          </cell>
          <cell r="AJ230">
            <v>0</v>
          </cell>
          <cell r="AO230" t="str">
            <v>tricks/1150104</v>
          </cell>
          <cell r="AP230">
            <v>1150104</v>
          </cell>
        </row>
        <row r="231">
          <cell r="C231" t="str">
            <v>青丝缠蛇法</v>
          </cell>
          <cell r="D231" t="str">
            <v>不是技能</v>
          </cell>
          <cell r="E231" t="str">
            <v>武功</v>
          </cell>
          <cell r="F231" t="str">
            <v>短兵</v>
          </cell>
          <cell r="G231">
            <v>1</v>
          </cell>
          <cell r="H231">
            <v>15</v>
          </cell>
          <cell r="I231" t="str">
            <v>主动</v>
          </cell>
          <cell r="J231" t="str">
            <v>武学总章</v>
          </cell>
          <cell r="L231">
            <v>3</v>
          </cell>
          <cell r="M231" t="str">
            <v>拔刀术.里返，旋转到敌身后，拔刀斩，击飞。（敌方必须转向才能格挡）</v>
          </cell>
          <cell r="Q231">
            <v>1</v>
          </cell>
          <cell r="R231">
            <v>0</v>
          </cell>
          <cell r="S231" t="str">
            <v>伤害</v>
          </cell>
          <cell r="T231">
            <v>1200105</v>
          </cell>
          <cell r="V231" t="str">
            <v>((1+内息*短兵系数*40*0.5)*(1/(1.5+1+1))*0.8+(外功攻击*0.8))*0.5</v>
          </cell>
          <cell r="W231" t="str">
            <v>0；1</v>
          </cell>
          <cell r="X231" t="str">
            <v>主动招式：向前空翻，遇到敌人后对其进行割喉，造成内功攻击伤害。（影响属性：内息）</v>
          </cell>
          <cell r="AA231">
            <v>1</v>
          </cell>
          <cell r="AB231" t="str">
            <v>敌人</v>
          </cell>
          <cell r="AE231">
            <v>1</v>
          </cell>
          <cell r="AF231">
            <v>1</v>
          </cell>
          <cell r="AG231">
            <v>5</v>
          </cell>
          <cell r="AI231">
            <v>39</v>
          </cell>
          <cell r="AJ231">
            <v>26</v>
          </cell>
          <cell r="AL231" t="str">
            <v>duanbing/Skill3</v>
          </cell>
          <cell r="AO231" t="str">
            <v>tricks/1150105</v>
          </cell>
          <cell r="AP231">
            <v>1150105</v>
          </cell>
        </row>
        <row r="232">
          <cell r="C232" t="str">
            <v>青丝遍</v>
          </cell>
          <cell r="D232" t="str">
            <v>不是技能</v>
          </cell>
          <cell r="E232" t="str">
            <v>武功</v>
          </cell>
          <cell r="F232" t="str">
            <v>短兵</v>
          </cell>
          <cell r="G232">
            <v>3</v>
          </cell>
          <cell r="H232">
            <v>15</v>
          </cell>
          <cell r="I232" t="str">
            <v>被动</v>
          </cell>
          <cell r="J232" t="str">
            <v>武学注解</v>
          </cell>
          <cell r="M232" t="str">
            <v>1技能攻击流血BUFF敌人，提升伤害10%</v>
          </cell>
          <cell r="R232">
            <v>0</v>
          </cell>
          <cell r="S232" t="str">
            <v>增加buff</v>
          </cell>
          <cell r="T232">
            <v>1200106</v>
          </cell>
          <cell r="W232" t="str">
            <v>0；1</v>
          </cell>
          <cell r="X232" t="str">
            <v>（暂未实装）被动招式：招式【青丝缠蛇法】可以按住键位进行充能，蓄力2秒拥有1层充能，每充能1层提升额外增加10％内功攻击伤害，最大充能2层。并且充能状态下造成的攻击可以击飞敌人。</v>
          </cell>
          <cell r="AE232">
            <v>0</v>
          </cell>
          <cell r="AF232">
            <v>0</v>
          </cell>
          <cell r="AG232">
            <v>0</v>
          </cell>
          <cell r="AI232">
            <v>0</v>
          </cell>
          <cell r="AJ232">
            <v>0</v>
          </cell>
          <cell r="AO232" t="str">
            <v>tricks/1150106</v>
          </cell>
          <cell r="AP232">
            <v>1150106</v>
          </cell>
        </row>
        <row r="233">
          <cell r="C233" t="str">
            <v>淤蛊种血</v>
          </cell>
          <cell r="D233" t="str">
            <v>不是技能</v>
          </cell>
          <cell r="E233" t="str">
            <v>武功</v>
          </cell>
          <cell r="F233" t="str">
            <v>短兵</v>
          </cell>
          <cell r="G233">
            <v>4</v>
          </cell>
          <cell r="H233">
            <v>15</v>
          </cell>
          <cell r="I233" t="str">
            <v>被动</v>
          </cell>
          <cell r="J233" t="str">
            <v>武学注解</v>
          </cell>
          <cell r="M233" t="str">
            <v>5技能如果造成伤害&gt;0，获得BUFF【逐戮】，提升身法X+内息*系数/境界 ，持续5秒</v>
          </cell>
          <cell r="R233">
            <v>0</v>
          </cell>
          <cell r="S233" t="str">
            <v>增加buff</v>
          </cell>
          <cell r="T233">
            <v>1200107</v>
          </cell>
          <cell r="W233" t="str">
            <v>0；1</v>
          </cell>
          <cell r="X233" t="str">
            <v>（暂未实装）被动招式：【绕蛊缠身】的最后一击可以造成吸血效果，获得气血回复。最大值不超过自身血量的30%。（影响属性，筋骨）</v>
          </cell>
          <cell r="AE233">
            <v>0</v>
          </cell>
          <cell r="AF233">
            <v>0</v>
          </cell>
          <cell r="AG233">
            <v>0</v>
          </cell>
          <cell r="AI233">
            <v>0</v>
          </cell>
          <cell r="AJ233">
            <v>0</v>
          </cell>
          <cell r="AO233" t="str">
            <v>tricks/1150107</v>
          </cell>
          <cell r="AP233">
            <v>1150107</v>
          </cell>
        </row>
        <row r="234">
          <cell r="C234" t="str">
            <v>跗骨蛆</v>
          </cell>
          <cell r="D234" t="str">
            <v>不是技能</v>
          </cell>
          <cell r="E234" t="str">
            <v>武功</v>
          </cell>
          <cell r="F234" t="str">
            <v>短兵</v>
          </cell>
          <cell r="G234">
            <v>5</v>
          </cell>
          <cell r="H234">
            <v>15</v>
          </cell>
          <cell r="I234" t="str">
            <v>被动</v>
          </cell>
          <cell r="J234" t="str">
            <v>武学注解</v>
          </cell>
          <cell r="M234" t="str">
            <v>1技能被敌方闪避时，获得BUFF【凪刃】，提升命中10%，最多3层，持续10秒。</v>
          </cell>
          <cell r="R234">
            <v>0</v>
          </cell>
          <cell r="S234" t="str">
            <v>增加buff</v>
          </cell>
          <cell r="T234">
            <v>1200108</v>
          </cell>
          <cell r="W234" t="str">
            <v>0；1</v>
          </cell>
          <cell r="X234" t="str">
            <v>（暂未实装）被动招式：招式【绕蛊缠身】对带有【腐蚀】效果的敌人都附加【减速】效果。</v>
          </cell>
          <cell r="AE234">
            <v>0</v>
          </cell>
          <cell r="AF234">
            <v>0</v>
          </cell>
          <cell r="AG234">
            <v>0</v>
          </cell>
          <cell r="AI234">
            <v>0</v>
          </cell>
          <cell r="AJ234">
            <v>0</v>
          </cell>
          <cell r="AO234" t="str">
            <v>tricks/1150108</v>
          </cell>
          <cell r="AP234">
            <v>1150108</v>
          </cell>
        </row>
        <row r="235">
          <cell r="C235" t="str">
            <v>瘴纠蔑</v>
          </cell>
          <cell r="D235" t="str">
            <v>不是技能</v>
          </cell>
          <cell r="E235" t="str">
            <v>武功</v>
          </cell>
          <cell r="F235" t="str">
            <v>短兵</v>
          </cell>
          <cell r="G235">
            <v>6</v>
          </cell>
          <cell r="H235">
            <v>15</v>
          </cell>
          <cell r="I235" t="str">
            <v>被动</v>
          </cell>
          <cell r="J235" t="str">
            <v>武学注解</v>
          </cell>
          <cell r="M235" t="str">
            <v>3技能有X+内息*系数/境界几率对敌人造成弹反效果（如果敌方格挡）。</v>
          </cell>
          <cell r="R235">
            <v>0</v>
          </cell>
          <cell r="S235" t="str">
            <v>增加buff</v>
          </cell>
          <cell r="T235">
            <v>1200109</v>
          </cell>
          <cell r="W235" t="str">
            <v>0；1</v>
          </cell>
          <cell r="X235" t="str">
            <v>（暂未实装）被动招式：对浮空状态下的敌人额外造成内功攻击伤害（影响属性：身法）</v>
          </cell>
          <cell r="AE235">
            <v>0</v>
          </cell>
          <cell r="AF235">
            <v>0</v>
          </cell>
          <cell r="AG235">
            <v>0</v>
          </cell>
          <cell r="AI235">
            <v>0</v>
          </cell>
          <cell r="AJ235">
            <v>0</v>
          </cell>
          <cell r="AO235" t="str">
            <v>tricks/1150109</v>
          </cell>
          <cell r="AP235">
            <v>1150109</v>
          </cell>
        </row>
        <row r="236">
          <cell r="C236" t="str">
            <v>催心中害</v>
          </cell>
          <cell r="D236" t="str">
            <v>不是技能</v>
          </cell>
          <cell r="E236" t="str">
            <v>武功</v>
          </cell>
          <cell r="F236" t="str">
            <v>短兵</v>
          </cell>
          <cell r="G236">
            <v>7</v>
          </cell>
          <cell r="H236">
            <v>15</v>
          </cell>
          <cell r="I236" t="str">
            <v>被动</v>
          </cell>
          <cell r="J236" t="str">
            <v>武学注解</v>
          </cell>
          <cell r="M236" t="str">
            <v>双龙斩第2击有X+内息*系数/境界 几率暴击，暴击后吸血，值为敌方流血层数*（X+根骨*系数/境界），如果有多个敌人，加起来。最大值不超过自身血量的30%。要有特效显示吸血</v>
          </cell>
          <cell r="R236">
            <v>0</v>
          </cell>
          <cell r="S236" t="str">
            <v>增加buff</v>
          </cell>
          <cell r="T236">
            <v>1200110</v>
          </cell>
          <cell r="W236" t="str">
            <v>0；1</v>
          </cell>
          <cell r="X236" t="str">
            <v>（暂未实装）被动招式：通式招式调试时间减1秒，轻功招式调息时间减1秒。</v>
          </cell>
          <cell r="AE236">
            <v>0</v>
          </cell>
          <cell r="AF236">
            <v>0</v>
          </cell>
          <cell r="AG236">
            <v>0</v>
          </cell>
          <cell r="AI236">
            <v>0</v>
          </cell>
          <cell r="AJ236">
            <v>0</v>
          </cell>
          <cell r="AO236" t="str">
            <v>tricks/1150110</v>
          </cell>
          <cell r="AP236">
            <v>1150110</v>
          </cell>
        </row>
        <row r="237">
          <cell r="C237" t="str">
            <v>朔独还</v>
          </cell>
          <cell r="E237" t="str">
            <v>内功</v>
          </cell>
          <cell r="G237">
            <v>1</v>
          </cell>
          <cell r="H237">
            <v>7</v>
          </cell>
          <cell r="I237" t="str">
            <v>主动</v>
          </cell>
          <cell r="J237" t="str">
            <v>武学总章</v>
          </cell>
          <cell r="M237" t="str">
            <v>主动技能：提升10%攻击，降低防御5%，持续5秒，CD30秒。</v>
          </cell>
          <cell r="O237">
            <v>1</v>
          </cell>
          <cell r="R237">
            <v>0</v>
          </cell>
          <cell r="X237" t="str">
            <v>主动招式：提升10%外功攻击和内功攻击，降低5%外功防御和内功防御，效果持续5秒。</v>
          </cell>
          <cell r="Y237">
            <v>1</v>
          </cell>
          <cell r="Z237">
            <v>1</v>
          </cell>
          <cell r="AE237">
            <v>1</v>
          </cell>
          <cell r="AF237">
            <v>1</v>
          </cell>
          <cell r="AG237">
            <v>20</v>
          </cell>
          <cell r="AL237" t="str">
            <v>neigong_tianyayuemingzhang</v>
          </cell>
          <cell r="AO237" t="str">
            <v>tricks/2010101</v>
          </cell>
          <cell r="AP237">
            <v>2010101</v>
          </cell>
        </row>
        <row r="238">
          <cell r="C238" t="str">
            <v>执无言</v>
          </cell>
          <cell r="E238" t="str">
            <v>内功</v>
          </cell>
          <cell r="G238">
            <v>1</v>
          </cell>
          <cell r="H238">
            <v>7</v>
          </cell>
          <cell r="I238" t="str">
            <v>被动</v>
          </cell>
          <cell r="J238" t="str">
            <v>武学注解</v>
          </cell>
          <cell r="M238" t="str">
            <v>提升命中10%。</v>
          </cell>
          <cell r="R238">
            <v>0</v>
          </cell>
          <cell r="X238" t="str">
            <v>（暂未实装）被动招式：提升命中10%。</v>
          </cell>
          <cell r="AE238">
            <v>0</v>
          </cell>
          <cell r="AF238">
            <v>0</v>
          </cell>
          <cell r="AG238">
            <v>0</v>
          </cell>
          <cell r="AI238">
            <v>0</v>
          </cell>
          <cell r="AJ238">
            <v>0</v>
          </cell>
          <cell r="AO238" t="str">
            <v>tricks/2010102</v>
          </cell>
          <cell r="AP238">
            <v>2010102</v>
          </cell>
        </row>
        <row r="239">
          <cell r="C239" t="str">
            <v>涯无书</v>
          </cell>
          <cell r="E239" t="str">
            <v>内功</v>
          </cell>
          <cell r="G239">
            <v>2</v>
          </cell>
          <cell r="H239">
            <v>7</v>
          </cell>
          <cell r="I239" t="str">
            <v>被动</v>
          </cell>
          <cell r="J239" t="str">
            <v>武学注解</v>
          </cell>
          <cell r="M239" t="str">
            <v>提升暴击几率 X+身法*系数/境界。</v>
          </cell>
          <cell r="R239">
            <v>0</v>
          </cell>
          <cell r="X239" t="str">
            <v>（暂未实装）被动招式：提升暴击几率。（影响属性：身法）</v>
          </cell>
          <cell r="AE239">
            <v>0</v>
          </cell>
          <cell r="AF239">
            <v>0</v>
          </cell>
          <cell r="AG239">
            <v>0</v>
          </cell>
          <cell r="AI239">
            <v>0</v>
          </cell>
          <cell r="AJ239">
            <v>0</v>
          </cell>
          <cell r="AO239" t="str">
            <v>tricks/2010103</v>
          </cell>
          <cell r="AP239">
            <v>2010103</v>
          </cell>
        </row>
        <row r="240">
          <cell r="C240" t="str">
            <v>晓月残星</v>
          </cell>
          <cell r="D240" t="str">
            <v>不是技能</v>
          </cell>
          <cell r="E240" t="str">
            <v>内功</v>
          </cell>
          <cell r="G240">
            <v>3</v>
          </cell>
          <cell r="H240">
            <v>7</v>
          </cell>
          <cell r="I240" t="str">
            <v>被动</v>
          </cell>
          <cell r="J240" t="str">
            <v>武学总章</v>
          </cell>
          <cell r="M240" t="str">
            <v>1技能提升20%攻击，降低防御10%，CD25秒。</v>
          </cell>
          <cell r="R240">
            <v>0</v>
          </cell>
          <cell r="T240">
            <v>2010105</v>
          </cell>
          <cell r="W240" t="str">
            <v>1;1</v>
          </cell>
          <cell r="X240" t="str">
            <v>（暂未实装）被动招式：【朔独还】效果提升至15%外功攻击和内功攻击，降低8%外功防御和内功防御，调息时间降至15秒。</v>
          </cell>
          <cell r="Y240">
            <v>1</v>
          </cell>
          <cell r="Z240">
            <v>2</v>
          </cell>
          <cell r="AE240">
            <v>0</v>
          </cell>
          <cell r="AF240">
            <v>0</v>
          </cell>
          <cell r="AG240">
            <v>15</v>
          </cell>
          <cell r="AI240">
            <v>0</v>
          </cell>
          <cell r="AJ240">
            <v>0</v>
          </cell>
          <cell r="AO240" t="str">
            <v>tricks/2010104</v>
          </cell>
          <cell r="AP240">
            <v>2010104</v>
          </cell>
        </row>
        <row r="241">
          <cell r="C241" t="str">
            <v>人踟躇</v>
          </cell>
          <cell r="D241" t="str">
            <v>不是技能</v>
          </cell>
          <cell r="E241" t="str">
            <v>内功</v>
          </cell>
          <cell r="G241">
            <v>4</v>
          </cell>
          <cell r="H241">
            <v>7</v>
          </cell>
          <cell r="I241" t="str">
            <v>被动</v>
          </cell>
          <cell r="J241" t="str">
            <v>武学注解</v>
          </cell>
          <cell r="M241" t="str">
            <v>暴击时提高移动速度10%，持续5秒。</v>
          </cell>
          <cell r="R241">
            <v>0</v>
          </cell>
          <cell r="T241">
            <v>2010106</v>
          </cell>
          <cell r="W241" t="str">
            <v>1;1</v>
          </cell>
          <cell r="X241" t="str">
            <v>（暂未实装）被动招式：产生暴击后提高移动速度10%，持续5秒。</v>
          </cell>
          <cell r="AE241">
            <v>0</v>
          </cell>
          <cell r="AF241">
            <v>0</v>
          </cell>
          <cell r="AG241">
            <v>0</v>
          </cell>
          <cell r="AI241">
            <v>0</v>
          </cell>
          <cell r="AJ241">
            <v>0</v>
          </cell>
          <cell r="AO241" t="str">
            <v>tricks/2010105</v>
          </cell>
          <cell r="AP241">
            <v>2010105</v>
          </cell>
        </row>
        <row r="242">
          <cell r="C242" t="str">
            <v>携吴钩</v>
          </cell>
          <cell r="D242" t="str">
            <v>不是技能</v>
          </cell>
          <cell r="E242" t="str">
            <v>内功</v>
          </cell>
          <cell r="G242">
            <v>5</v>
          </cell>
          <cell r="H242">
            <v>7</v>
          </cell>
          <cell r="I242" t="str">
            <v>被动</v>
          </cell>
          <cell r="J242" t="str">
            <v>武学注解</v>
          </cell>
          <cell r="M242" t="str">
            <v>提升刀法武学伤害10%。</v>
          </cell>
          <cell r="R242">
            <v>0</v>
          </cell>
          <cell r="T242">
            <v>2010107</v>
          </cell>
          <cell r="W242" t="str">
            <v>1;1</v>
          </cell>
          <cell r="X242" t="str">
            <v>（暂未实装）被动招式：提升【沧海观澜刀法】所有主动招式暴击伤害{0}点。（影响属性：身法）。</v>
          </cell>
          <cell r="AE242">
            <v>0</v>
          </cell>
          <cell r="AF242">
            <v>0</v>
          </cell>
          <cell r="AG242">
            <v>0</v>
          </cell>
          <cell r="AI242">
            <v>0</v>
          </cell>
          <cell r="AJ242">
            <v>0</v>
          </cell>
          <cell r="AO242" t="str">
            <v>tricks/2010106</v>
          </cell>
          <cell r="AP242">
            <v>2010106</v>
          </cell>
        </row>
        <row r="243">
          <cell r="C243" t="str">
            <v>折桂枝</v>
          </cell>
          <cell r="D243" t="str">
            <v>不是技能</v>
          </cell>
          <cell r="E243" t="str">
            <v>内功</v>
          </cell>
          <cell r="G243">
            <v>6</v>
          </cell>
          <cell r="H243">
            <v>7</v>
          </cell>
          <cell r="I243" t="str">
            <v>被动</v>
          </cell>
          <cell r="J243" t="str">
            <v>武学总章</v>
          </cell>
          <cell r="M243" t="str">
            <v>1技能提升30%攻击，降低防御15%，CD20秒。</v>
          </cell>
          <cell r="R243">
            <v>0</v>
          </cell>
          <cell r="T243">
            <v>2010109</v>
          </cell>
          <cell r="W243" t="str">
            <v>1;1</v>
          </cell>
          <cell r="X243" t="str">
            <v>（暂未实装）被动招式：【朔独还】提升至20%外功攻击和内功攻击，降低15%外功防御和内功防御，调息时间降至10秒。</v>
          </cell>
          <cell r="Y243">
            <v>1</v>
          </cell>
          <cell r="Z243">
            <v>3</v>
          </cell>
          <cell r="AE243">
            <v>0</v>
          </cell>
          <cell r="AF243">
            <v>0</v>
          </cell>
          <cell r="AG243">
            <v>10</v>
          </cell>
          <cell r="AI243">
            <v>0</v>
          </cell>
          <cell r="AJ243">
            <v>0</v>
          </cell>
          <cell r="AO243" t="str">
            <v>tricks/2010107</v>
          </cell>
          <cell r="AP243">
            <v>2010107</v>
          </cell>
        </row>
        <row r="244">
          <cell r="C244" t="str">
            <v>天涯共此</v>
          </cell>
          <cell r="D244" t="str">
            <v>不是技能</v>
          </cell>
          <cell r="E244" t="str">
            <v>内功</v>
          </cell>
          <cell r="G244">
            <v>7</v>
          </cell>
          <cell r="H244">
            <v>7</v>
          </cell>
          <cell r="I244" t="str">
            <v>被动</v>
          </cell>
          <cell r="J244" t="str">
            <v>武学注解</v>
          </cell>
          <cell r="M244" t="str">
            <v>1技能不再降低防御，提升本门刀法暴击伤害 60+内息*系数/境界。</v>
          </cell>
          <cell r="R244">
            <v>0</v>
          </cell>
          <cell r="T244">
            <v>2010110</v>
          </cell>
          <cell r="W244" t="str">
            <v>1;1</v>
          </cell>
          <cell r="X244" t="str">
            <v>（暂未实装）被动招式：【朔独还】不在降低外功防御和内功防御，提升【沧海观澜刀法】暴击伤害。（影响属性：武力）</v>
          </cell>
          <cell r="AE244">
            <v>0</v>
          </cell>
          <cell r="AF244">
            <v>0</v>
          </cell>
          <cell r="AG244">
            <v>0</v>
          </cell>
          <cell r="AI244">
            <v>0</v>
          </cell>
          <cell r="AJ244">
            <v>0</v>
          </cell>
          <cell r="AO244" t="str">
            <v>tricks/2010108</v>
          </cell>
          <cell r="AP244">
            <v>2010108</v>
          </cell>
        </row>
        <row r="245">
          <cell r="C245" t="str">
            <v>嗤魔万化</v>
          </cell>
          <cell r="D245" t="str">
            <v>不是技能</v>
          </cell>
          <cell r="E245" t="str">
            <v>内功</v>
          </cell>
          <cell r="G245">
            <v>1</v>
          </cell>
          <cell r="H245">
            <v>7</v>
          </cell>
          <cell r="I245" t="str">
            <v>主动</v>
          </cell>
          <cell r="J245" t="str">
            <v>武学总章</v>
          </cell>
          <cell r="M245" t="str">
            <v>【爆气技能】技能CD8秒，血量消耗减少至7%。</v>
          </cell>
          <cell r="R245">
            <v>0</v>
          </cell>
          <cell r="S245" t="str">
            <v>伤害</v>
          </cell>
          <cell r="T245">
            <v>2010201</v>
          </cell>
          <cell r="W245" t="str">
            <v>1;1</v>
          </cell>
          <cell r="X245" t="str">
            <v>被动招式：【爆气】招式调息时间降低至5秒，气血消耗减少至11%。</v>
          </cell>
          <cell r="Y245">
            <v>1</v>
          </cell>
          <cell r="Z245">
            <v>1</v>
          </cell>
          <cell r="AO245" t="str">
            <v>tricks/2010201</v>
          </cell>
          <cell r="AP245">
            <v>2010201</v>
          </cell>
        </row>
        <row r="246">
          <cell r="C246" t="str">
            <v>鬼哭阴嚎</v>
          </cell>
          <cell r="D246" t="str">
            <v>不是技能</v>
          </cell>
          <cell r="E246" t="str">
            <v>内功</v>
          </cell>
          <cell r="G246">
            <v>2</v>
          </cell>
          <cell r="H246">
            <v>7</v>
          </cell>
          <cell r="I246" t="str">
            <v>被动</v>
          </cell>
          <cell r="J246" t="str">
            <v>武学注解</v>
          </cell>
          <cell r="M246" t="str">
            <v>【爆气技能】技能CD7秒，血量消耗减少至6%。</v>
          </cell>
          <cell r="R246">
            <v>0</v>
          </cell>
          <cell r="S246" t="str">
            <v>伤害</v>
          </cell>
          <cell r="T246">
            <v>2010204</v>
          </cell>
          <cell r="W246" t="str">
            <v>1;1</v>
          </cell>
          <cell r="X246" t="str">
            <v>（暂未实装）被动招式：【爆气】招式释放后，提升内劲产生速度增加20%，持续3秒。</v>
          </cell>
          <cell r="Y246">
            <v>0</v>
          </cell>
          <cell r="Z246">
            <v>0</v>
          </cell>
          <cell r="AE246">
            <v>0</v>
          </cell>
          <cell r="AF246">
            <v>0</v>
          </cell>
          <cell r="AG246">
            <v>11</v>
          </cell>
          <cell r="AI246">
            <v>0</v>
          </cell>
          <cell r="AJ246">
            <v>0</v>
          </cell>
          <cell r="AO246" t="str">
            <v>tricks/2010203</v>
          </cell>
          <cell r="AP246">
            <v>2010202</v>
          </cell>
        </row>
        <row r="247">
          <cell r="C247" t="str">
            <v>附疽黄泉</v>
          </cell>
          <cell r="D247" t="str">
            <v>不是技能</v>
          </cell>
          <cell r="E247" t="str">
            <v>内功</v>
          </cell>
          <cell r="G247">
            <v>3</v>
          </cell>
          <cell r="H247">
            <v>7</v>
          </cell>
          <cell r="I247" t="str">
            <v>被动</v>
          </cell>
          <cell r="J247" t="str">
            <v>武学注解</v>
          </cell>
          <cell r="M247" t="str">
            <v>1技能释放时，身上每个DEBUFF提升5%攻击，可以叠加，持续3秒。</v>
          </cell>
          <cell r="R247">
            <v>0</v>
          </cell>
          <cell r="S247" t="str">
            <v>增加buff</v>
          </cell>
          <cell r="T247">
            <v>2010205</v>
          </cell>
          <cell r="W247" t="str">
            <v>1;1</v>
          </cell>
          <cell r="X247" t="str">
            <v>（暂未实装）被动招式：【爆气】招式施展时，身上每有1个异常效果，额外提升2%外功攻击和内功攻击，最大叠加5层，持续3秒。</v>
          </cell>
          <cell r="Y247">
            <v>0</v>
          </cell>
          <cell r="Z247">
            <v>0</v>
          </cell>
          <cell r="AC247" t="str">
            <v>Debuff数量增加攻击比例,0.02,3</v>
          </cell>
          <cell r="AE247">
            <v>0</v>
          </cell>
          <cell r="AF247">
            <v>0</v>
          </cell>
          <cell r="AG247">
            <v>0</v>
          </cell>
          <cell r="AI247">
            <v>0</v>
          </cell>
          <cell r="AJ247">
            <v>0</v>
          </cell>
          <cell r="AO247" t="str">
            <v>tricks/2010204</v>
          </cell>
          <cell r="AP247">
            <v>2010203</v>
          </cell>
        </row>
        <row r="248">
          <cell r="C248" t="str">
            <v>幽魂出窍</v>
          </cell>
          <cell r="D248" t="str">
            <v>不是技能</v>
          </cell>
          <cell r="E248" t="str">
            <v>内功</v>
          </cell>
          <cell r="G248">
            <v>1</v>
          </cell>
          <cell r="H248">
            <v>7</v>
          </cell>
          <cell r="I248" t="str">
            <v>被动</v>
          </cell>
          <cell r="J248" t="str">
            <v>武学注解</v>
          </cell>
          <cell r="M248" t="str">
            <v>1技能释放后，提升内劲产生速度20%，持续3秒。</v>
          </cell>
          <cell r="R248">
            <v>0</v>
          </cell>
          <cell r="S248" t="str">
            <v>增加buff</v>
          </cell>
          <cell r="T248">
            <v>2010203</v>
          </cell>
          <cell r="W248" t="str">
            <v>1;1</v>
          </cell>
          <cell r="X248" t="str">
            <v>（暂未实装）被动招式：【爆气】招式调息时间降低至4秒，血量消耗减少至10%。</v>
          </cell>
          <cell r="Y248">
            <v>1</v>
          </cell>
          <cell r="Z248">
            <v>2</v>
          </cell>
          <cell r="AC248" t="str">
            <v>内劲增加比例,0.2,3</v>
          </cell>
          <cell r="AE248">
            <v>0</v>
          </cell>
          <cell r="AF248">
            <v>0</v>
          </cell>
          <cell r="AG248">
            <v>0</v>
          </cell>
          <cell r="AI248">
            <v>0</v>
          </cell>
          <cell r="AJ248">
            <v>0</v>
          </cell>
          <cell r="AO248" t="str">
            <v>tricks/2010202</v>
          </cell>
          <cell r="AP248">
            <v>2010204</v>
          </cell>
        </row>
        <row r="249">
          <cell r="C249" t="str">
            <v>残恶两生咒</v>
          </cell>
          <cell r="D249" t="str">
            <v>不是技能</v>
          </cell>
          <cell r="E249" t="str">
            <v>内功</v>
          </cell>
          <cell r="G249">
            <v>4</v>
          </cell>
          <cell r="H249">
            <v>7</v>
          </cell>
          <cell r="I249" t="str">
            <v>被动</v>
          </cell>
          <cell r="J249" t="str">
            <v>武学注解</v>
          </cell>
          <cell r="M249" t="str">
            <v>每次被攻击伤害&gt;0提升暴击几率X+身法*系数/境界，持续3秒，最多叠加3层。</v>
          </cell>
          <cell r="R249">
            <v>0</v>
          </cell>
          <cell r="S249" t="str">
            <v>暂未实现，境界等级超过5</v>
          </cell>
          <cell r="T249">
            <v>2010206</v>
          </cell>
          <cell r="W249" t="str">
            <v>1;1</v>
          </cell>
          <cell r="X249" t="str">
            <v>（暂未实装）被动招式：每次被攻击伤害提升暴击几率，持续5秒，最多叠加3层。</v>
          </cell>
          <cell r="Y249">
            <v>0</v>
          </cell>
          <cell r="Z249">
            <v>0</v>
          </cell>
          <cell r="AE249">
            <v>0</v>
          </cell>
          <cell r="AF249">
            <v>0</v>
          </cell>
          <cell r="AG249">
            <v>0</v>
          </cell>
          <cell r="AI249">
            <v>0</v>
          </cell>
          <cell r="AJ249">
            <v>0</v>
          </cell>
          <cell r="AO249" t="str">
            <v>tricks/2010205</v>
          </cell>
          <cell r="AP249">
            <v>2010205</v>
          </cell>
        </row>
        <row r="250">
          <cell r="C250" t="str">
            <v>恶鬼争食</v>
          </cell>
          <cell r="D250" t="str">
            <v>不是技能</v>
          </cell>
          <cell r="E250" t="str">
            <v>内功</v>
          </cell>
          <cell r="G250">
            <v>5</v>
          </cell>
          <cell r="H250">
            <v>7</v>
          </cell>
          <cell r="I250" t="str">
            <v>被动</v>
          </cell>
          <cell r="J250" t="str">
            <v>武学注解</v>
          </cell>
          <cell r="M250" t="str">
            <v>每次1技能暴击刷新当前装备武学1技能CD</v>
          </cell>
          <cell r="R250">
            <v>0</v>
          </cell>
          <cell r="S250" t="str">
            <v>暂未实现，境界等级超过5</v>
          </cell>
          <cell r="T250">
            <v>2010208</v>
          </cell>
          <cell r="W250" t="str">
            <v>1;1</v>
          </cell>
          <cell r="X250" t="str">
            <v>（暂未实装）被动招式：每次【爆气】招式产生暴击伤害，立即刷新当前装备的第一个招式的调息时间。</v>
          </cell>
          <cell r="Y250">
            <v>0</v>
          </cell>
          <cell r="Z250">
            <v>0</v>
          </cell>
          <cell r="AE250">
            <v>0</v>
          </cell>
          <cell r="AF250">
            <v>0</v>
          </cell>
          <cell r="AG250">
            <v>0</v>
          </cell>
          <cell r="AI250">
            <v>0</v>
          </cell>
          <cell r="AJ250">
            <v>0</v>
          </cell>
          <cell r="AO250" t="str">
            <v>tricks/2010206</v>
          </cell>
          <cell r="AP250">
            <v>2010206</v>
          </cell>
        </row>
        <row r="251">
          <cell r="C251" t="str">
            <v>瘟啼无间</v>
          </cell>
          <cell r="D251" t="str">
            <v>不是技能</v>
          </cell>
          <cell r="E251" t="str">
            <v>内功</v>
          </cell>
          <cell r="G251">
            <v>6</v>
          </cell>
          <cell r="H251">
            <v>7</v>
          </cell>
          <cell r="I251" t="str">
            <v>被动</v>
          </cell>
          <cell r="J251" t="str">
            <v>武学注解</v>
          </cell>
          <cell r="M251" t="str">
            <v>【爆气技能】技能CD6秒。血量消耗减少至5%</v>
          </cell>
          <cell r="R251">
            <v>0</v>
          </cell>
          <cell r="S251" t="str">
            <v>伤害</v>
          </cell>
          <cell r="T251">
            <v>2010209</v>
          </cell>
          <cell r="W251" t="str">
            <v>1;1</v>
          </cell>
          <cell r="X251" t="str">
            <v>（暂未实装）被动招式：【爆气】招式调息时间降低至3秒。气血消耗减少至9%。</v>
          </cell>
          <cell r="Y251">
            <v>1</v>
          </cell>
          <cell r="Z251">
            <v>3</v>
          </cell>
          <cell r="AE251">
            <v>0</v>
          </cell>
          <cell r="AF251">
            <v>0</v>
          </cell>
          <cell r="AG251">
            <v>8</v>
          </cell>
          <cell r="AI251">
            <v>0</v>
          </cell>
          <cell r="AJ251">
            <v>0</v>
          </cell>
          <cell r="AO251" t="str">
            <v>tricks/2010207</v>
          </cell>
          <cell r="AP251">
            <v>2010207</v>
          </cell>
        </row>
        <row r="252">
          <cell r="C252" t="str">
            <v>嗤魔笑</v>
          </cell>
          <cell r="D252" t="str">
            <v>不是技能</v>
          </cell>
          <cell r="E252" t="str">
            <v>内功</v>
          </cell>
          <cell r="G252">
            <v>7</v>
          </cell>
          <cell r="H252">
            <v>7</v>
          </cell>
          <cell r="I252" t="str">
            <v>被动</v>
          </cell>
          <cell r="J252" t="str">
            <v>武学注解</v>
          </cell>
          <cell r="M252" t="str">
            <v>承受一次致死攻击时，可自动触发【爆气技能】技能且使用【爆气技能时】不消耗血量，CD5秒。</v>
          </cell>
          <cell r="R252">
            <v>0</v>
          </cell>
          <cell r="S252" t="str">
            <v>暂未实现，境界等级超过5</v>
          </cell>
          <cell r="T252">
            <v>2010210</v>
          </cell>
          <cell r="W252" t="str">
            <v>1;1</v>
          </cell>
          <cell r="X252" t="str">
            <v>（暂未实装）被动招式：当濒死时承受一次致命攻击，可自动触发招式【爆气】且不消耗气血，调息时间10秒。</v>
          </cell>
          <cell r="Y252">
            <v>0</v>
          </cell>
          <cell r="Z252">
            <v>0</v>
          </cell>
          <cell r="AE252">
            <v>0</v>
          </cell>
          <cell r="AF252">
            <v>0</v>
          </cell>
          <cell r="AG252">
            <v>0</v>
          </cell>
          <cell r="AI252">
            <v>0</v>
          </cell>
          <cell r="AJ252">
            <v>0</v>
          </cell>
          <cell r="AO252" t="str">
            <v>tricks/2010208</v>
          </cell>
          <cell r="AP252">
            <v>2010208</v>
          </cell>
        </row>
        <row r="253">
          <cell r="C253" t="str">
            <v>璧碎珠沉</v>
          </cell>
          <cell r="D253" t="str">
            <v>不是技能</v>
          </cell>
          <cell r="E253" t="str">
            <v>内功</v>
          </cell>
          <cell r="G253">
            <v>1</v>
          </cell>
          <cell r="H253">
            <v>7</v>
          </cell>
          <cell r="I253" t="str">
            <v>主动</v>
          </cell>
          <cell r="J253" t="str">
            <v>武学总章</v>
          </cell>
          <cell r="K253">
            <v>1</v>
          </cell>
          <cell r="M253" t="str">
            <v>血量每降低1%，提升防御0.6%。</v>
          </cell>
          <cell r="R253">
            <v>0</v>
          </cell>
          <cell r="S253" t="str">
            <v>增加buff</v>
          </cell>
          <cell r="T253">
            <v>2010301</v>
          </cell>
          <cell r="W253" t="str">
            <v>1;1</v>
          </cell>
          <cell r="X253" t="str">
            <v>被动招式：血量每降低1%，提升外功防御和内功防御0.6%。</v>
          </cell>
          <cell r="Y253">
            <v>1</v>
          </cell>
          <cell r="Z253">
            <v>1</v>
          </cell>
          <cell r="AE253">
            <v>0</v>
          </cell>
          <cell r="AF253">
            <v>0</v>
          </cell>
          <cell r="AG253">
            <v>0</v>
          </cell>
          <cell r="AI253">
            <v>0</v>
          </cell>
          <cell r="AJ253">
            <v>0</v>
          </cell>
          <cell r="AO253" t="str">
            <v>tricks/2010301</v>
          </cell>
          <cell r="AP253">
            <v>2010301</v>
          </cell>
        </row>
        <row r="254">
          <cell r="C254" t="str">
            <v>圭角无痕</v>
          </cell>
          <cell r="D254" t="str">
            <v>不是技能</v>
          </cell>
          <cell r="E254" t="str">
            <v>内功</v>
          </cell>
          <cell r="G254">
            <v>1</v>
          </cell>
          <cell r="H254">
            <v>7</v>
          </cell>
          <cell r="I254" t="str">
            <v>被动</v>
          </cell>
          <cell r="J254" t="str">
            <v>武学注解</v>
          </cell>
          <cell r="M254" t="str">
            <v>每秒体力恢复+1点。</v>
          </cell>
          <cell r="R254">
            <v>0</v>
          </cell>
          <cell r="S254" t="str">
            <v>增加buff</v>
          </cell>
          <cell r="T254">
            <v>2010302</v>
          </cell>
          <cell r="W254" t="str">
            <v>1;1</v>
          </cell>
          <cell r="X254" t="str">
            <v>（暂未实装）被动招式：每秒体力恢复+1点。</v>
          </cell>
          <cell r="Y254">
            <v>0</v>
          </cell>
          <cell r="Z254">
            <v>0</v>
          </cell>
          <cell r="AE254">
            <v>0</v>
          </cell>
          <cell r="AF254">
            <v>0</v>
          </cell>
          <cell r="AG254">
            <v>0</v>
          </cell>
          <cell r="AI254">
            <v>0</v>
          </cell>
          <cell r="AJ254">
            <v>0</v>
          </cell>
          <cell r="AO254" t="str">
            <v>tricks/2010302</v>
          </cell>
          <cell r="AP254">
            <v>2010302</v>
          </cell>
        </row>
        <row r="255">
          <cell r="C255" t="str">
            <v>璞玉浑金</v>
          </cell>
          <cell r="D255" t="str">
            <v>不是技能</v>
          </cell>
          <cell r="E255" t="str">
            <v>内功</v>
          </cell>
          <cell r="G255">
            <v>2</v>
          </cell>
          <cell r="H255">
            <v>7</v>
          </cell>
          <cell r="I255" t="str">
            <v>被动</v>
          </cell>
          <cell r="J255" t="str">
            <v>武学注解</v>
          </cell>
          <cell r="M255" t="str">
            <v>提升回血 X+内息*系数/境界 每秒。</v>
          </cell>
          <cell r="R255">
            <v>0</v>
          </cell>
          <cell r="S255" t="str">
            <v>增加buff</v>
          </cell>
          <cell r="T255">
            <v>2010303</v>
          </cell>
          <cell r="W255" t="str">
            <v>1;1</v>
          </cell>
          <cell r="X255" t="str">
            <v>（暂未实装）被动招式：提升气血恢复属性。</v>
          </cell>
          <cell r="Y255">
            <v>0</v>
          </cell>
          <cell r="Z255">
            <v>0</v>
          </cell>
          <cell r="AE255">
            <v>0</v>
          </cell>
          <cell r="AF255">
            <v>0</v>
          </cell>
          <cell r="AG255">
            <v>0</v>
          </cell>
          <cell r="AI255">
            <v>0</v>
          </cell>
          <cell r="AJ255">
            <v>0</v>
          </cell>
          <cell r="AO255" t="str">
            <v>tricks/2010303</v>
          </cell>
          <cell r="AP255">
            <v>2010303</v>
          </cell>
        </row>
        <row r="256">
          <cell r="C256" t="str">
            <v>乱琼碎玉</v>
          </cell>
          <cell r="D256" t="str">
            <v>不是技能</v>
          </cell>
          <cell r="E256" t="str">
            <v>内功</v>
          </cell>
          <cell r="G256">
            <v>4</v>
          </cell>
          <cell r="H256">
            <v>7</v>
          </cell>
          <cell r="I256" t="str">
            <v>被动</v>
          </cell>
          <cell r="J256" t="str">
            <v>武学总章</v>
          </cell>
          <cell r="M256" t="str">
            <v>血量每降低1%，提升防御0.7%</v>
          </cell>
          <cell r="R256">
            <v>0</v>
          </cell>
          <cell r="S256" t="str">
            <v>增加buff</v>
          </cell>
          <cell r="T256">
            <v>2010305</v>
          </cell>
          <cell r="W256" t="str">
            <v>1;1</v>
          </cell>
          <cell r="X256" t="str">
            <v>（暂未实装）被动招式：血量每降低1%，提升外功防御和内功防御0.7%。</v>
          </cell>
          <cell r="Y256">
            <v>1</v>
          </cell>
          <cell r="Z256">
            <v>2</v>
          </cell>
          <cell r="AE256">
            <v>0</v>
          </cell>
          <cell r="AF256">
            <v>0</v>
          </cell>
          <cell r="AG256">
            <v>0</v>
          </cell>
          <cell r="AI256">
            <v>0</v>
          </cell>
          <cell r="AJ256">
            <v>0</v>
          </cell>
          <cell r="AO256" t="str">
            <v>tricks/2010305</v>
          </cell>
          <cell r="AP256">
            <v>2010304</v>
          </cell>
        </row>
        <row r="257">
          <cell r="C257" t="str">
            <v>白璧无瑕</v>
          </cell>
          <cell r="D257" t="str">
            <v>不是技能</v>
          </cell>
          <cell r="E257" t="str">
            <v>内功</v>
          </cell>
          <cell r="G257">
            <v>3</v>
          </cell>
          <cell r="H257">
            <v>7</v>
          </cell>
          <cell r="I257" t="str">
            <v>被动</v>
          </cell>
          <cell r="J257" t="str">
            <v>武学注解</v>
          </cell>
          <cell r="M257" t="str">
            <v>格挡时降低体力消耗1点</v>
          </cell>
          <cell r="R257">
            <v>0</v>
          </cell>
          <cell r="S257" t="str">
            <v>增加buff</v>
          </cell>
          <cell r="T257">
            <v>2010304</v>
          </cell>
          <cell r="W257" t="str">
            <v>1;1</v>
          </cell>
          <cell r="X257" t="str">
            <v>（暂未实装）被动招式：格挡时降低体力消耗1点。</v>
          </cell>
          <cell r="Y257">
            <v>0</v>
          </cell>
          <cell r="Z257">
            <v>0</v>
          </cell>
          <cell r="AE257">
            <v>0</v>
          </cell>
          <cell r="AF257">
            <v>0</v>
          </cell>
          <cell r="AG257">
            <v>0</v>
          </cell>
          <cell r="AI257">
            <v>0</v>
          </cell>
          <cell r="AJ257">
            <v>0</v>
          </cell>
          <cell r="AO257" t="str">
            <v>tricks/2010304</v>
          </cell>
          <cell r="AP257">
            <v>2010305</v>
          </cell>
        </row>
        <row r="258">
          <cell r="C258" t="str">
            <v>金枝菩树</v>
          </cell>
          <cell r="D258" t="str">
            <v>不是技能</v>
          </cell>
          <cell r="E258" t="str">
            <v>内功</v>
          </cell>
          <cell r="G258">
            <v>5</v>
          </cell>
          <cell r="H258">
            <v>7</v>
          </cell>
          <cell r="I258" t="str">
            <v>被动</v>
          </cell>
          <cell r="J258" t="str">
            <v>武学注解</v>
          </cell>
          <cell r="M258" t="str">
            <v>受到DEBUFF时，有X+内息*系数/境界几率反弹此DEBUFF给攻击者。</v>
          </cell>
          <cell r="R258">
            <v>0</v>
          </cell>
          <cell r="S258" t="str">
            <v>增加buff</v>
          </cell>
          <cell r="T258">
            <v>2010306</v>
          </cell>
          <cell r="W258" t="str">
            <v>1;1</v>
          </cell>
          <cell r="X258" t="str">
            <v>（暂未实装）被动招式：当受到异常效果时，有几率反弹此异常效果给攻击者。</v>
          </cell>
          <cell r="Y258">
            <v>0</v>
          </cell>
          <cell r="Z258">
            <v>0</v>
          </cell>
          <cell r="AE258">
            <v>0</v>
          </cell>
          <cell r="AF258">
            <v>0</v>
          </cell>
          <cell r="AG258">
            <v>0</v>
          </cell>
          <cell r="AI258">
            <v>0</v>
          </cell>
          <cell r="AJ258">
            <v>0</v>
          </cell>
          <cell r="AO258" t="str">
            <v>tricks/2010306</v>
          </cell>
          <cell r="AP258">
            <v>2010306</v>
          </cell>
        </row>
        <row r="259">
          <cell r="C259" t="str">
            <v>珠联璧合</v>
          </cell>
          <cell r="D259" t="str">
            <v>不是技能</v>
          </cell>
          <cell r="E259" t="str">
            <v>内功</v>
          </cell>
          <cell r="G259">
            <v>6</v>
          </cell>
          <cell r="H259">
            <v>7</v>
          </cell>
          <cell r="I259" t="str">
            <v>被动</v>
          </cell>
          <cell r="J259" t="str">
            <v>武学总章</v>
          </cell>
          <cell r="M259" t="str">
            <v>血量每降低1%，提升防御0.8%。</v>
          </cell>
          <cell r="R259">
            <v>0</v>
          </cell>
          <cell r="S259" t="str">
            <v>增加buff</v>
          </cell>
          <cell r="T259">
            <v>2010307</v>
          </cell>
          <cell r="W259" t="str">
            <v>1;1</v>
          </cell>
          <cell r="X259" t="str">
            <v>（暂未实装）被动招式：血量每降低1%，提升外功防御和内功防御0.8%。</v>
          </cell>
          <cell r="Y259">
            <v>1</v>
          </cell>
          <cell r="Z259">
            <v>3</v>
          </cell>
          <cell r="AE259">
            <v>0</v>
          </cell>
          <cell r="AF259">
            <v>0</v>
          </cell>
          <cell r="AG259">
            <v>0</v>
          </cell>
          <cell r="AI259">
            <v>0</v>
          </cell>
          <cell r="AJ259">
            <v>0</v>
          </cell>
          <cell r="AO259" t="str">
            <v>tricks/2010307</v>
          </cell>
          <cell r="AP259">
            <v>2010307</v>
          </cell>
        </row>
        <row r="260">
          <cell r="C260" t="str">
            <v>完璧不破</v>
          </cell>
          <cell r="D260" t="str">
            <v>不是技能</v>
          </cell>
          <cell r="E260" t="str">
            <v>内功</v>
          </cell>
          <cell r="G260">
            <v>7</v>
          </cell>
          <cell r="H260">
            <v>7</v>
          </cell>
          <cell r="I260" t="str">
            <v>被动</v>
          </cell>
          <cell r="J260" t="str">
            <v>武学注解</v>
          </cell>
          <cell r="M260" t="str">
            <v>当血量低于30%时，一次性提升防御500%，持续5秒</v>
          </cell>
          <cell r="R260">
            <v>0</v>
          </cell>
          <cell r="S260" t="str">
            <v>增加buff</v>
          </cell>
          <cell r="T260">
            <v>2010308</v>
          </cell>
          <cell r="W260" t="str">
            <v>1;1</v>
          </cell>
          <cell r="X260" t="str">
            <v>（暂未实装）被动招式：当血量低于30%时，一次性提升外功防御和内功防御100%，持续5秒</v>
          </cell>
          <cell r="Y260">
            <v>0</v>
          </cell>
          <cell r="Z260">
            <v>0</v>
          </cell>
          <cell r="AE260">
            <v>0</v>
          </cell>
          <cell r="AF260">
            <v>0</v>
          </cell>
          <cell r="AG260">
            <v>0</v>
          </cell>
          <cell r="AI260">
            <v>0</v>
          </cell>
          <cell r="AJ260">
            <v>0</v>
          </cell>
          <cell r="AO260" t="str">
            <v>tricks/2010308</v>
          </cell>
          <cell r="AP260">
            <v>2010308</v>
          </cell>
        </row>
        <row r="261">
          <cell r="C261" t="str">
            <v>赤蛛织心</v>
          </cell>
          <cell r="D261" t="str">
            <v>不是技能</v>
          </cell>
          <cell r="E261" t="str">
            <v>内功</v>
          </cell>
          <cell r="G261">
            <v>1</v>
          </cell>
          <cell r="H261">
            <v>7</v>
          </cell>
          <cell r="I261" t="str">
            <v>主动</v>
          </cell>
          <cell r="J261" t="str">
            <v>武学总章</v>
          </cell>
          <cell r="K261">
            <v>1</v>
          </cell>
          <cell r="M261" t="str">
            <v>血量低于20%时，瞬间恢复血量X+内息*系数/境界，（特效同吟唱治疗，但无吟唱动作，且有特效），CD45秒</v>
          </cell>
          <cell r="R261">
            <v>0</v>
          </cell>
          <cell r="S261" t="str">
            <v>增加buff</v>
          </cell>
          <cell r="T261">
            <v>2010401</v>
          </cell>
          <cell r="W261" t="str">
            <v>1;1</v>
          </cell>
          <cell r="X261" t="str">
            <v>被动招式：气血低于20%时，瞬间恢复最大气血上限20%的气血，每隔40秒可重复触发该效果。</v>
          </cell>
          <cell r="Y261">
            <v>1</v>
          </cell>
          <cell r="Z261">
            <v>1</v>
          </cell>
          <cell r="AO261" t="str">
            <v>tricks/2010401</v>
          </cell>
          <cell r="AP261">
            <v>2010401</v>
          </cell>
        </row>
        <row r="262">
          <cell r="C262" t="str">
            <v>天龙披山</v>
          </cell>
          <cell r="D262" t="str">
            <v>不是技能</v>
          </cell>
          <cell r="E262" t="str">
            <v>内功</v>
          </cell>
          <cell r="G262">
            <v>1</v>
          </cell>
          <cell r="H262">
            <v>7</v>
          </cell>
          <cell r="I262" t="str">
            <v>被动</v>
          </cell>
          <cell r="J262" t="str">
            <v>武学注解</v>
          </cell>
          <cell r="M262" t="str">
            <v>提升防御X+根骨*系数/境界。</v>
          </cell>
          <cell r="R262">
            <v>0</v>
          </cell>
          <cell r="S262" t="str">
            <v>增加buff</v>
          </cell>
          <cell r="T262">
            <v>2010402</v>
          </cell>
          <cell r="W262" t="str">
            <v>1;1</v>
          </cell>
          <cell r="X262" t="str">
            <v>（暂未实装）被动招式：提升外功和内功防御。（影响属性：筋骨）</v>
          </cell>
          <cell r="Y262">
            <v>0</v>
          </cell>
          <cell r="Z262">
            <v>0</v>
          </cell>
          <cell r="AE262">
            <v>0</v>
          </cell>
          <cell r="AF262">
            <v>0</v>
          </cell>
          <cell r="AG262">
            <v>0</v>
          </cell>
          <cell r="AI262">
            <v>0</v>
          </cell>
          <cell r="AJ262">
            <v>0</v>
          </cell>
          <cell r="AO262" t="str">
            <v>tricks/2010402</v>
          </cell>
          <cell r="AP262">
            <v>2010402</v>
          </cell>
        </row>
        <row r="263">
          <cell r="C263" t="str">
            <v>撩蝎剔骨</v>
          </cell>
          <cell r="D263" t="str">
            <v>不是技能</v>
          </cell>
          <cell r="E263" t="str">
            <v>内功</v>
          </cell>
          <cell r="G263">
            <v>2</v>
          </cell>
          <cell r="H263">
            <v>7</v>
          </cell>
          <cell r="I263" t="str">
            <v>被动</v>
          </cell>
          <cell r="J263" t="str">
            <v>武学注解</v>
          </cell>
          <cell r="M263" t="str">
            <v>提升软鞭攻击10%。</v>
          </cell>
          <cell r="R263">
            <v>0</v>
          </cell>
          <cell r="S263" t="str">
            <v>增加buff</v>
          </cell>
          <cell r="T263">
            <v>2010403</v>
          </cell>
          <cell r="W263" t="str">
            <v>1;1</v>
          </cell>
          <cell r="X263" t="str">
            <v>（暂未实装）被动招式：提升软鞭类伤害。</v>
          </cell>
          <cell r="Y263">
            <v>0</v>
          </cell>
          <cell r="Z263">
            <v>0</v>
          </cell>
          <cell r="AE263">
            <v>0</v>
          </cell>
          <cell r="AF263">
            <v>0</v>
          </cell>
          <cell r="AG263">
            <v>0</v>
          </cell>
          <cell r="AI263">
            <v>0</v>
          </cell>
          <cell r="AJ263">
            <v>0</v>
          </cell>
          <cell r="AO263" t="str">
            <v>tricks/2010403</v>
          </cell>
          <cell r="AP263">
            <v>2010403</v>
          </cell>
        </row>
        <row r="264">
          <cell r="C264" t="str">
            <v>仙蛛缠月</v>
          </cell>
          <cell r="D264" t="str">
            <v>不是技能</v>
          </cell>
          <cell r="E264" t="str">
            <v>内功</v>
          </cell>
          <cell r="G264">
            <v>3</v>
          </cell>
          <cell r="H264">
            <v>7</v>
          </cell>
          <cell r="I264" t="str">
            <v>被动</v>
          </cell>
          <cell r="J264" t="str">
            <v>武学注解</v>
          </cell>
          <cell r="M264" t="str">
            <v>1技能血量判断为25%，CD40秒。</v>
          </cell>
          <cell r="R264">
            <v>0</v>
          </cell>
          <cell r="S264" t="str">
            <v>增加buff</v>
          </cell>
          <cell r="T264">
            <v>2010404</v>
          </cell>
          <cell r="W264" t="str">
            <v>1;1</v>
          </cell>
          <cell r="X264" t="str">
            <v>（暂未实装）被动招式：【赤蛛织心】招式中触发气血回复的条件调整至气血低于25%，调息时间调整至25秒。</v>
          </cell>
          <cell r="Y264">
            <v>1</v>
          </cell>
          <cell r="Z264">
            <v>2</v>
          </cell>
          <cell r="AE264">
            <v>0</v>
          </cell>
          <cell r="AF264">
            <v>0</v>
          </cell>
          <cell r="AG264">
            <v>0</v>
          </cell>
          <cell r="AI264">
            <v>0</v>
          </cell>
          <cell r="AJ264">
            <v>0</v>
          </cell>
          <cell r="AO264" t="str">
            <v>tricks/2010404</v>
          </cell>
          <cell r="AP264">
            <v>2010404</v>
          </cell>
        </row>
        <row r="265">
          <cell r="C265" t="str">
            <v>灵蛇淬骨</v>
          </cell>
          <cell r="D265" t="str">
            <v>不是技能</v>
          </cell>
          <cell r="E265" t="str">
            <v>内功</v>
          </cell>
          <cell r="G265">
            <v>4</v>
          </cell>
          <cell r="H265">
            <v>7</v>
          </cell>
          <cell r="I265" t="str">
            <v>被动</v>
          </cell>
          <cell r="J265" t="str">
            <v>武学注解</v>
          </cell>
          <cell r="M265" t="str">
            <v>身上每个DEBUFF提升攻击1.5%。</v>
          </cell>
          <cell r="R265">
            <v>0</v>
          </cell>
          <cell r="S265" t="str">
            <v>增加buff</v>
          </cell>
          <cell r="T265">
            <v>2010405</v>
          </cell>
          <cell r="W265" t="str">
            <v>1;1</v>
          </cell>
          <cell r="X265" t="str">
            <v>（暂未实装）被动招式：身上每个拥有1个异常效果提升1.5%外功攻击。</v>
          </cell>
          <cell r="Y265">
            <v>0</v>
          </cell>
          <cell r="Z265">
            <v>0</v>
          </cell>
          <cell r="AE265">
            <v>0</v>
          </cell>
          <cell r="AF265">
            <v>0</v>
          </cell>
          <cell r="AG265">
            <v>25</v>
          </cell>
          <cell r="AI265">
            <v>0</v>
          </cell>
          <cell r="AJ265">
            <v>0</v>
          </cell>
          <cell r="AO265" t="str">
            <v>tricks/2010405</v>
          </cell>
          <cell r="AP265">
            <v>2010405</v>
          </cell>
        </row>
        <row r="266">
          <cell r="C266" t="str">
            <v>怒鳞拨云</v>
          </cell>
          <cell r="D266" t="str">
            <v>不是技能</v>
          </cell>
          <cell r="E266" t="str">
            <v>内功</v>
          </cell>
          <cell r="G266">
            <v>5</v>
          </cell>
          <cell r="H266">
            <v>7</v>
          </cell>
          <cell r="I266" t="str">
            <v>被动</v>
          </cell>
          <cell r="J266" t="str">
            <v>武学注解</v>
          </cell>
          <cell r="M266" t="str">
            <v>霸体时降低伤害20%。</v>
          </cell>
          <cell r="R266">
            <v>0</v>
          </cell>
          <cell r="S266" t="str">
            <v>增加buff</v>
          </cell>
          <cell r="T266">
            <v>2010406</v>
          </cell>
          <cell r="W266" t="str">
            <v>1;1</v>
          </cell>
          <cell r="X266" t="str">
            <v>（暂未实装）被动招式：霸体时降低20%最终伤害。</v>
          </cell>
          <cell r="Y266">
            <v>0</v>
          </cell>
          <cell r="Z266">
            <v>0</v>
          </cell>
          <cell r="AE266">
            <v>0</v>
          </cell>
          <cell r="AF266">
            <v>0</v>
          </cell>
          <cell r="AG266">
            <v>0</v>
          </cell>
          <cell r="AI266">
            <v>0</v>
          </cell>
          <cell r="AJ266">
            <v>0</v>
          </cell>
          <cell r="AO266" t="str">
            <v>tricks/2010406</v>
          </cell>
          <cell r="AP266">
            <v>2010406</v>
          </cell>
        </row>
        <row r="267">
          <cell r="C267" t="str">
            <v>金蟾宝衣</v>
          </cell>
          <cell r="D267" t="str">
            <v>不是技能</v>
          </cell>
          <cell r="E267" t="str">
            <v>内功</v>
          </cell>
          <cell r="G267">
            <v>6</v>
          </cell>
          <cell r="H267">
            <v>7</v>
          </cell>
          <cell r="I267" t="str">
            <v>被动</v>
          </cell>
          <cell r="J267" t="str">
            <v>武学注解</v>
          </cell>
          <cell r="M267" t="str">
            <v>1技能血量判断为30%，CD35秒。</v>
          </cell>
          <cell r="R267">
            <v>0</v>
          </cell>
          <cell r="S267" t="str">
            <v>增加buff</v>
          </cell>
          <cell r="T267">
            <v>2010407</v>
          </cell>
          <cell r="W267" t="str">
            <v>1;1</v>
          </cell>
          <cell r="X267" t="str">
            <v>（暂未实装）被动招式：【赤蛛织心】招式中触发气血回复的条件调整至气血低于30%，调息时间调整至35秒。</v>
          </cell>
          <cell r="Y267">
            <v>1</v>
          </cell>
          <cell r="Z267">
            <v>3</v>
          </cell>
          <cell r="AE267">
            <v>0</v>
          </cell>
          <cell r="AF267">
            <v>0</v>
          </cell>
          <cell r="AG267">
            <v>0</v>
          </cell>
          <cell r="AI267">
            <v>0</v>
          </cell>
          <cell r="AJ267">
            <v>0</v>
          </cell>
          <cell r="AO267" t="str">
            <v>tricks/2010407</v>
          </cell>
          <cell r="AP267">
            <v>2010407</v>
          </cell>
        </row>
        <row r="268">
          <cell r="C268" t="str">
            <v>玄黎蛊体</v>
          </cell>
          <cell r="D268" t="str">
            <v>不是技能</v>
          </cell>
          <cell r="E268" t="str">
            <v>内功</v>
          </cell>
          <cell r="G268">
            <v>7</v>
          </cell>
          <cell r="H268">
            <v>7</v>
          </cell>
          <cell r="I268" t="str">
            <v>被动</v>
          </cell>
          <cell r="J268" t="str">
            <v>武学注解</v>
          </cell>
          <cell r="M268" t="str">
            <v>1技血量判断为40%，且触发回血时降低敌方命中率10%，持续3秒， CD30秒。</v>
          </cell>
          <cell r="R268">
            <v>0</v>
          </cell>
          <cell r="S268" t="str">
            <v>增加buff</v>
          </cell>
          <cell r="T268">
            <v>2010408</v>
          </cell>
          <cell r="W268" t="str">
            <v>1;1</v>
          </cell>
          <cell r="X268" t="str">
            <v>（暂未实装）被动招式：【赤蛛织心】招式中触发气血回复的条件调整至气血低于40%，且触发回血时降低全体敌人命中自身的几率，持续8秒，调息时间调整至35秒。</v>
          </cell>
          <cell r="Y268">
            <v>0</v>
          </cell>
          <cell r="Z268">
            <v>0</v>
          </cell>
          <cell r="AE268">
            <v>0</v>
          </cell>
          <cell r="AF268">
            <v>0</v>
          </cell>
          <cell r="AG268">
            <v>0</v>
          </cell>
          <cell r="AI268">
            <v>0</v>
          </cell>
          <cell r="AJ268">
            <v>0</v>
          </cell>
          <cell r="AO268" t="str">
            <v>tricks/2010408</v>
          </cell>
          <cell r="AP268">
            <v>2010408</v>
          </cell>
        </row>
        <row r="269">
          <cell r="C269" t="str">
            <v>罗睺忿身相</v>
          </cell>
          <cell r="D269" t="str">
            <v>不是技能</v>
          </cell>
          <cell r="E269" t="str">
            <v>内功</v>
          </cell>
          <cell r="G269">
            <v>1</v>
          </cell>
          <cell r="H269">
            <v>7</v>
          </cell>
          <cell r="I269" t="str">
            <v>主动</v>
          </cell>
          <cell r="J269" t="str">
            <v>武学总章</v>
          </cell>
          <cell r="M269" t="str">
            <v>被动招式：血量每降低1%，提升攻击0.4%，防御降低0.5%。</v>
          </cell>
          <cell r="O269">
            <v>23</v>
          </cell>
          <cell r="R269">
            <v>0</v>
          </cell>
          <cell r="S269" t="str">
            <v>增加buff</v>
          </cell>
          <cell r="T269">
            <v>2010501</v>
          </cell>
          <cell r="W269" t="str">
            <v>1;1</v>
          </cell>
          <cell r="X269" t="str">
            <v>主动招式：施展后获得【业因】效果，为当前所有存活的伙伴每秒额外恢复固定气血,回复的气血最大值不超过自身气血上限的30％，同时伙伴的移动速度提升20％，持续5秒。 （影响属性：筋骨）</v>
          </cell>
          <cell r="Y269">
            <v>1</v>
          </cell>
          <cell r="Z269">
            <v>1</v>
          </cell>
          <cell r="AO269" t="str">
            <v>tricks/2010501</v>
          </cell>
          <cell r="AP269">
            <v>2010501</v>
          </cell>
        </row>
        <row r="270">
          <cell r="C270" t="str">
            <v>广纳障孽</v>
          </cell>
          <cell r="D270" t="str">
            <v>不是技能</v>
          </cell>
          <cell r="E270" t="str">
            <v>内功</v>
          </cell>
          <cell r="G270">
            <v>1</v>
          </cell>
          <cell r="H270">
            <v>7</v>
          </cell>
          <cell r="I270" t="str">
            <v>被动</v>
          </cell>
          <cell r="J270" t="str">
            <v>武学注解</v>
          </cell>
          <cell r="M270" t="str">
            <v>被动招式：血量上限提升X+根骨*系数/境界。</v>
          </cell>
          <cell r="R270">
            <v>0</v>
          </cell>
          <cell r="S270" t="str">
            <v>增加buff</v>
          </cell>
          <cell r="T270">
            <v>2010503</v>
          </cell>
          <cell r="W270" t="str">
            <v>1;1</v>
          </cell>
          <cell r="X270" t="str">
            <v>（暂未实装）被动招式：自身气血上限提升。（影响属性：筋骨）</v>
          </cell>
          <cell r="Y270">
            <v>0</v>
          </cell>
          <cell r="Z270">
            <v>0</v>
          </cell>
          <cell r="AE270">
            <v>0</v>
          </cell>
          <cell r="AF270">
            <v>0</v>
          </cell>
          <cell r="AG270">
            <v>0</v>
          </cell>
          <cell r="AI270">
            <v>0</v>
          </cell>
          <cell r="AJ270">
            <v>0</v>
          </cell>
          <cell r="AO270" t="str">
            <v>tricks/2010502</v>
          </cell>
          <cell r="AP270">
            <v>2010502</v>
          </cell>
        </row>
        <row r="271">
          <cell r="C271" t="str">
            <v>刹鬼缚身</v>
          </cell>
          <cell r="D271" t="str">
            <v>不是技能</v>
          </cell>
          <cell r="E271" t="str">
            <v>内功</v>
          </cell>
          <cell r="G271">
            <v>2</v>
          </cell>
          <cell r="H271">
            <v>7</v>
          </cell>
          <cell r="I271" t="str">
            <v>被动</v>
          </cell>
          <cell r="J271" t="str">
            <v>武学注解</v>
          </cell>
          <cell r="M271" t="str">
            <v>被动招式：每一个DEBUFF提升防御X+内息*系数/境界。</v>
          </cell>
          <cell r="R271">
            <v>0</v>
          </cell>
          <cell r="S271" t="str">
            <v>增加buff</v>
          </cell>
          <cell r="T271">
            <v>2010504</v>
          </cell>
          <cell r="W271" t="str">
            <v>1;1</v>
          </cell>
          <cell r="X271" t="str">
            <v>（暂未实装）被动招式：自身每拥有1个异常效果，额外提升外功防御和内功防御。(影响属性：筋骨）</v>
          </cell>
          <cell r="Y271">
            <v>1</v>
          </cell>
          <cell r="Z271">
            <v>2</v>
          </cell>
          <cell r="AE271">
            <v>0</v>
          </cell>
          <cell r="AF271">
            <v>0</v>
          </cell>
          <cell r="AG271">
            <v>0</v>
          </cell>
          <cell r="AI271">
            <v>0</v>
          </cell>
          <cell r="AJ271">
            <v>0</v>
          </cell>
          <cell r="AO271" t="str">
            <v>tricks/2010503</v>
          </cell>
          <cell r="AP271">
            <v>2010503</v>
          </cell>
        </row>
        <row r="272">
          <cell r="C272" t="str">
            <v>黑绳众狱</v>
          </cell>
          <cell r="D272" t="str">
            <v>不是技能</v>
          </cell>
          <cell r="E272" t="str">
            <v>内功</v>
          </cell>
          <cell r="G272">
            <v>3</v>
          </cell>
          <cell r="H272">
            <v>7</v>
          </cell>
          <cell r="I272" t="str">
            <v>被动</v>
          </cell>
          <cell r="J272" t="str">
            <v>武学注解</v>
          </cell>
          <cell r="M272" t="str">
            <v>被动招式：每个在场且存活的同伴提升暴击几率1%。【未开放】</v>
          </cell>
          <cell r="R272">
            <v>0</v>
          </cell>
          <cell r="S272" t="str">
            <v>增加buff</v>
          </cell>
          <cell r="T272">
            <v>2010506</v>
          </cell>
          <cell r="W272" t="str">
            <v>1;1</v>
          </cell>
          <cell r="X272" t="str">
            <v>（暂未实装）被动招式：每个在场且存活的同伴提升暴击几率1%。</v>
          </cell>
          <cell r="Y272">
            <v>0</v>
          </cell>
          <cell r="Z272">
            <v>0</v>
          </cell>
          <cell r="AE272">
            <v>0</v>
          </cell>
          <cell r="AF272">
            <v>0</v>
          </cell>
          <cell r="AG272">
            <v>0</v>
          </cell>
          <cell r="AI272">
            <v>0</v>
          </cell>
          <cell r="AJ272">
            <v>0</v>
          </cell>
          <cell r="AO272" t="str">
            <v>tricks/2010504</v>
          </cell>
          <cell r="AP272">
            <v>2010504</v>
          </cell>
        </row>
        <row r="273">
          <cell r="C273" t="str">
            <v>明王身</v>
          </cell>
          <cell r="D273" t="str">
            <v>不是技能</v>
          </cell>
          <cell r="E273" t="str">
            <v>内功</v>
          </cell>
          <cell r="G273">
            <v>4</v>
          </cell>
          <cell r="H273">
            <v>7</v>
          </cell>
          <cell r="I273" t="str">
            <v>被动</v>
          </cell>
          <cell r="J273" t="str">
            <v>武学注解</v>
          </cell>
          <cell r="M273" t="str">
            <v>被动招式：被治疗时，提升治疗效果30%（包括技能和药品）。</v>
          </cell>
          <cell r="R273">
            <v>0</v>
          </cell>
          <cell r="S273" t="str">
            <v>增加buff</v>
          </cell>
          <cell r="T273">
            <v>2010507</v>
          </cell>
          <cell r="W273" t="str">
            <v>1;1</v>
          </cell>
          <cell r="X273" t="str">
            <v>（暂未实装）被动招式：被治疗时，提升自身治疗效果20%（包括招式和药品）。</v>
          </cell>
          <cell r="Y273">
            <v>1</v>
          </cell>
          <cell r="Z273">
            <v>3</v>
          </cell>
          <cell r="AE273">
            <v>0</v>
          </cell>
          <cell r="AF273">
            <v>0</v>
          </cell>
          <cell r="AG273">
            <v>0</v>
          </cell>
          <cell r="AI273">
            <v>0</v>
          </cell>
          <cell r="AJ273">
            <v>0</v>
          </cell>
          <cell r="AO273" t="str">
            <v>tricks/2010505</v>
          </cell>
          <cell r="AP273">
            <v>2010505</v>
          </cell>
        </row>
        <row r="274">
          <cell r="C274" t="str">
            <v>势至怒法</v>
          </cell>
          <cell r="D274" t="str">
            <v>不是技能</v>
          </cell>
          <cell r="E274" t="str">
            <v>内功</v>
          </cell>
          <cell r="G274">
            <v>5</v>
          </cell>
          <cell r="H274">
            <v>7</v>
          </cell>
          <cell r="I274" t="str">
            <v>被动</v>
          </cell>
          <cell r="J274" t="str">
            <v>武学注解</v>
          </cell>
          <cell r="M274" t="str">
            <v>被动招式：每次被暴击时获得霸体，持续1秒。</v>
          </cell>
          <cell r="R274">
            <v>0</v>
          </cell>
          <cell r="S274" t="str">
            <v>增加buff</v>
          </cell>
          <cell r="T274">
            <v>2010508</v>
          </cell>
          <cell r="W274" t="str">
            <v>1;1</v>
          </cell>
          <cell r="X274" t="str">
            <v>（暂未实装）被动招式：自身每次被暴击时获得霸体，持续1秒。</v>
          </cell>
          <cell r="Y274">
            <v>0</v>
          </cell>
          <cell r="Z274">
            <v>0</v>
          </cell>
          <cell r="AE274">
            <v>0</v>
          </cell>
          <cell r="AF274">
            <v>0</v>
          </cell>
          <cell r="AG274">
            <v>0</v>
          </cell>
          <cell r="AI274">
            <v>0</v>
          </cell>
          <cell r="AJ274">
            <v>0</v>
          </cell>
          <cell r="AO274" t="str">
            <v>tricks/2010506</v>
          </cell>
          <cell r="AP274">
            <v>2010506</v>
          </cell>
        </row>
        <row r="275">
          <cell r="C275" t="str">
            <v>五浊恶时</v>
          </cell>
          <cell r="D275" t="str">
            <v>不是技能</v>
          </cell>
          <cell r="E275" t="str">
            <v>内功</v>
          </cell>
          <cell r="G275">
            <v>6</v>
          </cell>
          <cell r="H275">
            <v>7</v>
          </cell>
          <cell r="I275" t="str">
            <v>被动</v>
          </cell>
          <cell r="J275" t="str">
            <v>武学注解</v>
          </cell>
          <cell r="M275" t="str">
            <v>被动招式：血量每降低1%，提升攻击0.6%，防御降低0.3%。</v>
          </cell>
          <cell r="R275">
            <v>0</v>
          </cell>
          <cell r="S275" t="str">
            <v>增加buff</v>
          </cell>
          <cell r="T275">
            <v>2010509</v>
          </cell>
          <cell r="W275" t="str">
            <v>1;1</v>
          </cell>
          <cell r="X275" t="str">
            <v>（暂未实装）被动招式：自身气血每降低1%，所有伙伴提升0.6%内功攻击，降低0.3%内功防御。</v>
          </cell>
          <cell r="Y275">
            <v>0</v>
          </cell>
          <cell r="Z275">
            <v>0</v>
          </cell>
          <cell r="AE275">
            <v>0</v>
          </cell>
          <cell r="AF275">
            <v>0</v>
          </cell>
          <cell r="AG275">
            <v>0</v>
          </cell>
          <cell r="AI275">
            <v>0</v>
          </cell>
          <cell r="AJ275">
            <v>0</v>
          </cell>
          <cell r="AO275" t="str">
            <v>tricks/2010507</v>
          </cell>
          <cell r="AP275">
            <v>2010507</v>
          </cell>
        </row>
        <row r="276">
          <cell r="C276" t="str">
            <v>大自在天</v>
          </cell>
          <cell r="D276" t="str">
            <v>不是技能</v>
          </cell>
          <cell r="E276" t="str">
            <v>内功</v>
          </cell>
          <cell r="G276">
            <v>7</v>
          </cell>
          <cell r="H276">
            <v>7</v>
          </cell>
          <cell r="I276" t="str">
            <v>被动</v>
          </cell>
          <cell r="J276" t="str">
            <v>武学注解</v>
          </cell>
          <cell r="M276" t="str">
            <v>被动招式：血量每降低1%，提升攻击0.8%，防御降低0.1%，每个同伴死亡时，提升攻击5%。</v>
          </cell>
          <cell r="R276">
            <v>0</v>
          </cell>
          <cell r="S276" t="str">
            <v>增加buff</v>
          </cell>
          <cell r="T276">
            <v>2010510</v>
          </cell>
          <cell r="W276" t="str">
            <v>1;1</v>
          </cell>
          <cell r="X276" t="str">
            <v>（暂未实装）被动招式：战斗中，如果有伙伴阵亡，每位阵亡的伙伴为自身提升5％外功攻击和内功攻击（复活的伙伴如果阵亡不会计算在内）。</v>
          </cell>
          <cell r="Y276">
            <v>0</v>
          </cell>
          <cell r="Z276">
            <v>0</v>
          </cell>
          <cell r="AE276">
            <v>0</v>
          </cell>
          <cell r="AF276">
            <v>0</v>
          </cell>
          <cell r="AG276">
            <v>0</v>
          </cell>
          <cell r="AI276">
            <v>0</v>
          </cell>
          <cell r="AJ276">
            <v>0</v>
          </cell>
          <cell r="AO276" t="str">
            <v>tricks/2010508</v>
          </cell>
          <cell r="AP276">
            <v>2010508</v>
          </cell>
        </row>
        <row r="277">
          <cell r="C277" t="str">
            <v>神农百草诀</v>
          </cell>
          <cell r="D277" t="str">
            <v>不是技能</v>
          </cell>
          <cell r="E277" t="str">
            <v>内功</v>
          </cell>
          <cell r="G277">
            <v>1</v>
          </cell>
          <cell r="H277">
            <v>7</v>
          </cell>
          <cell r="I277" t="str">
            <v>主动</v>
          </cell>
          <cell r="J277" t="str">
            <v>武学总章</v>
          </cell>
          <cell r="M277" t="str">
            <v>瞬间恢复血量X+内息*系数/境界，（动作同吟唱治疗，但无吟唱动作，且有特效），给与自己BUFF，降低内劲产生速度20%，持续5秒，CD45秒</v>
          </cell>
          <cell r="O277">
            <v>2</v>
          </cell>
          <cell r="R277">
            <v>0</v>
          </cell>
          <cell r="S277" t="str">
            <v>增加buff</v>
          </cell>
          <cell r="T277">
            <v>2010601</v>
          </cell>
          <cell r="U277" t="str">
            <v>(内息*治疗系数)+治疗系数+50</v>
          </cell>
          <cell r="W277" t="str">
            <v>1;1</v>
          </cell>
          <cell r="X277" t="str">
            <v>主动招式：施展后瞬间恢复气血，并造成自己【气塞】效果：降低内劲增长速度20%，持续5秒。（影响属性：内息）</v>
          </cell>
          <cell r="Y277">
            <v>1</v>
          </cell>
          <cell r="Z277">
            <v>1</v>
          </cell>
          <cell r="AE277">
            <v>1</v>
          </cell>
          <cell r="AF277">
            <v>2</v>
          </cell>
          <cell r="AG277">
            <v>35</v>
          </cell>
          <cell r="AL277" t="str">
            <v>neigong_taisulingshupian</v>
          </cell>
          <cell r="AO277" t="str">
            <v>tricks/2010601</v>
          </cell>
          <cell r="AP277">
            <v>2010601</v>
          </cell>
        </row>
        <row r="278">
          <cell r="C278" t="str">
            <v>丹脉庇身</v>
          </cell>
          <cell r="D278" t="str">
            <v>不是技能</v>
          </cell>
          <cell r="E278" t="str">
            <v>内功</v>
          </cell>
          <cell r="G278">
            <v>1</v>
          </cell>
          <cell r="H278">
            <v>7</v>
          </cell>
          <cell r="I278" t="str">
            <v>被动</v>
          </cell>
          <cell r="J278" t="str">
            <v>武学注解</v>
          </cell>
          <cell r="M278" t="str">
            <v>1技能BUFF附带每秒回复血量X+内息*系数/境界。</v>
          </cell>
          <cell r="R278">
            <v>0</v>
          </cell>
          <cell r="S278" t="str">
            <v>增加buff</v>
          </cell>
          <cell r="T278">
            <v>2010602</v>
          </cell>
          <cell r="W278" t="str">
            <v>1;1</v>
          </cell>
          <cell r="X278" t="str">
            <v>（暂未实装）被动招式：招式【神农百草诀】额外附带【盈血】效果：每秒额外恢复固定气血。持续5秒。（影响属性：内息）</v>
          </cell>
          <cell r="Y278">
            <v>0</v>
          </cell>
          <cell r="Z278">
            <v>0</v>
          </cell>
          <cell r="AE278">
            <v>0</v>
          </cell>
          <cell r="AF278">
            <v>0</v>
          </cell>
          <cell r="AG278">
            <v>0</v>
          </cell>
          <cell r="AI278">
            <v>0</v>
          </cell>
          <cell r="AJ278">
            <v>0</v>
          </cell>
          <cell r="AO278" t="str">
            <v>tricks/2010602</v>
          </cell>
          <cell r="AP278">
            <v>2010602</v>
          </cell>
        </row>
        <row r="279">
          <cell r="C279" t="str">
            <v>转经驱脉</v>
          </cell>
          <cell r="D279" t="str">
            <v>不是技能</v>
          </cell>
          <cell r="E279" t="str">
            <v>内功</v>
          </cell>
          <cell r="G279">
            <v>4</v>
          </cell>
          <cell r="H279">
            <v>7</v>
          </cell>
          <cell r="I279" t="str">
            <v>被动</v>
          </cell>
          <cell r="J279" t="str">
            <v>武学注解</v>
          </cell>
          <cell r="M279" t="str">
            <v>1技能恢复血量+X，CD35秒。</v>
          </cell>
          <cell r="R279">
            <v>0</v>
          </cell>
          <cell r="S279" t="str">
            <v>增加buff</v>
          </cell>
          <cell r="T279">
            <v>2010609</v>
          </cell>
          <cell r="W279" t="str">
            <v>1;1</v>
          </cell>
          <cell r="X279" t="str">
            <v>（暂未实装）被动招式：招式【神农百草诀】额外恢复固定气血，调息时间降至20秒。（影响属性：内息）</v>
          </cell>
          <cell r="Y279">
            <v>1</v>
          </cell>
          <cell r="Z279">
            <v>2</v>
          </cell>
          <cell r="AE279">
            <v>0</v>
          </cell>
          <cell r="AF279">
            <v>0</v>
          </cell>
          <cell r="AG279">
            <v>20</v>
          </cell>
          <cell r="AI279">
            <v>0</v>
          </cell>
          <cell r="AJ279">
            <v>0</v>
          </cell>
          <cell r="AO279" t="str">
            <v>tricks/2010605</v>
          </cell>
          <cell r="AP279">
            <v>2010603</v>
          </cell>
        </row>
        <row r="280">
          <cell r="C280" t="str">
            <v>净辟苏息</v>
          </cell>
          <cell r="D280" t="str">
            <v>不是技能</v>
          </cell>
          <cell r="E280" t="str">
            <v>内功</v>
          </cell>
          <cell r="G280">
            <v>2</v>
          </cell>
          <cell r="H280">
            <v>7</v>
          </cell>
          <cell r="I280" t="str">
            <v>被动</v>
          </cell>
          <cell r="J280" t="str">
            <v>武学注解</v>
          </cell>
          <cell r="M280" t="str">
            <v>提升防御X+根骨*系数/境界。</v>
          </cell>
          <cell r="R280">
            <v>0</v>
          </cell>
          <cell r="S280" t="str">
            <v>增加buff</v>
          </cell>
          <cell r="T280">
            <v>2010603</v>
          </cell>
          <cell r="W280" t="str">
            <v>1;1</v>
          </cell>
          <cell r="X280" t="str">
            <v>（暂未实装）被动招式：提升{0}内功防御。（影响属性：内息）</v>
          </cell>
          <cell r="Y280">
            <v>0</v>
          </cell>
          <cell r="Z280">
            <v>0</v>
          </cell>
          <cell r="AE280">
            <v>0</v>
          </cell>
          <cell r="AF280">
            <v>0</v>
          </cell>
          <cell r="AG280">
            <v>0</v>
          </cell>
          <cell r="AI280">
            <v>0</v>
          </cell>
          <cell r="AJ280">
            <v>0</v>
          </cell>
          <cell r="AO280" t="str">
            <v>tricks/2010603</v>
          </cell>
          <cell r="AP280">
            <v>2010604</v>
          </cell>
        </row>
        <row r="281">
          <cell r="C281" t="str">
            <v>五禽杖</v>
          </cell>
          <cell r="D281" t="str">
            <v>不是技能</v>
          </cell>
          <cell r="E281" t="str">
            <v>内功</v>
          </cell>
          <cell r="G281">
            <v>3</v>
          </cell>
          <cell r="H281">
            <v>7</v>
          </cell>
          <cell r="I281" t="str">
            <v>被动</v>
          </cell>
          <cell r="J281" t="str">
            <v>武学注解</v>
          </cell>
          <cell r="M281" t="str">
            <v>提升回血 XX+内息*系数/境界 每秒。</v>
          </cell>
          <cell r="R281">
            <v>0</v>
          </cell>
          <cell r="S281" t="str">
            <v>增加buff</v>
          </cell>
          <cell r="T281">
            <v>2010604</v>
          </cell>
          <cell r="W281" t="str">
            <v>1;1</v>
          </cell>
          <cell r="X281" t="str">
            <v>（暂未实装）被动招式：提升气血回复属性。（影响属性：内息）</v>
          </cell>
          <cell r="Y281">
            <v>1</v>
          </cell>
          <cell r="Z281">
            <v>3</v>
          </cell>
          <cell r="AE281">
            <v>0</v>
          </cell>
          <cell r="AF281">
            <v>0</v>
          </cell>
          <cell r="AG281">
            <v>0</v>
          </cell>
          <cell r="AI281">
            <v>0</v>
          </cell>
          <cell r="AJ281">
            <v>0</v>
          </cell>
          <cell r="AO281" t="str">
            <v>tricks/2010604</v>
          </cell>
          <cell r="AP281">
            <v>2010605</v>
          </cell>
        </row>
        <row r="282">
          <cell r="C282" t="str">
            <v>五禽健佑</v>
          </cell>
          <cell r="D282" t="str">
            <v>不是技能</v>
          </cell>
          <cell r="E282" t="str">
            <v>内功</v>
          </cell>
          <cell r="G282">
            <v>5</v>
          </cell>
          <cell r="H282">
            <v>7</v>
          </cell>
          <cell r="I282" t="str">
            <v>被动</v>
          </cell>
          <cell r="J282" t="str">
            <v>武学注解</v>
          </cell>
          <cell r="M282" t="str">
            <v>提升棍法伤害5%。</v>
          </cell>
          <cell r="R282">
            <v>0</v>
          </cell>
          <cell r="S282" t="str">
            <v>增加buff</v>
          </cell>
          <cell r="T282">
            <v>2010606</v>
          </cell>
          <cell r="W282" t="str">
            <v>1;1</v>
          </cell>
          <cell r="X282" t="str">
            <v>（暂未实装）被动招式：提升长兵类伤害5%。</v>
          </cell>
          <cell r="Y282">
            <v>0</v>
          </cell>
          <cell r="Z282">
            <v>0</v>
          </cell>
          <cell r="AE282">
            <v>0</v>
          </cell>
          <cell r="AF282">
            <v>0</v>
          </cell>
          <cell r="AG282">
            <v>0</v>
          </cell>
          <cell r="AI282">
            <v>0</v>
          </cell>
          <cell r="AJ282">
            <v>0</v>
          </cell>
          <cell r="AO282" t="str">
            <v>tricks/2010606</v>
          </cell>
          <cell r="AP282">
            <v>2010606</v>
          </cell>
        </row>
        <row r="283">
          <cell r="C283" t="str">
            <v>寸草寒香</v>
          </cell>
          <cell r="D283" t="str">
            <v>不是技能</v>
          </cell>
          <cell r="E283" t="str">
            <v>内功</v>
          </cell>
          <cell r="G283">
            <v>6</v>
          </cell>
          <cell r="H283">
            <v>7</v>
          </cell>
          <cell r="I283" t="str">
            <v>被动</v>
          </cell>
          <cell r="J283" t="str">
            <v>武学注解</v>
          </cell>
          <cell r="M283" t="str">
            <v>受到单次伤害大于自己血量10%时，提升免伤10%，持续5秒。</v>
          </cell>
          <cell r="R283">
            <v>0</v>
          </cell>
          <cell r="S283" t="str">
            <v>增加buff</v>
          </cell>
          <cell r="T283">
            <v>2010608</v>
          </cell>
          <cell r="W283" t="str">
            <v>1;1</v>
          </cell>
          <cell r="X283" t="str">
            <v>（暂未实装）被动招式：遭受到单次伤害超过自身气血上限10%时获得【五禽】效果：提升最终伤害减免10%，持续5秒。</v>
          </cell>
          <cell r="Y283">
            <v>0</v>
          </cell>
          <cell r="Z283">
            <v>0</v>
          </cell>
          <cell r="AE283">
            <v>0</v>
          </cell>
          <cell r="AF283">
            <v>0</v>
          </cell>
          <cell r="AG283">
            <v>0</v>
          </cell>
          <cell r="AI283">
            <v>0</v>
          </cell>
          <cell r="AJ283">
            <v>0</v>
          </cell>
          <cell r="AO283" t="str">
            <v>tricks/2010607</v>
          </cell>
          <cell r="AP283">
            <v>2010607</v>
          </cell>
        </row>
        <row r="284">
          <cell r="C284" t="str">
            <v>灵枢妙手</v>
          </cell>
          <cell r="D284" t="str">
            <v>不是技能</v>
          </cell>
          <cell r="E284" t="str">
            <v>内功</v>
          </cell>
          <cell r="G284">
            <v>7</v>
          </cell>
          <cell r="H284">
            <v>7</v>
          </cell>
          <cell r="I284" t="str">
            <v>被动</v>
          </cell>
          <cell r="J284" t="str">
            <v>武学注解</v>
          </cell>
          <cell r="M284" t="str">
            <v>1技能不再降低内劲产生速度，BUFF持续8秒，CD30秒。</v>
          </cell>
          <cell r="R284">
            <v>0</v>
          </cell>
          <cell r="S284" t="str">
            <v>增加buff</v>
          </cell>
          <cell r="T284">
            <v>2010610</v>
          </cell>
          <cell r="W284" t="str">
            <v>1;1</v>
          </cell>
          <cell r="X284" t="str">
            <v>（暂未实装）被动招式：招式【神农百草诀】额外恢复固定气血{0}，且不再有【气塞】效果，【盈血】效果持续时间增至8秒，调息时间降至20秒。（影响属性：内息）</v>
          </cell>
          <cell r="Y284">
            <v>0</v>
          </cell>
          <cell r="Z284">
            <v>0</v>
          </cell>
          <cell r="AE284">
            <v>0</v>
          </cell>
          <cell r="AF284">
            <v>0</v>
          </cell>
          <cell r="AG284">
            <v>20</v>
          </cell>
          <cell r="AI284">
            <v>0</v>
          </cell>
          <cell r="AJ284">
            <v>0</v>
          </cell>
          <cell r="AO284" t="str">
            <v>tricks/2010608</v>
          </cell>
          <cell r="AP284">
            <v>2010608</v>
          </cell>
        </row>
        <row r="285">
          <cell r="C285" t="str">
            <v>混元一气诀</v>
          </cell>
          <cell r="D285" t="str">
            <v>不是技能</v>
          </cell>
          <cell r="E285" t="str">
            <v>内功</v>
          </cell>
          <cell r="G285">
            <v>1</v>
          </cell>
          <cell r="H285">
            <v>7</v>
          </cell>
          <cell r="I285" t="str">
            <v>主动</v>
          </cell>
          <cell r="J285" t="str">
            <v>武学总章</v>
          </cell>
          <cell r="M285" t="str">
            <v>立刻获得护盾，吸收伤害X+内息*系数/境界，持续20秒，CD40秒，消耗3真元</v>
          </cell>
          <cell r="O285">
            <v>3</v>
          </cell>
          <cell r="R285">
            <v>0</v>
          </cell>
          <cell r="S285" t="str">
            <v>增加buff</v>
          </cell>
          <cell r="T285">
            <v>2010701</v>
          </cell>
          <cell r="U285" t="str">
            <v>(内息*护盾系数)+护盾系数</v>
          </cell>
          <cell r="W285" t="str">
            <v>1;1</v>
          </cell>
          <cell r="X285" t="str">
            <v>主动招式：施展后立刻获得【护盾】效果，吸收伤害，持续5秒。（影响属性：内息）</v>
          </cell>
          <cell r="Y285">
            <v>1</v>
          </cell>
          <cell r="Z285">
            <v>1</v>
          </cell>
          <cell r="AE285">
            <v>1</v>
          </cell>
          <cell r="AF285">
            <v>2</v>
          </cell>
          <cell r="AG285">
            <v>20</v>
          </cell>
          <cell r="AL285" t="str">
            <v>neigong_taixuanhunyuanjing</v>
          </cell>
          <cell r="AO285" t="str">
            <v>tricks/2010701</v>
          </cell>
          <cell r="AP285">
            <v>2010701</v>
          </cell>
        </row>
        <row r="286">
          <cell r="C286" t="str">
            <v>道法合和</v>
          </cell>
          <cell r="D286" t="str">
            <v>不是技能</v>
          </cell>
          <cell r="E286" t="str">
            <v>内功</v>
          </cell>
          <cell r="G286">
            <v>1</v>
          </cell>
          <cell r="H286">
            <v>7</v>
          </cell>
          <cell r="I286" t="str">
            <v>被动</v>
          </cell>
          <cell r="J286" t="str">
            <v>武学注解</v>
          </cell>
          <cell r="M286" t="str">
            <v>护盾持续时间内，提升体力恢复速度X点 每秒。</v>
          </cell>
          <cell r="R286">
            <v>0</v>
          </cell>
          <cell r="S286" t="str">
            <v>增加buff</v>
          </cell>
          <cell r="T286">
            <v>2010703</v>
          </cell>
          <cell r="W286" t="str">
            <v>1;1</v>
          </cell>
          <cell r="X286" t="str">
            <v>（暂未实装）被动招式：【护盾】持续时间内，体力每秒额外恢复1点。</v>
          </cell>
          <cell r="Y286">
            <v>0</v>
          </cell>
          <cell r="Z286">
            <v>0</v>
          </cell>
          <cell r="AE286">
            <v>0</v>
          </cell>
          <cell r="AF286">
            <v>0</v>
          </cell>
          <cell r="AG286">
            <v>0</v>
          </cell>
          <cell r="AI286">
            <v>0</v>
          </cell>
          <cell r="AJ286">
            <v>0</v>
          </cell>
          <cell r="AO286" t="str">
            <v>tricks/2010702</v>
          </cell>
          <cell r="AP286">
            <v>2010702</v>
          </cell>
        </row>
        <row r="287">
          <cell r="C287" t="str">
            <v>鹤拂云</v>
          </cell>
          <cell r="D287" t="str">
            <v>不是技能</v>
          </cell>
          <cell r="E287" t="str">
            <v>内功</v>
          </cell>
          <cell r="G287">
            <v>3</v>
          </cell>
          <cell r="H287">
            <v>7</v>
          </cell>
          <cell r="I287" t="str">
            <v>被动</v>
          </cell>
          <cell r="J287" t="str">
            <v>武学注解</v>
          </cell>
          <cell r="M287" t="str">
            <v>本门拳法3技能的储能值上限增加（增加值等于护盾的最大吸收伤害值*系数）。</v>
          </cell>
          <cell r="R287">
            <v>0</v>
          </cell>
          <cell r="S287" t="str">
            <v>增加buff</v>
          </cell>
          <cell r="T287">
            <v>2010706</v>
          </cell>
          <cell r="W287" t="str">
            <v>1;1</v>
          </cell>
          <cell r="X287" t="str">
            <v>（暂未实装）被动招式：太极拳招式【太极无极】的储能值上限增加。</v>
          </cell>
          <cell r="Y287">
            <v>0</v>
          </cell>
          <cell r="Z287">
            <v>0</v>
          </cell>
          <cell r="AE287">
            <v>0</v>
          </cell>
          <cell r="AF287">
            <v>0</v>
          </cell>
          <cell r="AG287">
            <v>0</v>
          </cell>
          <cell r="AI287">
            <v>0</v>
          </cell>
          <cell r="AJ287">
            <v>0</v>
          </cell>
          <cell r="AO287" t="str">
            <v>tricks/2010704</v>
          </cell>
          <cell r="AP287">
            <v>2010703</v>
          </cell>
        </row>
        <row r="288">
          <cell r="C288" t="str">
            <v>洞玄纳真</v>
          </cell>
          <cell r="D288" t="str">
            <v>不是技能</v>
          </cell>
          <cell r="E288" t="str">
            <v>内功</v>
          </cell>
          <cell r="G288">
            <v>2</v>
          </cell>
          <cell r="H288">
            <v>7</v>
          </cell>
          <cell r="I288" t="str">
            <v>被动</v>
          </cell>
          <cell r="J288" t="str">
            <v>武学注解</v>
          </cell>
          <cell r="M288" t="str">
            <v>1技能吸收伤害增加X，持续20秒，CD35秒</v>
          </cell>
          <cell r="R288">
            <v>0</v>
          </cell>
          <cell r="S288" t="str">
            <v>增加buff</v>
          </cell>
          <cell r="T288">
            <v>2010705</v>
          </cell>
          <cell r="W288" t="str">
            <v>1;1</v>
          </cell>
          <cell r="X288" t="str">
            <v>（暂未实装）被动招式：【混元一气诀】招式吸收伤害增加。</v>
          </cell>
          <cell r="Y288">
            <v>1</v>
          </cell>
          <cell r="Z288">
            <v>2</v>
          </cell>
          <cell r="AE288">
            <v>0</v>
          </cell>
          <cell r="AF288">
            <v>0</v>
          </cell>
          <cell r="AG288">
            <v>0</v>
          </cell>
          <cell r="AI288">
            <v>0</v>
          </cell>
          <cell r="AJ288">
            <v>0</v>
          </cell>
          <cell r="AO288" t="str">
            <v>tricks/2010703</v>
          </cell>
          <cell r="AP288">
            <v>2010704</v>
          </cell>
        </row>
        <row r="289">
          <cell r="C289" t="str">
            <v>乾卦昇</v>
          </cell>
          <cell r="D289" t="str">
            <v>不是技能</v>
          </cell>
          <cell r="E289" t="str">
            <v>内功</v>
          </cell>
          <cell r="G289">
            <v>4</v>
          </cell>
          <cell r="H289">
            <v>7</v>
          </cell>
          <cell r="I289" t="str">
            <v>被动</v>
          </cell>
          <cell r="J289" t="str">
            <v>武学注解</v>
          </cell>
          <cell r="M289" t="str">
            <v>提升免伤X+身法*系数/境界。</v>
          </cell>
          <cell r="R289">
            <v>0</v>
          </cell>
          <cell r="S289" t="str">
            <v>增加buff</v>
          </cell>
          <cell r="T289">
            <v>2010707</v>
          </cell>
          <cell r="W289" t="str">
            <v>1;1</v>
          </cell>
          <cell r="X289" t="str">
            <v>（暂未实装）被动招式：拳法类伤害提升10％。</v>
          </cell>
          <cell r="Y289">
            <v>0</v>
          </cell>
          <cell r="Z289">
            <v>0</v>
          </cell>
          <cell r="AE289">
            <v>0</v>
          </cell>
          <cell r="AF289">
            <v>0</v>
          </cell>
          <cell r="AG289">
            <v>0</v>
          </cell>
          <cell r="AI289">
            <v>0</v>
          </cell>
          <cell r="AJ289">
            <v>0</v>
          </cell>
          <cell r="AO289" t="str">
            <v>tricks/2010705</v>
          </cell>
          <cell r="AP289">
            <v>2010705</v>
          </cell>
        </row>
        <row r="290">
          <cell r="C290" t="str">
            <v>列冲纯阳</v>
          </cell>
          <cell r="D290" t="str">
            <v>不是技能</v>
          </cell>
          <cell r="E290" t="str">
            <v>内功</v>
          </cell>
          <cell r="G290">
            <v>5</v>
          </cell>
          <cell r="H290">
            <v>7</v>
          </cell>
          <cell r="I290" t="str">
            <v>被动</v>
          </cell>
          <cell r="J290" t="str">
            <v>武学注解</v>
          </cell>
          <cell r="M290" t="str">
            <v>本门拳法释放6段攻击的时候有X+身法*系数/境界几率刷新护盾（如果护盾存在）</v>
          </cell>
          <cell r="R290">
            <v>0</v>
          </cell>
          <cell r="S290" t="str">
            <v>增加buff</v>
          </cell>
          <cell r="T290">
            <v>2010708</v>
          </cell>
          <cell r="W290" t="str">
            <v>1;1</v>
          </cell>
          <cell r="X290" t="str">
            <v>（暂未实装）被动招式：【大道始分】招式施展的时候有概率刷新【护盾】持续时间。</v>
          </cell>
          <cell r="Y290">
            <v>0</v>
          </cell>
          <cell r="Z290">
            <v>0</v>
          </cell>
          <cell r="AE290">
            <v>0</v>
          </cell>
          <cell r="AF290">
            <v>0</v>
          </cell>
          <cell r="AG290">
            <v>0</v>
          </cell>
          <cell r="AI290">
            <v>0</v>
          </cell>
          <cell r="AJ290">
            <v>0</v>
          </cell>
          <cell r="AO290" t="str">
            <v>tricks/2010706</v>
          </cell>
          <cell r="AP290">
            <v>2010706</v>
          </cell>
        </row>
        <row r="291">
          <cell r="C291" t="str">
            <v>坤卦载</v>
          </cell>
          <cell r="D291" t="str">
            <v>不是技能</v>
          </cell>
          <cell r="E291" t="str">
            <v>内功</v>
          </cell>
          <cell r="G291">
            <v>6</v>
          </cell>
          <cell r="H291">
            <v>7</v>
          </cell>
          <cell r="I291" t="str">
            <v>被动</v>
          </cell>
          <cell r="J291" t="str">
            <v>武学注解</v>
          </cell>
          <cell r="M291" t="str">
            <v>1技能吸收伤害增加X，持续20秒，CD30秒。</v>
          </cell>
          <cell r="R291">
            <v>0</v>
          </cell>
          <cell r="S291" t="str">
            <v>增加buff</v>
          </cell>
          <cell r="T291">
            <v>2010709</v>
          </cell>
          <cell r="W291" t="str">
            <v>1;1</v>
          </cell>
          <cell r="X291" t="str">
            <v>（暂未实装）被动招式：【混元一气诀】招式吸收伤害增加。</v>
          </cell>
          <cell r="Y291">
            <v>1</v>
          </cell>
          <cell r="Z291">
            <v>3</v>
          </cell>
          <cell r="AE291">
            <v>0</v>
          </cell>
          <cell r="AF291">
            <v>0</v>
          </cell>
          <cell r="AG291">
            <v>0</v>
          </cell>
          <cell r="AI291">
            <v>0</v>
          </cell>
          <cell r="AJ291">
            <v>0</v>
          </cell>
          <cell r="AO291" t="str">
            <v>tricks/2010707</v>
          </cell>
          <cell r="AP291">
            <v>2010707</v>
          </cell>
        </row>
        <row r="292">
          <cell r="C292" t="str">
            <v>太和清气</v>
          </cell>
          <cell r="D292" t="str">
            <v>不是技能</v>
          </cell>
          <cell r="E292" t="str">
            <v>内功</v>
          </cell>
          <cell r="G292">
            <v>7</v>
          </cell>
          <cell r="H292">
            <v>7</v>
          </cell>
          <cell r="I292" t="str">
            <v>被动</v>
          </cell>
          <cell r="J292" t="str">
            <v>武学注解</v>
          </cell>
          <cell r="M292" t="str">
            <v>1技能吸收的伤害会转为本门拳法的3技能储能值。</v>
          </cell>
          <cell r="R292">
            <v>0</v>
          </cell>
          <cell r="S292" t="str">
            <v>增加buff</v>
          </cell>
          <cell r="T292">
            <v>2010710</v>
          </cell>
          <cell r="W292" t="str">
            <v>1;1</v>
          </cell>
          <cell r="X292" t="str">
            <v>（暂未实装）被动招式：【大道始分】招式吸收的伤害会转为【开太极】招式储能值。</v>
          </cell>
          <cell r="Y292">
            <v>0</v>
          </cell>
          <cell r="Z292">
            <v>0</v>
          </cell>
          <cell r="AE292">
            <v>0</v>
          </cell>
          <cell r="AF292">
            <v>0</v>
          </cell>
          <cell r="AG292">
            <v>0</v>
          </cell>
          <cell r="AI292">
            <v>0</v>
          </cell>
          <cell r="AJ292">
            <v>0</v>
          </cell>
          <cell r="AO292" t="str">
            <v>tricks/2010708</v>
          </cell>
          <cell r="AP292">
            <v>2010708</v>
          </cell>
        </row>
        <row r="293">
          <cell r="C293" t="str">
            <v>北海倒悬</v>
          </cell>
          <cell r="D293" t="str">
            <v>不是技能</v>
          </cell>
          <cell r="E293" t="str">
            <v>内功</v>
          </cell>
          <cell r="G293">
            <v>1</v>
          </cell>
          <cell r="H293">
            <v>7</v>
          </cell>
          <cell r="I293" t="str">
            <v>主动</v>
          </cell>
          <cell r="J293" t="str">
            <v>武学总章</v>
          </cell>
          <cell r="M293" t="str">
            <v>键后，以秒为单位持续消耗血量且转为真元，每一秒损失10%血量，转换1真元，血量低于10%则无法使用，可以主动松开按键，CD40秒。</v>
          </cell>
          <cell r="O293">
            <v>4</v>
          </cell>
          <cell r="R293">
            <v>0</v>
          </cell>
          <cell r="S293" t="str">
            <v>增加buff</v>
          </cell>
          <cell r="T293">
            <v>2010801</v>
          </cell>
          <cell r="W293" t="str">
            <v>1;1</v>
          </cell>
          <cell r="X293" t="str">
            <v>主动招式：按住键位后，每秒损失10％的气血转化1点真元，可以主动松开按键，按键松开招式进入调息状态。血量低于10%则无法使用该招式。</v>
          </cell>
          <cell r="Y293">
            <v>1</v>
          </cell>
          <cell r="Z293">
            <v>1</v>
          </cell>
          <cell r="AE293">
            <v>1</v>
          </cell>
          <cell r="AF293">
            <v>1</v>
          </cell>
          <cell r="AG293">
            <v>35</v>
          </cell>
          <cell r="AL293" t="str">
            <v>neigong_wuxuancanqi</v>
          </cell>
          <cell r="AO293" t="str">
            <v>tricks/2010801</v>
          </cell>
          <cell r="AP293">
            <v>2010801</v>
          </cell>
        </row>
        <row r="294">
          <cell r="C294" t="str">
            <v>用晦而明</v>
          </cell>
          <cell r="D294" t="str">
            <v>不是技能</v>
          </cell>
          <cell r="E294" t="str">
            <v>内功</v>
          </cell>
          <cell r="G294">
            <v>1</v>
          </cell>
          <cell r="H294">
            <v>7</v>
          </cell>
          <cell r="I294" t="str">
            <v>被动</v>
          </cell>
          <cell r="J294" t="str">
            <v>武学注解</v>
          </cell>
          <cell r="M294" t="str">
            <v>被动技能：提升攻击X+内息*系数/境界。</v>
          </cell>
          <cell r="R294">
            <v>0</v>
          </cell>
          <cell r="S294" t="str">
            <v>增加buff</v>
          </cell>
          <cell r="T294">
            <v>2010802</v>
          </cell>
          <cell r="W294" t="str">
            <v>1;1</v>
          </cell>
          <cell r="X294" t="str">
            <v>（暂未实装）被动招式：提升外功攻击和内功攻击。</v>
          </cell>
          <cell r="Y294">
            <v>0</v>
          </cell>
          <cell r="Z294">
            <v>0</v>
          </cell>
          <cell r="AE294">
            <v>0</v>
          </cell>
          <cell r="AF294">
            <v>0</v>
          </cell>
          <cell r="AG294">
            <v>0</v>
          </cell>
          <cell r="AI294">
            <v>0</v>
          </cell>
          <cell r="AJ294">
            <v>0</v>
          </cell>
          <cell r="AO294" t="str">
            <v>tricks/2010802</v>
          </cell>
          <cell r="AP294">
            <v>2010802</v>
          </cell>
        </row>
        <row r="295">
          <cell r="C295" t="str">
            <v>倒果为因</v>
          </cell>
          <cell r="D295" t="str">
            <v>不是技能</v>
          </cell>
          <cell r="E295" t="str">
            <v>内功</v>
          </cell>
          <cell r="G295">
            <v>2</v>
          </cell>
          <cell r="H295">
            <v>7</v>
          </cell>
          <cell r="I295" t="str">
            <v>被动</v>
          </cell>
          <cell r="J295" t="str">
            <v>武学注解</v>
          </cell>
          <cell r="M295" t="str">
            <v>吸血提升8%。</v>
          </cell>
          <cell r="R295">
            <v>0</v>
          </cell>
          <cell r="S295" t="str">
            <v>增加buff</v>
          </cell>
          <cell r="T295">
            <v>2010804</v>
          </cell>
          <cell r="W295" t="str">
            <v>1;1</v>
          </cell>
          <cell r="X295" t="str">
            <v>（暂未实装）被动招式：提升8%吸血属性。</v>
          </cell>
          <cell r="Y295">
            <v>0</v>
          </cell>
          <cell r="Z295">
            <v>0</v>
          </cell>
          <cell r="AE295">
            <v>0</v>
          </cell>
          <cell r="AF295">
            <v>0</v>
          </cell>
          <cell r="AG295">
            <v>0</v>
          </cell>
          <cell r="AI295">
            <v>0</v>
          </cell>
          <cell r="AJ295">
            <v>0</v>
          </cell>
          <cell r="AO295" t="str">
            <v>tricks/2010803</v>
          </cell>
          <cell r="AP295">
            <v>2010803</v>
          </cell>
        </row>
        <row r="296">
          <cell r="C296" t="str">
            <v>同乘同体</v>
          </cell>
          <cell r="D296" t="str">
            <v>不是技能</v>
          </cell>
          <cell r="E296" t="str">
            <v>内功</v>
          </cell>
          <cell r="G296">
            <v>6</v>
          </cell>
          <cell r="H296">
            <v>7</v>
          </cell>
          <cell r="I296" t="str">
            <v>被动</v>
          </cell>
          <cell r="J296" t="str">
            <v>武学注解</v>
          </cell>
          <cell r="M296" t="str">
            <v>1技能每一秒损失8%血量，CD30秒。</v>
          </cell>
          <cell r="R296">
            <v>0</v>
          </cell>
          <cell r="S296" t="str">
            <v>增加buff</v>
          </cell>
          <cell r="T296">
            <v>2010809</v>
          </cell>
          <cell r="W296" t="str">
            <v>1;1</v>
          </cell>
          <cell r="X296" t="str">
            <v>（暂未实装）被动招式：【北海倒悬】招式每秒损失8%血量，调息时间30秒。</v>
          </cell>
          <cell r="Y296">
            <v>1</v>
          </cell>
          <cell r="Z296">
            <v>2</v>
          </cell>
          <cell r="AE296">
            <v>0</v>
          </cell>
          <cell r="AF296">
            <v>0</v>
          </cell>
          <cell r="AG296">
            <v>0</v>
          </cell>
          <cell r="AI296">
            <v>0</v>
          </cell>
          <cell r="AJ296">
            <v>0</v>
          </cell>
          <cell r="AO296" t="str">
            <v>tricks/2010807</v>
          </cell>
          <cell r="AP296">
            <v>2010804</v>
          </cell>
        </row>
        <row r="297">
          <cell r="C297" t="str">
            <v>阙少围多</v>
          </cell>
          <cell r="D297" t="str">
            <v>不是技能</v>
          </cell>
          <cell r="E297" t="str">
            <v>内功</v>
          </cell>
          <cell r="G297">
            <v>3</v>
          </cell>
          <cell r="H297">
            <v>7</v>
          </cell>
          <cell r="I297" t="str">
            <v>被动</v>
          </cell>
          <cell r="J297" t="str">
            <v>武学注解</v>
          </cell>
          <cell r="M297" t="str">
            <v>周围每1个敌人增加血量上限X+内息*系数/境界</v>
          </cell>
          <cell r="R297">
            <v>0</v>
          </cell>
          <cell r="S297" t="str">
            <v>增加buff</v>
          </cell>
          <cell r="T297">
            <v>2010806</v>
          </cell>
          <cell r="W297" t="str">
            <v>1;1</v>
          </cell>
          <cell r="X297" t="str">
            <v>（暂未实装）被动招式：双手轻刃类招式伤害提升5％</v>
          </cell>
          <cell r="Y297">
            <v>0</v>
          </cell>
          <cell r="Z297">
            <v>0</v>
          </cell>
          <cell r="AE297">
            <v>0</v>
          </cell>
          <cell r="AF297">
            <v>0</v>
          </cell>
          <cell r="AG297">
            <v>0</v>
          </cell>
          <cell r="AI297">
            <v>0</v>
          </cell>
          <cell r="AJ297">
            <v>0</v>
          </cell>
          <cell r="AO297" t="str">
            <v>tricks/2010804</v>
          </cell>
          <cell r="AP297">
            <v>2010805</v>
          </cell>
        </row>
        <row r="298">
          <cell r="C298" t="str">
            <v>熄命燃性</v>
          </cell>
          <cell r="D298" t="str">
            <v>不是技能</v>
          </cell>
          <cell r="E298" t="str">
            <v>内功</v>
          </cell>
          <cell r="G298">
            <v>4</v>
          </cell>
          <cell r="H298">
            <v>7</v>
          </cell>
          <cell r="I298" t="str">
            <v>被动</v>
          </cell>
          <cell r="J298" t="str">
            <v>武学注解</v>
          </cell>
          <cell r="M298" t="str">
            <v>1技能释放时每一秒减少轻功CD1秒（技能释放完之后判断技能持续时间Y秒去小数取整，则轻功剩余的CD时间减去Y秒）。</v>
          </cell>
          <cell r="R298">
            <v>0</v>
          </cell>
          <cell r="S298" t="str">
            <v>增加buff</v>
          </cell>
          <cell r="T298">
            <v>2010807</v>
          </cell>
          <cell r="W298" t="str">
            <v>1;1</v>
          </cell>
          <cell r="X298" t="str">
            <v>（暂未实装）被动招式：【北海倒悬】招式施展时每秒减少轻功调息时间1秒。</v>
          </cell>
          <cell r="Y298">
            <v>0</v>
          </cell>
          <cell r="Z298">
            <v>0</v>
          </cell>
          <cell r="AE298">
            <v>0</v>
          </cell>
          <cell r="AF298">
            <v>0</v>
          </cell>
          <cell r="AG298">
            <v>0</v>
          </cell>
          <cell r="AI298">
            <v>0</v>
          </cell>
          <cell r="AJ298">
            <v>0</v>
          </cell>
          <cell r="AO298" t="str">
            <v>tricks/2010805</v>
          </cell>
          <cell r="AP298">
            <v>2010806</v>
          </cell>
        </row>
        <row r="299">
          <cell r="C299" t="str">
            <v>真始玄篇</v>
          </cell>
          <cell r="D299" t="str">
            <v>不是技能</v>
          </cell>
          <cell r="E299" t="str">
            <v>内功</v>
          </cell>
          <cell r="G299">
            <v>5</v>
          </cell>
          <cell r="H299">
            <v>7</v>
          </cell>
          <cell r="I299" t="str">
            <v>被动</v>
          </cell>
          <cell r="J299" t="str">
            <v>武学注解</v>
          </cell>
          <cell r="M299" t="str">
            <v>初始真气点数+3</v>
          </cell>
          <cell r="R299">
            <v>0</v>
          </cell>
          <cell r="S299" t="str">
            <v>增加buff</v>
          </cell>
          <cell r="T299">
            <v>2010808</v>
          </cell>
          <cell r="W299" t="str">
            <v>1;1</v>
          </cell>
          <cell r="X299" t="str">
            <v>（暂未实装）被动招式：【北海倒悬】招式每秒损失5%血量，调息时间20秒。</v>
          </cell>
          <cell r="Y299">
            <v>1</v>
          </cell>
          <cell r="Z299">
            <v>3</v>
          </cell>
          <cell r="AE299">
            <v>0</v>
          </cell>
          <cell r="AF299">
            <v>0</v>
          </cell>
          <cell r="AG299">
            <v>0</v>
          </cell>
          <cell r="AI299">
            <v>0</v>
          </cell>
          <cell r="AJ299">
            <v>0</v>
          </cell>
          <cell r="AO299" t="str">
            <v>tricks/2010806</v>
          </cell>
          <cell r="AP299">
            <v>2010807</v>
          </cell>
        </row>
        <row r="300">
          <cell r="C300" t="str">
            <v>敛羽化生势</v>
          </cell>
          <cell r="D300" t="str">
            <v>不是技能</v>
          </cell>
          <cell r="E300" t="str">
            <v>内功</v>
          </cell>
          <cell r="G300">
            <v>7</v>
          </cell>
          <cell r="H300">
            <v>7</v>
          </cell>
          <cell r="I300" t="str">
            <v>被动</v>
          </cell>
          <cell r="J300" t="str">
            <v>武学注解</v>
          </cell>
          <cell r="M300" t="str">
            <v>1技能每一秒损失5%血量， CD20秒，1技能释放时霸体且降低敌方伤害10%。</v>
          </cell>
          <cell r="R300">
            <v>0</v>
          </cell>
          <cell r="S300" t="str">
            <v>增加buff</v>
          </cell>
          <cell r="T300">
            <v>2010810</v>
          </cell>
          <cell r="W300" t="str">
            <v>1;1</v>
          </cell>
          <cell r="X300" t="str">
            <v>（暂未实装）被动招式：【北海倒悬】招式施展时霸体且降低敌方伤害10%。</v>
          </cell>
          <cell r="Y300">
            <v>0</v>
          </cell>
          <cell r="Z300">
            <v>0</v>
          </cell>
          <cell r="AE300">
            <v>0</v>
          </cell>
          <cell r="AF300">
            <v>0</v>
          </cell>
          <cell r="AG300">
            <v>0</v>
          </cell>
          <cell r="AI300">
            <v>0</v>
          </cell>
          <cell r="AJ300">
            <v>0</v>
          </cell>
          <cell r="AO300" t="str">
            <v>tricks/2010808</v>
          </cell>
          <cell r="AP300">
            <v>2010808</v>
          </cell>
        </row>
        <row r="301">
          <cell r="C301" t="str">
            <v>噬寰吞鸿</v>
          </cell>
          <cell r="D301" t="str">
            <v>不是技能</v>
          </cell>
          <cell r="E301" t="str">
            <v>内功</v>
          </cell>
          <cell r="G301">
            <v>1</v>
          </cell>
          <cell r="H301">
            <v>7</v>
          </cell>
          <cell r="I301" t="str">
            <v>主动</v>
          </cell>
          <cell r="J301" t="str">
            <v>武学总章</v>
          </cell>
          <cell r="M301" t="str">
            <v>按键后，消耗10%血量，把正前方4步半径内敌人向我方位置吸引，同时吸取敌方真气，每0.3秒造成1次伤害，每个成功伤害的敌人减少1点真元（如果有真元），且给与我方。持续1.8秒，（随时可以松开按键，或者等技能自动结束）。如果吸取后真元总数量超过自身真元上限Y，会给与自己BUFF真气充溢（提升攻击力百分比（X-Y）Y），持续3秒，真气充溢消失时会自爆给自己造成（X-Y）Y*总血量的伤害，并给与我方DEBUFF，降低20%防御，降低内劲产生速度50%，持续5秒，。（此技能敌方可以格挡，但依然会被吸向施法者移动）</v>
          </cell>
          <cell r="O301">
            <v>5</v>
          </cell>
          <cell r="R301">
            <v>0</v>
          </cell>
          <cell r="S301" t="str">
            <v>增加buff</v>
          </cell>
          <cell r="T301">
            <v>2010901</v>
          </cell>
          <cell r="W301" t="str">
            <v>1;1</v>
          </cell>
          <cell r="X301" t="str">
            <v>主动招式：按住键位后，消耗10%气血，把正前方敌人向我方位置吸引，同时吸取敌方真气并造成内功攻击伤害，每个受到伤害的敌人吸取1点真元。如果吸取的真元超过自身真元上限，获得【充盈】效果，提升自身内功攻击，该效果持续3秒，【充盈】效果消失会产生自爆给自己造成伤害，同时自身降低20%防御，50%内劲产生速度，持续5秒。</v>
          </cell>
          <cell r="Y301">
            <v>1</v>
          </cell>
          <cell r="Z301">
            <v>1</v>
          </cell>
          <cell r="AE301">
            <v>0</v>
          </cell>
          <cell r="AF301">
            <v>0</v>
          </cell>
          <cell r="AG301">
            <v>0</v>
          </cell>
          <cell r="AL301" t="str">
            <v>neigong_xixingzuohuantu</v>
          </cell>
          <cell r="AO301" t="str">
            <v>tricks/2010901</v>
          </cell>
          <cell r="AP301">
            <v>2010901</v>
          </cell>
        </row>
        <row r="302">
          <cell r="C302" t="str">
            <v>气荡瀚斗</v>
          </cell>
          <cell r="D302" t="str">
            <v>不是技能</v>
          </cell>
          <cell r="E302" t="str">
            <v>内功</v>
          </cell>
          <cell r="G302">
            <v>1</v>
          </cell>
          <cell r="H302">
            <v>7</v>
          </cell>
          <cell r="I302" t="str">
            <v>被动</v>
          </cell>
          <cell r="J302" t="str">
            <v>武学注解</v>
          </cell>
          <cell r="M302" t="str">
            <v>真气充溢BUFF存在时，每次攻击额外造成敌方血量2%的真实伤害。</v>
          </cell>
          <cell r="R302">
            <v>0</v>
          </cell>
          <cell r="S302" t="str">
            <v>增加buff</v>
          </cell>
          <cell r="T302">
            <v>2010903</v>
          </cell>
          <cell r="W302" t="str">
            <v>1;1</v>
          </cell>
          <cell r="X302" t="str">
            <v>（暂未实装）被动招式：真气【充溢】效果存在时，每次攻击额外造成敌方血量2%的真实伤害。</v>
          </cell>
          <cell r="Y302">
            <v>0</v>
          </cell>
          <cell r="Z302">
            <v>0</v>
          </cell>
          <cell r="AE302">
            <v>0</v>
          </cell>
          <cell r="AF302">
            <v>0</v>
          </cell>
          <cell r="AG302">
            <v>0</v>
          </cell>
          <cell r="AI302">
            <v>0</v>
          </cell>
          <cell r="AJ302">
            <v>0</v>
          </cell>
          <cell r="AO302" t="str">
            <v>tricks/2010902</v>
          </cell>
          <cell r="AP302">
            <v>2010902</v>
          </cell>
        </row>
        <row r="303">
          <cell r="C303" t="str">
            <v>枯髓钻脉</v>
          </cell>
          <cell r="D303" t="str">
            <v>不是技能</v>
          </cell>
          <cell r="E303" t="str">
            <v>内功</v>
          </cell>
          <cell r="G303">
            <v>2</v>
          </cell>
          <cell r="H303">
            <v>7</v>
          </cell>
          <cell r="I303" t="str">
            <v>被动</v>
          </cell>
          <cell r="J303" t="str">
            <v>武学注解</v>
          </cell>
          <cell r="M303" t="str">
            <v>被1技能攻击者会受到DEBUFF，降低内劲产生速度30%，持续5秒，不可叠加。</v>
          </cell>
          <cell r="R303">
            <v>0</v>
          </cell>
          <cell r="S303" t="str">
            <v>增加buff</v>
          </cell>
          <cell r="T303">
            <v>2010904</v>
          </cell>
          <cell r="W303" t="str">
            <v>1;1</v>
          </cell>
          <cell r="X303" t="str">
            <v>（暂未实装）被动招式：被【噬寰吞鸿】招式攻击会受降低内劲产生速度30%，持续5秒，不可叠加。</v>
          </cell>
          <cell r="Y303">
            <v>0</v>
          </cell>
          <cell r="Z303">
            <v>0</v>
          </cell>
          <cell r="AE303">
            <v>0</v>
          </cell>
          <cell r="AF303">
            <v>0</v>
          </cell>
          <cell r="AG303">
            <v>0</v>
          </cell>
          <cell r="AI303">
            <v>0</v>
          </cell>
          <cell r="AJ303">
            <v>0</v>
          </cell>
          <cell r="AO303" t="str">
            <v>tricks/2010903</v>
          </cell>
          <cell r="AP303">
            <v>2010903</v>
          </cell>
        </row>
        <row r="304">
          <cell r="C304" t="str">
            <v>搜山检海</v>
          </cell>
          <cell r="D304" t="str">
            <v>不是技能</v>
          </cell>
          <cell r="E304" t="str">
            <v>内功</v>
          </cell>
          <cell r="G304">
            <v>3</v>
          </cell>
          <cell r="H304">
            <v>7</v>
          </cell>
          <cell r="I304" t="str">
            <v>被动</v>
          </cell>
          <cell r="J304" t="str">
            <v>武学注解</v>
          </cell>
          <cell r="M304" t="str">
            <v>1技能持续2.4秒。</v>
          </cell>
          <cell r="R304">
            <v>0</v>
          </cell>
          <cell r="S304" t="str">
            <v>增加buff</v>
          </cell>
          <cell r="T304">
            <v>2010905</v>
          </cell>
          <cell r="W304" t="str">
            <v>1;1</v>
          </cell>
          <cell r="X304" t="str">
            <v>（暂未实装）被动招式：【噬寰吞鸿】招式持续时间增加至2.4秒。</v>
          </cell>
          <cell r="Y304">
            <v>1</v>
          </cell>
          <cell r="Z304">
            <v>2</v>
          </cell>
          <cell r="AE304">
            <v>0</v>
          </cell>
          <cell r="AF304">
            <v>0</v>
          </cell>
          <cell r="AG304">
            <v>0</v>
          </cell>
          <cell r="AI304">
            <v>0</v>
          </cell>
          <cell r="AJ304">
            <v>0</v>
          </cell>
          <cell r="AO304" t="str">
            <v>tricks/2010904</v>
          </cell>
          <cell r="AP304">
            <v>2010904</v>
          </cell>
        </row>
        <row r="305">
          <cell r="C305" t="str">
            <v>九窍俱裂</v>
          </cell>
          <cell r="D305" t="str">
            <v>不是技能</v>
          </cell>
          <cell r="E305" t="str">
            <v>内功</v>
          </cell>
          <cell r="G305">
            <v>4</v>
          </cell>
          <cell r="H305">
            <v>7</v>
          </cell>
          <cell r="I305" t="str">
            <v>被动</v>
          </cell>
          <cell r="J305" t="str">
            <v>武学注解</v>
          </cell>
          <cell r="M305" t="str">
            <v>真气充溢BUFF存在时，提升破甲10%。</v>
          </cell>
          <cell r="R305">
            <v>0</v>
          </cell>
          <cell r="S305" t="str">
            <v>增加buff</v>
          </cell>
          <cell r="T305">
            <v>2010906</v>
          </cell>
          <cell r="W305" t="str">
            <v>1;1</v>
          </cell>
          <cell r="X305" t="str">
            <v>（暂未实装）被动招式：真气【充溢】存在时，攻击目标造成10%破甲伤害。</v>
          </cell>
          <cell r="Y305">
            <v>0</v>
          </cell>
          <cell r="Z305">
            <v>0</v>
          </cell>
          <cell r="AE305">
            <v>0</v>
          </cell>
          <cell r="AF305">
            <v>0</v>
          </cell>
          <cell r="AG305">
            <v>0</v>
          </cell>
          <cell r="AI305">
            <v>0</v>
          </cell>
          <cell r="AJ305">
            <v>0</v>
          </cell>
          <cell r="AO305" t="str">
            <v>tricks/2010905</v>
          </cell>
          <cell r="AP305">
            <v>2010905</v>
          </cell>
        </row>
        <row r="306">
          <cell r="C306" t="str">
            <v>玄冥天渊</v>
          </cell>
          <cell r="D306" t="str">
            <v>不是技能</v>
          </cell>
          <cell r="E306" t="str">
            <v>内功</v>
          </cell>
          <cell r="G306">
            <v>5</v>
          </cell>
          <cell r="H306">
            <v>7</v>
          </cell>
          <cell r="I306" t="str">
            <v>被动</v>
          </cell>
          <cell r="J306" t="str">
            <v>武学注解</v>
          </cell>
          <cell r="M306" t="str">
            <v>提升真气点数上限X+内息*系数/境界。</v>
          </cell>
          <cell r="R306">
            <v>0</v>
          </cell>
          <cell r="S306" t="str">
            <v>增加buff</v>
          </cell>
          <cell r="T306">
            <v>2010908</v>
          </cell>
          <cell r="W306" t="str">
            <v>1;1</v>
          </cell>
          <cell r="X306" t="str">
            <v>（暂未实装）被动招式：额外增加真气上限。</v>
          </cell>
          <cell r="Y306">
            <v>0</v>
          </cell>
          <cell r="Z306">
            <v>0</v>
          </cell>
          <cell r="AE306">
            <v>0</v>
          </cell>
          <cell r="AF306">
            <v>0</v>
          </cell>
          <cell r="AG306">
            <v>0</v>
          </cell>
          <cell r="AI306">
            <v>0</v>
          </cell>
          <cell r="AJ306">
            <v>0</v>
          </cell>
          <cell r="AO306" t="str">
            <v>tricks/2010906</v>
          </cell>
          <cell r="AP306">
            <v>2010906</v>
          </cell>
        </row>
        <row r="307">
          <cell r="C307" t="str">
            <v>浑天碎穹</v>
          </cell>
          <cell r="D307" t="str">
            <v>不是技能</v>
          </cell>
          <cell r="E307" t="str">
            <v>内功</v>
          </cell>
          <cell r="G307">
            <v>6</v>
          </cell>
          <cell r="H307">
            <v>7</v>
          </cell>
          <cell r="I307" t="str">
            <v>被动</v>
          </cell>
          <cell r="J307" t="str">
            <v>武学注解</v>
          </cell>
          <cell r="M307" t="str">
            <v>1技能持续3秒。</v>
          </cell>
          <cell r="R307">
            <v>0</v>
          </cell>
          <cell r="S307" t="str">
            <v>增加buff</v>
          </cell>
          <cell r="T307">
            <v>2010909</v>
          </cell>
          <cell r="W307" t="str">
            <v>1;1</v>
          </cell>
          <cell r="X307" t="str">
            <v>（暂未实装）被动招式：【噬寰吞鸿】招式持续时间增加至3秒。</v>
          </cell>
          <cell r="Y307">
            <v>1</v>
          </cell>
          <cell r="Z307">
            <v>3</v>
          </cell>
          <cell r="AE307">
            <v>0</v>
          </cell>
          <cell r="AF307">
            <v>0</v>
          </cell>
          <cell r="AG307">
            <v>0</v>
          </cell>
          <cell r="AI307">
            <v>0</v>
          </cell>
          <cell r="AJ307">
            <v>0</v>
          </cell>
          <cell r="AO307" t="str">
            <v>tricks/2010907</v>
          </cell>
          <cell r="AP307">
            <v>2010907</v>
          </cell>
        </row>
        <row r="308">
          <cell r="C308" t="str">
            <v>星衍万曜</v>
          </cell>
          <cell r="D308" t="str">
            <v>不是技能</v>
          </cell>
          <cell r="E308" t="str">
            <v>内功</v>
          </cell>
          <cell r="G308">
            <v>7</v>
          </cell>
          <cell r="H308">
            <v>7</v>
          </cell>
          <cell r="I308" t="str">
            <v>被动</v>
          </cell>
          <cell r="J308" t="str">
            <v>武学注解</v>
          </cell>
          <cell r="M308" t="str">
            <v>1技能自爆后不再有DEBUFF，且自爆时霸体0.5秒（不会因为自爆而硬直），自爆伤害上限为当前血量的50%。</v>
          </cell>
          <cell r="R308">
            <v>0</v>
          </cell>
          <cell r="S308" t="str">
            <v>增加buff</v>
          </cell>
          <cell r="T308">
            <v>2010910</v>
          </cell>
          <cell r="W308" t="str">
            <v>1;1</v>
          </cell>
          <cell r="X308" t="str">
            <v>（暂未实装）被动招式：【噬寰吞鸿】招式自爆后不再受到异常效果影响，且自爆时霸体0.5秒（不会因为自爆而硬直），自爆伤害上限为当前血量的50%。</v>
          </cell>
          <cell r="Y308">
            <v>0</v>
          </cell>
          <cell r="Z308">
            <v>0</v>
          </cell>
          <cell r="AE308">
            <v>0</v>
          </cell>
          <cell r="AF308">
            <v>0</v>
          </cell>
          <cell r="AG308">
            <v>0</v>
          </cell>
          <cell r="AI308">
            <v>0</v>
          </cell>
          <cell r="AJ308">
            <v>0</v>
          </cell>
          <cell r="AO308" t="str">
            <v>tricks/2010908</v>
          </cell>
          <cell r="AP308">
            <v>2010908</v>
          </cell>
        </row>
        <row r="309">
          <cell r="C309" t="str">
            <v>扶柳飘絮</v>
          </cell>
          <cell r="D309" t="str">
            <v>不是技能</v>
          </cell>
          <cell r="E309" t="str">
            <v>内功</v>
          </cell>
          <cell r="G309">
            <v>1</v>
          </cell>
          <cell r="H309">
            <v>7</v>
          </cell>
          <cell r="I309" t="str">
            <v>主动</v>
          </cell>
          <cell r="J309" t="str">
            <v>武学总章</v>
          </cell>
          <cell r="M309" t="str">
            <v>主动技能：提升15%身法，降低血量上限20%，持续10秒，CD30秒</v>
          </cell>
          <cell r="O309">
            <v>6</v>
          </cell>
          <cell r="R309">
            <v>0</v>
          </cell>
          <cell r="S309" t="str">
            <v>增加buff</v>
          </cell>
          <cell r="T309">
            <v>2011001</v>
          </cell>
          <cell r="W309" t="str">
            <v>1;1</v>
          </cell>
          <cell r="X309" t="str">
            <v>主动招式：施展招式后，提升10%暴击几率，消耗20%气血，持续10秒，调息时间30秒</v>
          </cell>
          <cell r="Y309">
            <v>1</v>
          </cell>
          <cell r="Z309">
            <v>1</v>
          </cell>
          <cell r="AE309">
            <v>1</v>
          </cell>
          <cell r="AF309">
            <v>1</v>
          </cell>
          <cell r="AG309">
            <v>30</v>
          </cell>
          <cell r="AL309" t="str">
            <v>neigong_xiangzhuzanglanshu</v>
          </cell>
          <cell r="AO309" t="str">
            <v>tricks/2011001</v>
          </cell>
          <cell r="AP309">
            <v>2011001</v>
          </cell>
        </row>
        <row r="310">
          <cell r="C310" t="str">
            <v>竹有骨</v>
          </cell>
          <cell r="D310" t="str">
            <v>不是技能</v>
          </cell>
          <cell r="E310" t="str">
            <v>内功</v>
          </cell>
          <cell r="G310">
            <v>1</v>
          </cell>
          <cell r="H310">
            <v>7</v>
          </cell>
          <cell r="I310" t="str">
            <v>被动</v>
          </cell>
          <cell r="J310" t="str">
            <v>武学注解</v>
          </cell>
          <cell r="M310" t="str">
            <v>血量每降低10%提升防御2%。</v>
          </cell>
          <cell r="R310">
            <v>0</v>
          </cell>
          <cell r="S310" t="str">
            <v>增加buff</v>
          </cell>
          <cell r="T310">
            <v>2011002</v>
          </cell>
          <cell r="W310" t="str">
            <v>1;1</v>
          </cell>
          <cell r="X310" t="str">
            <v>（暂未实装）被动招式：气血每降低10%提升2％外功防御防御和内功防御。</v>
          </cell>
          <cell r="Y310">
            <v>0</v>
          </cell>
          <cell r="Z310">
            <v>0</v>
          </cell>
          <cell r="AE310">
            <v>0</v>
          </cell>
          <cell r="AF310">
            <v>0</v>
          </cell>
          <cell r="AG310">
            <v>0</v>
          </cell>
          <cell r="AI310">
            <v>0</v>
          </cell>
          <cell r="AJ310">
            <v>0</v>
          </cell>
          <cell r="AO310" t="str">
            <v>tricks/2011002</v>
          </cell>
          <cell r="AP310">
            <v>2011002</v>
          </cell>
        </row>
        <row r="311">
          <cell r="C311" t="str">
            <v>敛朱颜</v>
          </cell>
          <cell r="D311" t="str">
            <v>不是技能</v>
          </cell>
          <cell r="E311" t="str">
            <v>内功</v>
          </cell>
          <cell r="G311">
            <v>2</v>
          </cell>
          <cell r="H311">
            <v>7</v>
          </cell>
          <cell r="I311" t="str">
            <v>被动</v>
          </cell>
          <cell r="J311" t="str">
            <v>武学注解</v>
          </cell>
          <cell r="M311" t="str">
            <v>提升扇法攻击10%</v>
          </cell>
          <cell r="R311">
            <v>0</v>
          </cell>
          <cell r="S311" t="str">
            <v>增加buff</v>
          </cell>
          <cell r="T311">
            <v>2011003</v>
          </cell>
          <cell r="W311" t="str">
            <v>1;1</v>
          </cell>
          <cell r="X311" t="str">
            <v>（暂未实装）被动招式：扇法类招式伤害10%。</v>
          </cell>
          <cell r="Y311">
            <v>0</v>
          </cell>
          <cell r="Z311">
            <v>0</v>
          </cell>
          <cell r="AE311">
            <v>0</v>
          </cell>
          <cell r="AF311">
            <v>0</v>
          </cell>
          <cell r="AG311">
            <v>0</v>
          </cell>
          <cell r="AI311">
            <v>0</v>
          </cell>
          <cell r="AJ311">
            <v>0</v>
          </cell>
          <cell r="AO311" t="str">
            <v>tricks/2011003</v>
          </cell>
          <cell r="AP311">
            <v>2011003</v>
          </cell>
        </row>
        <row r="312">
          <cell r="C312" t="str">
            <v>随花傍柳</v>
          </cell>
          <cell r="D312" t="str">
            <v>不是技能</v>
          </cell>
          <cell r="E312" t="str">
            <v>内功</v>
          </cell>
          <cell r="G312">
            <v>3</v>
          </cell>
          <cell r="H312">
            <v>7</v>
          </cell>
          <cell r="I312" t="str">
            <v>被动</v>
          </cell>
          <cell r="J312" t="str">
            <v>武学注解</v>
          </cell>
          <cell r="M312" t="str">
            <v>1技能提升17.5%身法，降低血量上限15%，CD25秒。</v>
          </cell>
          <cell r="R312">
            <v>0</v>
          </cell>
          <cell r="S312" t="str">
            <v>增加buff</v>
          </cell>
          <cell r="T312">
            <v>2011005</v>
          </cell>
          <cell r="W312" t="str">
            <v>1;1</v>
          </cell>
          <cell r="X312" t="str">
            <v>（暂未实装）被动招式：【扶柳飘絮】招式提升17%暴击几率，消耗气血15%。</v>
          </cell>
          <cell r="Y312">
            <v>1</v>
          </cell>
          <cell r="Z312">
            <v>2</v>
          </cell>
          <cell r="AE312">
            <v>0</v>
          </cell>
          <cell r="AF312">
            <v>0</v>
          </cell>
          <cell r="AG312">
            <v>0</v>
          </cell>
          <cell r="AI312">
            <v>0</v>
          </cell>
          <cell r="AJ312">
            <v>0</v>
          </cell>
          <cell r="AO312" t="str">
            <v>tricks/2011004</v>
          </cell>
          <cell r="AP312">
            <v>2011004</v>
          </cell>
        </row>
        <row r="313">
          <cell r="C313" t="str">
            <v>兰庭叹</v>
          </cell>
          <cell r="D313" t="str">
            <v>不是技能</v>
          </cell>
          <cell r="E313" t="str">
            <v>内功</v>
          </cell>
          <cell r="G313">
            <v>4</v>
          </cell>
          <cell r="H313">
            <v>7</v>
          </cell>
          <cell r="I313" t="str">
            <v>被动</v>
          </cell>
          <cell r="J313" t="str">
            <v>武学注解</v>
          </cell>
          <cell r="M313" t="str">
            <v>提升战斗开始时真气点数2+内息*系数/境界</v>
          </cell>
          <cell r="R313">
            <v>0</v>
          </cell>
          <cell r="S313" t="str">
            <v>增加buff</v>
          </cell>
          <cell r="T313">
            <v>2011007</v>
          </cell>
          <cell r="W313" t="str">
            <v>1;1</v>
          </cell>
          <cell r="X313" t="str">
            <v>（暂未实装）被动招式：提升战斗初始真气2点</v>
          </cell>
          <cell r="Y313">
            <v>0</v>
          </cell>
          <cell r="Z313">
            <v>0</v>
          </cell>
          <cell r="AE313">
            <v>0</v>
          </cell>
          <cell r="AF313">
            <v>0</v>
          </cell>
          <cell r="AG313">
            <v>0</v>
          </cell>
          <cell r="AI313">
            <v>0</v>
          </cell>
          <cell r="AJ313">
            <v>0</v>
          </cell>
          <cell r="AO313" t="str">
            <v>tricks/2011005</v>
          </cell>
          <cell r="AP313">
            <v>2011005</v>
          </cell>
        </row>
        <row r="314">
          <cell r="C314" t="str">
            <v>何觅芳兰</v>
          </cell>
          <cell r="D314" t="str">
            <v>不是技能</v>
          </cell>
          <cell r="E314" t="str">
            <v>内功</v>
          </cell>
          <cell r="G314">
            <v>5</v>
          </cell>
          <cell r="H314">
            <v>7</v>
          </cell>
          <cell r="I314" t="str">
            <v>被动</v>
          </cell>
          <cell r="J314" t="str">
            <v>武学注解</v>
          </cell>
          <cell r="M314" t="str">
            <v>技能攻击时给敌方DEBUFF【葬兰】，降低敌方内劲生成速度30%，持续5秒。</v>
          </cell>
          <cell r="R314">
            <v>0</v>
          </cell>
          <cell r="S314" t="str">
            <v>增加buff</v>
          </cell>
          <cell r="T314">
            <v>2011008</v>
          </cell>
          <cell r="W314" t="str">
            <v>1;1</v>
          </cell>
          <cell r="X314" t="str">
            <v>（暂未实装）被动招式：施展招式后，受到伤害的目标获得【葬兰】效果，降低敌方内劲生成速度30%，持续5秒。</v>
          </cell>
          <cell r="Y314">
            <v>0</v>
          </cell>
          <cell r="Z314">
            <v>0</v>
          </cell>
          <cell r="AE314">
            <v>0</v>
          </cell>
          <cell r="AF314">
            <v>0</v>
          </cell>
          <cell r="AG314">
            <v>0</v>
          </cell>
          <cell r="AI314">
            <v>0</v>
          </cell>
          <cell r="AJ314">
            <v>0</v>
          </cell>
          <cell r="AO314" t="str">
            <v>tricks/2011006</v>
          </cell>
          <cell r="AP314">
            <v>2011006</v>
          </cell>
        </row>
        <row r="315">
          <cell r="C315" t="str">
            <v>落英枯雅</v>
          </cell>
          <cell r="D315" t="str">
            <v>不是技能</v>
          </cell>
          <cell r="E315" t="str">
            <v>内功</v>
          </cell>
          <cell r="G315">
            <v>6</v>
          </cell>
          <cell r="H315">
            <v>7</v>
          </cell>
          <cell r="I315" t="str">
            <v>被动</v>
          </cell>
          <cell r="J315" t="str">
            <v>武学注解</v>
          </cell>
          <cell r="M315" t="str">
            <v>1技能提升20%身法，降低血量上限10%，CD20秒。</v>
          </cell>
          <cell r="R315">
            <v>0</v>
          </cell>
          <cell r="S315" t="str">
            <v>增加buff</v>
          </cell>
          <cell r="T315">
            <v>2011009</v>
          </cell>
          <cell r="W315" t="str">
            <v>1;1</v>
          </cell>
          <cell r="X315" t="str">
            <v>（暂未实装）被动招式：【扶柳飘絮】招式提升20%暴击，消耗气血10%。</v>
          </cell>
          <cell r="Y315">
            <v>1</v>
          </cell>
          <cell r="Z315">
            <v>3</v>
          </cell>
          <cell r="AE315">
            <v>0</v>
          </cell>
          <cell r="AF315">
            <v>0</v>
          </cell>
          <cell r="AG315">
            <v>0</v>
          </cell>
          <cell r="AI315">
            <v>0</v>
          </cell>
          <cell r="AJ315">
            <v>0</v>
          </cell>
          <cell r="AO315" t="str">
            <v>tricks/2011007</v>
          </cell>
          <cell r="AP315">
            <v>2011007</v>
          </cell>
        </row>
        <row r="316">
          <cell r="C316" t="str">
            <v>兰竹调</v>
          </cell>
          <cell r="D316" t="str">
            <v>不是技能</v>
          </cell>
          <cell r="E316" t="str">
            <v>内功</v>
          </cell>
          <cell r="G316">
            <v>7</v>
          </cell>
          <cell r="H316">
            <v>7</v>
          </cell>
          <cell r="I316" t="str">
            <v>被动</v>
          </cell>
          <cell r="J316" t="str">
            <v>武学注解</v>
          </cell>
          <cell r="M316" t="str">
            <v>满血时，内劲自动生成1点/秒（不需要攻击）, 血量每降低10%，多提升1点，降低本门扇法技能CD1秒。</v>
          </cell>
          <cell r="R316">
            <v>0</v>
          </cell>
          <cell r="S316" t="str">
            <v>增加buff</v>
          </cell>
          <cell r="T316">
            <v>2011010</v>
          </cell>
          <cell r="W316" t="str">
            <v>1;1</v>
          </cell>
          <cell r="X316" t="str">
            <v>（暂未实装）被动招式：当前气血满时，每秒自动增加1点内劲， 气血每降低10%，多提升1点，同时降低【悲遮扇法】所有招式调息时间1秒。</v>
          </cell>
          <cell r="Y316">
            <v>0</v>
          </cell>
          <cell r="Z316">
            <v>0</v>
          </cell>
          <cell r="AE316">
            <v>0</v>
          </cell>
          <cell r="AF316">
            <v>0</v>
          </cell>
          <cell r="AG316">
            <v>0</v>
          </cell>
          <cell r="AI316">
            <v>0</v>
          </cell>
          <cell r="AJ316">
            <v>0</v>
          </cell>
          <cell r="AO316" t="str">
            <v>tricks/2011008</v>
          </cell>
          <cell r="AP316">
            <v>2011008</v>
          </cell>
        </row>
        <row r="317">
          <cell r="C317" t="str">
            <v>紫气东来</v>
          </cell>
          <cell r="D317" t="str">
            <v>不是技能</v>
          </cell>
          <cell r="E317" t="str">
            <v>内功</v>
          </cell>
          <cell r="G317">
            <v>1</v>
          </cell>
          <cell r="H317">
            <v>7</v>
          </cell>
          <cell r="I317" t="str">
            <v>主动</v>
          </cell>
          <cell r="J317" t="str">
            <v>武学总章</v>
          </cell>
          <cell r="M317" t="str">
            <v>主动技能：给自己BUFF【紫气】，下一次攻击必定晕眩敌人1秒（包括普攻和技能），持续2秒，CD45秒。</v>
          </cell>
          <cell r="O317">
            <v>7</v>
          </cell>
          <cell r="R317">
            <v>0</v>
          </cell>
          <cell r="S317" t="str">
            <v>增加buff</v>
          </cell>
          <cell r="T317">
            <v>2011101</v>
          </cell>
          <cell r="W317" t="str">
            <v>1;1</v>
          </cell>
          <cell r="X317" t="str">
            <v>主动招式：给自己附加【紫气】效果，下一次攻击必定晕眩敌人2秒（仅对近战攻击生效），该效果持续2秒。</v>
          </cell>
          <cell r="Y317">
            <v>1</v>
          </cell>
          <cell r="Z317">
            <v>1</v>
          </cell>
          <cell r="AE317">
            <v>1</v>
          </cell>
          <cell r="AF317">
            <v>1</v>
          </cell>
          <cell r="AG317">
            <v>30</v>
          </cell>
          <cell r="AL317" t="str">
            <v>neigong_shaoxiabiece</v>
          </cell>
          <cell r="AO317" t="str">
            <v>tricks/2011101</v>
          </cell>
          <cell r="AP317">
            <v>2011101</v>
          </cell>
        </row>
        <row r="318">
          <cell r="C318" t="str">
            <v>炽霞破晓</v>
          </cell>
          <cell r="D318" t="str">
            <v>不是技能</v>
          </cell>
          <cell r="E318" t="str">
            <v>内功</v>
          </cell>
          <cell r="G318">
            <v>1</v>
          </cell>
          <cell r="H318">
            <v>7</v>
          </cell>
          <cell r="I318" t="str">
            <v>被动</v>
          </cell>
          <cell r="J318" t="str">
            <v>武学注解</v>
          </cell>
          <cell r="M318" t="str">
            <v>1BUFF存在时，每次攻击有X+身法*系数/境界几率给敌方上灼烧BUFF，每秒损失血量1%，持续5秒，最多叠加3层。</v>
          </cell>
          <cell r="R318">
            <v>0</v>
          </cell>
          <cell r="S318" t="str">
            <v>增加buff</v>
          </cell>
          <cell r="T318">
            <v>2011102</v>
          </cell>
          <cell r="W318" t="str">
            <v>1;1</v>
          </cell>
          <cell r="X318" t="str">
            <v>（暂未实装）被动招式：【紫气】效果存在时，每次攻击有概率给敌方上【灼烧】效果，每获得1层每秒损失气血1%，持续5秒，最多叠加3层。</v>
          </cell>
          <cell r="Y318">
            <v>0</v>
          </cell>
          <cell r="Z318">
            <v>0</v>
          </cell>
          <cell r="AE318">
            <v>0</v>
          </cell>
          <cell r="AF318">
            <v>0</v>
          </cell>
          <cell r="AG318">
            <v>0</v>
          </cell>
          <cell r="AI318">
            <v>0</v>
          </cell>
          <cell r="AJ318">
            <v>0</v>
          </cell>
          <cell r="AO318" t="str">
            <v>tricks/2011102</v>
          </cell>
          <cell r="AP318">
            <v>2011102</v>
          </cell>
        </row>
        <row r="319">
          <cell r="C319" t="str">
            <v>璨华贯虹</v>
          </cell>
          <cell r="D319" t="str">
            <v>不是技能</v>
          </cell>
          <cell r="E319" t="str">
            <v>内功</v>
          </cell>
          <cell r="G319">
            <v>2</v>
          </cell>
          <cell r="H319">
            <v>7</v>
          </cell>
          <cell r="I319" t="str">
            <v>被动</v>
          </cell>
          <cell r="J319" t="str">
            <v>武学注解</v>
          </cell>
          <cell r="M319" t="str">
            <v>被动技能：攻击带有灼烧BUFF的敌方时，给对手额外造成X+（我方内息-对方内息）*系数/境界的阳性伤害。</v>
          </cell>
          <cell r="R319">
            <v>0</v>
          </cell>
          <cell r="S319" t="str">
            <v>增加buff</v>
          </cell>
          <cell r="T319">
            <v>2011104</v>
          </cell>
          <cell r="W319" t="str">
            <v>1;1</v>
          </cell>
          <cell r="X319" t="str">
            <v>（暂未实装）被动招式：攻击带有【灼烧】效果的目标时，给对手额外造成外功攻击伤害。</v>
          </cell>
          <cell r="Y319">
            <v>0</v>
          </cell>
          <cell r="Z319">
            <v>0</v>
          </cell>
          <cell r="AE319">
            <v>0</v>
          </cell>
          <cell r="AF319">
            <v>0</v>
          </cell>
          <cell r="AG319">
            <v>0</v>
          </cell>
          <cell r="AI319">
            <v>0</v>
          </cell>
          <cell r="AJ319">
            <v>0</v>
          </cell>
          <cell r="AO319" t="str">
            <v>tricks/2011103</v>
          </cell>
          <cell r="AP319">
            <v>2011103</v>
          </cell>
        </row>
        <row r="320">
          <cell r="C320" t="str">
            <v>熠霞辉朝</v>
          </cell>
          <cell r="D320" t="str">
            <v>不是技能</v>
          </cell>
          <cell r="E320" t="str">
            <v>内功</v>
          </cell>
          <cell r="G320">
            <v>3</v>
          </cell>
          <cell r="H320">
            <v>7</v>
          </cell>
          <cell r="I320" t="str">
            <v>被动</v>
          </cell>
          <cell r="J320" t="str">
            <v>武学注解</v>
          </cell>
          <cell r="M320" t="str">
            <v>1技能晕眩时间1.5秒，CD40秒。</v>
          </cell>
          <cell r="R320">
            <v>0</v>
          </cell>
          <cell r="S320" t="str">
            <v>增加buff</v>
          </cell>
          <cell r="T320">
            <v>2011105</v>
          </cell>
          <cell r="W320" t="str">
            <v>1;1</v>
          </cell>
          <cell r="X320" t="str">
            <v>（暂未实装）被动招式：【紫气东来】招式晕眩，调息时间25秒。</v>
          </cell>
          <cell r="Y320">
            <v>1</v>
          </cell>
          <cell r="Z320">
            <v>2</v>
          </cell>
          <cell r="AE320">
            <v>0</v>
          </cell>
          <cell r="AF320">
            <v>0</v>
          </cell>
          <cell r="AG320">
            <v>0</v>
          </cell>
          <cell r="AI320">
            <v>0</v>
          </cell>
          <cell r="AJ320">
            <v>0</v>
          </cell>
          <cell r="AO320" t="str">
            <v>tricks/2011104</v>
          </cell>
          <cell r="AP320">
            <v>2011104</v>
          </cell>
        </row>
        <row r="321">
          <cell r="C321" t="str">
            <v>昼霞凝紫</v>
          </cell>
          <cell r="D321" t="str">
            <v>不是技能</v>
          </cell>
          <cell r="E321" t="str">
            <v>内功</v>
          </cell>
          <cell r="G321">
            <v>4</v>
          </cell>
          <cell r="H321">
            <v>7</v>
          </cell>
          <cell r="I321" t="str">
            <v>被动</v>
          </cell>
          <cell r="J321" t="str">
            <v>武学注解</v>
          </cell>
          <cell r="M321" t="str">
            <v>提升攻击X+内息*系数/境界。</v>
          </cell>
          <cell r="R321">
            <v>0</v>
          </cell>
          <cell r="S321" t="str">
            <v>增加buff</v>
          </cell>
          <cell r="T321">
            <v>2011106</v>
          </cell>
          <cell r="W321" t="str">
            <v>1;1</v>
          </cell>
          <cell r="X321" t="str">
            <v>（暂未实装）被动招式：施展【紫气东来】后，提升外功攻击。</v>
          </cell>
          <cell r="Y321">
            <v>0</v>
          </cell>
          <cell r="Z321">
            <v>0</v>
          </cell>
          <cell r="AE321">
            <v>0</v>
          </cell>
          <cell r="AF321">
            <v>0</v>
          </cell>
          <cell r="AG321">
            <v>0</v>
          </cell>
          <cell r="AI321">
            <v>0</v>
          </cell>
          <cell r="AJ321">
            <v>0</v>
          </cell>
          <cell r="AO321" t="str">
            <v>tricks/2011105</v>
          </cell>
          <cell r="AP321">
            <v>2011105</v>
          </cell>
        </row>
        <row r="322">
          <cell r="C322" t="str">
            <v>层云叠翳</v>
          </cell>
          <cell r="D322" t="str">
            <v>不是技能</v>
          </cell>
          <cell r="E322" t="str">
            <v>内功</v>
          </cell>
          <cell r="G322">
            <v>5</v>
          </cell>
          <cell r="H322">
            <v>7</v>
          </cell>
          <cell r="I322" t="str">
            <v>被动</v>
          </cell>
          <cell r="J322" t="str">
            <v>武学注解</v>
          </cell>
          <cell r="M322" t="str">
            <v>对带有灼烧BUFF的敌方暴击时，刷新灼烧DEBUFF。</v>
          </cell>
          <cell r="R322">
            <v>0</v>
          </cell>
          <cell r="S322" t="str">
            <v>增加buff</v>
          </cell>
          <cell r="T322">
            <v>2011107</v>
          </cell>
          <cell r="W322" t="str">
            <v>1;1</v>
          </cell>
          <cell r="X322" t="str">
            <v>（暂未实装）被动招式：对带有【灼烧】的目标造成暴击时，刷新【灼烧】效果的持续时间。</v>
          </cell>
          <cell r="Y322">
            <v>0</v>
          </cell>
          <cell r="Z322">
            <v>0</v>
          </cell>
          <cell r="AE322">
            <v>0</v>
          </cell>
          <cell r="AF322">
            <v>0</v>
          </cell>
          <cell r="AG322">
            <v>0</v>
          </cell>
          <cell r="AI322">
            <v>0</v>
          </cell>
          <cell r="AJ322">
            <v>0</v>
          </cell>
          <cell r="AO322" t="str">
            <v>tricks/2011106</v>
          </cell>
          <cell r="AP322">
            <v>2011106</v>
          </cell>
        </row>
        <row r="323">
          <cell r="C323" t="str">
            <v>霞清曜阳</v>
          </cell>
          <cell r="D323" t="str">
            <v>不是技能</v>
          </cell>
          <cell r="E323" t="str">
            <v>内功</v>
          </cell>
          <cell r="G323">
            <v>6</v>
          </cell>
          <cell r="H323">
            <v>7</v>
          </cell>
          <cell r="I323" t="str">
            <v>被动</v>
          </cell>
          <cell r="J323" t="str">
            <v>武学注解</v>
          </cell>
          <cell r="M323" t="str">
            <v>提升破甲X+内息*系数/境界。</v>
          </cell>
          <cell r="R323">
            <v>0</v>
          </cell>
          <cell r="S323" t="str">
            <v>增加buff</v>
          </cell>
          <cell r="T323">
            <v>2011108</v>
          </cell>
          <cell r="W323" t="str">
            <v>1;1</v>
          </cell>
          <cell r="X323" t="str">
            <v>（暂未实装）被动招式：【紫气东来】招式晕眩，调息时间20秒。</v>
          </cell>
          <cell r="Y323">
            <v>1</v>
          </cell>
          <cell r="Z323">
            <v>3</v>
          </cell>
          <cell r="AE323">
            <v>0</v>
          </cell>
          <cell r="AF323">
            <v>0</v>
          </cell>
          <cell r="AG323">
            <v>0</v>
          </cell>
          <cell r="AI323">
            <v>0</v>
          </cell>
          <cell r="AJ323">
            <v>0</v>
          </cell>
          <cell r="AO323" t="str">
            <v>tricks/2011107</v>
          </cell>
          <cell r="AP323">
            <v>2011107</v>
          </cell>
        </row>
        <row r="324">
          <cell r="C324" t="str">
            <v>长天净</v>
          </cell>
          <cell r="D324" t="str">
            <v>不是技能</v>
          </cell>
          <cell r="E324" t="str">
            <v>内功</v>
          </cell>
          <cell r="G324">
            <v>7</v>
          </cell>
          <cell r="H324">
            <v>7</v>
          </cell>
          <cell r="I324" t="str">
            <v>被动</v>
          </cell>
          <cell r="J324" t="str">
            <v>武学注解</v>
          </cell>
          <cell r="M324" t="str">
            <v>1技能BUFF下的攻击无法格挡或者弹反，CD30秒。</v>
          </cell>
          <cell r="R324">
            <v>0</v>
          </cell>
          <cell r="S324" t="str">
            <v>增加buff</v>
          </cell>
          <cell r="T324">
            <v>2011110</v>
          </cell>
          <cell r="W324" t="str">
            <v>1;1</v>
          </cell>
          <cell r="X324" t="str">
            <v>（暂未实装）被动招式：【紫气】效果下的攻击无法格挡或者弹反。</v>
          </cell>
          <cell r="Y324">
            <v>0</v>
          </cell>
          <cell r="Z324">
            <v>0</v>
          </cell>
          <cell r="AE324">
            <v>0</v>
          </cell>
          <cell r="AF324">
            <v>0</v>
          </cell>
          <cell r="AG324">
            <v>0</v>
          </cell>
          <cell r="AI324">
            <v>0</v>
          </cell>
          <cell r="AJ324">
            <v>0</v>
          </cell>
          <cell r="AO324" t="str">
            <v>tricks/2011108</v>
          </cell>
          <cell r="AP324">
            <v>2011108</v>
          </cell>
        </row>
        <row r="325">
          <cell r="C325" t="str">
            <v>轰雷贯耳</v>
          </cell>
          <cell r="E325" t="str">
            <v>内功</v>
          </cell>
          <cell r="G325">
            <v>1</v>
          </cell>
          <cell r="H325">
            <v>7</v>
          </cell>
          <cell r="I325" t="str">
            <v>主动</v>
          </cell>
          <cell r="J325" t="str">
            <v>武学总章</v>
          </cell>
          <cell r="M325" t="str">
            <v>主动技能：施展技能后，以玩家为正前方半圆范围（距离4个身位），敌人必定眩晕，效果持续2秒，技能CD时间40秒</v>
          </cell>
          <cell r="O325">
            <v>8</v>
          </cell>
          <cell r="R325">
            <v>0</v>
          </cell>
          <cell r="S325" t="str">
            <v>增加buff</v>
          </cell>
          <cell r="X325" t="str">
            <v>主动招式：施展招式后，向前怒吼，对正前方敌人造成【眩晕】效果。</v>
          </cell>
          <cell r="Y325">
            <v>1</v>
          </cell>
          <cell r="Z325">
            <v>1</v>
          </cell>
          <cell r="AE325">
            <v>1</v>
          </cell>
          <cell r="AF325">
            <v>1</v>
          </cell>
          <cell r="AG325">
            <v>25</v>
          </cell>
          <cell r="AL325" t="str">
            <v>neigong_chanyinshizihou</v>
          </cell>
          <cell r="AO325" t="str">
            <v>tricks/2011201</v>
          </cell>
          <cell r="AP325">
            <v>2011201</v>
          </cell>
        </row>
        <row r="326">
          <cell r="C326" t="str">
            <v>乍破天光</v>
          </cell>
          <cell r="E326" t="str">
            <v>内功</v>
          </cell>
          <cell r="G326">
            <v>1</v>
          </cell>
          <cell r="H326">
            <v>7</v>
          </cell>
          <cell r="I326" t="str">
            <v>被动</v>
          </cell>
          <cell r="J326" t="str">
            <v>武学注解</v>
          </cell>
          <cell r="M326" t="str">
            <v>内劲增长提供3%。</v>
          </cell>
          <cell r="R326">
            <v>0</v>
          </cell>
          <cell r="S326" t="str">
            <v>增加buff</v>
          </cell>
          <cell r="X326" t="str">
            <v>（暂未实装）被动招式：内劲增长提供3%。</v>
          </cell>
          <cell r="Y326">
            <v>0</v>
          </cell>
          <cell r="Z326">
            <v>0</v>
          </cell>
          <cell r="AE326">
            <v>0</v>
          </cell>
          <cell r="AF326">
            <v>0</v>
          </cell>
          <cell r="AG326">
            <v>0</v>
          </cell>
          <cell r="AI326">
            <v>0</v>
          </cell>
          <cell r="AJ326">
            <v>0</v>
          </cell>
          <cell r="AO326" t="str">
            <v>tricks/2011202</v>
          </cell>
          <cell r="AP326">
            <v>2011202</v>
          </cell>
        </row>
        <row r="327">
          <cell r="C327" t="str">
            <v>暮鼓晨钟</v>
          </cell>
          <cell r="E327" t="str">
            <v>内功</v>
          </cell>
          <cell r="G327">
            <v>2</v>
          </cell>
          <cell r="H327">
            <v>7</v>
          </cell>
          <cell r="I327" t="str">
            <v>被动</v>
          </cell>
          <cell r="J327" t="str">
            <v>武学注解</v>
          </cell>
          <cell r="M327" t="str">
            <v>提升防御X+根骨*系数/境界。</v>
          </cell>
          <cell r="R327">
            <v>0</v>
          </cell>
          <cell r="S327" t="str">
            <v>增加buff</v>
          </cell>
          <cell r="X327" t="str">
            <v>（暂未实装）被动招式：提升外功防御和内功防御。</v>
          </cell>
          <cell r="Y327">
            <v>0</v>
          </cell>
          <cell r="Z327">
            <v>0</v>
          </cell>
          <cell r="AE327">
            <v>0</v>
          </cell>
          <cell r="AF327">
            <v>0</v>
          </cell>
          <cell r="AG327">
            <v>0</v>
          </cell>
          <cell r="AI327">
            <v>0</v>
          </cell>
          <cell r="AJ327">
            <v>0</v>
          </cell>
          <cell r="AO327" t="str">
            <v>tricks/2011203</v>
          </cell>
          <cell r="AP327">
            <v>2011203</v>
          </cell>
        </row>
        <row r="328">
          <cell r="C328" t="str">
            <v>啸傲湖山</v>
          </cell>
          <cell r="E328" t="str">
            <v>内功</v>
          </cell>
          <cell r="G328">
            <v>3</v>
          </cell>
          <cell r="H328">
            <v>7</v>
          </cell>
          <cell r="I328" t="str">
            <v>被动</v>
          </cell>
          <cell r="J328" t="str">
            <v>武学注解</v>
          </cell>
          <cell r="M328" t="str">
            <v>1技能效果持续2.5秒，技能CD时间35秒</v>
          </cell>
          <cell r="R328">
            <v>0</v>
          </cell>
          <cell r="S328" t="str">
            <v>增加buff</v>
          </cell>
          <cell r="X328" t="str">
            <v>（暂未实装）被动招式： 【轰雷贯耳】招式效果持续2.5秒，招式调息时间降低至35秒。</v>
          </cell>
          <cell r="Y328">
            <v>1</v>
          </cell>
          <cell r="Z328">
            <v>2</v>
          </cell>
          <cell r="AE328">
            <v>0</v>
          </cell>
          <cell r="AF328">
            <v>0</v>
          </cell>
          <cell r="AG328">
            <v>0</v>
          </cell>
          <cell r="AI328">
            <v>0</v>
          </cell>
          <cell r="AJ328">
            <v>0</v>
          </cell>
          <cell r="AO328" t="str">
            <v>tricks/2011204</v>
          </cell>
          <cell r="AP328">
            <v>2011204</v>
          </cell>
        </row>
        <row r="329">
          <cell r="C329" t="str">
            <v>驱雷掣电</v>
          </cell>
          <cell r="E329" t="str">
            <v>内功</v>
          </cell>
          <cell r="G329">
            <v>4</v>
          </cell>
          <cell r="H329">
            <v>7</v>
          </cell>
          <cell r="I329" t="str">
            <v>被动</v>
          </cell>
          <cell r="J329" t="str">
            <v>武学注解</v>
          </cell>
          <cell r="M329" t="str">
            <v>1技能使用后恢复10点内劲。</v>
          </cell>
          <cell r="R329">
            <v>0</v>
          </cell>
          <cell r="S329" t="str">
            <v>增加buff</v>
          </cell>
          <cell r="X329" t="str">
            <v>（暂未实装）被动招式：【轰雷贯耳】招式使用后恢复10点内劲。</v>
          </cell>
          <cell r="Y329">
            <v>0</v>
          </cell>
          <cell r="Z329">
            <v>0</v>
          </cell>
          <cell r="AE329">
            <v>0</v>
          </cell>
          <cell r="AF329">
            <v>0</v>
          </cell>
          <cell r="AG329">
            <v>0</v>
          </cell>
          <cell r="AI329">
            <v>0</v>
          </cell>
          <cell r="AJ329">
            <v>0</v>
          </cell>
          <cell r="AO329" t="str">
            <v>tricks/2011205</v>
          </cell>
          <cell r="AP329">
            <v>2011205</v>
          </cell>
        </row>
        <row r="330">
          <cell r="C330" t="str">
            <v>摧枯折腐</v>
          </cell>
          <cell r="E330" t="str">
            <v>内功</v>
          </cell>
          <cell r="G330">
            <v>5</v>
          </cell>
          <cell r="H330">
            <v>7</v>
          </cell>
          <cell r="I330" t="str">
            <v>被动</v>
          </cell>
          <cell r="J330" t="str">
            <v>武学注解</v>
          </cell>
          <cell r="M330" t="str">
            <v>攻击被眩晕的敌人获得10%破甲</v>
          </cell>
          <cell r="R330">
            <v>0</v>
          </cell>
          <cell r="S330" t="str">
            <v>增加buff</v>
          </cell>
          <cell r="X330" t="str">
            <v>（暂未实装）被动招式：攻击被眩晕的敌人获得10%破甲。</v>
          </cell>
          <cell r="Y330">
            <v>0</v>
          </cell>
          <cell r="Z330">
            <v>0</v>
          </cell>
          <cell r="AE330">
            <v>0</v>
          </cell>
          <cell r="AF330">
            <v>0</v>
          </cell>
          <cell r="AG330">
            <v>0</v>
          </cell>
          <cell r="AI330">
            <v>0</v>
          </cell>
          <cell r="AJ330">
            <v>0</v>
          </cell>
          <cell r="AO330" t="str">
            <v>tricks/2011206</v>
          </cell>
          <cell r="AP330">
            <v>2011206</v>
          </cell>
        </row>
        <row r="331">
          <cell r="C331" t="str">
            <v>奔雷谲云</v>
          </cell>
          <cell r="E331" t="str">
            <v>内功</v>
          </cell>
          <cell r="G331">
            <v>6</v>
          </cell>
          <cell r="H331">
            <v>7</v>
          </cell>
          <cell r="I331" t="str">
            <v>被动</v>
          </cell>
          <cell r="J331" t="str">
            <v>武学注解</v>
          </cell>
          <cell r="M331" t="str">
            <v>被眩晕的敌人获得【紊乱】效果，内劲增长降低10%技能</v>
          </cell>
          <cell r="R331">
            <v>0</v>
          </cell>
          <cell r="S331" t="str">
            <v>增加buff</v>
          </cell>
          <cell r="X331" t="str">
            <v>（暂未实装）被动招式：被眩晕的敌人获得【紊乱】效果，内劲增长降低10%技能。</v>
          </cell>
          <cell r="Y331">
            <v>0</v>
          </cell>
          <cell r="Z331">
            <v>0</v>
          </cell>
          <cell r="AE331">
            <v>0</v>
          </cell>
          <cell r="AF331">
            <v>0</v>
          </cell>
          <cell r="AG331">
            <v>0</v>
          </cell>
          <cell r="AI331">
            <v>0</v>
          </cell>
          <cell r="AJ331">
            <v>0</v>
          </cell>
          <cell r="AO331" t="str">
            <v>tricks/2011207</v>
          </cell>
          <cell r="AP331">
            <v>2011207</v>
          </cell>
        </row>
        <row r="332">
          <cell r="C332" t="str">
            <v>龙吟虎啸</v>
          </cell>
          <cell r="E332" t="str">
            <v>内功</v>
          </cell>
          <cell r="G332">
            <v>7</v>
          </cell>
          <cell r="H332">
            <v>7</v>
          </cell>
          <cell r="I332" t="str">
            <v>被动</v>
          </cell>
          <cell r="J332" t="str">
            <v>武学注解</v>
          </cell>
          <cell r="M332" t="str">
            <v>1技能效果持续时间3秒，被眩晕的敌人降低10%外功防御和内功防御，技能CD时间30秒</v>
          </cell>
          <cell r="R332">
            <v>0</v>
          </cell>
          <cell r="S332" t="str">
            <v>增加buff</v>
          </cell>
          <cell r="X332" t="str">
            <v>（暂未实装）被动招式，【轰雷贯耳】招式效果持续时间3秒，被眩晕的敌人降低10%外功防御和内功防御，招式调息时间降低至30秒。</v>
          </cell>
          <cell r="Y332">
            <v>0</v>
          </cell>
          <cell r="Z332">
            <v>0</v>
          </cell>
          <cell r="AE332">
            <v>0</v>
          </cell>
          <cell r="AF332">
            <v>0</v>
          </cell>
          <cell r="AG332">
            <v>0</v>
          </cell>
          <cell r="AI332">
            <v>0</v>
          </cell>
          <cell r="AJ332">
            <v>0</v>
          </cell>
          <cell r="AO332" t="str">
            <v>tricks/2011208</v>
          </cell>
          <cell r="AP332">
            <v>2011208</v>
          </cell>
        </row>
        <row r="333">
          <cell r="C333" t="str">
            <v>无漏金钟</v>
          </cell>
          <cell r="E333" t="str">
            <v>内功</v>
          </cell>
          <cell r="G333">
            <v>1</v>
          </cell>
          <cell r="H333">
            <v>7</v>
          </cell>
          <cell r="I333" t="str">
            <v>主动</v>
          </cell>
          <cell r="J333" t="str">
            <v>武学总章</v>
          </cell>
          <cell r="M333" t="str">
            <v>主动技能：施展招式后获得3层【金钟罩】效果，每层持续2秒，持续期间不在恢复玩家体力，同时可以抵挡玩家受到的100%最终伤害，技能CD时间40秒。（没有受击动作） 技能效果：角色播放通用动作【tongyongdongzuo/yinchangzhilliao_a】，同时循环播放金钟罩特效，在BUFF持续时间内，特效循环跟在人身上</v>
          </cell>
          <cell r="O333">
            <v>9</v>
          </cell>
          <cell r="R333">
            <v>0</v>
          </cell>
          <cell r="S333" t="str">
            <v>增加buff</v>
          </cell>
          <cell r="X333" t="str">
            <v>主动招式：施展招式后获得2层【金钟罩】效果，每层持续2秒，持续期间不在恢复玩家体力，受到攻击不会产生硬直效果，同时可以抵挡玩家受到的100%最终伤害。</v>
          </cell>
          <cell r="Y333">
            <v>1</v>
          </cell>
          <cell r="Z333">
            <v>1</v>
          </cell>
          <cell r="AE333">
            <v>1</v>
          </cell>
          <cell r="AF333">
            <v>2</v>
          </cell>
          <cell r="AG333">
            <v>40</v>
          </cell>
          <cell r="AL333" t="str">
            <v>neigong_jinzhonghutizhao</v>
          </cell>
          <cell r="AO333" t="str">
            <v>tricks/2011301</v>
          </cell>
          <cell r="AP333">
            <v>2011301</v>
          </cell>
        </row>
        <row r="334">
          <cell r="C334" t="str">
            <v>金沉共音</v>
          </cell>
          <cell r="E334" t="str">
            <v>内功</v>
          </cell>
          <cell r="G334">
            <v>1</v>
          </cell>
          <cell r="H334">
            <v>7</v>
          </cell>
          <cell r="I334" t="str">
            <v>被动</v>
          </cell>
          <cell r="J334" t="str">
            <v>武学注解</v>
          </cell>
          <cell r="M334" t="str">
            <v>体力上限增加5。</v>
          </cell>
          <cell r="R334">
            <v>0</v>
          </cell>
          <cell r="S334" t="str">
            <v>增加buff</v>
          </cell>
          <cell r="X334" t="str">
            <v>（暂未实装）被动招式：体力上限增加5。</v>
          </cell>
          <cell r="Y334">
            <v>0</v>
          </cell>
          <cell r="Z334">
            <v>0</v>
          </cell>
          <cell r="AE334">
            <v>0</v>
          </cell>
          <cell r="AF334">
            <v>0</v>
          </cell>
          <cell r="AG334">
            <v>0</v>
          </cell>
          <cell r="AI334">
            <v>0</v>
          </cell>
          <cell r="AJ334">
            <v>0</v>
          </cell>
          <cell r="AO334" t="str">
            <v>tricks/2011302</v>
          </cell>
          <cell r="AP334">
            <v>2011302</v>
          </cell>
        </row>
        <row r="335">
          <cell r="C335" t="str">
            <v>至刚至鸣</v>
          </cell>
          <cell r="E335" t="str">
            <v>内功</v>
          </cell>
          <cell r="G335">
            <v>4</v>
          </cell>
          <cell r="H335">
            <v>7</v>
          </cell>
          <cell r="I335" t="str">
            <v>被动</v>
          </cell>
          <cell r="J335" t="str">
            <v>武学注解</v>
          </cell>
          <cell r="M335" t="str">
            <v>自身血量每降低1%，战场内所有已方成员提升防御0.5%</v>
          </cell>
          <cell r="R335">
            <v>0</v>
          </cell>
          <cell r="S335" t="str">
            <v>增加buff</v>
          </cell>
          <cell r="X335" t="str">
            <v>（暂未实装）被动招式：自身血量每降低1%，战场内所有已方成员提升防御0.5%。</v>
          </cell>
          <cell r="Y335">
            <v>0</v>
          </cell>
          <cell r="Z335">
            <v>0</v>
          </cell>
          <cell r="AE335">
            <v>0</v>
          </cell>
          <cell r="AF335">
            <v>0</v>
          </cell>
          <cell r="AG335">
            <v>0</v>
          </cell>
          <cell r="AI335">
            <v>0</v>
          </cell>
          <cell r="AJ335">
            <v>0</v>
          </cell>
          <cell r="AO335" t="str">
            <v>tricks/2011305</v>
          </cell>
          <cell r="AP335">
            <v>2011303</v>
          </cell>
        </row>
        <row r="336">
          <cell r="C336" t="str">
            <v>钟鼎不垢</v>
          </cell>
          <cell r="E336" t="str">
            <v>内功</v>
          </cell>
          <cell r="G336">
            <v>3</v>
          </cell>
          <cell r="H336">
            <v>7</v>
          </cell>
          <cell r="I336" t="str">
            <v>被动</v>
          </cell>
          <cell r="J336" t="str">
            <v>武学注解</v>
          </cell>
          <cell r="M336" t="str">
            <v>1技能【无漏金钟】增加1层【金钟罩】效果，技能CD时间35秒。</v>
          </cell>
          <cell r="R336">
            <v>0</v>
          </cell>
          <cell r="S336" t="str">
            <v>增加buff</v>
          </cell>
          <cell r="X336" t="str">
            <v>（暂未实装）被动招式：【无漏金钟】增加至3层【金钟罩】效果，招式调息时间降低至35秒。</v>
          </cell>
          <cell r="Y336">
            <v>1</v>
          </cell>
          <cell r="Z336">
            <v>2</v>
          </cell>
          <cell r="AE336">
            <v>0</v>
          </cell>
          <cell r="AF336">
            <v>0</v>
          </cell>
          <cell r="AG336">
            <v>0</v>
          </cell>
          <cell r="AI336">
            <v>0</v>
          </cell>
          <cell r="AJ336">
            <v>0</v>
          </cell>
          <cell r="AO336" t="str">
            <v>tricks/2011304</v>
          </cell>
          <cell r="AP336">
            <v>2011304</v>
          </cell>
        </row>
        <row r="337">
          <cell r="C337" t="str">
            <v>烁金抵岳</v>
          </cell>
          <cell r="E337" t="str">
            <v>内功</v>
          </cell>
          <cell r="G337">
            <v>5</v>
          </cell>
          <cell r="H337">
            <v>7</v>
          </cell>
          <cell r="I337" t="str">
            <v>被动</v>
          </cell>
          <cell r="J337" t="str">
            <v>武学注解</v>
          </cell>
          <cell r="M337" t="str">
            <v>免暴属性增加10%</v>
          </cell>
          <cell r="R337">
            <v>0</v>
          </cell>
          <cell r="S337" t="str">
            <v>增加buff</v>
          </cell>
          <cell r="X337" t="str">
            <v>（暂未实装）被动招式：免暴属性增加10%。</v>
          </cell>
          <cell r="Y337">
            <v>0</v>
          </cell>
          <cell r="Z337">
            <v>0</v>
          </cell>
          <cell r="AE337">
            <v>0</v>
          </cell>
          <cell r="AF337">
            <v>0</v>
          </cell>
          <cell r="AG337">
            <v>0</v>
          </cell>
          <cell r="AI337">
            <v>0</v>
          </cell>
          <cell r="AJ337">
            <v>0</v>
          </cell>
          <cell r="AO337" t="str">
            <v>tricks/2011306</v>
          </cell>
          <cell r="AP337">
            <v>2011305</v>
          </cell>
        </row>
        <row r="338">
          <cell r="C338" t="str">
            <v>金城汤池</v>
          </cell>
          <cell r="E338" t="str">
            <v>内功</v>
          </cell>
          <cell r="G338">
            <v>6</v>
          </cell>
          <cell r="H338">
            <v>7</v>
          </cell>
          <cell r="I338" t="str">
            <v>被动</v>
          </cell>
          <cell r="J338" t="str">
            <v>武学注解</v>
          </cell>
          <cell r="M338" t="str">
            <v>爆伤减免属性增加15%</v>
          </cell>
          <cell r="R338">
            <v>0</v>
          </cell>
          <cell r="S338" t="str">
            <v>增加buff</v>
          </cell>
          <cell r="X338" t="str">
            <v>（暂未实装）被动招式：爆伤减免属性增加15%。</v>
          </cell>
          <cell r="Y338">
            <v>0</v>
          </cell>
          <cell r="Z338">
            <v>0</v>
          </cell>
          <cell r="AE338">
            <v>0</v>
          </cell>
          <cell r="AF338">
            <v>0</v>
          </cell>
          <cell r="AG338">
            <v>0</v>
          </cell>
          <cell r="AI338">
            <v>0</v>
          </cell>
          <cell r="AJ338">
            <v>0</v>
          </cell>
          <cell r="AO338" t="str">
            <v>tricks/2011307</v>
          </cell>
          <cell r="AP338">
            <v>2011306</v>
          </cell>
        </row>
        <row r="339">
          <cell r="C339" t="str">
            <v>菩提种</v>
          </cell>
          <cell r="E339" t="str">
            <v>内功</v>
          </cell>
          <cell r="G339">
            <v>2</v>
          </cell>
          <cell r="H339">
            <v>7</v>
          </cell>
          <cell r="I339" t="str">
            <v>被动</v>
          </cell>
          <cell r="J339" t="str">
            <v>武学注解</v>
          </cell>
          <cell r="M339" t="str">
            <v>自身血量每降低1%，战场内所有已方成员提升防御0.3%。</v>
          </cell>
          <cell r="R339">
            <v>0</v>
          </cell>
          <cell r="S339" t="str">
            <v>增加buff</v>
          </cell>
          <cell r="X339" t="str">
            <v>（暂未实装）被动招式：【无漏金钟】增加至4层【金钟罩】效果，技能调息时间降低至30秒。</v>
          </cell>
          <cell r="Y339">
            <v>1</v>
          </cell>
          <cell r="Z339">
            <v>3</v>
          </cell>
          <cell r="AE339">
            <v>0</v>
          </cell>
          <cell r="AF339">
            <v>0</v>
          </cell>
          <cell r="AG339">
            <v>0</v>
          </cell>
          <cell r="AI339">
            <v>0</v>
          </cell>
          <cell r="AJ339">
            <v>0</v>
          </cell>
          <cell r="AO339" t="str">
            <v>tricks/2011303</v>
          </cell>
          <cell r="AP339">
            <v>2011307</v>
          </cell>
        </row>
        <row r="340">
          <cell r="C340" t="str">
            <v>广震钟三音</v>
          </cell>
          <cell r="E340" t="str">
            <v>内功</v>
          </cell>
          <cell r="G340">
            <v>7</v>
          </cell>
          <cell r="H340">
            <v>7</v>
          </cell>
          <cell r="I340" t="str">
            <v>被动</v>
          </cell>
          <cell r="J340" t="str">
            <v>武学注解</v>
          </cell>
          <cell r="M340" t="str">
            <v>1技能【无漏金钟】增加2层【金钟罩】效果，效果持续期间体力可以正常恢复，技能CD时间30秒。</v>
          </cell>
          <cell r="R340">
            <v>0</v>
          </cell>
          <cell r="S340" t="str">
            <v>增加buff</v>
          </cell>
          <cell r="X340" t="str">
            <v>（暂未实装）被动招式：【无漏金钟】效果持续期间体力可以正常恢复，技能调息时间降低至30秒。</v>
          </cell>
          <cell r="Y340">
            <v>0</v>
          </cell>
          <cell r="Z340">
            <v>0</v>
          </cell>
          <cell r="AE340">
            <v>0</v>
          </cell>
          <cell r="AF340">
            <v>0</v>
          </cell>
          <cell r="AG340">
            <v>0</v>
          </cell>
          <cell r="AI340">
            <v>0</v>
          </cell>
          <cell r="AJ340">
            <v>0</v>
          </cell>
          <cell r="AO340" t="str">
            <v>tricks/2011308</v>
          </cell>
          <cell r="AP340">
            <v>2011308</v>
          </cell>
        </row>
        <row r="341">
          <cell r="C341" t="str">
            <v>虚实相生</v>
          </cell>
          <cell r="E341" t="str">
            <v>内功</v>
          </cell>
          <cell r="G341">
            <v>1</v>
          </cell>
          <cell r="H341">
            <v>7</v>
          </cell>
          <cell r="I341" t="str">
            <v>主动</v>
          </cell>
          <cell r="J341" t="str">
            <v>武学总章</v>
          </cell>
          <cell r="M341" t="str">
            <v>主动技能：立刻获得2点真气，随后真气产生速度降低30%，持续10秒，CD50秒
消耗：10点体力。</v>
          </cell>
          <cell r="O341">
            <v>10</v>
          </cell>
          <cell r="R341">
            <v>0</v>
          </cell>
          <cell r="S341" t="str">
            <v>增加buff</v>
          </cell>
          <cell r="U341">
            <v>4</v>
          </cell>
          <cell r="X341" t="str">
            <v>主动招式：立刻获得2点真气，随后内劲恢复降低30%，该效果持续10秒。</v>
          </cell>
          <cell r="Y341">
            <v>1</v>
          </cell>
          <cell r="Z341">
            <v>1</v>
          </cell>
          <cell r="AE341">
            <v>1</v>
          </cell>
          <cell r="AF341">
            <v>1</v>
          </cell>
          <cell r="AG341">
            <v>30</v>
          </cell>
          <cell r="AL341" t="str">
            <v>neigong_taixuwujijin</v>
          </cell>
          <cell r="AO341" t="str">
            <v>tricks/2011401</v>
          </cell>
          <cell r="AP341">
            <v>2011401</v>
          </cell>
        </row>
        <row r="342">
          <cell r="C342" t="str">
            <v>阐幽明微</v>
          </cell>
          <cell r="E342" t="str">
            <v>内功</v>
          </cell>
          <cell r="G342">
            <v>1</v>
          </cell>
          <cell r="H342">
            <v>7</v>
          </cell>
          <cell r="I342" t="str">
            <v>被动</v>
          </cell>
          <cell r="J342" t="str">
            <v>武学注解</v>
          </cell>
          <cell r="M342" t="str">
            <v>真气点数上限提升 X+内息*系数/境界  点（四舍五入取整）。</v>
          </cell>
          <cell r="R342">
            <v>0</v>
          </cell>
          <cell r="S342" t="str">
            <v>增加buff</v>
          </cell>
          <cell r="X342" t="str">
            <v>（暂未实装）被动招式：真气点数上限提升。</v>
          </cell>
          <cell r="Y342">
            <v>0</v>
          </cell>
          <cell r="Z342">
            <v>0</v>
          </cell>
          <cell r="AE342">
            <v>0</v>
          </cell>
          <cell r="AF342">
            <v>0</v>
          </cell>
          <cell r="AG342">
            <v>0</v>
          </cell>
          <cell r="AI342">
            <v>0</v>
          </cell>
          <cell r="AJ342">
            <v>0</v>
          </cell>
          <cell r="AO342" t="str">
            <v>tricks/2011402</v>
          </cell>
          <cell r="AP342">
            <v>2011402</v>
          </cell>
        </row>
        <row r="343">
          <cell r="C343" t="str">
            <v>为而不争</v>
          </cell>
          <cell r="E343" t="str">
            <v>内功</v>
          </cell>
          <cell r="G343">
            <v>2</v>
          </cell>
          <cell r="H343">
            <v>7</v>
          </cell>
          <cell r="I343" t="str">
            <v>被动</v>
          </cell>
          <cell r="J343" t="str">
            <v>武学注解</v>
          </cell>
          <cell r="M343" t="str">
            <v>提升攻击（真气点数上限-10）/100*20%</v>
          </cell>
          <cell r="R343">
            <v>0</v>
          </cell>
          <cell r="S343" t="str">
            <v>增加buff</v>
          </cell>
          <cell r="X343" t="str">
            <v>（暂未实装）被动招式：提升内功攻击（影响属性：内息）</v>
          </cell>
          <cell r="Y343">
            <v>0</v>
          </cell>
          <cell r="Z343">
            <v>0</v>
          </cell>
          <cell r="AE343">
            <v>0</v>
          </cell>
          <cell r="AF343">
            <v>0</v>
          </cell>
          <cell r="AG343">
            <v>0</v>
          </cell>
          <cell r="AI343">
            <v>0</v>
          </cell>
          <cell r="AJ343">
            <v>0</v>
          </cell>
          <cell r="AO343" t="str">
            <v>tricks/2011403</v>
          </cell>
          <cell r="AP343">
            <v>2011403</v>
          </cell>
        </row>
        <row r="344">
          <cell r="C344" t="str">
            <v>见素抱朴</v>
          </cell>
          <cell r="E344" t="str">
            <v>内功</v>
          </cell>
          <cell r="G344">
            <v>3</v>
          </cell>
          <cell r="H344">
            <v>7</v>
          </cell>
          <cell r="I344" t="str">
            <v>被动</v>
          </cell>
          <cell r="J344" t="str">
            <v>武学注解</v>
          </cell>
          <cell r="M344" t="str">
            <v>1技能获得1点真气，随后内劲产生速度降低20%，持续10秒，CD40秒。</v>
          </cell>
          <cell r="R344">
            <v>0</v>
          </cell>
          <cell r="S344" t="str">
            <v>增加buff</v>
          </cell>
          <cell r="X344" t="str">
            <v>（暂未实装）被动招式：【虚实相生】招式施展后额外获得1点真气，随后内劲产生速度降低至20%，招式调息时间降低至25秒。</v>
          </cell>
          <cell r="Y344">
            <v>1</v>
          </cell>
          <cell r="Z344">
            <v>2</v>
          </cell>
          <cell r="AE344">
            <v>0</v>
          </cell>
          <cell r="AF344">
            <v>0</v>
          </cell>
          <cell r="AG344">
            <v>0</v>
          </cell>
          <cell r="AI344">
            <v>0</v>
          </cell>
          <cell r="AJ344">
            <v>0</v>
          </cell>
          <cell r="AO344" t="str">
            <v>tricks/2011404</v>
          </cell>
          <cell r="AP344">
            <v>2011404</v>
          </cell>
        </row>
        <row r="345">
          <cell r="C345" t="str">
            <v>持盈避锐</v>
          </cell>
          <cell r="E345" t="str">
            <v>内功</v>
          </cell>
          <cell r="G345">
            <v>4</v>
          </cell>
          <cell r="H345">
            <v>7</v>
          </cell>
          <cell r="I345" t="str">
            <v>被动</v>
          </cell>
          <cell r="J345" t="str">
            <v>武学注解</v>
          </cell>
          <cell r="M345" t="str">
            <v>体力恢复增加X+根骨*系数/境界 每秒。</v>
          </cell>
          <cell r="R345">
            <v>0</v>
          </cell>
          <cell r="S345" t="str">
            <v>增加buff</v>
          </cell>
          <cell r="X345" t="str">
            <v>（暂未实装）被动招式：每秒额外恢复固定体力。</v>
          </cell>
          <cell r="Y345">
            <v>0</v>
          </cell>
          <cell r="Z345">
            <v>0</v>
          </cell>
          <cell r="AE345">
            <v>0</v>
          </cell>
          <cell r="AF345">
            <v>0</v>
          </cell>
          <cell r="AG345">
            <v>0</v>
          </cell>
          <cell r="AI345">
            <v>0</v>
          </cell>
          <cell r="AJ345">
            <v>0</v>
          </cell>
          <cell r="AO345" t="str">
            <v>tricks/2011405</v>
          </cell>
          <cell r="AP345">
            <v>2011405</v>
          </cell>
        </row>
        <row r="346">
          <cell r="C346" t="str">
            <v>天道行乾</v>
          </cell>
          <cell r="E346" t="str">
            <v>内功</v>
          </cell>
          <cell r="G346">
            <v>5</v>
          </cell>
          <cell r="H346">
            <v>7</v>
          </cell>
          <cell r="I346" t="str">
            <v>被动</v>
          </cell>
          <cell r="J346" t="str">
            <v>武学注解</v>
          </cell>
          <cell r="M346" t="str">
            <v>本门武学技能暴击时降低当前使用技能CD1秒</v>
          </cell>
          <cell r="R346">
            <v>0</v>
          </cell>
          <cell r="S346" t="str">
            <v>增加buff</v>
          </cell>
          <cell r="X346" t="str">
            <v>（暂未实装）被动招式：本门武学技能暴击时降低当前使用技能CD1秒</v>
          </cell>
          <cell r="Y346">
            <v>0</v>
          </cell>
          <cell r="Z346">
            <v>0</v>
          </cell>
          <cell r="AE346">
            <v>0</v>
          </cell>
          <cell r="AF346">
            <v>0</v>
          </cell>
          <cell r="AG346">
            <v>0</v>
          </cell>
          <cell r="AI346">
            <v>0</v>
          </cell>
          <cell r="AJ346">
            <v>0</v>
          </cell>
          <cell r="AO346" t="str">
            <v>tricks/2011406</v>
          </cell>
          <cell r="AP346">
            <v>2011406</v>
          </cell>
        </row>
        <row r="347">
          <cell r="C347" t="str">
            <v>大实若虚</v>
          </cell>
          <cell r="E347" t="str">
            <v>内功</v>
          </cell>
          <cell r="G347">
            <v>6</v>
          </cell>
          <cell r="H347">
            <v>7</v>
          </cell>
          <cell r="I347" t="str">
            <v>被动</v>
          </cell>
          <cell r="J347" t="str">
            <v>武学注解</v>
          </cell>
          <cell r="M347" t="str">
            <v>1技能获得2点真气，随后真气产生速度降低10%，持续10秒， CD30秒。</v>
          </cell>
          <cell r="R347">
            <v>0</v>
          </cell>
          <cell r="S347" t="str">
            <v>增加buff</v>
          </cell>
          <cell r="X347" t="str">
            <v>（暂未实装）被动招式：【虚实相生】招式施展后额外获得2点真气，随后内劲恢复降低10%，招式调息时间降低至20秒。</v>
          </cell>
          <cell r="Y347">
            <v>1</v>
          </cell>
          <cell r="Z347">
            <v>3</v>
          </cell>
          <cell r="AE347">
            <v>0</v>
          </cell>
          <cell r="AF347">
            <v>0</v>
          </cell>
          <cell r="AG347">
            <v>0</v>
          </cell>
          <cell r="AI347">
            <v>0</v>
          </cell>
          <cell r="AJ347">
            <v>0</v>
          </cell>
          <cell r="AO347" t="str">
            <v>tricks/2011407</v>
          </cell>
          <cell r="AP347">
            <v>2011407</v>
          </cell>
        </row>
        <row r="348">
          <cell r="C348" t="str">
            <v>太虚无极</v>
          </cell>
          <cell r="E348" t="str">
            <v>内功</v>
          </cell>
          <cell r="G348">
            <v>7</v>
          </cell>
          <cell r="H348">
            <v>7</v>
          </cell>
          <cell r="I348" t="str">
            <v>被动</v>
          </cell>
          <cell r="J348" t="str">
            <v>武学注解</v>
          </cell>
          <cell r="M348" t="str">
            <v>1技能不再降低真气产生速度</v>
          </cell>
          <cell r="R348">
            <v>0</v>
          </cell>
          <cell r="S348" t="str">
            <v>增加buff</v>
          </cell>
          <cell r="X348" t="str">
            <v>（暂未实装）被动招式：【虚实相生】不再降低内劲恢复速度</v>
          </cell>
          <cell r="Y348">
            <v>0</v>
          </cell>
          <cell r="Z348">
            <v>0</v>
          </cell>
          <cell r="AE348">
            <v>0</v>
          </cell>
          <cell r="AF348">
            <v>0</v>
          </cell>
          <cell r="AG348">
            <v>0</v>
          </cell>
          <cell r="AI348">
            <v>0</v>
          </cell>
          <cell r="AJ348">
            <v>0</v>
          </cell>
          <cell r="AO348" t="str">
            <v>tricks/2011408</v>
          </cell>
          <cell r="AP348">
            <v>2011408</v>
          </cell>
        </row>
        <row r="349">
          <cell r="C349" t="str">
            <v>解甲投戈</v>
          </cell>
          <cell r="E349" t="str">
            <v>内功</v>
          </cell>
          <cell r="G349">
            <v>1</v>
          </cell>
          <cell r="H349">
            <v>7</v>
          </cell>
          <cell r="I349" t="str">
            <v>主动</v>
          </cell>
          <cell r="J349" t="str">
            <v>武学总章</v>
          </cell>
          <cell r="K349">
            <v>1</v>
          </cell>
          <cell r="M349" t="str">
            <v>被动技能：血量每降低1%，提升免伤0.1%</v>
          </cell>
          <cell r="R349">
            <v>0</v>
          </cell>
          <cell r="S349" t="str">
            <v>增加buff</v>
          </cell>
          <cell r="X349" t="str">
            <v>被动招式：血量每降低1%，提升免伤0.2%。</v>
          </cell>
          <cell r="Y349">
            <v>1</v>
          </cell>
          <cell r="Z349">
            <v>1</v>
          </cell>
          <cell r="AE349">
            <v>0</v>
          </cell>
          <cell r="AF349">
            <v>0</v>
          </cell>
          <cell r="AG349">
            <v>0</v>
          </cell>
          <cell r="AO349" t="str">
            <v>tricks/2011501</v>
          </cell>
          <cell r="AP349">
            <v>2011501</v>
          </cell>
        </row>
        <row r="350">
          <cell r="C350" t="str">
            <v>剽勇轻悍</v>
          </cell>
          <cell r="E350" t="str">
            <v>内功</v>
          </cell>
          <cell r="G350">
            <v>1</v>
          </cell>
          <cell r="H350">
            <v>7</v>
          </cell>
          <cell r="I350" t="str">
            <v>被动</v>
          </cell>
          <cell r="J350" t="str">
            <v>武学注解</v>
          </cell>
          <cell r="M350" t="str">
            <v>每次受到伤害&gt;0时，得到BUFF，提升防御3%，持续5秒，最多5层。</v>
          </cell>
          <cell r="R350">
            <v>0</v>
          </cell>
          <cell r="S350" t="str">
            <v>增加buff</v>
          </cell>
          <cell r="X350" t="str">
            <v>（暂未实装）被动招式：每次受到伤害的伤害达到指定数量时，提升防御3%，持续5秒，最多5层。</v>
          </cell>
          <cell r="Y350">
            <v>0</v>
          </cell>
          <cell r="Z350">
            <v>0</v>
          </cell>
          <cell r="AE350">
            <v>0</v>
          </cell>
          <cell r="AF350">
            <v>0</v>
          </cell>
          <cell r="AG350">
            <v>0</v>
          </cell>
          <cell r="AI350">
            <v>0</v>
          </cell>
          <cell r="AJ350">
            <v>0</v>
          </cell>
          <cell r="AO350" t="str">
            <v>tricks/2011502</v>
          </cell>
          <cell r="AP350">
            <v>2011502</v>
          </cell>
        </row>
        <row r="351">
          <cell r="C351" t="str">
            <v>隙末凶终</v>
          </cell>
          <cell r="E351" t="str">
            <v>内功</v>
          </cell>
          <cell r="G351">
            <v>2</v>
          </cell>
          <cell r="H351">
            <v>7</v>
          </cell>
          <cell r="I351" t="str">
            <v>被动</v>
          </cell>
          <cell r="J351" t="str">
            <v>武学注解</v>
          </cell>
          <cell r="M351" t="str">
            <v>提升攻击X+内息*系数/境界。</v>
          </cell>
          <cell r="R351">
            <v>0</v>
          </cell>
          <cell r="S351" t="str">
            <v>增加buff</v>
          </cell>
          <cell r="X351" t="str">
            <v>（暂未实装）被动招式：提升外功攻击。(影响属性：武力）</v>
          </cell>
          <cell r="Y351">
            <v>0</v>
          </cell>
          <cell r="Z351">
            <v>0</v>
          </cell>
          <cell r="AE351">
            <v>0</v>
          </cell>
          <cell r="AF351">
            <v>0</v>
          </cell>
          <cell r="AG351">
            <v>0</v>
          </cell>
          <cell r="AI351">
            <v>0</v>
          </cell>
          <cell r="AJ351">
            <v>0</v>
          </cell>
          <cell r="AO351" t="str">
            <v>tricks/2011503</v>
          </cell>
          <cell r="AP351">
            <v>2011503</v>
          </cell>
        </row>
        <row r="352">
          <cell r="C352" t="str">
            <v>沐血为衣</v>
          </cell>
          <cell r="E352" t="str">
            <v>内功</v>
          </cell>
          <cell r="G352">
            <v>3</v>
          </cell>
          <cell r="H352">
            <v>7</v>
          </cell>
          <cell r="I352" t="str">
            <v>被动</v>
          </cell>
          <cell r="J352" t="str">
            <v>武学注解</v>
          </cell>
          <cell r="M352" t="str">
            <v>血量每降低1%，提升免伤0.15%。</v>
          </cell>
          <cell r="R352">
            <v>0</v>
          </cell>
          <cell r="S352" t="str">
            <v>增加buff</v>
          </cell>
          <cell r="X352" t="str">
            <v>（暂未实装）被动招式：血量每降低1%，提升免伤0.4%。</v>
          </cell>
          <cell r="Y352">
            <v>1</v>
          </cell>
          <cell r="Z352">
            <v>2</v>
          </cell>
          <cell r="AE352">
            <v>0</v>
          </cell>
          <cell r="AF352">
            <v>0</v>
          </cell>
          <cell r="AG352">
            <v>0</v>
          </cell>
          <cell r="AI352">
            <v>0</v>
          </cell>
          <cell r="AJ352">
            <v>0</v>
          </cell>
          <cell r="AO352" t="str">
            <v>tricks/2011504</v>
          </cell>
          <cell r="AP352">
            <v>2011504</v>
          </cell>
        </row>
        <row r="353">
          <cell r="C353" t="str">
            <v>悍疾如风</v>
          </cell>
          <cell r="E353" t="str">
            <v>内功</v>
          </cell>
          <cell r="G353">
            <v>4</v>
          </cell>
          <cell r="H353">
            <v>7</v>
          </cell>
          <cell r="I353" t="str">
            <v>被动</v>
          </cell>
          <cell r="J353" t="str">
            <v>武学注解</v>
          </cell>
          <cell r="M353" t="str">
            <v>每次被暴击伤害&gt;0时，降低被暴击几率5%，持续5秒，可叠加最多3层</v>
          </cell>
          <cell r="R353">
            <v>0</v>
          </cell>
          <cell r="S353" t="str">
            <v>增加buff</v>
          </cell>
          <cell r="X353" t="str">
            <v>（暂未实装）被动招式：每次受到暴击伤害时，提升1层【甲胄】效果免暴属性5%，持续5秒，最多可叠加3层。</v>
          </cell>
          <cell r="Y353">
            <v>0</v>
          </cell>
          <cell r="Z353">
            <v>0</v>
          </cell>
          <cell r="AE353">
            <v>0</v>
          </cell>
          <cell r="AF353">
            <v>0</v>
          </cell>
          <cell r="AG353">
            <v>0</v>
          </cell>
          <cell r="AI353">
            <v>0</v>
          </cell>
          <cell r="AJ353">
            <v>0</v>
          </cell>
          <cell r="AO353" t="str">
            <v>tricks/2011505</v>
          </cell>
          <cell r="AP353">
            <v>2011505</v>
          </cell>
        </row>
        <row r="354">
          <cell r="C354" t="str">
            <v>遗风余烈</v>
          </cell>
          <cell r="E354" t="str">
            <v>内功</v>
          </cell>
          <cell r="G354">
            <v>5</v>
          </cell>
          <cell r="H354">
            <v>7</v>
          </cell>
          <cell r="I354" t="str">
            <v>被动</v>
          </cell>
          <cell r="J354" t="str">
            <v>武学注解</v>
          </cell>
          <cell r="M354" t="str">
            <v>每个DEBUFF反弹敌人伤害百分比(X+身法*系数/境界) 伤害，可叠加</v>
          </cell>
          <cell r="R354">
            <v>0</v>
          </cell>
          <cell r="S354" t="str">
            <v>增加buff</v>
          </cell>
          <cell r="X354" t="str">
            <v>（暂未实装）被动招式：每个获得1个的异常效果（叠加效果也包括），反弹敌人外功攻击伤害。（影响属性：外功攻击）</v>
          </cell>
          <cell r="Y354">
            <v>0</v>
          </cell>
          <cell r="Z354">
            <v>0</v>
          </cell>
          <cell r="AE354">
            <v>0</v>
          </cell>
          <cell r="AF354">
            <v>0</v>
          </cell>
          <cell r="AG354">
            <v>0</v>
          </cell>
          <cell r="AI354">
            <v>0</v>
          </cell>
          <cell r="AJ354">
            <v>0</v>
          </cell>
          <cell r="AO354" t="str">
            <v>tricks/2011506</v>
          </cell>
          <cell r="AP354">
            <v>2011506</v>
          </cell>
        </row>
        <row r="355">
          <cell r="C355" t="str">
            <v>八面威风</v>
          </cell>
          <cell r="E355" t="str">
            <v>内功</v>
          </cell>
          <cell r="G355">
            <v>6</v>
          </cell>
          <cell r="H355">
            <v>7</v>
          </cell>
          <cell r="I355" t="str">
            <v>被动</v>
          </cell>
          <cell r="J355" t="str">
            <v>武学注解</v>
          </cell>
          <cell r="M355" t="str">
            <v>血量每降低1%，提升免伤0.2%。</v>
          </cell>
          <cell r="R355">
            <v>0</v>
          </cell>
          <cell r="S355" t="str">
            <v>增加buff</v>
          </cell>
          <cell r="X355" t="str">
            <v>（暂未实装）被动招式：血量每降低1%，提升免伤0.8%。</v>
          </cell>
          <cell r="Y355">
            <v>1</v>
          </cell>
          <cell r="Z355">
            <v>3</v>
          </cell>
          <cell r="AE355">
            <v>0</v>
          </cell>
          <cell r="AF355">
            <v>0</v>
          </cell>
          <cell r="AG355">
            <v>0</v>
          </cell>
          <cell r="AI355">
            <v>0</v>
          </cell>
          <cell r="AJ355">
            <v>0</v>
          </cell>
          <cell r="AO355" t="str">
            <v>tricks/2011507</v>
          </cell>
          <cell r="AP355">
            <v>2011507</v>
          </cell>
        </row>
        <row r="356">
          <cell r="C356" t="str">
            <v>天衣无缝</v>
          </cell>
          <cell r="E356" t="str">
            <v>内功</v>
          </cell>
          <cell r="G356">
            <v>7</v>
          </cell>
          <cell r="H356">
            <v>7</v>
          </cell>
          <cell r="I356" t="str">
            <v>被动</v>
          </cell>
          <cell r="J356" t="str">
            <v>武学注解</v>
          </cell>
          <cell r="M356" t="str">
            <v>血量每降低1%，提升免伤0.3%，装备次内功的角色进入濒死状态不会死亡，持续5秒</v>
          </cell>
          <cell r="R356">
            <v>0</v>
          </cell>
          <cell r="S356" t="str">
            <v>增加buff</v>
          </cell>
          <cell r="X356" t="str">
            <v>（暂未实装）被动招式：血量每降低1%，提升免伤0.3%，当装备此内功的角色即将死亡时，触发【死战】效果，角色暂时不会死亡，持续5秒。</v>
          </cell>
          <cell r="Y356">
            <v>0</v>
          </cell>
          <cell r="Z356">
            <v>0</v>
          </cell>
          <cell r="AE356">
            <v>0</v>
          </cell>
          <cell r="AF356">
            <v>0</v>
          </cell>
          <cell r="AG356">
            <v>0</v>
          </cell>
          <cell r="AI356">
            <v>0</v>
          </cell>
          <cell r="AJ356">
            <v>0</v>
          </cell>
          <cell r="AO356" t="str">
            <v>tricks/2011508</v>
          </cell>
          <cell r="AP356">
            <v>2011508</v>
          </cell>
        </row>
        <row r="357">
          <cell r="C357" t="str">
            <v>妙手生春</v>
          </cell>
          <cell r="E357" t="str">
            <v>内功</v>
          </cell>
          <cell r="G357">
            <v>1</v>
          </cell>
          <cell r="H357">
            <v>7</v>
          </cell>
          <cell r="I357" t="str">
            <v>主动</v>
          </cell>
          <cell r="J357" t="str">
            <v>武学总章</v>
          </cell>
          <cell r="M357" t="str">
            <v>主动技能：恢复血量X+内息*系数/境界，前摇1秒（需要单独做动作，且有特效），降低防御15%，持续10秒，CD45秒（需要吟唱，治疗效果大）消耗真气：3点</v>
          </cell>
          <cell r="O357">
            <v>11</v>
          </cell>
          <cell r="R357">
            <v>0</v>
          </cell>
          <cell r="S357" t="str">
            <v>增加buff</v>
          </cell>
          <cell r="U357" t="str">
            <v>(武力*治疗系数)+治疗系数+50</v>
          </cell>
          <cell r="X357" t="str">
            <v>主动招式：施展招式后恢复自身气血，同时降低自身外功和内功防御15%，效果持续10秒。（影响属性：内息）</v>
          </cell>
          <cell r="Y357">
            <v>1</v>
          </cell>
          <cell r="Z357">
            <v>1</v>
          </cell>
          <cell r="AE357">
            <v>1</v>
          </cell>
          <cell r="AF357">
            <v>2</v>
          </cell>
          <cell r="AG357">
            <v>35</v>
          </cell>
          <cell r="AL357" t="str">
            <v>neigong_qingnangbaochao</v>
          </cell>
          <cell r="AO357" t="str">
            <v>tricks/2011601</v>
          </cell>
          <cell r="AP357">
            <v>2011601</v>
          </cell>
        </row>
        <row r="358">
          <cell r="C358" t="str">
            <v>安神法</v>
          </cell>
          <cell r="E358" t="str">
            <v>内功</v>
          </cell>
          <cell r="G358">
            <v>1</v>
          </cell>
          <cell r="H358">
            <v>7</v>
          </cell>
          <cell r="I358" t="str">
            <v>被动</v>
          </cell>
          <cell r="J358" t="str">
            <v>武学注解</v>
          </cell>
          <cell r="M358" t="str">
            <v>提升防御10%。</v>
          </cell>
          <cell r="R358">
            <v>0</v>
          </cell>
          <cell r="S358" t="str">
            <v>增加buff</v>
          </cell>
          <cell r="X358" t="str">
            <v>（暂未实装）被动招式：提升防御10%。</v>
          </cell>
          <cell r="Y358">
            <v>0</v>
          </cell>
          <cell r="Z358">
            <v>0</v>
          </cell>
          <cell r="AE358">
            <v>0</v>
          </cell>
          <cell r="AF358">
            <v>0</v>
          </cell>
          <cell r="AG358">
            <v>0</v>
          </cell>
          <cell r="AI358">
            <v>0</v>
          </cell>
          <cell r="AJ358">
            <v>0</v>
          </cell>
          <cell r="AO358" t="str">
            <v>tricks/2011602</v>
          </cell>
          <cell r="AP358">
            <v>2011602</v>
          </cell>
        </row>
        <row r="359">
          <cell r="C359" t="str">
            <v>识穴法</v>
          </cell>
          <cell r="E359" t="str">
            <v>内功</v>
          </cell>
          <cell r="G359">
            <v>2</v>
          </cell>
          <cell r="H359">
            <v>7</v>
          </cell>
          <cell r="I359" t="str">
            <v>被动</v>
          </cell>
          <cell r="J359" t="str">
            <v>武学注解</v>
          </cell>
          <cell r="M359" t="str">
            <v>1技能释放时随机驱散1个DEBUFF。</v>
          </cell>
          <cell r="R359">
            <v>0</v>
          </cell>
          <cell r="S359" t="str">
            <v>增加buff</v>
          </cell>
          <cell r="X359" t="str">
            <v>（暂未实装）被动招式：【妙手生春】施展时随机驱散1个异常效果。</v>
          </cell>
          <cell r="Y359">
            <v>0</v>
          </cell>
          <cell r="Z359">
            <v>0</v>
          </cell>
          <cell r="AE359">
            <v>0</v>
          </cell>
          <cell r="AF359">
            <v>0</v>
          </cell>
          <cell r="AG359">
            <v>0</v>
          </cell>
          <cell r="AI359">
            <v>0</v>
          </cell>
          <cell r="AJ359">
            <v>0</v>
          </cell>
          <cell r="AO359" t="str">
            <v>tricks/2011603</v>
          </cell>
          <cell r="AP359">
            <v>2011603</v>
          </cell>
        </row>
        <row r="360">
          <cell r="C360" t="str">
            <v>养脉法</v>
          </cell>
          <cell r="E360" t="str">
            <v>内功</v>
          </cell>
          <cell r="G360">
            <v>3</v>
          </cell>
          <cell r="H360">
            <v>7</v>
          </cell>
          <cell r="I360" t="str">
            <v>被动</v>
          </cell>
          <cell r="J360" t="str">
            <v>武学注解</v>
          </cell>
          <cell r="M360" t="str">
            <v>1技能恢复血量+X，CD40秒。</v>
          </cell>
          <cell r="R360">
            <v>0</v>
          </cell>
          <cell r="S360" t="str">
            <v>增加buff</v>
          </cell>
          <cell r="X360" t="str">
            <v>（暂未实装）被动招式：【妙手生春】恢复气血量增加，调息时间降低至30秒。</v>
          </cell>
          <cell r="Y360">
            <v>1</v>
          </cell>
          <cell r="Z360">
            <v>2</v>
          </cell>
          <cell r="AE360">
            <v>0</v>
          </cell>
          <cell r="AF360">
            <v>0</v>
          </cell>
          <cell r="AG360">
            <v>0</v>
          </cell>
          <cell r="AI360">
            <v>0</v>
          </cell>
          <cell r="AJ360">
            <v>0</v>
          </cell>
          <cell r="AO360" t="str">
            <v>tricks/2011604</v>
          </cell>
          <cell r="AP360">
            <v>2011604</v>
          </cell>
        </row>
        <row r="361">
          <cell r="C361" t="str">
            <v>延寿法</v>
          </cell>
          <cell r="E361" t="str">
            <v>内功</v>
          </cell>
          <cell r="G361">
            <v>4</v>
          </cell>
          <cell r="H361">
            <v>7</v>
          </cell>
          <cell r="I361" t="str">
            <v>被动</v>
          </cell>
          <cell r="J361" t="str">
            <v>武学注解</v>
          </cell>
          <cell r="M361" t="str">
            <v>格挡时减少体力消耗1点。</v>
          </cell>
          <cell r="R361">
            <v>0</v>
          </cell>
          <cell r="S361" t="str">
            <v>增加buff</v>
          </cell>
          <cell r="X361" t="str">
            <v>（暂未实装）被动招式：格挡时减少体力消耗1点。</v>
          </cell>
          <cell r="Y361">
            <v>0</v>
          </cell>
          <cell r="Z361">
            <v>0</v>
          </cell>
          <cell r="AE361">
            <v>0</v>
          </cell>
          <cell r="AF361">
            <v>0</v>
          </cell>
          <cell r="AG361">
            <v>0</v>
          </cell>
          <cell r="AI361">
            <v>0</v>
          </cell>
          <cell r="AJ361">
            <v>0</v>
          </cell>
          <cell r="AO361" t="str">
            <v>tricks/2011605</v>
          </cell>
          <cell r="AP361">
            <v>2011605</v>
          </cell>
        </row>
        <row r="362">
          <cell r="C362" t="str">
            <v>切剖法</v>
          </cell>
          <cell r="E362" t="str">
            <v>内功</v>
          </cell>
          <cell r="G362">
            <v>5</v>
          </cell>
          <cell r="H362">
            <v>7</v>
          </cell>
          <cell r="I362" t="str">
            <v>被动</v>
          </cell>
          <cell r="J362" t="str">
            <v>武学注解</v>
          </cell>
          <cell r="M362" t="str">
            <v>提升拳法武学伤害5%。</v>
          </cell>
          <cell r="R362">
            <v>0</v>
          </cell>
          <cell r="S362" t="str">
            <v>增加buff</v>
          </cell>
          <cell r="X362" t="str">
            <v>（暂未实装）被动招式：提升拳法武学伤害5%。</v>
          </cell>
          <cell r="Y362">
            <v>0</v>
          </cell>
          <cell r="Z362">
            <v>0</v>
          </cell>
          <cell r="AE362">
            <v>0</v>
          </cell>
          <cell r="AF362">
            <v>0</v>
          </cell>
          <cell r="AG362">
            <v>0</v>
          </cell>
          <cell r="AI362">
            <v>0</v>
          </cell>
          <cell r="AJ362">
            <v>0</v>
          </cell>
          <cell r="AO362" t="str">
            <v>tricks/2011606</v>
          </cell>
          <cell r="AP362">
            <v>2011606</v>
          </cell>
        </row>
        <row r="363">
          <cell r="C363" t="str">
            <v>枯衣法</v>
          </cell>
          <cell r="E363" t="str">
            <v>内功</v>
          </cell>
          <cell r="G363">
            <v>6</v>
          </cell>
          <cell r="H363">
            <v>7</v>
          </cell>
          <cell r="I363" t="str">
            <v>被动</v>
          </cell>
          <cell r="J363" t="str">
            <v>武学注解</v>
          </cell>
          <cell r="M363" t="str">
            <v>提升血量上限X+根骨*系数/境界。</v>
          </cell>
          <cell r="R363">
            <v>0</v>
          </cell>
          <cell r="S363" t="str">
            <v>增加buff</v>
          </cell>
          <cell r="X363" t="str">
            <v>（暂未实装）被动招式：提升气血上限。（影响属性：根骨）</v>
          </cell>
          <cell r="Y363">
            <v>0</v>
          </cell>
          <cell r="Z363">
            <v>0</v>
          </cell>
          <cell r="AE363">
            <v>0</v>
          </cell>
          <cell r="AF363">
            <v>0</v>
          </cell>
          <cell r="AG363">
            <v>0</v>
          </cell>
          <cell r="AI363">
            <v>0</v>
          </cell>
          <cell r="AJ363">
            <v>0</v>
          </cell>
          <cell r="AO363" t="str">
            <v>tricks/2011607</v>
          </cell>
          <cell r="AP363">
            <v>2011607</v>
          </cell>
        </row>
        <row r="364">
          <cell r="C364" t="str">
            <v>回生法</v>
          </cell>
          <cell r="E364" t="str">
            <v>内功</v>
          </cell>
          <cell r="G364">
            <v>7</v>
          </cell>
          <cell r="H364">
            <v>7</v>
          </cell>
          <cell r="I364" t="str">
            <v>被动</v>
          </cell>
          <cell r="J364" t="str">
            <v>武学注解</v>
          </cell>
          <cell r="M364" t="str">
            <v>1技能不再降低防御，CD35秒。</v>
          </cell>
          <cell r="R364">
            <v>0</v>
          </cell>
          <cell r="S364" t="str">
            <v>增加buff</v>
          </cell>
          <cell r="X364" t="str">
            <v>（暂未实装）被动招式：【妙手生春】不再降低防御，调息时间降低至25秒。</v>
          </cell>
          <cell r="Y364">
            <v>0</v>
          </cell>
          <cell r="Z364">
            <v>0</v>
          </cell>
          <cell r="AE364">
            <v>0</v>
          </cell>
          <cell r="AF364">
            <v>0</v>
          </cell>
          <cell r="AG364">
            <v>0</v>
          </cell>
          <cell r="AI364">
            <v>0</v>
          </cell>
          <cell r="AJ364">
            <v>0</v>
          </cell>
          <cell r="AO364" t="str">
            <v>tricks/2011608</v>
          </cell>
          <cell r="AP364">
            <v>2011608</v>
          </cell>
        </row>
        <row r="365">
          <cell r="C365" t="str">
            <v>痴缠两怨</v>
          </cell>
          <cell r="E365" t="str">
            <v>内功</v>
          </cell>
          <cell r="G365">
            <v>1</v>
          </cell>
          <cell r="H365">
            <v>7</v>
          </cell>
          <cell r="I365" t="str">
            <v>主动</v>
          </cell>
          <cell r="J365" t="str">
            <v>武学总章</v>
          </cell>
          <cell r="M365" t="str">
            <v>主动技能：恢复血量X+内息*系数/境界，前摇1秒（需要单独做动作，且有特效），降低防御15%，持续10秒，CD45秒（需要吟唱，治疗效果大）消耗真气：3点</v>
          </cell>
          <cell r="O365">
            <v>24</v>
          </cell>
          <cell r="R365">
            <v>0</v>
          </cell>
          <cell r="S365" t="str">
            <v>增加buff</v>
          </cell>
          <cell r="X365" t="str">
            <v>被动招式：每次普通攻击额外提升吸血几率，同时自己的内劲产生速度降低20%。</v>
          </cell>
          <cell r="Y365">
            <v>1</v>
          </cell>
          <cell r="Z365">
            <v>1</v>
          </cell>
          <cell r="AE365">
            <v>1</v>
          </cell>
          <cell r="AF365">
            <v>0</v>
          </cell>
          <cell r="AG365">
            <v>0</v>
          </cell>
          <cell r="AO365" t="str">
            <v>tricks/2011701</v>
          </cell>
          <cell r="AP365">
            <v>2011701</v>
          </cell>
        </row>
        <row r="366">
          <cell r="C366" t="str">
            <v>愁绪难消</v>
          </cell>
          <cell r="E366" t="str">
            <v>内功</v>
          </cell>
          <cell r="G366">
            <v>1</v>
          </cell>
          <cell r="H366">
            <v>7</v>
          </cell>
          <cell r="I366" t="str">
            <v>被动</v>
          </cell>
          <cell r="J366" t="str">
            <v>武学注解</v>
          </cell>
          <cell r="M366" t="str">
            <v>提升防御10%。</v>
          </cell>
          <cell r="R366">
            <v>0</v>
          </cell>
          <cell r="S366" t="str">
            <v>增加buff</v>
          </cell>
          <cell r="X366" t="str">
            <v>（暂未实装）被动招式：提升普攻伤害10%。</v>
          </cell>
          <cell r="Y366">
            <v>0</v>
          </cell>
          <cell r="Z366">
            <v>0</v>
          </cell>
          <cell r="AE366">
            <v>0</v>
          </cell>
          <cell r="AF366">
            <v>0</v>
          </cell>
          <cell r="AG366">
            <v>0</v>
          </cell>
          <cell r="AI366">
            <v>0</v>
          </cell>
          <cell r="AJ366">
            <v>0</v>
          </cell>
          <cell r="AO366" t="str">
            <v>tricks/2011702</v>
          </cell>
          <cell r="AP366">
            <v>2011702</v>
          </cell>
        </row>
        <row r="367">
          <cell r="C367" t="str">
            <v>如芒囚心</v>
          </cell>
          <cell r="E367" t="str">
            <v>内功</v>
          </cell>
          <cell r="G367">
            <v>2</v>
          </cell>
          <cell r="H367">
            <v>7</v>
          </cell>
          <cell r="I367" t="str">
            <v>被动</v>
          </cell>
          <cell r="J367" t="str">
            <v>武学注解</v>
          </cell>
          <cell r="M367" t="str">
            <v>1技能释放时随机驱散1个DEBUFF。</v>
          </cell>
          <cell r="R367">
            <v>0</v>
          </cell>
          <cell r="S367" t="str">
            <v>增加buff</v>
          </cell>
          <cell r="X367" t="str">
            <v>（暂未实装）被动招式：提升气血恢复属性。</v>
          </cell>
          <cell r="Y367">
            <v>0</v>
          </cell>
          <cell r="Z367">
            <v>0</v>
          </cell>
          <cell r="AE367">
            <v>0</v>
          </cell>
          <cell r="AF367">
            <v>0</v>
          </cell>
          <cell r="AG367">
            <v>0</v>
          </cell>
          <cell r="AI367">
            <v>0</v>
          </cell>
          <cell r="AJ367">
            <v>0</v>
          </cell>
          <cell r="AO367" t="str">
            <v>tricks/2011703</v>
          </cell>
          <cell r="AP367">
            <v>2011703</v>
          </cell>
        </row>
        <row r="368">
          <cell r="C368" t="str">
            <v>欢喜趣</v>
          </cell>
          <cell r="E368" t="str">
            <v>内功</v>
          </cell>
          <cell r="G368">
            <v>4</v>
          </cell>
          <cell r="H368">
            <v>7</v>
          </cell>
          <cell r="I368" t="str">
            <v>被动</v>
          </cell>
          <cell r="J368" t="str">
            <v>武学注解</v>
          </cell>
          <cell r="M368" t="str">
            <v>格挡时减少体力消耗1点。</v>
          </cell>
          <cell r="R368">
            <v>0</v>
          </cell>
          <cell r="S368" t="str">
            <v>增加buff</v>
          </cell>
          <cell r="X368" t="str">
            <v>（暂未实装）被动招式：【痴缠两怨】吸血几率提升，获取的吸血效果增强，自己的内劲产生速度恢复至15%。</v>
          </cell>
          <cell r="Y368">
            <v>1</v>
          </cell>
          <cell r="Z368">
            <v>2</v>
          </cell>
          <cell r="AE368">
            <v>0</v>
          </cell>
          <cell r="AF368">
            <v>0</v>
          </cell>
          <cell r="AG368">
            <v>0</v>
          </cell>
          <cell r="AI368">
            <v>0</v>
          </cell>
          <cell r="AJ368">
            <v>0</v>
          </cell>
          <cell r="AO368" t="str">
            <v>tricks/2011705</v>
          </cell>
          <cell r="AP368">
            <v>2011704</v>
          </cell>
        </row>
        <row r="369">
          <cell r="C369" t="str">
            <v>抵死生</v>
          </cell>
          <cell r="E369" t="str">
            <v>内功</v>
          </cell>
          <cell r="G369">
            <v>3</v>
          </cell>
          <cell r="H369">
            <v>7</v>
          </cell>
          <cell r="I369" t="str">
            <v>被动</v>
          </cell>
          <cell r="J369" t="str">
            <v>武学注解</v>
          </cell>
          <cell r="M369" t="str">
            <v>1技能恢复血量+X，CD40秒。</v>
          </cell>
          <cell r="R369">
            <v>0</v>
          </cell>
          <cell r="S369" t="str">
            <v>增加buff</v>
          </cell>
          <cell r="X369" t="str">
            <v>（暂未实装）被动招式：提升重击伤害20%。</v>
          </cell>
          <cell r="Y369">
            <v>0</v>
          </cell>
          <cell r="Z369">
            <v>0</v>
          </cell>
          <cell r="AE369">
            <v>0</v>
          </cell>
          <cell r="AF369">
            <v>0</v>
          </cell>
          <cell r="AG369">
            <v>0</v>
          </cell>
          <cell r="AI369">
            <v>0</v>
          </cell>
          <cell r="AJ369">
            <v>0</v>
          </cell>
          <cell r="AO369" t="str">
            <v>tricks/2011704</v>
          </cell>
          <cell r="AP369">
            <v>2011705</v>
          </cell>
        </row>
        <row r="370">
          <cell r="C370" t="str">
            <v>乍见欢</v>
          </cell>
          <cell r="E370" t="str">
            <v>内功</v>
          </cell>
          <cell r="G370">
            <v>5</v>
          </cell>
          <cell r="H370">
            <v>7</v>
          </cell>
          <cell r="I370" t="str">
            <v>被动</v>
          </cell>
          <cell r="J370" t="str">
            <v>武学注解</v>
          </cell>
          <cell r="M370" t="str">
            <v>提升拳法武学伤害5%。</v>
          </cell>
          <cell r="R370">
            <v>0</v>
          </cell>
          <cell r="S370" t="str">
            <v>增加buff</v>
          </cell>
          <cell r="X370" t="str">
            <v>（暂未实装）被动招式：每次受到伤害达到指定数量时，有几率增加15%反弹属性（每次战斗仅增加1次）。</v>
          </cell>
          <cell r="Y370">
            <v>0</v>
          </cell>
          <cell r="Z370">
            <v>0</v>
          </cell>
          <cell r="AE370">
            <v>0</v>
          </cell>
          <cell r="AF370">
            <v>0</v>
          </cell>
          <cell r="AG370">
            <v>0</v>
          </cell>
          <cell r="AI370">
            <v>0</v>
          </cell>
          <cell r="AJ370">
            <v>0</v>
          </cell>
          <cell r="AO370" t="str">
            <v>tricks/2011706</v>
          </cell>
          <cell r="AP370">
            <v>2011706</v>
          </cell>
        </row>
        <row r="371">
          <cell r="C371" t="str">
            <v>离怨无缘</v>
          </cell>
          <cell r="E371" t="str">
            <v>内功</v>
          </cell>
          <cell r="G371">
            <v>6</v>
          </cell>
          <cell r="H371">
            <v>7</v>
          </cell>
          <cell r="I371" t="str">
            <v>被动</v>
          </cell>
          <cell r="J371" t="str">
            <v>武学注解</v>
          </cell>
          <cell r="M371" t="str">
            <v>提升血量上限X+根骨*系数/境界。</v>
          </cell>
          <cell r="R371">
            <v>0</v>
          </cell>
          <cell r="S371" t="str">
            <v>增加buff</v>
          </cell>
          <cell r="X371" t="str">
            <v>（暂未实装）被动招式：【痴缠两怨】吸血几率提升，获取的吸血效果增强，自己的内劲产生速度恢复至10%.</v>
          </cell>
          <cell r="Y371">
            <v>1</v>
          </cell>
          <cell r="Z371">
            <v>3</v>
          </cell>
          <cell r="AE371">
            <v>0</v>
          </cell>
          <cell r="AF371">
            <v>0</v>
          </cell>
          <cell r="AG371">
            <v>0</v>
          </cell>
          <cell r="AI371">
            <v>0</v>
          </cell>
          <cell r="AJ371">
            <v>0</v>
          </cell>
          <cell r="AO371" t="str">
            <v>tricks/2011707</v>
          </cell>
          <cell r="AP371">
            <v>2011707</v>
          </cell>
        </row>
        <row r="372">
          <cell r="C372" t="str">
            <v>情蛊</v>
          </cell>
          <cell r="E372" t="str">
            <v>内功</v>
          </cell>
          <cell r="G372">
            <v>7</v>
          </cell>
          <cell r="H372">
            <v>7</v>
          </cell>
          <cell r="I372" t="str">
            <v>被动</v>
          </cell>
          <cell r="J372" t="str">
            <v>武学注解</v>
          </cell>
          <cell r="M372" t="str">
            <v>1技能不再降低防御，CD35秒。</v>
          </cell>
          <cell r="R372">
            <v>0</v>
          </cell>
          <cell r="S372" t="str">
            <v>增加buff</v>
          </cell>
          <cell r="X372" t="str">
            <v>（暂未实装）被动招式：【痴缠两怨】招式不在降低内劲产生速度，每次因为触发吸血时获得【因蛊】效果，提升普通攻击暴击几率5%，该效果持续2秒。</v>
          </cell>
          <cell r="Y372">
            <v>0</v>
          </cell>
          <cell r="Z372">
            <v>0</v>
          </cell>
          <cell r="AE372">
            <v>0</v>
          </cell>
          <cell r="AF372">
            <v>0</v>
          </cell>
          <cell r="AG372">
            <v>0</v>
          </cell>
          <cell r="AI372">
            <v>0</v>
          </cell>
          <cell r="AJ372">
            <v>0</v>
          </cell>
          <cell r="AO372" t="str">
            <v>tricks/2011708</v>
          </cell>
          <cell r="AP372">
            <v>2011708</v>
          </cell>
        </row>
        <row r="373">
          <cell r="C373" t="str">
            <v>轻别离</v>
          </cell>
          <cell r="D373" t="str">
            <v>不是技能</v>
          </cell>
          <cell r="E373" t="str">
            <v>轻功</v>
          </cell>
          <cell r="G373">
            <v>1</v>
          </cell>
          <cell r="H373">
            <v>8</v>
          </cell>
          <cell r="I373" t="str">
            <v>主动</v>
          </cell>
          <cell r="J373" t="str">
            <v>武学总章</v>
          </cell>
          <cell r="M373" t="str">
            <v>主动技能：提升移动速度15%，持续10秒，CD30秒；消耗真气：1点</v>
          </cell>
          <cell r="O373">
            <v>12</v>
          </cell>
          <cell r="R373">
            <v>0</v>
          </cell>
          <cell r="S373" t="str">
            <v>增加buff</v>
          </cell>
          <cell r="T373">
            <v>3010101</v>
          </cell>
          <cell r="W373" t="str">
            <v>1;1</v>
          </cell>
          <cell r="X373" t="str">
            <v>主动招式：施展后提升移动速度+200，持续10秒。</v>
          </cell>
          <cell r="Y373">
            <v>1</v>
          </cell>
          <cell r="Z373">
            <v>1</v>
          </cell>
          <cell r="AE373">
            <v>2</v>
          </cell>
          <cell r="AG373">
            <v>30</v>
          </cell>
          <cell r="AL373" t="str">
            <v>qinggong_buhaige</v>
          </cell>
          <cell r="AO373" t="str">
            <v>tricks/3010101</v>
          </cell>
          <cell r="AP373">
            <v>3010101</v>
          </cell>
        </row>
        <row r="374">
          <cell r="C374" t="str">
            <v>身飘絮</v>
          </cell>
          <cell r="D374" t="str">
            <v>不是技能</v>
          </cell>
          <cell r="E374" t="str">
            <v>轻功</v>
          </cell>
          <cell r="G374">
            <v>1</v>
          </cell>
          <cell r="H374">
            <v>8</v>
          </cell>
          <cell r="I374" t="str">
            <v>被动</v>
          </cell>
          <cell r="J374" t="str">
            <v>武学注解</v>
          </cell>
          <cell r="M374" t="str">
            <v>扇子武器增加体力上限10。</v>
          </cell>
          <cell r="R374">
            <v>0</v>
          </cell>
          <cell r="S374" t="str">
            <v>增加buff</v>
          </cell>
          <cell r="T374">
            <v>3010102</v>
          </cell>
          <cell r="W374" t="str">
            <v>1;1</v>
          </cell>
          <cell r="X374" t="str">
            <v>被动招式：提升体力上限。（影响属性：身法）</v>
          </cell>
          <cell r="Y374">
            <v>0</v>
          </cell>
          <cell r="Z374">
            <v>0</v>
          </cell>
          <cell r="AE374">
            <v>0</v>
          </cell>
          <cell r="AG374">
            <v>0</v>
          </cell>
          <cell r="AI374">
            <v>0</v>
          </cell>
          <cell r="AJ374">
            <v>0</v>
          </cell>
          <cell r="AO374" t="str">
            <v>tricks/3010102</v>
          </cell>
          <cell r="AP374">
            <v>3010102</v>
          </cell>
        </row>
        <row r="375">
          <cell r="C375" t="str">
            <v>车载竹</v>
          </cell>
          <cell r="D375" t="str">
            <v>不是技能</v>
          </cell>
          <cell r="E375" t="str">
            <v>轻功</v>
          </cell>
          <cell r="G375">
            <v>3</v>
          </cell>
          <cell r="H375">
            <v>8</v>
          </cell>
          <cell r="I375" t="str">
            <v>被动</v>
          </cell>
          <cell r="J375" t="str">
            <v>武学注解</v>
          </cell>
          <cell r="M375" t="str">
            <v>提升命中 XX+身法*系数/境界。</v>
          </cell>
          <cell r="R375">
            <v>0</v>
          </cell>
          <cell r="S375" t="str">
            <v>增加buff</v>
          </cell>
          <cell r="T375">
            <v>3010104</v>
          </cell>
          <cell r="W375" t="str">
            <v>1;1</v>
          </cell>
          <cell r="X375" t="str">
            <v>被动招式：提升气血上限。（影响属性：筋骨）</v>
          </cell>
          <cell r="Y375">
            <v>0</v>
          </cell>
          <cell r="Z375">
            <v>0</v>
          </cell>
          <cell r="AE375">
            <v>0</v>
          </cell>
          <cell r="AG375">
            <v>0</v>
          </cell>
          <cell r="AI375">
            <v>0</v>
          </cell>
          <cell r="AJ375">
            <v>0</v>
          </cell>
          <cell r="AO375" t="str">
            <v>tricks/3010104</v>
          </cell>
          <cell r="AP375">
            <v>3010103</v>
          </cell>
        </row>
        <row r="376">
          <cell r="C376" t="str">
            <v>风牧松</v>
          </cell>
          <cell r="D376" t="str">
            <v>不是技能</v>
          </cell>
          <cell r="E376" t="str">
            <v>轻功</v>
          </cell>
          <cell r="G376">
            <v>2</v>
          </cell>
          <cell r="H376">
            <v>8</v>
          </cell>
          <cell r="I376" t="str">
            <v>被动</v>
          </cell>
          <cell r="J376" t="str">
            <v>武学注解</v>
          </cell>
          <cell r="M376" t="str">
            <v>3.1技能提升移动速度20%，CD25秒。</v>
          </cell>
          <cell r="R376">
            <v>0</v>
          </cell>
          <cell r="S376" t="str">
            <v>增加buff</v>
          </cell>
          <cell r="T376">
            <v>3010103</v>
          </cell>
          <cell r="W376" t="str">
            <v>1;1</v>
          </cell>
          <cell r="X376" t="str">
            <v>被动招式：招式【轻别离】移动速度提升至250，调息时间降至25秒。</v>
          </cell>
          <cell r="Y376">
            <v>1</v>
          </cell>
          <cell r="Z376">
            <v>2</v>
          </cell>
          <cell r="AE376">
            <v>0</v>
          </cell>
          <cell r="AG376">
            <v>0</v>
          </cell>
          <cell r="AI376">
            <v>0</v>
          </cell>
          <cell r="AJ376">
            <v>0</v>
          </cell>
          <cell r="AO376" t="str">
            <v>tricks/3010103</v>
          </cell>
          <cell r="AP376">
            <v>3010104</v>
          </cell>
        </row>
        <row r="377">
          <cell r="C377" t="str">
            <v>纵阁登楼</v>
          </cell>
          <cell r="D377" t="str">
            <v>不是技能</v>
          </cell>
          <cell r="E377" t="str">
            <v>轻功</v>
          </cell>
          <cell r="G377">
            <v>4</v>
          </cell>
          <cell r="H377">
            <v>8</v>
          </cell>
          <cell r="I377" t="str">
            <v>被动</v>
          </cell>
          <cell r="J377" t="str">
            <v>武学注解</v>
          </cell>
          <cell r="M377" t="str">
            <v>被动技能：提升回血 XX+内息*系数/境界 每秒</v>
          </cell>
          <cell r="R377">
            <v>0</v>
          </cell>
          <cell r="S377" t="str">
            <v>增加buff</v>
          </cell>
          <cell r="X377" t="str">
            <v>被动招式：提升气血恢复属性。</v>
          </cell>
          <cell r="Y377">
            <v>0</v>
          </cell>
          <cell r="Z377">
            <v>0</v>
          </cell>
          <cell r="AE377">
            <v>0</v>
          </cell>
          <cell r="AG377">
            <v>0</v>
          </cell>
          <cell r="AI377">
            <v>0</v>
          </cell>
          <cell r="AJ377">
            <v>0</v>
          </cell>
          <cell r="AO377" t="str">
            <v>tricks/3010105</v>
          </cell>
          <cell r="AP377">
            <v>3010105</v>
          </cell>
        </row>
        <row r="378">
          <cell r="C378" t="str">
            <v>环顾自影</v>
          </cell>
          <cell r="D378" t="str">
            <v>不是技能</v>
          </cell>
          <cell r="E378" t="str">
            <v>轻功</v>
          </cell>
          <cell r="G378">
            <v>6</v>
          </cell>
          <cell r="H378">
            <v>8</v>
          </cell>
          <cell r="I378" t="str">
            <v>被动</v>
          </cell>
          <cell r="J378" t="str">
            <v>武学注解</v>
          </cell>
          <cell r="M378" t="str">
            <v>被动技能：【悲遮扇法】武学中【生亦欢】招式对目标造成的【中毒】概率增加至50%</v>
          </cell>
          <cell r="R378">
            <v>0</v>
          </cell>
          <cell r="S378" t="str">
            <v>增加buff</v>
          </cell>
          <cell r="X378" t="str">
            <v>被动招式：【悲遮扇法】武学中【生亦欢】招式对目标造成的【中毒】概率增加至50%。</v>
          </cell>
          <cell r="Y378">
            <v>0</v>
          </cell>
          <cell r="Z378">
            <v>0</v>
          </cell>
          <cell r="AE378">
            <v>0</v>
          </cell>
          <cell r="AG378">
            <v>0</v>
          </cell>
          <cell r="AI378">
            <v>0</v>
          </cell>
          <cell r="AJ378">
            <v>0</v>
          </cell>
          <cell r="AO378" t="str">
            <v>tricks/3010107</v>
          </cell>
          <cell r="AP378">
            <v>3010106</v>
          </cell>
        </row>
        <row r="379">
          <cell r="C379" t="str">
            <v>掠寒柏</v>
          </cell>
          <cell r="D379" t="str">
            <v>不是技能</v>
          </cell>
          <cell r="E379" t="str">
            <v>轻功</v>
          </cell>
          <cell r="G379">
            <v>5</v>
          </cell>
          <cell r="H379">
            <v>8</v>
          </cell>
          <cell r="I379" t="str">
            <v>被动</v>
          </cell>
          <cell r="J379" t="str">
            <v>武学注解</v>
          </cell>
          <cell r="M379" t="str">
            <v>被动技能：1技能提升移动速度25%，CD20秒。</v>
          </cell>
          <cell r="R379">
            <v>0</v>
          </cell>
          <cell r="S379" t="str">
            <v>增加buff</v>
          </cell>
          <cell r="T379">
            <v>3010105</v>
          </cell>
          <cell r="W379" t="str">
            <v>1;1</v>
          </cell>
          <cell r="X379" t="str">
            <v>被动招式：【轻别离】施展后，移动速度提升至300，调息时间降至20秒。</v>
          </cell>
          <cell r="Y379">
            <v>1</v>
          </cell>
          <cell r="Z379">
            <v>3</v>
          </cell>
          <cell r="AE379">
            <v>0</v>
          </cell>
          <cell r="AG379">
            <v>0</v>
          </cell>
          <cell r="AI379">
            <v>0</v>
          </cell>
          <cell r="AJ379">
            <v>0</v>
          </cell>
          <cell r="AO379" t="str">
            <v>tricks/3010106</v>
          </cell>
          <cell r="AP379">
            <v>3010107</v>
          </cell>
        </row>
        <row r="380">
          <cell r="C380" t="str">
            <v>海角觅此声</v>
          </cell>
          <cell r="D380" t="str">
            <v>不是技能</v>
          </cell>
          <cell r="E380" t="str">
            <v>轻功</v>
          </cell>
          <cell r="G380">
            <v>7</v>
          </cell>
          <cell r="H380">
            <v>8</v>
          </cell>
          <cell r="I380" t="str">
            <v>被动</v>
          </cell>
          <cell r="J380" t="str">
            <v>武学注解</v>
          </cell>
          <cell r="M380" t="str">
            <v>被动技能：【归去来】充能完成时间缩短2秒</v>
          </cell>
          <cell r="R380">
            <v>0</v>
          </cell>
          <cell r="S380" t="str">
            <v>增加buff</v>
          </cell>
          <cell r="T380">
            <v>3010106</v>
          </cell>
          <cell r="W380" t="str">
            <v>1;1</v>
          </cell>
          <cell r="X380" t="str">
            <v>被动招式：【归去来】充能完成时间缩短2秒。</v>
          </cell>
          <cell r="Y380">
            <v>0</v>
          </cell>
          <cell r="Z380">
            <v>0</v>
          </cell>
          <cell r="AE380">
            <v>0</v>
          </cell>
          <cell r="AG380">
            <v>0</v>
          </cell>
          <cell r="AI380">
            <v>0</v>
          </cell>
          <cell r="AJ380">
            <v>0</v>
          </cell>
          <cell r="AO380" t="str">
            <v>tricks/3010108</v>
          </cell>
          <cell r="AP380">
            <v>3010108</v>
          </cell>
        </row>
        <row r="381">
          <cell r="C381" t="str">
            <v>粘蝉环步</v>
          </cell>
          <cell r="D381" t="str">
            <v>不是技能</v>
          </cell>
          <cell r="E381" t="str">
            <v>轻功</v>
          </cell>
          <cell r="G381">
            <v>1</v>
          </cell>
          <cell r="H381">
            <v>8</v>
          </cell>
          <cell r="I381" t="str">
            <v>主动</v>
          </cell>
          <cell r="J381" t="str">
            <v>武学总章</v>
          </cell>
          <cell r="M381" t="str">
            <v>施展后，下个格挡被攻击时必弹反，调息时间40秒</v>
          </cell>
          <cell r="O381">
            <v>13</v>
          </cell>
          <cell r="R381">
            <v>0</v>
          </cell>
          <cell r="S381" t="str">
            <v>增加buff</v>
          </cell>
          <cell r="T381">
            <v>3010201</v>
          </cell>
          <cell r="W381" t="str">
            <v>1;1</v>
          </cell>
          <cell r="X381" t="str">
            <v>主动招式：施展后下个格挡被攻击时必弹反.</v>
          </cell>
          <cell r="Y381">
            <v>1</v>
          </cell>
          <cell r="Z381">
            <v>1</v>
          </cell>
          <cell r="AE381">
            <v>2</v>
          </cell>
          <cell r="AG381">
            <v>30</v>
          </cell>
          <cell r="AL381" t="str">
            <v>qinggong_ganchanyoushenhuan</v>
          </cell>
          <cell r="AO381" t="str">
            <v>tricks/3010201</v>
          </cell>
          <cell r="AP381">
            <v>3010201</v>
          </cell>
        </row>
        <row r="382">
          <cell r="C382" t="str">
            <v>粘蝉劲</v>
          </cell>
          <cell r="D382" t="str">
            <v>不是技能</v>
          </cell>
          <cell r="E382" t="str">
            <v>轻功</v>
          </cell>
          <cell r="G382">
            <v>1</v>
          </cell>
          <cell r="H382">
            <v>8</v>
          </cell>
          <cell r="I382" t="str">
            <v>被动</v>
          </cell>
          <cell r="J382" t="str">
            <v>武学注解</v>
          </cell>
          <cell r="M382" t="str">
            <v>被动技能：被攻击前先降低目标的命中率X+身法*系数/境界</v>
          </cell>
          <cell r="R382">
            <v>0</v>
          </cell>
          <cell r="S382" t="str">
            <v>增加buff</v>
          </cell>
          <cell r="X382" t="str">
            <v>被动招式：被攻击前先降低目标的命中率。</v>
          </cell>
          <cell r="Y382">
            <v>0</v>
          </cell>
          <cell r="Z382">
            <v>0</v>
          </cell>
          <cell r="AE382">
            <v>0</v>
          </cell>
          <cell r="AO382" t="str">
            <v>tricks/3010202</v>
          </cell>
          <cell r="AP382">
            <v>3010202</v>
          </cell>
        </row>
        <row r="383">
          <cell r="C383" t="str">
            <v>长亭寒</v>
          </cell>
          <cell r="D383" t="str">
            <v>不是技能</v>
          </cell>
          <cell r="E383" t="str">
            <v>轻功</v>
          </cell>
          <cell r="G383">
            <v>2</v>
          </cell>
          <cell r="H383">
            <v>8</v>
          </cell>
          <cell r="I383" t="str">
            <v>被动</v>
          </cell>
          <cell r="J383" t="str">
            <v>武学注解</v>
          </cell>
          <cell r="M383" t="str">
            <v>提升闪避X+身法*系数/境界。</v>
          </cell>
          <cell r="R383">
            <v>0</v>
          </cell>
          <cell r="S383" t="str">
            <v>增加buff</v>
          </cell>
          <cell r="T383">
            <v>3010202</v>
          </cell>
          <cell r="W383" t="str">
            <v>1;1</v>
          </cell>
          <cell r="X383" t="str">
            <v>被动招式：每秒额外回复1体力</v>
          </cell>
          <cell r="Y383">
            <v>0</v>
          </cell>
          <cell r="Z383">
            <v>0</v>
          </cell>
          <cell r="AE383">
            <v>0</v>
          </cell>
          <cell r="AO383" t="str">
            <v>tricks/3010203</v>
          </cell>
          <cell r="AP383">
            <v>3010203</v>
          </cell>
        </row>
        <row r="384">
          <cell r="C384" t="str">
            <v>鸣皋烟</v>
          </cell>
          <cell r="D384" t="str">
            <v>不是技能</v>
          </cell>
          <cell r="E384" t="str">
            <v>轻功</v>
          </cell>
          <cell r="G384">
            <v>3</v>
          </cell>
          <cell r="H384">
            <v>8</v>
          </cell>
          <cell r="I384" t="str">
            <v>被动</v>
          </cell>
          <cell r="J384" t="str">
            <v>武学注解</v>
          </cell>
          <cell r="M384" t="str">
            <v>1招式调息时间30秒。</v>
          </cell>
          <cell r="R384">
            <v>0</v>
          </cell>
          <cell r="S384" t="str">
            <v>增加buff</v>
          </cell>
          <cell r="T384">
            <v>3010203</v>
          </cell>
          <cell r="W384" t="str">
            <v>1;1</v>
          </cell>
          <cell r="X384" t="str">
            <v>被动招式：【粘蝉环步】招式调息时间降低至30秒。</v>
          </cell>
          <cell r="Y384">
            <v>1</v>
          </cell>
          <cell r="Z384">
            <v>2</v>
          </cell>
          <cell r="AE384">
            <v>0</v>
          </cell>
          <cell r="AO384" t="str">
            <v>tricks/3010204</v>
          </cell>
          <cell r="AP384">
            <v>3010204</v>
          </cell>
        </row>
        <row r="385">
          <cell r="C385" t="str">
            <v>蝉鸣秋</v>
          </cell>
          <cell r="D385" t="str">
            <v>不是技能</v>
          </cell>
          <cell r="E385" t="str">
            <v>轻功</v>
          </cell>
          <cell r="G385">
            <v>4</v>
          </cell>
          <cell r="H385">
            <v>8</v>
          </cell>
          <cell r="I385" t="str">
            <v>被动</v>
          </cell>
          <cell r="J385" t="str">
            <v>武学注解</v>
          </cell>
          <cell r="M385" t="str">
            <v>提升命中X+身法*系数/境界。</v>
          </cell>
          <cell r="R385">
            <v>0</v>
          </cell>
          <cell r="S385" t="str">
            <v>增加buff</v>
          </cell>
          <cell r="T385">
            <v>3010204</v>
          </cell>
          <cell r="W385" t="str">
            <v>1;1</v>
          </cell>
          <cell r="X385" t="str">
            <v>被动招式：移动速度增加25。</v>
          </cell>
          <cell r="Y385">
            <v>0</v>
          </cell>
          <cell r="Z385">
            <v>0</v>
          </cell>
          <cell r="AE385">
            <v>0</v>
          </cell>
          <cell r="AO385" t="str">
            <v>tricks/3010205</v>
          </cell>
          <cell r="AP385">
            <v>3010205</v>
          </cell>
        </row>
        <row r="386">
          <cell r="C386" t="str">
            <v>游身步</v>
          </cell>
          <cell r="D386" t="str">
            <v>不是技能</v>
          </cell>
          <cell r="E386" t="str">
            <v>轻功</v>
          </cell>
          <cell r="G386">
            <v>6</v>
          </cell>
          <cell r="H386">
            <v>8</v>
          </cell>
          <cell r="I386" t="str">
            <v>被动</v>
          </cell>
          <cell r="J386" t="str">
            <v>武学注解</v>
          </cell>
          <cell r="M386" t="str">
            <v>被动技能：体力上限提升5</v>
          </cell>
          <cell r="R386">
            <v>0</v>
          </cell>
          <cell r="S386" t="str">
            <v>增加buff</v>
          </cell>
          <cell r="X386" t="str">
            <v>被动招式：被动招式：体力上限提升5。</v>
          </cell>
          <cell r="Y386">
            <v>0</v>
          </cell>
          <cell r="Z386">
            <v>0</v>
          </cell>
          <cell r="AE386">
            <v>0</v>
          </cell>
          <cell r="AO386" t="str">
            <v>tricks/3010207</v>
          </cell>
          <cell r="AP386">
            <v>3010206</v>
          </cell>
        </row>
        <row r="387">
          <cell r="C387" t="str">
            <v>昼夏生</v>
          </cell>
          <cell r="D387" t="str">
            <v>不是技能</v>
          </cell>
          <cell r="E387" t="str">
            <v>轻功</v>
          </cell>
          <cell r="G387">
            <v>5</v>
          </cell>
          <cell r="H387">
            <v>8</v>
          </cell>
          <cell r="I387" t="str">
            <v>被动</v>
          </cell>
          <cell r="J387" t="str">
            <v>武学注解</v>
          </cell>
          <cell r="M387" t="str">
            <v>1招式调息时间20秒。</v>
          </cell>
          <cell r="R387">
            <v>0</v>
          </cell>
          <cell r="S387" t="str">
            <v>增加buff</v>
          </cell>
          <cell r="T387">
            <v>3010205</v>
          </cell>
          <cell r="W387" t="str">
            <v>1;1</v>
          </cell>
          <cell r="X387" t="str">
            <v>被动招式：【粘蝉环步】招式调息时间降低至20秒。</v>
          </cell>
          <cell r="Y387">
            <v>1</v>
          </cell>
          <cell r="Z387">
            <v>3</v>
          </cell>
          <cell r="AE387">
            <v>0</v>
          </cell>
          <cell r="AO387" t="str">
            <v>tricks/3010206</v>
          </cell>
          <cell r="AP387">
            <v>3010207</v>
          </cell>
        </row>
        <row r="388">
          <cell r="C388" t="str">
            <v>暮蝉运巧</v>
          </cell>
          <cell r="D388" t="str">
            <v>不是技能</v>
          </cell>
          <cell r="E388" t="str">
            <v>轻功</v>
          </cell>
          <cell r="G388">
            <v>7</v>
          </cell>
          <cell r="H388">
            <v>8</v>
          </cell>
          <cell r="I388" t="str">
            <v>被动</v>
          </cell>
          <cell r="J388" t="str">
            <v>武学注解</v>
          </cell>
          <cell r="M388" t="str">
            <v>本次弹反不耗体力。</v>
          </cell>
          <cell r="R388">
            <v>0</v>
          </cell>
          <cell r="S388" t="str">
            <v>增加buff</v>
          </cell>
          <cell r="T388">
            <v>3010206</v>
          </cell>
          <cell r="W388" t="str">
            <v>1;1</v>
          </cell>
          <cell r="X388" t="str">
            <v>被动招式：本次弹反不耗体力。</v>
          </cell>
          <cell r="Y388">
            <v>0</v>
          </cell>
          <cell r="Z388">
            <v>0</v>
          </cell>
          <cell r="AE388">
            <v>0</v>
          </cell>
          <cell r="AO388" t="str">
            <v>tricks/3010208</v>
          </cell>
          <cell r="AP388">
            <v>3010208</v>
          </cell>
        </row>
        <row r="389">
          <cell r="C389" t="str">
            <v>川流不息</v>
          </cell>
          <cell r="D389" t="str">
            <v>不是技能</v>
          </cell>
          <cell r="E389" t="str">
            <v>轻功</v>
          </cell>
          <cell r="G389">
            <v>1</v>
          </cell>
          <cell r="H389">
            <v>8</v>
          </cell>
          <cell r="I389" t="str">
            <v>主动</v>
          </cell>
          <cell r="J389" t="str">
            <v>武学总章</v>
          </cell>
          <cell r="M389" t="str">
            <v>后跃调息时间减少1秒</v>
          </cell>
          <cell r="R389">
            <v>0</v>
          </cell>
          <cell r="S389" t="str">
            <v>增加buff</v>
          </cell>
          <cell r="T389">
            <v>3010301</v>
          </cell>
          <cell r="W389" t="str">
            <v>1;1</v>
          </cell>
          <cell r="X389" t="str">
            <v>后跃调息时间减少1秒</v>
          </cell>
          <cell r="Y389">
            <v>1</v>
          </cell>
          <cell r="Z389">
            <v>1</v>
          </cell>
          <cell r="AO389" t="str">
            <v>tricks/3010301</v>
          </cell>
          <cell r="AP389">
            <v>3010301</v>
          </cell>
        </row>
        <row r="390">
          <cell r="C390" t="str">
            <v>如渠似通</v>
          </cell>
          <cell r="D390" t="str">
            <v>不是技能</v>
          </cell>
          <cell r="E390" t="str">
            <v>轻功</v>
          </cell>
          <cell r="G390">
            <v>1</v>
          </cell>
          <cell r="H390">
            <v>8</v>
          </cell>
          <cell r="I390" t="str">
            <v>被动</v>
          </cell>
          <cell r="J390" t="str">
            <v>武学注解</v>
          </cell>
          <cell r="M390" t="str">
            <v>提升闪避X+身法*系数/境界。</v>
          </cell>
          <cell r="R390">
            <v>0</v>
          </cell>
          <cell r="S390" t="str">
            <v>增加buff</v>
          </cell>
          <cell r="T390">
            <v>3010302</v>
          </cell>
          <cell r="W390" t="str">
            <v>1;1</v>
          </cell>
          <cell r="X390" t="str">
            <v>提升闪避X+身法*系数/境界。</v>
          </cell>
          <cell r="Y390">
            <v>0</v>
          </cell>
          <cell r="Z390">
            <v>0</v>
          </cell>
          <cell r="AO390" t="str">
            <v>tricks/3010302</v>
          </cell>
          <cell r="AP390">
            <v>3010302</v>
          </cell>
        </row>
        <row r="391">
          <cell r="C391" t="str">
            <v>水流云散</v>
          </cell>
          <cell r="D391" t="str">
            <v>不是技能</v>
          </cell>
          <cell r="E391" t="str">
            <v>轻功</v>
          </cell>
          <cell r="G391">
            <v>2</v>
          </cell>
          <cell r="H391">
            <v>8</v>
          </cell>
          <cell r="I391" t="str">
            <v>被动</v>
          </cell>
          <cell r="J391" t="str">
            <v>武学注解</v>
          </cell>
          <cell r="M391" t="str">
            <v>后跃调息时间减少2秒。</v>
          </cell>
          <cell r="R391">
            <v>0</v>
          </cell>
          <cell r="S391" t="str">
            <v>增加buff</v>
          </cell>
          <cell r="T391">
            <v>3010303</v>
          </cell>
          <cell r="W391" t="str">
            <v>1;1</v>
          </cell>
          <cell r="X391" t="str">
            <v>后跃调息时间减少2秒。</v>
          </cell>
          <cell r="Y391">
            <v>1</v>
          </cell>
          <cell r="Z391">
            <v>2</v>
          </cell>
          <cell r="AO391" t="str">
            <v>tricks/3010303</v>
          </cell>
          <cell r="AP391">
            <v>3010303</v>
          </cell>
        </row>
        <row r="392">
          <cell r="C392" t="str">
            <v>击水穿石</v>
          </cell>
          <cell r="D392" t="str">
            <v>不是技能</v>
          </cell>
          <cell r="E392" t="str">
            <v>轻功</v>
          </cell>
          <cell r="G392">
            <v>3</v>
          </cell>
          <cell r="H392">
            <v>8</v>
          </cell>
          <cell r="I392" t="str">
            <v>被动</v>
          </cell>
          <cell r="J392" t="str">
            <v>武学注解</v>
          </cell>
          <cell r="M392" t="str">
            <v>提升命中X+身法*系数/境界。</v>
          </cell>
          <cell r="R392">
            <v>0</v>
          </cell>
          <cell r="S392" t="str">
            <v>增加buff</v>
          </cell>
          <cell r="T392">
            <v>3010304</v>
          </cell>
          <cell r="W392" t="str">
            <v>1;1</v>
          </cell>
          <cell r="X392" t="str">
            <v>提升命中X+身法*系数/境界。</v>
          </cell>
          <cell r="Y392">
            <v>0</v>
          </cell>
          <cell r="Z392">
            <v>0</v>
          </cell>
          <cell r="AO392" t="str">
            <v>tricks/3010304</v>
          </cell>
          <cell r="AP392">
            <v>3010304</v>
          </cell>
        </row>
        <row r="393">
          <cell r="C393" t="str">
            <v>洄远山遥</v>
          </cell>
          <cell r="D393" t="str">
            <v>不是技能</v>
          </cell>
          <cell r="E393" t="str">
            <v>轻功</v>
          </cell>
          <cell r="G393">
            <v>4</v>
          </cell>
          <cell r="H393">
            <v>8</v>
          </cell>
          <cell r="I393" t="str">
            <v>被动</v>
          </cell>
          <cell r="J393" t="str">
            <v>武学注解</v>
          </cell>
          <cell r="M393" t="str">
            <v>后跃调息时间减少3秒。</v>
          </cell>
          <cell r="R393">
            <v>0</v>
          </cell>
          <cell r="S393" t="str">
            <v>增加buff</v>
          </cell>
          <cell r="T393">
            <v>3010305</v>
          </cell>
          <cell r="W393" t="str">
            <v>1;1</v>
          </cell>
          <cell r="X393" t="str">
            <v>后跃调息时间减少3秒。</v>
          </cell>
          <cell r="Y393">
            <v>1</v>
          </cell>
          <cell r="Z393">
            <v>3</v>
          </cell>
          <cell r="AO393" t="str">
            <v>tricks/3010305</v>
          </cell>
          <cell r="AP393">
            <v>3010305</v>
          </cell>
        </row>
        <row r="394">
          <cell r="C394" t="str">
            <v>涌泉洄</v>
          </cell>
          <cell r="D394" t="str">
            <v>不是技能</v>
          </cell>
          <cell r="E394" t="str">
            <v>轻功</v>
          </cell>
          <cell r="G394">
            <v>5</v>
          </cell>
          <cell r="H394">
            <v>8</v>
          </cell>
          <cell r="I394" t="str">
            <v>被动</v>
          </cell>
          <cell r="J394" t="str">
            <v>武学注解</v>
          </cell>
          <cell r="M394" t="str">
            <v>被动技能：每秒体力恢复+1点</v>
          </cell>
          <cell r="R394">
            <v>0</v>
          </cell>
          <cell r="S394" t="str">
            <v>增加buff</v>
          </cell>
          <cell r="X394" t="str">
            <v>被动招式：每秒体力恢复+1点</v>
          </cell>
          <cell r="Y394">
            <v>0</v>
          </cell>
          <cell r="Z394">
            <v>0</v>
          </cell>
          <cell r="AO394" t="str">
            <v>tricks/3010306</v>
          </cell>
          <cell r="AP394">
            <v>3010306</v>
          </cell>
        </row>
        <row r="395">
          <cell r="C395" t="str">
            <v>冲泉灌顶</v>
          </cell>
          <cell r="D395" t="str">
            <v>不是技能</v>
          </cell>
          <cell r="E395" t="str">
            <v>轻功</v>
          </cell>
          <cell r="G395">
            <v>6</v>
          </cell>
          <cell r="H395">
            <v>8</v>
          </cell>
          <cell r="I395" t="str">
            <v>被动</v>
          </cell>
          <cell r="J395" t="str">
            <v>武学注解</v>
          </cell>
          <cell r="M395" t="str">
            <v>被动技能：体力上限增加10</v>
          </cell>
          <cell r="R395">
            <v>0</v>
          </cell>
          <cell r="S395" t="str">
            <v>增加buff</v>
          </cell>
          <cell r="X395" t="str">
            <v>被动招式：体力上限增加10</v>
          </cell>
          <cell r="Y395">
            <v>0</v>
          </cell>
          <cell r="Z395">
            <v>0</v>
          </cell>
          <cell r="AO395" t="str">
            <v>tricks/3010307</v>
          </cell>
          <cell r="AP395">
            <v>3010307</v>
          </cell>
        </row>
        <row r="396">
          <cell r="C396" t="str">
            <v>易水留歌</v>
          </cell>
          <cell r="D396" t="str">
            <v>不是技能</v>
          </cell>
          <cell r="E396" t="str">
            <v>轻功</v>
          </cell>
          <cell r="G396">
            <v>7</v>
          </cell>
          <cell r="H396">
            <v>8</v>
          </cell>
          <cell r="I396" t="str">
            <v>被动</v>
          </cell>
          <cell r="J396" t="str">
            <v>武学注解</v>
          </cell>
          <cell r="M396" t="str">
            <v>后跃体力消耗减少5点。</v>
          </cell>
          <cell r="R396">
            <v>0</v>
          </cell>
          <cell r="S396" t="str">
            <v>增加buff</v>
          </cell>
          <cell r="T396">
            <v>3010306</v>
          </cell>
          <cell r="W396" t="str">
            <v>1;1</v>
          </cell>
          <cell r="X396" t="str">
            <v>后跃体力消耗减少5点。</v>
          </cell>
          <cell r="Y396">
            <v>0</v>
          </cell>
          <cell r="Z396">
            <v>0</v>
          </cell>
          <cell r="AO396" t="str">
            <v>tricks/3010308</v>
          </cell>
          <cell r="AP396">
            <v>3010308</v>
          </cell>
        </row>
        <row r="397">
          <cell r="C397" t="str">
            <v>凌波生尘</v>
          </cell>
          <cell r="D397" t="str">
            <v>不是技能</v>
          </cell>
          <cell r="E397" t="str">
            <v>轻功</v>
          </cell>
          <cell r="G397">
            <v>1</v>
          </cell>
          <cell r="H397">
            <v>8</v>
          </cell>
          <cell r="I397" t="str">
            <v>主动</v>
          </cell>
          <cell r="J397" t="str">
            <v>武学总章</v>
          </cell>
          <cell r="M397" t="str">
            <v>提升闪避率到50%+身法*系数/境界，持续10秒 调息时间30秒</v>
          </cell>
          <cell r="O397">
            <v>14</v>
          </cell>
          <cell r="R397">
            <v>0</v>
          </cell>
          <cell r="S397" t="str">
            <v>增加buff</v>
          </cell>
          <cell r="T397">
            <v>3010401</v>
          </cell>
          <cell r="W397" t="str">
            <v>1;1</v>
          </cell>
          <cell r="X397" t="str">
            <v>主动招式：施展后提升有概率使敌人无法命中自身，持续10秒。</v>
          </cell>
          <cell r="Y397">
            <v>1</v>
          </cell>
          <cell r="Z397">
            <v>1</v>
          </cell>
          <cell r="AE397">
            <v>2</v>
          </cell>
          <cell r="AG397">
            <v>30</v>
          </cell>
          <cell r="AL397" t="str">
            <v>qinggong_luoshentaxuebu</v>
          </cell>
          <cell r="AO397" t="str">
            <v>tricks/3010401</v>
          </cell>
          <cell r="AP397">
            <v>3010401</v>
          </cell>
        </row>
        <row r="398">
          <cell r="C398" t="str">
            <v>繁霜至曙</v>
          </cell>
          <cell r="D398" t="str">
            <v>不是技能</v>
          </cell>
          <cell r="E398" t="str">
            <v>轻功</v>
          </cell>
          <cell r="G398">
            <v>1</v>
          </cell>
          <cell r="H398">
            <v>8</v>
          </cell>
          <cell r="I398" t="str">
            <v>被动</v>
          </cell>
          <cell r="J398" t="str">
            <v>武学注解</v>
          </cell>
          <cell r="M398" t="str">
            <v>提升命中X+身法*系数/境界。</v>
          </cell>
          <cell r="R398">
            <v>0</v>
          </cell>
          <cell r="S398" t="str">
            <v>增加buff</v>
          </cell>
          <cell r="T398">
            <v>3010402</v>
          </cell>
          <cell r="W398" t="str">
            <v>1;1</v>
          </cell>
          <cell r="X398" t="str">
            <v>被动招式：提升自身攻击命中敌人的概率。</v>
          </cell>
          <cell r="Y398">
            <v>0</v>
          </cell>
          <cell r="Z398">
            <v>0</v>
          </cell>
          <cell r="AE398">
            <v>0</v>
          </cell>
          <cell r="AO398" t="str">
            <v>tricks/3010402</v>
          </cell>
          <cell r="AP398">
            <v>3010402</v>
          </cell>
        </row>
        <row r="399">
          <cell r="C399" t="str">
            <v>洛水寒</v>
          </cell>
          <cell r="D399" t="str">
            <v>不是技能</v>
          </cell>
          <cell r="E399" t="str">
            <v>轻功</v>
          </cell>
          <cell r="G399">
            <v>3</v>
          </cell>
          <cell r="H399">
            <v>8</v>
          </cell>
          <cell r="I399" t="str">
            <v>被动</v>
          </cell>
          <cell r="J399" t="str">
            <v>武学注解</v>
          </cell>
          <cell r="M399" t="str">
            <v>被动技能：每秒额外回复1体力</v>
          </cell>
          <cell r="X399" t="str">
            <v>被动招式：每秒额外回复1体力。</v>
          </cell>
          <cell r="Y399">
            <v>0</v>
          </cell>
          <cell r="Z399">
            <v>0</v>
          </cell>
          <cell r="AE399">
            <v>0</v>
          </cell>
          <cell r="AO399" t="str">
            <v>tricks/3010404</v>
          </cell>
          <cell r="AP399">
            <v>3010403</v>
          </cell>
        </row>
        <row r="400">
          <cell r="C400" t="str">
            <v>罗袂掩涕</v>
          </cell>
          <cell r="D400" t="str">
            <v>不是技能</v>
          </cell>
          <cell r="E400" t="str">
            <v>轻功</v>
          </cell>
          <cell r="G400">
            <v>2</v>
          </cell>
          <cell r="H400">
            <v>8</v>
          </cell>
          <cell r="I400" t="str">
            <v>被动</v>
          </cell>
          <cell r="J400" t="str">
            <v>武学注解</v>
          </cell>
          <cell r="M400" t="str">
            <v>1招式提升闪避率到60%+身法*系数/境界，持续2秒 调息时间25秒。</v>
          </cell>
          <cell r="R400">
            <v>0</v>
          </cell>
          <cell r="S400" t="str">
            <v>增加buff</v>
          </cell>
          <cell r="T400">
            <v>3010403</v>
          </cell>
          <cell r="W400" t="str">
            <v>1;1</v>
          </cell>
          <cell r="X400" t="str">
            <v>被动招式：【凌波生尘】招式无法命中自身的概率提升，调息时间降低至25秒。</v>
          </cell>
          <cell r="Y400">
            <v>1</v>
          </cell>
          <cell r="Z400">
            <v>2</v>
          </cell>
          <cell r="AE400">
            <v>0</v>
          </cell>
          <cell r="AO400" t="str">
            <v>tricks/3010403</v>
          </cell>
          <cell r="AP400">
            <v>3010404</v>
          </cell>
        </row>
        <row r="401">
          <cell r="C401" t="str">
            <v>暖玉生烟</v>
          </cell>
          <cell r="D401" t="str">
            <v>不是技能</v>
          </cell>
          <cell r="E401" t="str">
            <v>轻功</v>
          </cell>
          <cell r="G401">
            <v>4</v>
          </cell>
          <cell r="H401">
            <v>8</v>
          </cell>
          <cell r="I401" t="str">
            <v>被动</v>
          </cell>
          <cell r="J401" t="str">
            <v>武学注解</v>
          </cell>
          <cell r="M401" t="str">
            <v>被动技能：提升回血 XX+内息*系数/境界每秒</v>
          </cell>
          <cell r="X401" t="str">
            <v>被动招式：移动速度额外增加100。</v>
          </cell>
          <cell r="Y401">
            <v>0</v>
          </cell>
          <cell r="Z401">
            <v>0</v>
          </cell>
          <cell r="AE401">
            <v>0</v>
          </cell>
          <cell r="AO401" t="str">
            <v>tricks/3010405</v>
          </cell>
          <cell r="AP401">
            <v>3010405</v>
          </cell>
        </row>
        <row r="402">
          <cell r="C402" t="str">
            <v>哀逝异乡</v>
          </cell>
          <cell r="D402" t="str">
            <v>不是技能</v>
          </cell>
          <cell r="E402" t="str">
            <v>轻功</v>
          </cell>
          <cell r="G402">
            <v>5</v>
          </cell>
          <cell r="H402">
            <v>8</v>
          </cell>
          <cell r="I402" t="str">
            <v>被动</v>
          </cell>
          <cell r="J402" t="str">
            <v>武学注解</v>
          </cell>
          <cell r="M402" t="str">
            <v>1招式持续时如果被命中，恢复10点体力。</v>
          </cell>
          <cell r="R402">
            <v>0</v>
          </cell>
          <cell r="S402" t="str">
            <v>增加buff</v>
          </cell>
          <cell r="T402">
            <v>3010404</v>
          </cell>
          <cell r="W402" t="str">
            <v>1;1</v>
          </cell>
          <cell r="X402" t="str">
            <v>被动招式：【凌波生尘】招式持续时间提升至3秒。</v>
          </cell>
          <cell r="Y402">
            <v>0</v>
          </cell>
          <cell r="Z402">
            <v>0</v>
          </cell>
          <cell r="AE402">
            <v>0</v>
          </cell>
          <cell r="AO402" t="str">
            <v>tricks/3010406</v>
          </cell>
          <cell r="AP402">
            <v>3010406</v>
          </cell>
        </row>
        <row r="403">
          <cell r="C403" t="str">
            <v>神宵蔽光</v>
          </cell>
          <cell r="D403" t="str">
            <v>不是技能</v>
          </cell>
          <cell r="E403" t="str">
            <v>轻功</v>
          </cell>
          <cell r="G403">
            <v>6</v>
          </cell>
          <cell r="H403">
            <v>8</v>
          </cell>
          <cell r="I403" t="str">
            <v>被动</v>
          </cell>
          <cell r="J403" t="str">
            <v>武学注解</v>
          </cell>
          <cell r="M403" t="str">
            <v>1招式提升闪避率到70%+身法*系数/境界，持续2秒， 调息时间20秒。</v>
          </cell>
          <cell r="R403">
            <v>0</v>
          </cell>
          <cell r="S403" t="str">
            <v>增加buff</v>
          </cell>
          <cell r="T403">
            <v>3010405</v>
          </cell>
          <cell r="W403" t="str">
            <v>1;1</v>
          </cell>
          <cell r="X403" t="str">
            <v>被动招式：【凌波生尘】招式无法命中自身的概率提升，调息时间降低至20秒。</v>
          </cell>
          <cell r="Y403">
            <v>1</v>
          </cell>
          <cell r="Z403">
            <v>3</v>
          </cell>
          <cell r="AE403">
            <v>0</v>
          </cell>
          <cell r="AO403" t="str">
            <v>tricks/3010407</v>
          </cell>
          <cell r="AP403">
            <v>3010407</v>
          </cell>
        </row>
        <row r="404">
          <cell r="C404" t="str">
            <v>鸣玉鸾偕</v>
          </cell>
          <cell r="D404" t="str">
            <v>不是技能</v>
          </cell>
          <cell r="E404" t="str">
            <v>轻功</v>
          </cell>
          <cell r="G404">
            <v>7</v>
          </cell>
          <cell r="H404">
            <v>8</v>
          </cell>
          <cell r="I404" t="str">
            <v>被动</v>
          </cell>
          <cell r="J404" t="str">
            <v>武学注解</v>
          </cell>
          <cell r="M404" t="str">
            <v>1招式持续3秒。</v>
          </cell>
          <cell r="R404">
            <v>0</v>
          </cell>
          <cell r="S404" t="str">
            <v>增加buff</v>
          </cell>
          <cell r="T404">
            <v>3010406</v>
          </cell>
          <cell r="W404" t="str">
            <v>1;1</v>
          </cell>
          <cell r="X404" t="str">
            <v>被动招式：【凌波生尘】招式持续时如果被命中，恢复10点体力。</v>
          </cell>
          <cell r="Y404">
            <v>0</v>
          </cell>
          <cell r="Z404">
            <v>0</v>
          </cell>
          <cell r="AE404">
            <v>0</v>
          </cell>
          <cell r="AO404" t="str">
            <v>tricks/3010408</v>
          </cell>
          <cell r="AP404">
            <v>3010408</v>
          </cell>
        </row>
        <row r="405">
          <cell r="C405" t="str">
            <v>如香故</v>
          </cell>
          <cell r="D405" t="str">
            <v>不是技能</v>
          </cell>
          <cell r="E405" t="str">
            <v>轻功</v>
          </cell>
          <cell r="G405">
            <v>1</v>
          </cell>
          <cell r="H405">
            <v>8</v>
          </cell>
          <cell r="I405" t="str">
            <v>主动</v>
          </cell>
          <cell r="J405" t="str">
            <v>武学总章</v>
          </cell>
          <cell r="K405">
            <v>1</v>
          </cell>
          <cell r="M405" t="str">
            <v>血量每降低5%，提升移动速度1%。</v>
          </cell>
          <cell r="R405">
            <v>0</v>
          </cell>
          <cell r="S405" t="str">
            <v>增加buff</v>
          </cell>
          <cell r="T405">
            <v>3010501</v>
          </cell>
          <cell r="W405" t="str">
            <v>1;1</v>
          </cell>
          <cell r="X405" t="str">
            <v>被动招式：血量每降低5%，提升移动速度1%。</v>
          </cell>
          <cell r="Y405">
            <v>1</v>
          </cell>
          <cell r="Z405">
            <v>1</v>
          </cell>
          <cell r="AE405">
            <v>0</v>
          </cell>
          <cell r="AO405" t="str">
            <v>tricks/3010501</v>
          </cell>
          <cell r="AP405">
            <v>3010501</v>
          </cell>
        </row>
        <row r="406">
          <cell r="C406" t="str">
            <v>群芳任妒</v>
          </cell>
          <cell r="D406" t="str">
            <v>不是技能</v>
          </cell>
          <cell r="E406" t="str">
            <v>轻功</v>
          </cell>
          <cell r="G406">
            <v>1</v>
          </cell>
          <cell r="H406">
            <v>8</v>
          </cell>
          <cell r="I406" t="str">
            <v>被动</v>
          </cell>
          <cell r="J406" t="str">
            <v>武学注解</v>
          </cell>
          <cell r="M406" t="str">
            <v>提升回血 X+内息*系数/境界 每秒</v>
          </cell>
          <cell r="R406">
            <v>0</v>
          </cell>
          <cell r="S406" t="str">
            <v>增加buff</v>
          </cell>
          <cell r="T406">
            <v>3010502</v>
          </cell>
          <cell r="W406" t="str">
            <v>1;1</v>
          </cell>
          <cell r="X406" t="str">
            <v>被动招式：移动速度额外增加20。</v>
          </cell>
          <cell r="Y406">
            <v>0</v>
          </cell>
          <cell r="Z406">
            <v>0</v>
          </cell>
          <cell r="AE406">
            <v>0</v>
          </cell>
          <cell r="AO406" t="str">
            <v>tricks/3010502</v>
          </cell>
          <cell r="AP406">
            <v>3010502</v>
          </cell>
        </row>
        <row r="407">
          <cell r="C407" t="str">
            <v>独寒归</v>
          </cell>
          <cell r="D407" t="str">
            <v>不是技能</v>
          </cell>
          <cell r="E407" t="str">
            <v>轻功</v>
          </cell>
          <cell r="G407">
            <v>2</v>
          </cell>
          <cell r="H407">
            <v>8</v>
          </cell>
          <cell r="I407" t="str">
            <v>被动</v>
          </cell>
          <cell r="J407" t="str">
            <v>武学注解</v>
          </cell>
          <cell r="M407" t="str">
            <v>每秒额外回复1体力</v>
          </cell>
          <cell r="R407">
            <v>0</v>
          </cell>
          <cell r="S407" t="str">
            <v>增加buff</v>
          </cell>
          <cell r="X407" t="str">
            <v>被动招式：每秒额外回复1体力</v>
          </cell>
          <cell r="Y407">
            <v>0</v>
          </cell>
          <cell r="Z407">
            <v>0</v>
          </cell>
          <cell r="AE407">
            <v>0</v>
          </cell>
          <cell r="AO407" t="str">
            <v>tricks/3010503</v>
          </cell>
          <cell r="AP407">
            <v>3010503</v>
          </cell>
        </row>
        <row r="408">
          <cell r="C408" t="str">
            <v>暗香盖雪</v>
          </cell>
          <cell r="D408" t="str">
            <v>不是技能</v>
          </cell>
          <cell r="E408" t="str">
            <v>轻功</v>
          </cell>
          <cell r="G408">
            <v>3</v>
          </cell>
          <cell r="H408">
            <v>8</v>
          </cell>
          <cell r="I408" t="str">
            <v>被动</v>
          </cell>
          <cell r="J408" t="str">
            <v>武学注解</v>
          </cell>
          <cell r="M408" t="str">
            <v>血量每降低4%，提升移动速度1%。</v>
          </cell>
          <cell r="R408">
            <v>0</v>
          </cell>
          <cell r="S408" t="str">
            <v>增加buff</v>
          </cell>
          <cell r="T408">
            <v>3010503</v>
          </cell>
          <cell r="W408" t="str">
            <v>1;1</v>
          </cell>
          <cell r="X408" t="str">
            <v>被动招式：血量每降低4%，提升移动速度1%。</v>
          </cell>
          <cell r="Y408">
            <v>1</v>
          </cell>
          <cell r="Z408">
            <v>2</v>
          </cell>
          <cell r="AE408">
            <v>0</v>
          </cell>
          <cell r="AO408" t="str">
            <v>tricks/3010504</v>
          </cell>
          <cell r="AP408">
            <v>3010504</v>
          </cell>
        </row>
        <row r="409">
          <cell r="C409" t="str">
            <v>寒梅缀枝</v>
          </cell>
          <cell r="D409" t="str">
            <v>不是技能</v>
          </cell>
          <cell r="E409" t="str">
            <v>轻功</v>
          </cell>
          <cell r="G409">
            <v>4</v>
          </cell>
          <cell r="H409">
            <v>8</v>
          </cell>
          <cell r="I409" t="str">
            <v>被动</v>
          </cell>
          <cell r="J409" t="str">
            <v>武学注解</v>
          </cell>
          <cell r="M409" t="str">
            <v>提升命中X+身法*系数/境界</v>
          </cell>
          <cell r="R409">
            <v>0</v>
          </cell>
          <cell r="S409" t="str">
            <v>增加buff</v>
          </cell>
          <cell r="T409">
            <v>3010504</v>
          </cell>
          <cell r="W409" t="str">
            <v>1;1</v>
          </cell>
          <cell r="X409" t="str">
            <v>被动招式：体力上限额外增加2。</v>
          </cell>
          <cell r="Y409">
            <v>0</v>
          </cell>
          <cell r="Z409">
            <v>0</v>
          </cell>
          <cell r="AE409">
            <v>0</v>
          </cell>
          <cell r="AO409" t="str">
            <v>tricks/3010505</v>
          </cell>
          <cell r="AP409">
            <v>3010505</v>
          </cell>
        </row>
        <row r="410">
          <cell r="C410" t="str">
            <v>傲骨梅十</v>
          </cell>
          <cell r="D410" t="str">
            <v>不是技能</v>
          </cell>
          <cell r="E410" t="str">
            <v>轻功</v>
          </cell>
          <cell r="G410">
            <v>5</v>
          </cell>
          <cell r="H410">
            <v>8</v>
          </cell>
          <cell r="I410" t="str">
            <v>被动</v>
          </cell>
          <cell r="J410" t="str">
            <v>武学注解</v>
          </cell>
          <cell r="M410" t="str">
            <v>为上阵同伴增加X%外功防御和X%内功防御</v>
          </cell>
          <cell r="R410">
            <v>0</v>
          </cell>
          <cell r="S410" t="str">
            <v>增加buff</v>
          </cell>
          <cell r="X410" t="str">
            <v>被动招式：为上阵同伴增加外功防御和内功防御</v>
          </cell>
          <cell r="Y410">
            <v>0</v>
          </cell>
          <cell r="Z410">
            <v>0</v>
          </cell>
          <cell r="AE410">
            <v>0</v>
          </cell>
          <cell r="AO410" t="str">
            <v>tricks/3010506</v>
          </cell>
          <cell r="AP410">
            <v>3010506</v>
          </cell>
        </row>
        <row r="411">
          <cell r="C411" t="str">
            <v>暮诗咏雪</v>
          </cell>
          <cell r="D411" t="str">
            <v>不是技能</v>
          </cell>
          <cell r="E411" t="str">
            <v>轻功</v>
          </cell>
          <cell r="G411">
            <v>6</v>
          </cell>
          <cell r="H411">
            <v>8</v>
          </cell>
          <cell r="I411" t="str">
            <v>被动</v>
          </cell>
          <cell r="J411" t="str">
            <v>武学注解</v>
          </cell>
          <cell r="M411" t="str">
            <v>血量每降低3%，提升移动速度1%</v>
          </cell>
          <cell r="R411">
            <v>0</v>
          </cell>
          <cell r="S411" t="str">
            <v>增加buff</v>
          </cell>
          <cell r="T411">
            <v>3010505</v>
          </cell>
          <cell r="W411" t="str">
            <v>1;1</v>
          </cell>
          <cell r="X411" t="str">
            <v>被动招式：血量每降低3%，提升移动速度1%</v>
          </cell>
          <cell r="Y411">
            <v>1</v>
          </cell>
          <cell r="Z411">
            <v>3</v>
          </cell>
          <cell r="AE411">
            <v>0</v>
          </cell>
          <cell r="AO411" t="str">
            <v>tricks/3010507</v>
          </cell>
          <cell r="AP411">
            <v>3010507</v>
          </cell>
        </row>
        <row r="412">
          <cell r="C412" t="str">
            <v>淡墨洗砚</v>
          </cell>
          <cell r="D412" t="str">
            <v>不是技能</v>
          </cell>
          <cell r="E412" t="str">
            <v>轻功</v>
          </cell>
          <cell r="G412">
            <v>7</v>
          </cell>
          <cell r="H412">
            <v>8</v>
          </cell>
          <cell r="I412" t="str">
            <v>被动</v>
          </cell>
          <cell r="J412" t="str">
            <v>武学注解</v>
          </cell>
          <cell r="M412" t="str">
            <v>免伤提升10%，在场每多1个敌人减少1%免伤，最多减少10%。</v>
          </cell>
          <cell r="R412">
            <v>0</v>
          </cell>
          <cell r="S412" t="str">
            <v>增加buff</v>
          </cell>
          <cell r="T412">
            <v>3010506</v>
          </cell>
          <cell r="W412" t="str">
            <v>1;1</v>
          </cell>
          <cell r="X412" t="str">
            <v>被动招式：免伤提升10%，在场敌人比自身阵营的人数每多1个，敌人减少1%外功防御和内功防御，最多减少10%。</v>
          </cell>
          <cell r="Y412">
            <v>0</v>
          </cell>
          <cell r="Z412">
            <v>0</v>
          </cell>
          <cell r="AE412">
            <v>0</v>
          </cell>
          <cell r="AO412" t="str">
            <v>tricks/3010508</v>
          </cell>
          <cell r="AP412">
            <v>3010508</v>
          </cell>
        </row>
        <row r="413">
          <cell r="C413" t="str">
            <v>狳甲翻</v>
          </cell>
          <cell r="D413" t="str">
            <v>不是技能</v>
          </cell>
          <cell r="E413" t="str">
            <v>轻功</v>
          </cell>
          <cell r="G413">
            <v>1</v>
          </cell>
          <cell r="H413">
            <v>8</v>
          </cell>
          <cell r="I413" t="str">
            <v>主动</v>
          </cell>
          <cell r="J413" t="str">
            <v>武学总章</v>
          </cell>
          <cell r="M413" t="str">
            <v>主动招式：如同犰狳打滚一样，以无敌状态向前滚动一段距离。</v>
          </cell>
          <cell r="O413">
            <v>15</v>
          </cell>
          <cell r="R413">
            <v>0</v>
          </cell>
          <cell r="S413" t="str">
            <v>闪避</v>
          </cell>
          <cell r="T413">
            <v>3010601</v>
          </cell>
          <cell r="W413" t="str">
            <v>1;1</v>
          </cell>
          <cell r="X413" t="str">
            <v>主动招式：如同犰狳打滚一样，以无敌状态向前滚动一段距离。</v>
          </cell>
          <cell r="Y413">
            <v>1</v>
          </cell>
          <cell r="Z413">
            <v>1</v>
          </cell>
          <cell r="AE413">
            <v>2</v>
          </cell>
          <cell r="AG413">
            <v>10</v>
          </cell>
          <cell r="AL413" t="str">
            <v>qinggong_qiuyuchuangunshu</v>
          </cell>
          <cell r="AO413" t="str">
            <v>tricks/3010601</v>
          </cell>
          <cell r="AP413">
            <v>3010601</v>
          </cell>
        </row>
        <row r="414">
          <cell r="C414" t="str">
            <v>叠软猬</v>
          </cell>
          <cell r="D414" t="str">
            <v>不是技能</v>
          </cell>
          <cell r="E414" t="str">
            <v>轻功</v>
          </cell>
          <cell r="G414">
            <v>1</v>
          </cell>
          <cell r="H414">
            <v>8</v>
          </cell>
          <cell r="I414" t="str">
            <v>被动</v>
          </cell>
          <cell r="J414" t="str">
            <v>武学注解</v>
          </cell>
          <cell r="M414" t="str">
            <v>被动招式：每受到攻击1次，招式【狳甲翻】调息时间立即减少1秒。</v>
          </cell>
          <cell r="R414">
            <v>0</v>
          </cell>
          <cell r="S414" t="str">
            <v>增加buff</v>
          </cell>
          <cell r="T414">
            <v>3010602</v>
          </cell>
          <cell r="W414" t="str">
            <v>1;1</v>
          </cell>
          <cell r="X414" t="str">
            <v>被动招式：每受到攻击1次，招式【狳甲翻】调息时间立即减少1秒。</v>
          </cell>
          <cell r="Y414">
            <v>0</v>
          </cell>
          <cell r="Z414">
            <v>0</v>
          </cell>
          <cell r="AE414">
            <v>0</v>
          </cell>
          <cell r="AO414" t="str">
            <v>tricks/3010602</v>
          </cell>
          <cell r="AP414">
            <v>3010602</v>
          </cell>
        </row>
        <row r="415">
          <cell r="C415" t="str">
            <v>甲御鳞</v>
          </cell>
          <cell r="D415" t="str">
            <v>不是技能</v>
          </cell>
          <cell r="E415" t="str">
            <v>轻功</v>
          </cell>
          <cell r="G415">
            <v>3</v>
          </cell>
          <cell r="H415">
            <v>8</v>
          </cell>
          <cell r="I415" t="str">
            <v>被动</v>
          </cell>
          <cell r="J415" t="str">
            <v>武学注解</v>
          </cell>
          <cell r="M415" t="str">
            <v>被动技能：每秒额外回复1体力</v>
          </cell>
          <cell r="R415">
            <v>0</v>
          </cell>
          <cell r="S415" t="str">
            <v>增加buff</v>
          </cell>
          <cell r="X415" t="str">
            <v>被动招式：每秒额外回复1体力。</v>
          </cell>
          <cell r="Y415">
            <v>0</v>
          </cell>
          <cell r="Z415">
            <v>0</v>
          </cell>
          <cell r="AE415">
            <v>0</v>
          </cell>
          <cell r="AO415" t="str">
            <v>tricks/3010604</v>
          </cell>
          <cell r="AP415">
            <v>3010603</v>
          </cell>
        </row>
        <row r="416">
          <cell r="C416" t="str">
            <v>破洞伐庙</v>
          </cell>
          <cell r="D416" t="str">
            <v>不是技能</v>
          </cell>
          <cell r="E416" t="str">
            <v>轻功</v>
          </cell>
          <cell r="G416">
            <v>2</v>
          </cell>
          <cell r="H416">
            <v>8</v>
          </cell>
          <cell r="I416" t="str">
            <v>被动</v>
          </cell>
          <cell r="J416" t="str">
            <v>武学注解</v>
          </cell>
          <cell r="M416" t="str">
            <v>被动招式：招式【狳甲翻】调息时间降至8秒。</v>
          </cell>
          <cell r="R416">
            <v>0</v>
          </cell>
          <cell r="S416" t="str">
            <v>增加buff</v>
          </cell>
          <cell r="T416">
            <v>3010603</v>
          </cell>
          <cell r="U416" t="str">
            <v>CD,1</v>
          </cell>
          <cell r="W416" t="str">
            <v>1;1</v>
          </cell>
          <cell r="X416" t="str">
            <v>被动招式：招式【狳甲翻】调息时间降至8秒。</v>
          </cell>
          <cell r="Y416">
            <v>1</v>
          </cell>
          <cell r="Z416">
            <v>2</v>
          </cell>
          <cell r="AE416">
            <v>0</v>
          </cell>
          <cell r="AO416" t="str">
            <v>tricks/3010603</v>
          </cell>
          <cell r="AP416">
            <v>3010604</v>
          </cell>
        </row>
        <row r="417">
          <cell r="C417" t="str">
            <v>寻隙定神</v>
          </cell>
          <cell r="D417" t="str">
            <v>不是技能</v>
          </cell>
          <cell r="E417" t="str">
            <v>轻功</v>
          </cell>
          <cell r="G417">
            <v>4</v>
          </cell>
          <cell r="H417">
            <v>8</v>
          </cell>
          <cell r="I417" t="str">
            <v>被动</v>
          </cell>
          <cell r="J417" t="str">
            <v>武学注解</v>
          </cell>
          <cell r="M417" t="str">
            <v>被动招式：提升{0}命中。（影响属性：身法）</v>
          </cell>
          <cell r="R417">
            <v>0</v>
          </cell>
          <cell r="S417" t="str">
            <v>增加buff</v>
          </cell>
          <cell r="T417">
            <v>3010604</v>
          </cell>
          <cell r="W417" t="str">
            <v>1;1</v>
          </cell>
          <cell r="X417" t="str">
            <v>被动招式：移动速度额外增加10。</v>
          </cell>
          <cell r="Y417">
            <v>0</v>
          </cell>
          <cell r="Z417">
            <v>0</v>
          </cell>
          <cell r="AE417">
            <v>0</v>
          </cell>
          <cell r="AO417" t="str">
            <v>tricks/3010605</v>
          </cell>
          <cell r="AP417">
            <v>3010605</v>
          </cell>
        </row>
        <row r="418">
          <cell r="C418" t="str">
            <v>环犰无痕</v>
          </cell>
          <cell r="D418" t="str">
            <v>不是技能</v>
          </cell>
          <cell r="E418" t="str">
            <v>轻功</v>
          </cell>
          <cell r="G418">
            <v>6</v>
          </cell>
          <cell r="H418">
            <v>8</v>
          </cell>
          <cell r="I418" t="str">
            <v>被动</v>
          </cell>
          <cell r="J418" t="str">
            <v>武学注解</v>
          </cell>
          <cell r="M418" t="str">
            <v>被动招式：招式【狳甲翻】调息时间降至5秒，且附带【撙节】效果：翻滚后体力恢复每秒2点，持续5秒。</v>
          </cell>
          <cell r="R418">
            <v>0</v>
          </cell>
          <cell r="S418" t="str">
            <v>增加buff</v>
          </cell>
          <cell r="T418">
            <v>3010606</v>
          </cell>
          <cell r="W418" t="str">
            <v>1;1</v>
          </cell>
          <cell r="X418" t="str">
            <v>被动招式：施展【狳甲翻】后附带【撙节】效果：翻滚后体力恢复每秒2点，持续5秒。</v>
          </cell>
          <cell r="Y418">
            <v>0</v>
          </cell>
          <cell r="Z418">
            <v>0</v>
          </cell>
          <cell r="AE418">
            <v>0</v>
          </cell>
          <cell r="AO418" t="str">
            <v>tricks/3010607</v>
          </cell>
          <cell r="AP418">
            <v>3010606</v>
          </cell>
        </row>
        <row r="419">
          <cell r="C419" t="str">
            <v>穿山梭海</v>
          </cell>
          <cell r="D419" t="str">
            <v>不是技能</v>
          </cell>
          <cell r="E419" t="str">
            <v>轻功</v>
          </cell>
          <cell r="G419">
            <v>5</v>
          </cell>
          <cell r="H419">
            <v>8</v>
          </cell>
          <cell r="I419" t="str">
            <v>被动</v>
          </cell>
          <cell r="J419" t="str">
            <v>武学注解</v>
          </cell>
          <cell r="M419" t="str">
            <v>被动招式：招式【狳甲翻】调息时间降至6秒。</v>
          </cell>
          <cell r="R419">
            <v>0</v>
          </cell>
          <cell r="S419" t="str">
            <v>增加buff</v>
          </cell>
          <cell r="T419">
            <v>3010605</v>
          </cell>
          <cell r="U419" t="str">
            <v>CD,25</v>
          </cell>
          <cell r="W419" t="str">
            <v>1;1</v>
          </cell>
          <cell r="X419" t="str">
            <v>被动招式：招式【狳甲翻】调息时间降至6秒。</v>
          </cell>
          <cell r="Y419">
            <v>1</v>
          </cell>
          <cell r="Z419">
            <v>3</v>
          </cell>
          <cell r="AE419">
            <v>0</v>
          </cell>
          <cell r="AO419" t="str">
            <v>tricks/3010606</v>
          </cell>
          <cell r="AP419">
            <v>3010607</v>
          </cell>
        </row>
        <row r="420">
          <cell r="C420" t="str">
            <v>地霸身</v>
          </cell>
          <cell r="D420" t="str">
            <v>不是技能</v>
          </cell>
          <cell r="E420" t="str">
            <v>轻功</v>
          </cell>
          <cell r="G420">
            <v>7</v>
          </cell>
          <cell r="H420">
            <v>8</v>
          </cell>
          <cell r="I420" t="str">
            <v>被动</v>
          </cell>
          <cell r="J420" t="str">
            <v>武学注解</v>
          </cell>
          <cell r="M420" t="str">
            <v>被动技能，翻滚后获得【霸体】效果，持续3秒</v>
          </cell>
          <cell r="R420">
            <v>0</v>
          </cell>
          <cell r="S420" t="str">
            <v>增加buff</v>
          </cell>
          <cell r="X420" t="str">
            <v>被动招式，翻滚后获得【霸体】效果，持续3秒</v>
          </cell>
          <cell r="Y420">
            <v>0</v>
          </cell>
          <cell r="Z420">
            <v>0</v>
          </cell>
          <cell r="AE420">
            <v>0</v>
          </cell>
          <cell r="AO420" t="str">
            <v>tricks/3010608</v>
          </cell>
          <cell r="AP420">
            <v>3010608</v>
          </cell>
        </row>
        <row r="421">
          <cell r="C421" t="str">
            <v>广凌纳云</v>
          </cell>
          <cell r="D421" t="str">
            <v>不是技能</v>
          </cell>
          <cell r="E421" t="str">
            <v>轻功</v>
          </cell>
          <cell r="G421">
            <v>1</v>
          </cell>
          <cell r="H421">
            <v>8</v>
          </cell>
          <cell r="I421" t="str">
            <v>主动</v>
          </cell>
          <cell r="J421" t="str">
            <v>武学总章</v>
          </cell>
          <cell r="M421" t="str">
            <v>主动招式：给自己BUFF，格挡时提升内劲生成速度20%，持续6秒，调息时间30秒</v>
          </cell>
          <cell r="O421">
            <v>16</v>
          </cell>
          <cell r="R421">
            <v>0</v>
          </cell>
          <cell r="S421" t="str">
            <v>增加buff</v>
          </cell>
          <cell r="T421">
            <v>3010701</v>
          </cell>
          <cell r="W421" t="str">
            <v>1;1</v>
          </cell>
          <cell r="X421" t="str">
            <v>主动招式：获得【凌云】效果，提升内劲生成速度20%，持续6秒。</v>
          </cell>
          <cell r="Y421">
            <v>1</v>
          </cell>
          <cell r="Z421">
            <v>1</v>
          </cell>
          <cell r="AE421">
            <v>2</v>
          </cell>
          <cell r="AG421">
            <v>15</v>
          </cell>
          <cell r="AL421" t="str">
            <v>qinggong_tiyunzong</v>
          </cell>
          <cell r="AO421" t="str">
            <v>tricks/3010701</v>
          </cell>
          <cell r="AP421">
            <v>3010701</v>
          </cell>
        </row>
        <row r="422">
          <cell r="C422" t="str">
            <v>云鬟梯</v>
          </cell>
          <cell r="D422" t="str">
            <v>不是技能</v>
          </cell>
          <cell r="E422" t="str">
            <v>轻功</v>
          </cell>
          <cell r="G422">
            <v>1</v>
          </cell>
          <cell r="H422">
            <v>8</v>
          </cell>
          <cell r="I422" t="str">
            <v>被动</v>
          </cell>
          <cell r="J422" t="str">
            <v>武学注解</v>
          </cell>
          <cell r="M422" t="str">
            <v>提升闪避 X+身法*系数/境界。</v>
          </cell>
          <cell r="R422">
            <v>0</v>
          </cell>
          <cell r="S422" t="str">
            <v>增加buff</v>
          </cell>
          <cell r="T422">
            <v>3010702</v>
          </cell>
          <cell r="W422" t="str">
            <v>1;1</v>
          </cell>
          <cell r="X422" t="str">
            <v>被动招式：每秒额外回复1体力。</v>
          </cell>
          <cell r="Y422">
            <v>0</v>
          </cell>
          <cell r="Z422">
            <v>0</v>
          </cell>
          <cell r="AE422">
            <v>0</v>
          </cell>
          <cell r="AO422" t="str">
            <v>tricks/3010702</v>
          </cell>
          <cell r="AP422">
            <v>3010702</v>
          </cell>
        </row>
        <row r="423">
          <cell r="C423" t="str">
            <v>太和游身法</v>
          </cell>
          <cell r="D423" t="str">
            <v>不是技能</v>
          </cell>
          <cell r="E423" t="str">
            <v>轻功</v>
          </cell>
          <cell r="G423">
            <v>3</v>
          </cell>
          <cell r="H423">
            <v>8</v>
          </cell>
          <cell r="I423" t="str">
            <v>被动</v>
          </cell>
          <cell r="J423" t="str">
            <v>武学注解</v>
          </cell>
          <cell r="M423" t="str">
            <v>提升本门武学连击几率X+身法*系数/境界。</v>
          </cell>
          <cell r="R423">
            <v>0</v>
          </cell>
          <cell r="S423" t="str">
            <v>增加buff</v>
          </cell>
          <cell r="T423">
            <v>3010704</v>
          </cell>
          <cell r="W423" t="str">
            <v>1;1</v>
          </cell>
          <cell r="X423" t="str">
            <v>被动招式：提升暴击几率。（影响属性：身法）</v>
          </cell>
          <cell r="Y423">
            <v>0</v>
          </cell>
          <cell r="Z423">
            <v>0</v>
          </cell>
          <cell r="AE423">
            <v>0</v>
          </cell>
          <cell r="AO423" t="str">
            <v>tricks/3010704</v>
          </cell>
          <cell r="AP423">
            <v>3010703</v>
          </cell>
        </row>
        <row r="424">
          <cell r="C424" t="str">
            <v>归藏步</v>
          </cell>
          <cell r="D424" t="str">
            <v>不是技能</v>
          </cell>
          <cell r="E424" t="str">
            <v>轻功</v>
          </cell>
          <cell r="G424">
            <v>2</v>
          </cell>
          <cell r="H424">
            <v>8</v>
          </cell>
          <cell r="I424" t="str">
            <v>被动</v>
          </cell>
          <cell r="J424" t="str">
            <v>武学注解</v>
          </cell>
          <cell r="M424" t="str">
            <v>1招式提升内劲生成速度25%，持续8秒，调息时间25秒。</v>
          </cell>
          <cell r="R424">
            <v>0</v>
          </cell>
          <cell r="S424" t="str">
            <v>增加buff</v>
          </cell>
          <cell r="T424">
            <v>3010703</v>
          </cell>
          <cell r="W424" t="str">
            <v>1;1</v>
          </cell>
          <cell r="X424" t="str">
            <v>被动招式：【广凌纳云】招式提升内劲生成速度25%，持续8秒，调息降低至时间25秒。</v>
          </cell>
          <cell r="Y424">
            <v>1</v>
          </cell>
          <cell r="Z424">
            <v>2</v>
          </cell>
          <cell r="AE424">
            <v>0</v>
          </cell>
          <cell r="AO424" t="str">
            <v>tricks/3010703</v>
          </cell>
          <cell r="AP424">
            <v>3010704</v>
          </cell>
        </row>
        <row r="425">
          <cell r="C425" t="str">
            <v>登云架</v>
          </cell>
          <cell r="D425" t="str">
            <v>不是技能</v>
          </cell>
          <cell r="E425" t="str">
            <v>轻功</v>
          </cell>
          <cell r="G425">
            <v>4</v>
          </cell>
          <cell r="H425">
            <v>8</v>
          </cell>
          <cell r="I425" t="str">
            <v>被动</v>
          </cell>
          <cell r="J425" t="str">
            <v>武学注解</v>
          </cell>
          <cell r="M425" t="str">
            <v>武学【太极拳】招式中【抱元守一】招架时间增加至10秒</v>
          </cell>
          <cell r="R425">
            <v>0</v>
          </cell>
          <cell r="S425" t="str">
            <v>增加buff</v>
          </cell>
          <cell r="X425" t="str">
            <v>被动招式：武学【太极拳】招式中【抱元守一】招架时间增加至10秒。</v>
          </cell>
          <cell r="Y425">
            <v>0</v>
          </cell>
          <cell r="Z425">
            <v>0</v>
          </cell>
          <cell r="AE425">
            <v>0</v>
          </cell>
          <cell r="AO425" t="str">
            <v>tricks/3010705</v>
          </cell>
          <cell r="AP425">
            <v>3010705</v>
          </cell>
        </row>
        <row r="426">
          <cell r="C426" t="str">
            <v>破云势</v>
          </cell>
          <cell r="D426" t="str">
            <v>不是技能</v>
          </cell>
          <cell r="E426" t="str">
            <v>轻功</v>
          </cell>
          <cell r="G426">
            <v>6</v>
          </cell>
          <cell r="H426">
            <v>8</v>
          </cell>
          <cell r="I426" t="str">
            <v>被动</v>
          </cell>
          <cell r="J426" t="str">
            <v>武学注解</v>
          </cell>
          <cell r="M426" t="str">
            <v>武学【太极拳】招式中【辟鸿蒙】眩晕时间增加1秒</v>
          </cell>
          <cell r="R426">
            <v>0</v>
          </cell>
          <cell r="S426" t="str">
            <v>增加buff</v>
          </cell>
          <cell r="X426" t="str">
            <v>被动招式：武学【太极拳】招式中【辟鸿蒙】眩晕时间增加1秒。</v>
          </cell>
          <cell r="Y426">
            <v>0</v>
          </cell>
          <cell r="Z426">
            <v>0</v>
          </cell>
          <cell r="AE426">
            <v>0</v>
          </cell>
          <cell r="AO426" t="str">
            <v>tricks/3010707</v>
          </cell>
          <cell r="AP426">
            <v>3010706</v>
          </cell>
        </row>
        <row r="427">
          <cell r="C427" t="str">
            <v>周而始</v>
          </cell>
          <cell r="D427" t="str">
            <v>不是技能</v>
          </cell>
          <cell r="E427" t="str">
            <v>轻功</v>
          </cell>
          <cell r="G427">
            <v>5</v>
          </cell>
          <cell r="H427">
            <v>8</v>
          </cell>
          <cell r="I427" t="str">
            <v>被动</v>
          </cell>
          <cell r="J427" t="str">
            <v>武学注解</v>
          </cell>
          <cell r="M427" t="str">
            <v>1招式提升内劲生成速度，持续10秒，调息时间20秒。</v>
          </cell>
          <cell r="R427">
            <v>0</v>
          </cell>
          <cell r="S427" t="str">
            <v>增加buff</v>
          </cell>
          <cell r="T427">
            <v>3010705</v>
          </cell>
          <cell r="W427" t="str">
            <v>1;1</v>
          </cell>
          <cell r="X427" t="str">
            <v>被动招式：【广凌纳云】招式提升内劲生成速度，持续10秒，调息时间20秒。</v>
          </cell>
          <cell r="Y427">
            <v>1</v>
          </cell>
          <cell r="Z427">
            <v>3</v>
          </cell>
          <cell r="AE427">
            <v>0</v>
          </cell>
          <cell r="AO427" t="str">
            <v>tricks/3010706</v>
          </cell>
          <cell r="AP427">
            <v>3010707</v>
          </cell>
        </row>
        <row r="428">
          <cell r="C428" t="str">
            <v>复纵层云</v>
          </cell>
          <cell r="D428" t="str">
            <v>不是技能</v>
          </cell>
          <cell r="E428" t="str">
            <v>轻功</v>
          </cell>
          <cell r="G428">
            <v>7</v>
          </cell>
          <cell r="H428">
            <v>8</v>
          </cell>
          <cell r="I428" t="str">
            <v>被动</v>
          </cell>
          <cell r="J428" t="str">
            <v>武学注解</v>
          </cell>
          <cell r="M428" t="str">
            <v>格挡成功后提高闪避X+身法*系数/境界 ，持续5秒。</v>
          </cell>
          <cell r="R428">
            <v>0</v>
          </cell>
          <cell r="S428" t="str">
            <v>增加buff</v>
          </cell>
          <cell r="T428">
            <v>3010706</v>
          </cell>
          <cell r="W428" t="str">
            <v>1;1</v>
          </cell>
          <cell r="X428" t="str">
            <v>被动招式：被动技能：真气上限增加3点。</v>
          </cell>
          <cell r="Y428">
            <v>0</v>
          </cell>
          <cell r="Z428">
            <v>0</v>
          </cell>
          <cell r="AE428">
            <v>0</v>
          </cell>
          <cell r="AO428" t="str">
            <v>tricks/3010708</v>
          </cell>
          <cell r="AP428">
            <v>3010708</v>
          </cell>
        </row>
        <row r="429">
          <cell r="C429" t="str">
            <v>离魂鬼降</v>
          </cell>
          <cell r="D429" t="str">
            <v>不是技能</v>
          </cell>
          <cell r="E429" t="str">
            <v>轻功</v>
          </cell>
          <cell r="G429">
            <v>1</v>
          </cell>
          <cell r="H429">
            <v>8</v>
          </cell>
          <cell r="I429" t="str">
            <v>主动</v>
          </cell>
          <cell r="J429" t="str">
            <v>武学总章</v>
          </cell>
          <cell r="M429" t="str">
            <v>下蹲，跳到血量最低的敌方身后（此过程无敌），给与敌方DEBUFF慌乱持续3秒，降低此敌防御30%，CD45秒。</v>
          </cell>
          <cell r="O429">
            <v>17</v>
          </cell>
          <cell r="R429">
            <v>0</v>
          </cell>
          <cell r="S429" t="str">
            <v>增加buff</v>
          </cell>
          <cell r="T429">
            <v>3010801</v>
          </cell>
          <cell r="W429" t="str">
            <v>1;1</v>
          </cell>
          <cell r="X429" t="str">
            <v>主动招式：跳到血量最低的敌方身后，给与敌人获得【慌乱】效果降低此敌防御30%，该效果持续5秒。</v>
          </cell>
          <cell r="Y429">
            <v>1</v>
          </cell>
          <cell r="Z429">
            <v>1</v>
          </cell>
          <cell r="AE429">
            <v>2</v>
          </cell>
          <cell r="AG429">
            <v>45</v>
          </cell>
          <cell r="AH429">
            <v>5</v>
          </cell>
          <cell r="AL429" t="str">
            <v>qinggong_wangliangguibu_1</v>
          </cell>
          <cell r="AO429" t="str">
            <v>tricks/3010801</v>
          </cell>
          <cell r="AP429">
            <v>3010801</v>
          </cell>
        </row>
        <row r="430">
          <cell r="C430" t="str">
            <v>影残乱</v>
          </cell>
          <cell r="D430" t="str">
            <v>不是技能</v>
          </cell>
          <cell r="E430" t="str">
            <v>轻功</v>
          </cell>
          <cell r="G430">
            <v>1</v>
          </cell>
          <cell r="H430">
            <v>8</v>
          </cell>
          <cell r="I430" t="str">
            <v>被动</v>
          </cell>
          <cell r="J430" t="str">
            <v>武学注解</v>
          </cell>
          <cell r="M430" t="str">
            <v>1技能攻击后提升移动速度10%，持续5秒</v>
          </cell>
          <cell r="R430">
            <v>0</v>
          </cell>
          <cell r="S430" t="str">
            <v>增加buff</v>
          </cell>
          <cell r="T430">
            <v>3010802</v>
          </cell>
          <cell r="W430" t="str">
            <v>1;1</v>
          </cell>
          <cell r="X430" t="str">
            <v>被动招式：每秒额外回复1体力。</v>
          </cell>
          <cell r="Y430">
            <v>0</v>
          </cell>
          <cell r="Z430">
            <v>0</v>
          </cell>
          <cell r="AE430">
            <v>0</v>
          </cell>
          <cell r="AO430" t="str">
            <v>tricks/3010802</v>
          </cell>
          <cell r="AP430">
            <v>3010802</v>
          </cell>
        </row>
        <row r="431">
          <cell r="C431" t="str">
            <v>晓残蛊</v>
          </cell>
          <cell r="D431" t="str">
            <v>不是技能</v>
          </cell>
          <cell r="E431" t="str">
            <v>轻功</v>
          </cell>
          <cell r="G431">
            <v>2</v>
          </cell>
          <cell r="H431">
            <v>8</v>
          </cell>
          <cell r="I431" t="str">
            <v>被动</v>
          </cell>
          <cell r="J431" t="str">
            <v>武学注解</v>
          </cell>
          <cell r="M431" t="str">
            <v>短兵武器额外提升5%内功攻击</v>
          </cell>
          <cell r="R431">
            <v>0</v>
          </cell>
          <cell r="S431" t="str">
            <v>增加buff</v>
          </cell>
          <cell r="X431" t="str">
            <v>被动招式：体力上限增加2</v>
          </cell>
          <cell r="Y431">
            <v>0</v>
          </cell>
          <cell r="Z431">
            <v>0</v>
          </cell>
          <cell r="AE431">
            <v>0</v>
          </cell>
          <cell r="AO431" t="str">
            <v>tricks/3010803</v>
          </cell>
          <cell r="AP431">
            <v>3010803</v>
          </cell>
        </row>
        <row r="432">
          <cell r="C432" t="str">
            <v>草木皆兵</v>
          </cell>
          <cell r="D432" t="str">
            <v>不是技能</v>
          </cell>
          <cell r="E432" t="str">
            <v>轻功</v>
          </cell>
          <cell r="G432">
            <v>3</v>
          </cell>
          <cell r="H432">
            <v>8</v>
          </cell>
          <cell r="I432" t="str">
            <v>被动</v>
          </cell>
          <cell r="J432" t="str">
            <v>武学注解</v>
          </cell>
          <cell r="M432" t="str">
            <v>1技能CD40秒。</v>
          </cell>
          <cell r="R432">
            <v>0</v>
          </cell>
          <cell r="S432" t="str">
            <v>增加buff</v>
          </cell>
          <cell r="T432">
            <v>3010803</v>
          </cell>
          <cell r="W432" t="str">
            <v>1;1</v>
          </cell>
          <cell r="X432" t="str">
            <v>被动招式：【离魂鬼降】招式调息时间降低至40秒。</v>
          </cell>
          <cell r="Y432">
            <v>1</v>
          </cell>
          <cell r="Z432">
            <v>2</v>
          </cell>
          <cell r="AE432">
            <v>0</v>
          </cell>
          <cell r="AO432" t="str">
            <v>tricks/3010804</v>
          </cell>
          <cell r="AP432">
            <v>3010804</v>
          </cell>
        </row>
        <row r="433">
          <cell r="C433" t="str">
            <v>猎戮无常</v>
          </cell>
          <cell r="D433" t="str">
            <v>不是技能</v>
          </cell>
          <cell r="E433" t="str">
            <v>轻功</v>
          </cell>
          <cell r="G433">
            <v>4</v>
          </cell>
          <cell r="H433">
            <v>8</v>
          </cell>
          <cell r="I433" t="str">
            <v>被动</v>
          </cell>
          <cell r="J433" t="str">
            <v>武学注解</v>
          </cell>
          <cell r="M433" t="str">
            <v>提升命中X+身法*系数/境界</v>
          </cell>
          <cell r="R433">
            <v>0</v>
          </cell>
          <cell r="S433" t="str">
            <v>增加buff</v>
          </cell>
          <cell r="T433">
            <v>3010804</v>
          </cell>
          <cell r="W433" t="str">
            <v>1;1</v>
          </cell>
          <cell r="X433" t="str">
            <v>被动招式：移动速度额外增加5。</v>
          </cell>
          <cell r="Y433">
            <v>0</v>
          </cell>
          <cell r="Z433">
            <v>0</v>
          </cell>
          <cell r="AE433">
            <v>0</v>
          </cell>
          <cell r="AO433" t="str">
            <v>tricks/3010805</v>
          </cell>
          <cell r="AP433">
            <v>3010805</v>
          </cell>
        </row>
        <row r="434">
          <cell r="C434" t="str">
            <v>噬骨吸髓</v>
          </cell>
          <cell r="D434" t="str">
            <v>不是技能</v>
          </cell>
          <cell r="E434" t="str">
            <v>轻功</v>
          </cell>
          <cell r="G434">
            <v>5</v>
          </cell>
          <cell r="H434">
            <v>8</v>
          </cell>
          <cell r="I434" t="str">
            <v>被动</v>
          </cell>
          <cell r="J434" t="str">
            <v>武学注解</v>
          </cell>
          <cell r="M434" t="str">
            <v>武学【七情缠蛊匕】招式中【瘴纠蔑】对浮空状态下的敌人造成的伤害额外增加X%</v>
          </cell>
          <cell r="R434">
            <v>0</v>
          </cell>
          <cell r="S434" t="str">
            <v>增加buff</v>
          </cell>
          <cell r="X434" t="str">
            <v>被动招式：五圣教武学招式调息时间减少1秒。</v>
          </cell>
          <cell r="Y434">
            <v>0</v>
          </cell>
          <cell r="Z434">
            <v>0</v>
          </cell>
          <cell r="AE434">
            <v>0</v>
          </cell>
          <cell r="AO434" t="str">
            <v>tricks/3010806</v>
          </cell>
          <cell r="AP434">
            <v>3010806</v>
          </cell>
        </row>
        <row r="435">
          <cell r="C435" t="str">
            <v>潜影炼形</v>
          </cell>
          <cell r="D435" t="str">
            <v>不是技能</v>
          </cell>
          <cell r="E435" t="str">
            <v>轻功</v>
          </cell>
          <cell r="G435">
            <v>6</v>
          </cell>
          <cell r="H435">
            <v>8</v>
          </cell>
          <cell r="I435" t="str">
            <v>被动</v>
          </cell>
          <cell r="J435" t="str">
            <v>武学注解</v>
          </cell>
          <cell r="M435" t="str">
            <v>1技能CD35秒</v>
          </cell>
          <cell r="R435">
            <v>0</v>
          </cell>
          <cell r="S435" t="str">
            <v>增加buff</v>
          </cell>
          <cell r="T435">
            <v>3010805</v>
          </cell>
          <cell r="W435" t="str">
            <v>1;1</v>
          </cell>
          <cell r="X435" t="str">
            <v>被动招式：【离魂鬼降】招式调息时间降低至35秒。</v>
          </cell>
          <cell r="Y435">
            <v>1</v>
          </cell>
          <cell r="Z435">
            <v>3</v>
          </cell>
          <cell r="AE435">
            <v>0</v>
          </cell>
          <cell r="AO435" t="str">
            <v>tricks/3010807</v>
          </cell>
          <cell r="AP435">
            <v>3010807</v>
          </cell>
        </row>
        <row r="436">
          <cell r="C436" t="str">
            <v>十殿阎罗</v>
          </cell>
          <cell r="D436" t="str">
            <v>不是技能</v>
          </cell>
          <cell r="E436" t="str">
            <v>轻功</v>
          </cell>
          <cell r="G436">
            <v>7</v>
          </cell>
          <cell r="H436">
            <v>8</v>
          </cell>
          <cell r="I436" t="str">
            <v>被动</v>
          </cell>
          <cell r="J436" t="str">
            <v>武学注解</v>
          </cell>
          <cell r="M436" t="str">
            <v>1技能CD30秒，且闪现后如果杀死带有DEBUFF慌乱的敌人，则刷新1技能CD。</v>
          </cell>
          <cell r="R436">
            <v>0</v>
          </cell>
          <cell r="S436" t="str">
            <v>增加buff</v>
          </cell>
          <cell r="T436">
            <v>3010806</v>
          </cell>
          <cell r="W436" t="str">
            <v>1;1</v>
          </cell>
          <cell r="X436" t="str">
            <v>被动招式：闪现后如果杀死带有【慌乱】效果的敌人，则刷新招式调息时间。</v>
          </cell>
          <cell r="Y436">
            <v>0</v>
          </cell>
          <cell r="Z436">
            <v>0</v>
          </cell>
          <cell r="AE436">
            <v>0</v>
          </cell>
          <cell r="AO436" t="str">
            <v>tricks/3010808</v>
          </cell>
          <cell r="AP436">
            <v>3010808</v>
          </cell>
        </row>
        <row r="437">
          <cell r="C437" t="str">
            <v>憩燕登云</v>
          </cell>
          <cell r="D437" t="str">
            <v>不是技能</v>
          </cell>
          <cell r="E437" t="str">
            <v>轻功</v>
          </cell>
          <cell r="G437">
            <v>1</v>
          </cell>
          <cell r="H437">
            <v>8</v>
          </cell>
          <cell r="I437" t="str">
            <v>主动</v>
          </cell>
          <cell r="J437" t="str">
            <v>武学总章</v>
          </cell>
          <cell r="M437" t="str">
            <v>主动技能：向上翻滚2步， CD30秒</v>
          </cell>
          <cell r="O437">
            <v>18</v>
          </cell>
          <cell r="R437">
            <v>0</v>
          </cell>
          <cell r="S437" t="str">
            <v>增加buff</v>
          </cell>
          <cell r="T437">
            <v>3010901</v>
          </cell>
          <cell r="W437" t="str">
            <v>1;1</v>
          </cell>
          <cell r="X437" t="str">
            <v>主动招式：施展轻功向上方或下方翻滚躲避攻击。</v>
          </cell>
          <cell r="Y437">
            <v>1</v>
          </cell>
          <cell r="Z437">
            <v>1</v>
          </cell>
          <cell r="AE437">
            <v>2</v>
          </cell>
          <cell r="AG437">
            <v>30</v>
          </cell>
          <cell r="AL437" t="str">
            <v>qinggong_yanzongbu</v>
          </cell>
          <cell r="AO437" t="str">
            <v>tricks/3010901</v>
          </cell>
          <cell r="AP437">
            <v>3010901</v>
          </cell>
        </row>
        <row r="438">
          <cell r="C438" t="str">
            <v>雀环身</v>
          </cell>
          <cell r="D438" t="str">
            <v>不是技能</v>
          </cell>
          <cell r="E438" t="str">
            <v>轻功</v>
          </cell>
          <cell r="G438">
            <v>1</v>
          </cell>
          <cell r="H438">
            <v>8</v>
          </cell>
          <cell r="I438" t="str">
            <v>被动</v>
          </cell>
          <cell r="J438" t="str">
            <v>武学注解</v>
          </cell>
          <cell r="M438" t="str">
            <v>每被攻击1次，1技能CD减少1秒</v>
          </cell>
          <cell r="R438">
            <v>0</v>
          </cell>
          <cell r="S438" t="str">
            <v>增加buff</v>
          </cell>
          <cell r="T438">
            <v>3010902</v>
          </cell>
          <cell r="W438" t="str">
            <v>1;1</v>
          </cell>
          <cell r="X438" t="str">
            <v>被动招式：每秒额外回复1体力。</v>
          </cell>
          <cell r="Y438">
            <v>0</v>
          </cell>
          <cell r="Z438">
            <v>0</v>
          </cell>
          <cell r="AE438">
            <v>0</v>
          </cell>
          <cell r="AO438" t="str">
            <v>tricks/3010902</v>
          </cell>
          <cell r="AP438">
            <v>3010902</v>
          </cell>
        </row>
        <row r="439">
          <cell r="C439" t="str">
            <v>游隼目</v>
          </cell>
          <cell r="D439" t="str">
            <v>不是技能</v>
          </cell>
          <cell r="E439" t="str">
            <v>轻功</v>
          </cell>
          <cell r="G439">
            <v>3</v>
          </cell>
          <cell r="H439">
            <v>8</v>
          </cell>
          <cell r="I439" t="str">
            <v>被动</v>
          </cell>
          <cell r="J439" t="str">
            <v>武学注解</v>
          </cell>
          <cell r="M439" t="str">
            <v>提升命中X+身法*系数/境界。</v>
          </cell>
          <cell r="R439">
            <v>0</v>
          </cell>
          <cell r="S439" t="str">
            <v>增加buff</v>
          </cell>
          <cell r="T439">
            <v>3010904</v>
          </cell>
          <cell r="W439" t="str">
            <v>1;1</v>
          </cell>
          <cell r="X439" t="str">
            <v>被动招式：体力上限增加2</v>
          </cell>
          <cell r="Y439">
            <v>0</v>
          </cell>
          <cell r="Z439">
            <v>0</v>
          </cell>
          <cell r="AE439">
            <v>0</v>
          </cell>
          <cell r="AO439" t="str">
            <v>tricks/3010904</v>
          </cell>
          <cell r="AP439">
            <v>3010903</v>
          </cell>
        </row>
        <row r="440">
          <cell r="C440" t="str">
            <v>驻栖巢</v>
          </cell>
          <cell r="D440" t="str">
            <v>不是技能</v>
          </cell>
          <cell r="E440" t="str">
            <v>轻功</v>
          </cell>
          <cell r="G440">
            <v>2</v>
          </cell>
          <cell r="H440">
            <v>8</v>
          </cell>
          <cell r="I440" t="str">
            <v>被动</v>
          </cell>
          <cell r="J440" t="str">
            <v>武学注解</v>
          </cell>
          <cell r="M440" t="str">
            <v>1技能CD25秒。</v>
          </cell>
          <cell r="R440">
            <v>0</v>
          </cell>
          <cell r="S440" t="str">
            <v>增加buff</v>
          </cell>
          <cell r="T440">
            <v>3010903</v>
          </cell>
          <cell r="W440" t="str">
            <v>1;1</v>
          </cell>
          <cell r="X440" t="str">
            <v>被动招式：【憩燕登云】招式调息时间25秒。</v>
          </cell>
          <cell r="Y440">
            <v>1</v>
          </cell>
          <cell r="Z440">
            <v>2</v>
          </cell>
          <cell r="AE440">
            <v>0</v>
          </cell>
          <cell r="AO440" t="str">
            <v>tricks/3010903</v>
          </cell>
          <cell r="AP440">
            <v>3010904</v>
          </cell>
        </row>
        <row r="441">
          <cell r="C441" t="str">
            <v>燕踏云</v>
          </cell>
          <cell r="D441" t="str">
            <v>不是技能</v>
          </cell>
          <cell r="E441" t="str">
            <v>轻功</v>
          </cell>
          <cell r="G441">
            <v>5</v>
          </cell>
          <cell r="H441">
            <v>8</v>
          </cell>
          <cell r="I441" t="str">
            <v>被动</v>
          </cell>
          <cell r="J441" t="str">
            <v>武学注解</v>
          </cell>
          <cell r="M441" t="str">
            <v>体力上限提升5</v>
          </cell>
          <cell r="X441" t="str">
            <v>被动招式：移动速度额外增加5。</v>
          </cell>
          <cell r="Y441">
            <v>0</v>
          </cell>
          <cell r="Z441">
            <v>0</v>
          </cell>
          <cell r="AE441">
            <v>0</v>
          </cell>
          <cell r="AO441" t="str">
            <v>tricks/3010906</v>
          </cell>
          <cell r="AP441">
            <v>3010905</v>
          </cell>
        </row>
        <row r="442">
          <cell r="C442" t="str">
            <v>燕子掠水</v>
          </cell>
          <cell r="D442" t="str">
            <v>不是技能</v>
          </cell>
          <cell r="E442" t="str">
            <v>轻功</v>
          </cell>
          <cell r="G442">
            <v>6</v>
          </cell>
          <cell r="H442">
            <v>8</v>
          </cell>
          <cell r="I442" t="str">
            <v>被动</v>
          </cell>
          <cell r="J442" t="str">
            <v>武学注解</v>
          </cell>
          <cell r="M442" t="str">
            <v>1技能CD15秒，翻滚后提升闪避10%，持续3秒。</v>
          </cell>
          <cell r="R442">
            <v>0</v>
          </cell>
          <cell r="S442" t="str">
            <v>增加buff</v>
          </cell>
          <cell r="T442">
            <v>3010906</v>
          </cell>
          <cell r="W442" t="str">
            <v>1;1</v>
          </cell>
          <cell r="X442" t="str">
            <v>被动招式：身法属性额外增加1。</v>
          </cell>
          <cell r="Y442">
            <v>0</v>
          </cell>
          <cell r="Z442">
            <v>0</v>
          </cell>
          <cell r="AE442">
            <v>0</v>
          </cell>
          <cell r="AO442" t="str">
            <v>tricks/3010907</v>
          </cell>
          <cell r="AP442">
            <v>3010906</v>
          </cell>
        </row>
        <row r="443">
          <cell r="C443" t="str">
            <v>翅羽不落</v>
          </cell>
          <cell r="D443" t="str">
            <v>不是技能</v>
          </cell>
          <cell r="E443" t="str">
            <v>轻功</v>
          </cell>
          <cell r="G443">
            <v>4</v>
          </cell>
          <cell r="H443">
            <v>8</v>
          </cell>
          <cell r="I443" t="str">
            <v>被动</v>
          </cell>
          <cell r="J443" t="str">
            <v>武学注解</v>
          </cell>
          <cell r="M443" t="str">
            <v>每秒体力恢复+1点</v>
          </cell>
          <cell r="R443">
            <v>0</v>
          </cell>
          <cell r="S443" t="str">
            <v>增加buff</v>
          </cell>
          <cell r="T443">
            <v>3010905</v>
          </cell>
          <cell r="W443" t="str">
            <v>1;1</v>
          </cell>
          <cell r="X443" t="str">
            <v>被动招式：【憩燕登云】招式调息时间20秒。</v>
          </cell>
          <cell r="Y443">
            <v>1</v>
          </cell>
          <cell r="Z443">
            <v>3</v>
          </cell>
          <cell r="AE443">
            <v>0</v>
          </cell>
          <cell r="AO443" t="str">
            <v>tricks/3010905</v>
          </cell>
          <cell r="AP443">
            <v>3010907</v>
          </cell>
        </row>
        <row r="444">
          <cell r="C444" t="str">
            <v>掠水浮萍</v>
          </cell>
          <cell r="D444" t="str">
            <v>不是技能</v>
          </cell>
          <cell r="E444" t="str">
            <v>轻功</v>
          </cell>
          <cell r="G444">
            <v>7</v>
          </cell>
          <cell r="H444">
            <v>8</v>
          </cell>
          <cell r="I444" t="str">
            <v>被动</v>
          </cell>
          <cell r="J444" t="str">
            <v>武学注解</v>
          </cell>
          <cell r="M444" t="str">
            <v>翻滚后获得【霸体】效果，持续2秒</v>
          </cell>
          <cell r="X444" t="str">
            <v>被动招式：【憩燕登云】招式调息时间15秒，翻滚后敌人造成的攻击有概率无法命中自身，持续3秒。</v>
          </cell>
          <cell r="Y444">
            <v>0</v>
          </cell>
          <cell r="Z444">
            <v>0</v>
          </cell>
          <cell r="AE444">
            <v>0</v>
          </cell>
          <cell r="AO444" t="str">
            <v>tricks/3010908</v>
          </cell>
          <cell r="AP444">
            <v>3010908</v>
          </cell>
        </row>
        <row r="445">
          <cell r="C445" t="str">
            <v>阳关三别</v>
          </cell>
          <cell r="D445" t="str">
            <v>不是技能</v>
          </cell>
          <cell r="E445" t="str">
            <v>轻功</v>
          </cell>
          <cell r="G445">
            <v>1</v>
          </cell>
          <cell r="H445">
            <v>8</v>
          </cell>
          <cell r="I445" t="str">
            <v>主动</v>
          </cell>
          <cell r="J445" t="str">
            <v>武学总章</v>
          </cell>
          <cell r="M445" t="str">
            <v>释放技能后，得到BUFF【关别】，必定闪避下3次攻击，持续到3次消耗完为止，CD45秒。</v>
          </cell>
          <cell r="O445">
            <v>19</v>
          </cell>
          <cell r="R445">
            <v>0</v>
          </cell>
          <cell r="S445" t="str">
            <v>增加buff</v>
          </cell>
          <cell r="T445">
            <v>3011001</v>
          </cell>
          <cell r="W445" t="str">
            <v>1;1</v>
          </cell>
          <cell r="X445" t="str">
            <v>主动招式：施展招式后，获得1层【关别】效果，敌人的攻击必定无法命中，该效果持续到3层效果消耗完为止。</v>
          </cell>
          <cell r="Y445">
            <v>1</v>
          </cell>
          <cell r="Z445">
            <v>1</v>
          </cell>
          <cell r="AE445">
            <v>2</v>
          </cell>
          <cell r="AG445">
            <v>40</v>
          </cell>
          <cell r="AL445" t="str">
            <v>qinggong_changtingyuanji</v>
          </cell>
          <cell r="AO445" t="str">
            <v>tricks/3011001</v>
          </cell>
          <cell r="AP445">
            <v>3011001</v>
          </cell>
        </row>
        <row r="446">
          <cell r="C446" t="str">
            <v>长亭送晚</v>
          </cell>
          <cell r="D446" t="str">
            <v>不是技能</v>
          </cell>
          <cell r="E446" t="str">
            <v>轻功</v>
          </cell>
          <cell r="G446">
            <v>3</v>
          </cell>
          <cell r="H446">
            <v>8</v>
          </cell>
          <cell r="I446" t="str">
            <v>被动</v>
          </cell>
          <cell r="J446" t="str">
            <v>武学注解</v>
          </cell>
          <cell r="M446" t="str">
            <v>成功闪避敌人攻击后，提升防御10%，持续10秒。</v>
          </cell>
          <cell r="R446">
            <v>0</v>
          </cell>
          <cell r="S446" t="str">
            <v>增加buff</v>
          </cell>
          <cell r="T446">
            <v>3011004</v>
          </cell>
          <cell r="W446" t="str">
            <v>1;1</v>
          </cell>
          <cell r="X446" t="str">
            <v>被动招式：敌人攻击如果未命中自身，提升外功和内功防御10%，持续10秒。</v>
          </cell>
          <cell r="Y446">
            <v>0</v>
          </cell>
          <cell r="Z446">
            <v>0</v>
          </cell>
          <cell r="AE446">
            <v>0</v>
          </cell>
          <cell r="AO446" t="str">
            <v>tricks/3011004</v>
          </cell>
          <cell r="AP446">
            <v>3011002</v>
          </cell>
        </row>
        <row r="447">
          <cell r="C447" t="str">
            <v>十里岸</v>
          </cell>
          <cell r="D447" t="str">
            <v>不是技能</v>
          </cell>
          <cell r="E447" t="str">
            <v>轻功</v>
          </cell>
          <cell r="G447">
            <v>1</v>
          </cell>
          <cell r="H447">
            <v>8</v>
          </cell>
          <cell r="I447" t="str">
            <v>被动</v>
          </cell>
          <cell r="J447" t="str">
            <v>武学注解</v>
          </cell>
          <cell r="M447" t="str">
            <v>提升命中X+身法*系数/境界。</v>
          </cell>
          <cell r="R447">
            <v>0</v>
          </cell>
          <cell r="S447" t="str">
            <v>增加buff</v>
          </cell>
          <cell r="T447">
            <v>3011002</v>
          </cell>
          <cell r="W447" t="str">
            <v>1;1</v>
          </cell>
          <cell r="X447" t="str">
            <v>被动招式：【焚沧断海】对敌人造成伤害后有概率附加【减速】效果。</v>
          </cell>
          <cell r="Y447">
            <v>0</v>
          </cell>
          <cell r="Z447">
            <v>0</v>
          </cell>
          <cell r="AE447">
            <v>0</v>
          </cell>
          <cell r="AO447" t="str">
            <v>tricks/3011002</v>
          </cell>
          <cell r="AP447">
            <v>3011003</v>
          </cell>
        </row>
        <row r="448">
          <cell r="C448" t="str">
            <v>枫日落</v>
          </cell>
          <cell r="D448" t="str">
            <v>不是技能</v>
          </cell>
          <cell r="E448" t="str">
            <v>轻功</v>
          </cell>
          <cell r="G448">
            <v>2</v>
          </cell>
          <cell r="H448">
            <v>8</v>
          </cell>
          <cell r="I448" t="str">
            <v>被动</v>
          </cell>
          <cell r="J448" t="str">
            <v>武学注解</v>
          </cell>
          <cell r="M448" t="str">
            <v>1技能必定闪避下3次攻击，CD40秒。</v>
          </cell>
          <cell r="R448">
            <v>0</v>
          </cell>
          <cell r="S448" t="str">
            <v>增加buff</v>
          </cell>
          <cell r="T448">
            <v>3011003</v>
          </cell>
          <cell r="W448" t="str">
            <v>1;1</v>
          </cell>
          <cell r="X448" t="str">
            <v>被动招式：【阳关三别】招式的【关别】效果额外增加至2层，调息时间降低至33秒。</v>
          </cell>
          <cell r="Y448">
            <v>1</v>
          </cell>
          <cell r="Z448">
            <v>2</v>
          </cell>
          <cell r="AE448">
            <v>0</v>
          </cell>
          <cell r="AO448" t="str">
            <v>tricks/3011003</v>
          </cell>
          <cell r="AP448">
            <v>3011004</v>
          </cell>
        </row>
        <row r="449">
          <cell r="C449" t="str">
            <v>碧云天</v>
          </cell>
          <cell r="D449" t="str">
            <v>不是技能</v>
          </cell>
          <cell r="E449" t="str">
            <v>轻功</v>
          </cell>
          <cell r="G449">
            <v>4</v>
          </cell>
          <cell r="H449">
            <v>8</v>
          </cell>
          <cell r="I449" t="str">
            <v>被动</v>
          </cell>
          <cell r="J449" t="str">
            <v>武学注解</v>
          </cell>
          <cell r="M449" t="str">
            <v>每秒额外回复1体力</v>
          </cell>
          <cell r="R449">
            <v>1</v>
          </cell>
          <cell r="S449" t="str">
            <v>增加buff</v>
          </cell>
          <cell r="X449" t="str">
            <v>被动招式：减少【临碣寒】招式调息时间1秒。</v>
          </cell>
          <cell r="Y449">
            <v>0</v>
          </cell>
          <cell r="Z449">
            <v>0</v>
          </cell>
          <cell r="AE449">
            <v>0</v>
          </cell>
          <cell r="AO449" t="str">
            <v>tricks/3011005</v>
          </cell>
          <cell r="AP449">
            <v>3011005</v>
          </cell>
        </row>
        <row r="450">
          <cell r="C450" t="str">
            <v>染霜林</v>
          </cell>
          <cell r="D450" t="str">
            <v>不是技能</v>
          </cell>
          <cell r="E450" t="str">
            <v>轻功</v>
          </cell>
          <cell r="G450">
            <v>5</v>
          </cell>
          <cell r="H450">
            <v>8</v>
          </cell>
          <cell r="I450" t="str">
            <v>被动</v>
          </cell>
          <cell r="J450" t="str">
            <v>武学注解</v>
          </cell>
          <cell r="M450" t="str">
            <v>提升回血 XX+内息*系数/境界 每秒</v>
          </cell>
          <cell r="R450">
            <v>2</v>
          </cell>
          <cell r="S450" t="str">
            <v>增加buff</v>
          </cell>
          <cell r="X450" t="str">
            <v>被动招式：【沧海观澜刀法】中所有招式增加暴击伤害。</v>
          </cell>
          <cell r="Y450">
            <v>0</v>
          </cell>
          <cell r="Z450">
            <v>0</v>
          </cell>
          <cell r="AE450">
            <v>0</v>
          </cell>
          <cell r="AO450" t="str">
            <v>tricks/3011006</v>
          </cell>
          <cell r="AP450">
            <v>3011006</v>
          </cell>
        </row>
        <row r="451">
          <cell r="C451" t="str">
            <v>凋晓星</v>
          </cell>
          <cell r="D451" t="str">
            <v>不是技能</v>
          </cell>
          <cell r="E451" t="str">
            <v>轻功</v>
          </cell>
          <cell r="G451">
            <v>6</v>
          </cell>
          <cell r="H451">
            <v>8</v>
          </cell>
          <cell r="I451" t="str">
            <v>被动</v>
          </cell>
          <cell r="J451" t="str">
            <v>武学注解</v>
          </cell>
          <cell r="M451" t="str">
            <v>1技能必定闪避下3次攻击，CD35秒。</v>
          </cell>
          <cell r="R451">
            <v>0</v>
          </cell>
          <cell r="S451" t="str">
            <v>增加buff</v>
          </cell>
          <cell r="T451">
            <v>3011005</v>
          </cell>
          <cell r="W451" t="str">
            <v>1;1</v>
          </cell>
          <cell r="X451" t="str">
            <v>被动招式：【阳关三别】招式的【关别】效果额外增加至3层，调息时间降低至30秒。</v>
          </cell>
          <cell r="Y451">
            <v>1</v>
          </cell>
          <cell r="Z451">
            <v>3</v>
          </cell>
          <cell r="AE451">
            <v>0</v>
          </cell>
          <cell r="AO451" t="str">
            <v>tricks/3011007</v>
          </cell>
          <cell r="AP451">
            <v>3011007</v>
          </cell>
        </row>
        <row r="452">
          <cell r="C452" t="str">
            <v>孤凭栏</v>
          </cell>
          <cell r="D452" t="str">
            <v>不是技能</v>
          </cell>
          <cell r="E452" t="str">
            <v>轻功</v>
          </cell>
          <cell r="G452">
            <v>7</v>
          </cell>
          <cell r="H452">
            <v>8</v>
          </cell>
          <cell r="I452" t="str">
            <v>被动</v>
          </cell>
          <cell r="J452" t="str">
            <v>武学注解</v>
          </cell>
          <cell r="M452" t="str">
            <v>1技能CD30秒，此buff存在时，提升攻击10%。</v>
          </cell>
          <cell r="R452">
            <v>0</v>
          </cell>
          <cell r="S452" t="str">
            <v>增加buff</v>
          </cell>
          <cell r="T452">
            <v>3011006</v>
          </cell>
          <cell r="W452" t="str">
            <v>1;1</v>
          </cell>
          <cell r="X452" t="str">
            <v>被动招式：【阳关三别】招式调息时间30秒，【关别】效果存在时，提升外功攻击10%。</v>
          </cell>
          <cell r="Y452">
            <v>0</v>
          </cell>
          <cell r="Z452">
            <v>0</v>
          </cell>
          <cell r="AE452">
            <v>0</v>
          </cell>
          <cell r="AO452" t="str">
            <v>tricks/3011008</v>
          </cell>
          <cell r="AP452">
            <v>3011008</v>
          </cell>
        </row>
        <row r="453">
          <cell r="C453" t="str">
            <v>杯弓蛇影</v>
          </cell>
          <cell r="D453" t="str">
            <v>不是技能</v>
          </cell>
          <cell r="E453" t="str">
            <v>轻功</v>
          </cell>
          <cell r="G453">
            <v>1</v>
          </cell>
          <cell r="H453">
            <v>8</v>
          </cell>
          <cell r="I453" t="str">
            <v>主动</v>
          </cell>
          <cell r="J453" t="str">
            <v>武学总章</v>
          </cell>
          <cell r="M453" t="str">
            <v>主动技能：使用后，获得【遁地】效果，此时角色先无法移动，先播放遁入/遁出特效，然后在改变角色模型为遁地模型后可以进行移动操作，持续5秒。CD50秒</v>
          </cell>
          <cell r="O453">
            <v>22</v>
          </cell>
          <cell r="R453">
            <v>0</v>
          </cell>
          <cell r="S453" t="str">
            <v>增加buff</v>
          </cell>
          <cell r="X453" t="str">
            <v>主动招式：使用后，获得【遁地】效果，会扎入土堆中进行移动，持续5秒。</v>
          </cell>
          <cell r="Y453">
            <v>1</v>
          </cell>
          <cell r="Z453">
            <v>1</v>
          </cell>
          <cell r="AE453">
            <v>2</v>
          </cell>
          <cell r="AG453">
            <v>30</v>
          </cell>
          <cell r="AL453" t="str">
            <v>qinggong_duanbingdundiqinggong_1</v>
          </cell>
          <cell r="AO453" t="str">
            <v>tricks/3011101</v>
          </cell>
          <cell r="AP453">
            <v>3011101</v>
          </cell>
        </row>
        <row r="454">
          <cell r="C454" t="str">
            <v>黯雨灵风</v>
          </cell>
          <cell r="D454" t="str">
            <v>不是技能</v>
          </cell>
          <cell r="E454" t="str">
            <v>轻功</v>
          </cell>
          <cell r="G454">
            <v>1</v>
          </cell>
          <cell r="H454">
            <v>8</v>
          </cell>
          <cell r="I454" t="str">
            <v>被动</v>
          </cell>
          <cell r="J454" t="str">
            <v>武学注解</v>
          </cell>
          <cell r="M454" t="str">
            <v>被动技能，提升命中10%</v>
          </cell>
          <cell r="R454">
            <v>0</v>
          </cell>
          <cell r="S454" t="str">
            <v>增加buff</v>
          </cell>
          <cell r="X454" t="str">
            <v>被动招式：提升命中10%。</v>
          </cell>
          <cell r="Y454">
            <v>0</v>
          </cell>
          <cell r="Z454">
            <v>0</v>
          </cell>
          <cell r="AE454">
            <v>0</v>
          </cell>
          <cell r="AO454" t="str">
            <v>tricks/3011102</v>
          </cell>
          <cell r="AP454">
            <v>3011102</v>
          </cell>
        </row>
        <row r="455">
          <cell r="C455" t="str">
            <v>八仙瘴</v>
          </cell>
          <cell r="D455" t="str">
            <v>不是技能</v>
          </cell>
          <cell r="E455" t="str">
            <v>轻功</v>
          </cell>
          <cell r="G455">
            <v>2</v>
          </cell>
          <cell r="H455">
            <v>8</v>
          </cell>
          <cell r="I455" t="str">
            <v>被动</v>
          </cell>
          <cell r="J455" t="str">
            <v>武学注解</v>
          </cell>
          <cell r="M455" t="str">
            <v>被动技能，短兵武器额外提升5%内功攻击</v>
          </cell>
          <cell r="R455">
            <v>0</v>
          </cell>
          <cell r="S455" t="str">
            <v>增加buff</v>
          </cell>
          <cell r="X455" t="str">
            <v>被动招式：短兵武器额外提升5%内功攻击。</v>
          </cell>
          <cell r="Y455">
            <v>0</v>
          </cell>
          <cell r="Z455">
            <v>0</v>
          </cell>
          <cell r="AE455">
            <v>0</v>
          </cell>
          <cell r="AO455" t="str">
            <v>tricks/3011103</v>
          </cell>
          <cell r="AP455">
            <v>3011103</v>
          </cell>
        </row>
        <row r="456">
          <cell r="C456" t="str">
            <v>恣穿穴</v>
          </cell>
          <cell r="D456" t="str">
            <v>不是技能</v>
          </cell>
          <cell r="E456" t="str">
            <v>轻功</v>
          </cell>
          <cell r="G456">
            <v>3</v>
          </cell>
          <cell r="H456">
            <v>8</v>
          </cell>
          <cell r="I456" t="str">
            <v>被动</v>
          </cell>
          <cell r="J456" t="str">
            <v>武学注解</v>
          </cell>
          <cell r="M456" t="str">
            <v>被动技能，1技能持续时间增加至7秒，CD时间缩短至45秒</v>
          </cell>
          <cell r="R456">
            <v>0</v>
          </cell>
          <cell r="S456" t="str">
            <v>增加buff</v>
          </cell>
          <cell r="X456" t="str">
            <v>被动招式：【杯弓蛇影】招式持续时间增加至7秒，招式调息缩短至45秒。</v>
          </cell>
          <cell r="Y456">
            <v>1</v>
          </cell>
          <cell r="Z456">
            <v>2</v>
          </cell>
          <cell r="AE456">
            <v>0</v>
          </cell>
          <cell r="AO456" t="str">
            <v>tricks/3011104</v>
          </cell>
          <cell r="AP456">
            <v>3011104</v>
          </cell>
        </row>
        <row r="457">
          <cell r="C457" t="str">
            <v>碧鳞缠</v>
          </cell>
          <cell r="D457" t="str">
            <v>不是技能</v>
          </cell>
          <cell r="E457" t="str">
            <v>轻功</v>
          </cell>
          <cell r="G457">
            <v>4</v>
          </cell>
          <cell r="H457">
            <v>8</v>
          </cell>
          <cell r="I457" t="str">
            <v>被动</v>
          </cell>
          <cell r="J457" t="str">
            <v>武学注解</v>
          </cell>
          <cell r="M457" t="str">
            <v>被动技能，2技能【疳蛊】，额外提升敌人的中毒概率5%</v>
          </cell>
          <cell r="R457">
            <v>0</v>
          </cell>
          <cell r="S457" t="str">
            <v>增加buff</v>
          </cell>
          <cell r="X457" t="str">
            <v>被动招式：【疳蛊】招式，额外提升敌人的中毒概率5%。</v>
          </cell>
          <cell r="Y457">
            <v>0</v>
          </cell>
          <cell r="Z457">
            <v>0</v>
          </cell>
          <cell r="AE457">
            <v>0</v>
          </cell>
          <cell r="AO457" t="str">
            <v>tricks/3011105</v>
          </cell>
          <cell r="AP457">
            <v>3011105</v>
          </cell>
        </row>
        <row r="458">
          <cell r="C458" t="str">
            <v>地游仙</v>
          </cell>
          <cell r="D458" t="str">
            <v>不是技能</v>
          </cell>
          <cell r="E458" t="str">
            <v>轻功</v>
          </cell>
          <cell r="G458">
            <v>5</v>
          </cell>
          <cell r="H458">
            <v>8</v>
          </cell>
          <cell r="I458" t="str">
            <v>被动</v>
          </cell>
          <cell r="J458" t="str">
            <v>武学注解</v>
          </cell>
          <cell r="M458" t="str">
            <v>被动技能，暴击时提高移动速度10%，持续5秒</v>
          </cell>
          <cell r="R458">
            <v>0</v>
          </cell>
          <cell r="S458" t="str">
            <v>增加buff</v>
          </cell>
          <cell r="X458" t="str">
            <v>被动招式：暴击时提高移动速度10%，持续5秒。</v>
          </cell>
          <cell r="Y458">
            <v>0</v>
          </cell>
          <cell r="Z458">
            <v>0</v>
          </cell>
          <cell r="AE458">
            <v>0</v>
          </cell>
          <cell r="AO458" t="str">
            <v>tricks/3011106</v>
          </cell>
          <cell r="AP458">
            <v>3011106</v>
          </cell>
        </row>
        <row r="459">
          <cell r="C459" t="str">
            <v>金蛟横岭</v>
          </cell>
          <cell r="D459" t="str">
            <v>不是技能</v>
          </cell>
          <cell r="E459" t="str">
            <v>轻功</v>
          </cell>
          <cell r="G459">
            <v>6</v>
          </cell>
          <cell r="H459">
            <v>8</v>
          </cell>
          <cell r="I459" t="str">
            <v>被动</v>
          </cell>
          <cell r="J459" t="str">
            <v>武学注解</v>
          </cell>
          <cell r="M459" t="str">
            <v>被动技能，1技能持续时间增加至10秒，CD时间缩短至40秒</v>
          </cell>
          <cell r="R459">
            <v>0</v>
          </cell>
          <cell r="S459" t="str">
            <v>增加buff</v>
          </cell>
          <cell r="X459" t="str">
            <v>被动招式：【杯弓蛇影】招式持续时间增加至10秒，招式调息时间缩短至40秒 。</v>
          </cell>
          <cell r="Y459">
            <v>1</v>
          </cell>
          <cell r="Z459">
            <v>3</v>
          </cell>
          <cell r="AE459">
            <v>0</v>
          </cell>
          <cell r="AO459" t="str">
            <v>tricks/3011107</v>
          </cell>
          <cell r="AP459">
            <v>3011107</v>
          </cell>
        </row>
        <row r="460">
          <cell r="C460" t="str">
            <v>巴蟒吞天</v>
          </cell>
          <cell r="D460" t="str">
            <v>不是技能</v>
          </cell>
          <cell r="E460" t="str">
            <v>轻功</v>
          </cell>
          <cell r="G460">
            <v>7</v>
          </cell>
          <cell r="H460">
            <v>8</v>
          </cell>
          <cell r="I460" t="str">
            <v>被动</v>
          </cell>
          <cell r="J460" t="str">
            <v>武学注解</v>
          </cell>
          <cell r="M460" t="str">
            <v>被动技能，解除【遁地】状态后，获得【奇袭】BUFF，奇袭CD持续5秒，【奇袭】BUFF持续期间角色的暴击几率增加{0}％</v>
          </cell>
          <cell r="R460">
            <v>0</v>
          </cell>
          <cell r="S460" t="str">
            <v>增加buff</v>
          </cell>
          <cell r="X460" t="str">
            <v>被动招式：解除【遁地】状态后，获得【奇袭】效果，该效果持续5秒，【奇袭】效果持续期间增加暴击几率。</v>
          </cell>
          <cell r="Y460">
            <v>0</v>
          </cell>
          <cell r="Z460">
            <v>0</v>
          </cell>
          <cell r="AE460">
            <v>0</v>
          </cell>
          <cell r="AO460" t="str">
            <v>tricks/3011108</v>
          </cell>
          <cell r="AP460">
            <v>3011108</v>
          </cell>
        </row>
        <row r="461">
          <cell r="C461" t="str">
            <v>冰肌玉骨</v>
          </cell>
          <cell r="D461" t="str">
            <v>不是技能</v>
          </cell>
          <cell r="E461" t="str">
            <v>轻功</v>
          </cell>
          <cell r="G461">
            <v>1</v>
          </cell>
          <cell r="H461">
            <v>8</v>
          </cell>
          <cell r="I461" t="str">
            <v>主动</v>
          </cell>
          <cell r="J461" t="str">
            <v>武学总章</v>
          </cell>
          <cell r="M461" t="str">
            <v>主动技能：施展技能后获得【挪移】效果，效果持续期间降低敌人攻击自己时的命中率100%，效果持续3秒，技能CD时间40秒</v>
          </cell>
          <cell r="O461">
            <v>20</v>
          </cell>
          <cell r="R461">
            <v>0</v>
          </cell>
          <cell r="S461" t="str">
            <v>增加buff</v>
          </cell>
          <cell r="X461" t="str">
            <v>主动技能：施展技能后获得【挪移】效果，效果持续期间敌人攻击必定无法命中自身，效果持续10秒。</v>
          </cell>
          <cell r="Y461">
            <v>1</v>
          </cell>
          <cell r="Z461">
            <v>1</v>
          </cell>
          <cell r="AE461">
            <v>2</v>
          </cell>
          <cell r="AG461">
            <v>40</v>
          </cell>
          <cell r="AL461" t="str">
            <v>qinggong_lingboweibu</v>
          </cell>
          <cell r="AO461" t="str">
            <v>tricks/3011201</v>
          </cell>
          <cell r="AP461">
            <v>3011201</v>
          </cell>
        </row>
        <row r="462">
          <cell r="C462" t="str">
            <v>履下生莲</v>
          </cell>
          <cell r="D462" t="str">
            <v>不是技能</v>
          </cell>
          <cell r="E462" t="str">
            <v>轻功</v>
          </cell>
          <cell r="G462">
            <v>1</v>
          </cell>
          <cell r="H462">
            <v>8</v>
          </cell>
          <cell r="I462" t="str">
            <v>被动</v>
          </cell>
          <cell r="J462" t="str">
            <v>武学注解</v>
          </cell>
          <cell r="M462" t="str">
            <v>被动技能：移动速度增加20</v>
          </cell>
          <cell r="R462">
            <v>0</v>
          </cell>
          <cell r="S462" t="str">
            <v>增加buff</v>
          </cell>
          <cell r="X462" t="str">
            <v>被动技能：移动速度增加20</v>
          </cell>
          <cell r="Y462">
            <v>0</v>
          </cell>
          <cell r="Z462">
            <v>0</v>
          </cell>
          <cell r="AE462">
            <v>0</v>
          </cell>
          <cell r="AO462" t="str">
            <v>tricks/3011202</v>
          </cell>
          <cell r="AP462">
            <v>3011202</v>
          </cell>
        </row>
        <row r="463">
          <cell r="C463" t="str">
            <v>摧刚为柔</v>
          </cell>
          <cell r="D463" t="str">
            <v>不是技能</v>
          </cell>
          <cell r="E463" t="str">
            <v>轻功</v>
          </cell>
          <cell r="G463">
            <v>2</v>
          </cell>
          <cell r="H463">
            <v>8</v>
          </cell>
          <cell r="I463" t="str">
            <v>被动</v>
          </cell>
          <cell r="J463" t="str">
            <v>武学注解</v>
          </cell>
          <cell r="M463" t="str">
            <v>被动技能：点提升自身命中率X+身法*系数/境界</v>
          </cell>
          <cell r="R463">
            <v>0</v>
          </cell>
          <cell r="S463" t="str">
            <v>增加buff</v>
          </cell>
          <cell r="X463" t="str">
            <v>被动技能：提升自身命中敌人的概率</v>
          </cell>
          <cell r="Y463">
            <v>1</v>
          </cell>
          <cell r="Z463">
            <v>2</v>
          </cell>
          <cell r="AE463">
            <v>0</v>
          </cell>
          <cell r="AO463" t="str">
            <v>tricks/3011203</v>
          </cell>
          <cell r="AP463">
            <v>3011203</v>
          </cell>
        </row>
        <row r="464">
          <cell r="C464" t="str">
            <v>竹帛兰心</v>
          </cell>
          <cell r="D464" t="str">
            <v>不是技能</v>
          </cell>
          <cell r="E464" t="str">
            <v>轻功</v>
          </cell>
          <cell r="G464">
            <v>4</v>
          </cell>
          <cell r="H464">
            <v>8</v>
          </cell>
          <cell r="I464" t="str">
            <v>被动</v>
          </cell>
          <cell r="J464" t="str">
            <v>武学注解</v>
          </cell>
          <cell r="M464" t="str">
            <v>被动技能：1技能降低敌人攻击自己时的命中率100%，效果持续时间4秒，技能CD：35秒</v>
          </cell>
          <cell r="R464">
            <v>0</v>
          </cell>
          <cell r="S464" t="str">
            <v>增加buff</v>
          </cell>
          <cell r="X464" t="str">
            <v>被动技能：【冰肌玉骨】招式中的【挪移】效果持续时间增加至15秒，调息时间降低至35秒。</v>
          </cell>
          <cell r="Y464">
            <v>0</v>
          </cell>
          <cell r="Z464">
            <v>0</v>
          </cell>
          <cell r="AE464">
            <v>0</v>
          </cell>
          <cell r="AO464" t="str">
            <v>tricks/3011205</v>
          </cell>
          <cell r="AP464">
            <v>3011204</v>
          </cell>
        </row>
        <row r="465">
          <cell r="C465" t="str">
            <v>玉洁松贞</v>
          </cell>
          <cell r="D465" t="str">
            <v>不是技能</v>
          </cell>
          <cell r="E465" t="str">
            <v>轻功</v>
          </cell>
          <cell r="G465">
            <v>3</v>
          </cell>
          <cell r="H465">
            <v>8</v>
          </cell>
          <cell r="I465" t="str">
            <v>被动</v>
          </cell>
          <cell r="J465" t="str">
            <v>武学注解</v>
          </cell>
          <cell r="M465" t="str">
            <v>被动技能：增加身法属性X点</v>
          </cell>
          <cell r="R465">
            <v>0</v>
          </cell>
          <cell r="S465" t="str">
            <v>增加buff</v>
          </cell>
          <cell r="X465" t="str">
            <v>被动技能：增加身法属性2点</v>
          </cell>
          <cell r="Y465">
            <v>0</v>
          </cell>
          <cell r="Z465">
            <v>0</v>
          </cell>
          <cell r="AE465">
            <v>0</v>
          </cell>
          <cell r="AO465" t="str">
            <v>tricks/3011204</v>
          </cell>
          <cell r="AP465">
            <v>3011205</v>
          </cell>
        </row>
        <row r="466">
          <cell r="C466" t="str">
            <v>绝伦逸群</v>
          </cell>
          <cell r="D466" t="str">
            <v>不是技能</v>
          </cell>
          <cell r="E466" t="str">
            <v>轻功</v>
          </cell>
          <cell r="G466">
            <v>5</v>
          </cell>
          <cell r="H466">
            <v>8</v>
          </cell>
          <cell r="I466" t="str">
            <v>被动</v>
          </cell>
          <cell r="J466" t="str">
            <v>武学注解</v>
          </cell>
          <cell r="M466" t="str">
            <v>被动技能：被动技能：每秒额外回复1体力</v>
          </cell>
          <cell r="R466">
            <v>0</v>
          </cell>
          <cell r="S466" t="str">
            <v>增加buff</v>
          </cell>
          <cell r="X466" t="str">
            <v>被动技能：每秒额外回复2体力</v>
          </cell>
          <cell r="Y466">
            <v>1</v>
          </cell>
          <cell r="Z466">
            <v>3</v>
          </cell>
          <cell r="AE466">
            <v>0</v>
          </cell>
          <cell r="AO466" t="str">
            <v>tricks/3011206</v>
          </cell>
          <cell r="AP466">
            <v>3011206</v>
          </cell>
        </row>
        <row r="467">
          <cell r="C467" t="str">
            <v>倾国绝世</v>
          </cell>
          <cell r="D467" t="str">
            <v>不是技能</v>
          </cell>
          <cell r="E467" t="str">
            <v>轻功</v>
          </cell>
          <cell r="G467">
            <v>7</v>
          </cell>
          <cell r="H467">
            <v>8</v>
          </cell>
          <cell r="I467" t="str">
            <v>被动</v>
          </cell>
          <cell r="J467" t="str">
            <v>武学注解</v>
          </cell>
          <cell r="M467" t="str">
            <v>被动技能：1技能降低敌人攻击自己时的命中率100%，效果持续时间5秒，技能CD：30秒</v>
          </cell>
          <cell r="R467">
            <v>0</v>
          </cell>
          <cell r="S467" t="str">
            <v>增加buff</v>
          </cell>
          <cell r="X467" t="str">
            <v>被动技能：【冰肌玉骨】招式中的【挪移】效果持续时间增加至20秒，调息时间降低至30秒。</v>
          </cell>
          <cell r="Y467">
            <v>0</v>
          </cell>
          <cell r="Z467">
            <v>0</v>
          </cell>
          <cell r="AE467">
            <v>0</v>
          </cell>
          <cell r="AO467" t="str">
            <v>tricks/3011208</v>
          </cell>
          <cell r="AP467">
            <v>3011207</v>
          </cell>
        </row>
        <row r="468">
          <cell r="C468" t="str">
            <v>金枝玉叶</v>
          </cell>
          <cell r="D468" t="str">
            <v>不是技能</v>
          </cell>
          <cell r="E468" t="str">
            <v>轻功</v>
          </cell>
          <cell r="G468">
            <v>6</v>
          </cell>
          <cell r="H468">
            <v>8</v>
          </cell>
          <cell r="I468" t="str">
            <v>被动</v>
          </cell>
          <cell r="J468" t="str">
            <v>武学注解</v>
          </cell>
          <cell r="M468" t="str">
            <v>被动技能：体力上限增加5点</v>
          </cell>
          <cell r="R468">
            <v>0</v>
          </cell>
          <cell r="S468" t="str">
            <v>增加buff</v>
          </cell>
          <cell r="X468" t="str">
            <v>被动技能：体力上限增加10点</v>
          </cell>
          <cell r="Y468">
            <v>0</v>
          </cell>
          <cell r="Z468">
            <v>0</v>
          </cell>
          <cell r="AE468">
            <v>0</v>
          </cell>
          <cell r="AO468" t="str">
            <v>tricks/3011207</v>
          </cell>
          <cell r="AP468">
            <v>3011208</v>
          </cell>
        </row>
        <row r="469">
          <cell r="C469" t="str">
            <v>紫乌啼月</v>
          </cell>
          <cell r="D469" t="str">
            <v>不是技能</v>
          </cell>
          <cell r="E469" t="str">
            <v>轻功</v>
          </cell>
          <cell r="G469">
            <v>1</v>
          </cell>
          <cell r="H469">
            <v>8</v>
          </cell>
          <cell r="I469" t="str">
            <v>主动</v>
          </cell>
          <cell r="J469" t="str">
            <v>武学总章</v>
          </cell>
          <cell r="M469" t="str">
            <v>主动技能：1技能释放后，大幅提升命中X+身法*系数/境界，持续5秒 CD30秒</v>
          </cell>
          <cell r="O469">
            <v>21</v>
          </cell>
          <cell r="R469">
            <v>0</v>
          </cell>
          <cell r="S469" t="str">
            <v>增加buff</v>
          </cell>
          <cell r="X469" t="str">
            <v>主动技能：招式施展后获得【凤鸣】效果，大幅提升自身命中敌人的概率，该效果持续5秒。</v>
          </cell>
          <cell r="Y469">
            <v>1</v>
          </cell>
          <cell r="Z469">
            <v>1</v>
          </cell>
          <cell r="AE469">
            <v>2</v>
          </cell>
          <cell r="AG469">
            <v>30</v>
          </cell>
          <cell r="AL469" t="str">
            <v>qinggong_ziwuxiaofengtu</v>
          </cell>
          <cell r="AO469" t="str">
            <v>tricks/3011301</v>
          </cell>
          <cell r="AP469">
            <v>3011301</v>
          </cell>
        </row>
        <row r="470">
          <cell r="C470" t="str">
            <v>羽裳鸿衣</v>
          </cell>
          <cell r="D470" t="str">
            <v>不是技能</v>
          </cell>
          <cell r="E470" t="str">
            <v>轻功</v>
          </cell>
          <cell r="G470">
            <v>1</v>
          </cell>
          <cell r="H470">
            <v>8</v>
          </cell>
          <cell r="I470" t="str">
            <v>被动</v>
          </cell>
          <cell r="J470" t="str">
            <v>武学注解</v>
          </cell>
          <cell r="M470" t="str">
            <v>被动技能：提升体力上限3</v>
          </cell>
          <cell r="R470">
            <v>0</v>
          </cell>
          <cell r="S470" t="str">
            <v>增加buff</v>
          </cell>
          <cell r="X470" t="str">
            <v>被动技能：提升体力上限3</v>
          </cell>
          <cell r="Y470">
            <v>0</v>
          </cell>
          <cell r="Z470">
            <v>0</v>
          </cell>
          <cell r="AE470">
            <v>0</v>
          </cell>
          <cell r="AO470" t="str">
            <v>tricks/3011302</v>
          </cell>
          <cell r="AP470">
            <v>3011302</v>
          </cell>
        </row>
        <row r="471">
          <cell r="C471" t="str">
            <v>鸾停鹄峙</v>
          </cell>
          <cell r="D471" t="str">
            <v>不是技能</v>
          </cell>
          <cell r="E471" t="str">
            <v>轻功</v>
          </cell>
          <cell r="G471">
            <v>2</v>
          </cell>
          <cell r="H471">
            <v>8</v>
          </cell>
          <cell r="I471" t="str">
            <v>被动</v>
          </cell>
          <cell r="J471" t="str">
            <v>武学注解</v>
          </cell>
          <cell r="M471" t="str">
            <v>被动技能：提升闪避X+身法*系数/境界。</v>
          </cell>
          <cell r="R471">
            <v>0</v>
          </cell>
          <cell r="S471" t="str">
            <v>增加buff</v>
          </cell>
          <cell r="X471" t="str">
            <v>被动技能：提升移动速度25。</v>
          </cell>
          <cell r="Y471">
            <v>1</v>
          </cell>
          <cell r="Z471">
            <v>2</v>
          </cell>
          <cell r="AE471">
            <v>0</v>
          </cell>
          <cell r="AO471" t="str">
            <v>tricks/3011303</v>
          </cell>
          <cell r="AP471">
            <v>3011303</v>
          </cell>
        </row>
        <row r="472">
          <cell r="C472" t="str">
            <v>飞鸿印雪</v>
          </cell>
          <cell r="D472" t="str">
            <v>不是技能</v>
          </cell>
          <cell r="E472" t="str">
            <v>轻功</v>
          </cell>
          <cell r="G472">
            <v>3</v>
          </cell>
          <cell r="H472">
            <v>8</v>
          </cell>
          <cell r="I472" t="str">
            <v>被动</v>
          </cell>
          <cell r="J472" t="str">
            <v>武学注解</v>
          </cell>
          <cell r="M472" t="str">
            <v>被动技能：1技能大幅提升命中X+身法*系数/境界，持续5秒，CD25秒</v>
          </cell>
          <cell r="R472">
            <v>0</v>
          </cell>
          <cell r="S472" t="str">
            <v>增加buff</v>
          </cell>
          <cell r="X472" t="str">
            <v>被动技能：【紫乌啼月】命中效果提升，招式调息时间降低至25秒。</v>
          </cell>
          <cell r="Y472">
            <v>0</v>
          </cell>
          <cell r="Z472">
            <v>0</v>
          </cell>
          <cell r="AE472">
            <v>0</v>
          </cell>
          <cell r="AO472" t="str">
            <v>tricks/3011304</v>
          </cell>
          <cell r="AP472">
            <v>3011304</v>
          </cell>
        </row>
        <row r="473">
          <cell r="C473" t="str">
            <v>玄鸟泣江</v>
          </cell>
          <cell r="D473" t="str">
            <v>不是技能</v>
          </cell>
          <cell r="E473" t="str">
            <v>轻功</v>
          </cell>
          <cell r="G473">
            <v>4</v>
          </cell>
          <cell r="H473">
            <v>8</v>
          </cell>
          <cell r="I473" t="str">
            <v>被动</v>
          </cell>
          <cell r="J473" t="str">
            <v>武学注解</v>
          </cell>
          <cell r="M473" t="str">
            <v>被动技能：每秒体力恢复+1点</v>
          </cell>
          <cell r="R473">
            <v>0</v>
          </cell>
          <cell r="S473" t="str">
            <v>增加buff</v>
          </cell>
          <cell r="X473" t="str">
            <v>被动技能：每秒体力恢复+1点</v>
          </cell>
          <cell r="Y473">
            <v>0</v>
          </cell>
          <cell r="Z473">
            <v>0</v>
          </cell>
          <cell r="AE473">
            <v>0</v>
          </cell>
          <cell r="AO473" t="str">
            <v>tricks/3011305</v>
          </cell>
          <cell r="AP473">
            <v>3011305</v>
          </cell>
        </row>
        <row r="474">
          <cell r="C474" t="str">
            <v>悲凤鸣鸾</v>
          </cell>
          <cell r="D474" t="str">
            <v>不是技能</v>
          </cell>
          <cell r="E474" t="str">
            <v>轻功</v>
          </cell>
          <cell r="G474">
            <v>6</v>
          </cell>
          <cell r="H474">
            <v>8</v>
          </cell>
          <cell r="I474" t="str">
            <v>被动</v>
          </cell>
          <cell r="J474" t="str">
            <v>武学注解</v>
          </cell>
          <cell r="M474" t="str">
            <v>被动技能：1技能持续时如果未命中敌人，提升命中率10%，最多叠加3层。</v>
          </cell>
          <cell r="R474">
            <v>0</v>
          </cell>
          <cell r="S474" t="str">
            <v>增加buff</v>
          </cell>
          <cell r="X474" t="str">
            <v>被动技能：【紫乌啼月】招式中的【凤鸣】效果持续时，如果未命中敌人，自身获得1层【泣鸣】效果，增加自身外功攻击和内功攻击，最多叠加3层，该效果持续至战斗结束。</v>
          </cell>
          <cell r="Y474">
            <v>1</v>
          </cell>
          <cell r="Z474">
            <v>3</v>
          </cell>
          <cell r="AE474">
            <v>0</v>
          </cell>
          <cell r="AO474" t="str">
            <v>tricks/3011307</v>
          </cell>
          <cell r="AP474">
            <v>3011306</v>
          </cell>
        </row>
        <row r="475">
          <cell r="C475" t="str">
            <v>铩羽暴鳞</v>
          </cell>
          <cell r="D475" t="str">
            <v>不是技能</v>
          </cell>
          <cell r="E475" t="str">
            <v>轻功</v>
          </cell>
          <cell r="G475">
            <v>5</v>
          </cell>
          <cell r="H475">
            <v>8</v>
          </cell>
          <cell r="I475" t="str">
            <v>被动</v>
          </cell>
          <cell r="J475" t="str">
            <v>武学注解</v>
          </cell>
          <cell r="M475" t="str">
            <v>被动技能：1技能大幅提升命中X+身法*系数/境界，持续5秒，CD20秒。</v>
          </cell>
          <cell r="R475">
            <v>0</v>
          </cell>
          <cell r="S475" t="str">
            <v>增加buff</v>
          </cell>
          <cell r="X475" t="str">
            <v>被动技能：【紫乌啼月】命中效果提升，招式调息时间降低至20秒。</v>
          </cell>
          <cell r="Y475">
            <v>0</v>
          </cell>
          <cell r="Z475">
            <v>0</v>
          </cell>
          <cell r="AE475">
            <v>0</v>
          </cell>
          <cell r="AO475" t="str">
            <v>tricks/3011306</v>
          </cell>
          <cell r="AP475">
            <v>3011307</v>
          </cell>
        </row>
        <row r="476">
          <cell r="C476" t="str">
            <v>有凤来仪</v>
          </cell>
          <cell r="D476" t="str">
            <v>不是技能</v>
          </cell>
          <cell r="E476" t="str">
            <v>轻功</v>
          </cell>
          <cell r="G476">
            <v>7</v>
          </cell>
          <cell r="H476">
            <v>8</v>
          </cell>
          <cell r="I476" t="str">
            <v>被动</v>
          </cell>
          <cell r="J476" t="str">
            <v>武学注解</v>
          </cell>
          <cell r="M476" t="str">
            <v>被动技能：被动技能：1技能持续时，提升暴击率5%</v>
          </cell>
          <cell r="R476">
            <v>0</v>
          </cell>
          <cell r="S476" t="str">
            <v>增加buff</v>
          </cell>
          <cell r="X476" t="str">
            <v>被动技能：被动技能：【凤鸣】效果持续时持续时，提升暴击率5%</v>
          </cell>
          <cell r="Y476">
            <v>0</v>
          </cell>
          <cell r="Z476">
            <v>0</v>
          </cell>
          <cell r="AE476">
            <v>0</v>
          </cell>
          <cell r="AO476" t="str">
            <v>tricks/3011308</v>
          </cell>
          <cell r="AP476">
            <v>3011308</v>
          </cell>
        </row>
        <row r="477">
          <cell r="C477" t="str">
            <v>叠嶂层峦</v>
          </cell>
          <cell r="D477" t="str">
            <v>不是技能</v>
          </cell>
          <cell r="E477" t="str">
            <v>轻功</v>
          </cell>
          <cell r="G477">
            <v>1</v>
          </cell>
          <cell r="H477">
            <v>8</v>
          </cell>
          <cell r="I477" t="str">
            <v>主动</v>
          </cell>
          <cell r="J477" t="str">
            <v>武学总章</v>
          </cell>
          <cell r="K477">
            <v>1</v>
          </cell>
          <cell r="M477" t="str">
            <v>被动技能：提升体力上限5</v>
          </cell>
          <cell r="R477">
            <v>0</v>
          </cell>
          <cell r="S477" t="str">
            <v>增加buff</v>
          </cell>
          <cell r="X477" t="str">
            <v>被动技能：提升体力上限5</v>
          </cell>
          <cell r="Y477">
            <v>1</v>
          </cell>
          <cell r="Z477">
            <v>1</v>
          </cell>
          <cell r="AE477">
            <v>0</v>
          </cell>
          <cell r="AO477" t="str">
            <v>tricks/3011401</v>
          </cell>
          <cell r="AP477">
            <v>3011401</v>
          </cell>
        </row>
        <row r="478">
          <cell r="C478" t="str">
            <v>积石成岭</v>
          </cell>
          <cell r="D478" t="str">
            <v>不是技能</v>
          </cell>
          <cell r="E478" t="str">
            <v>轻功</v>
          </cell>
          <cell r="G478">
            <v>1</v>
          </cell>
          <cell r="H478">
            <v>8</v>
          </cell>
          <cell r="I478" t="str">
            <v>被动</v>
          </cell>
          <cell r="J478" t="str">
            <v>武学注解</v>
          </cell>
          <cell r="M478" t="str">
            <v>被动技能：每秒体力恢复+1点。</v>
          </cell>
          <cell r="R478">
            <v>0</v>
          </cell>
          <cell r="S478" t="str">
            <v>增加buff</v>
          </cell>
          <cell r="X478" t="str">
            <v>被动技能：每秒体力恢复+1点。</v>
          </cell>
          <cell r="Y478">
            <v>0</v>
          </cell>
          <cell r="Z478">
            <v>0</v>
          </cell>
          <cell r="AE478">
            <v>0</v>
          </cell>
          <cell r="AO478" t="str">
            <v>tricks/3011402</v>
          </cell>
          <cell r="AP478">
            <v>3011402</v>
          </cell>
        </row>
        <row r="479">
          <cell r="C479" t="str">
            <v>遥嵩岳长</v>
          </cell>
          <cell r="D479" t="str">
            <v>不是技能</v>
          </cell>
          <cell r="E479" t="str">
            <v>轻功</v>
          </cell>
          <cell r="G479">
            <v>2</v>
          </cell>
          <cell r="H479">
            <v>8</v>
          </cell>
          <cell r="I479" t="str">
            <v>被动</v>
          </cell>
          <cell r="J479" t="str">
            <v>武学注解</v>
          </cell>
          <cell r="M479" t="str">
            <v>被动技能：格挡降低5%体力消耗</v>
          </cell>
          <cell r="R479">
            <v>0</v>
          </cell>
          <cell r="S479" t="str">
            <v>增加buff</v>
          </cell>
          <cell r="X479" t="str">
            <v>被动技能：格挡降低5%体力消耗</v>
          </cell>
          <cell r="Y479">
            <v>1</v>
          </cell>
          <cell r="Z479">
            <v>2</v>
          </cell>
          <cell r="AE479">
            <v>0</v>
          </cell>
          <cell r="AO479" t="str">
            <v>tricks/3011403</v>
          </cell>
          <cell r="AP479">
            <v>3011403</v>
          </cell>
        </row>
        <row r="480">
          <cell r="C480" t="str">
            <v>岳秀山明</v>
          </cell>
          <cell r="D480" t="str">
            <v>不是技能</v>
          </cell>
          <cell r="E480" t="str">
            <v>轻功</v>
          </cell>
          <cell r="G480">
            <v>3</v>
          </cell>
          <cell r="H480">
            <v>8</v>
          </cell>
          <cell r="I480" t="str">
            <v>被动</v>
          </cell>
          <cell r="J480" t="str">
            <v>武学注解</v>
          </cell>
          <cell r="M480" t="str">
            <v>被动技能：提升体力上限增加7</v>
          </cell>
          <cell r="R480">
            <v>0</v>
          </cell>
          <cell r="S480" t="str">
            <v>增加buff</v>
          </cell>
          <cell r="X480" t="str">
            <v>被动技能：提升体力上限增加至7</v>
          </cell>
          <cell r="Y480">
            <v>0</v>
          </cell>
          <cell r="Z480">
            <v>0</v>
          </cell>
          <cell r="AE480">
            <v>0</v>
          </cell>
          <cell r="AO480" t="str">
            <v>tricks/3011404</v>
          </cell>
          <cell r="AP480">
            <v>3011404</v>
          </cell>
        </row>
        <row r="481">
          <cell r="C481" t="str">
            <v>根牙磐错</v>
          </cell>
          <cell r="D481" t="str">
            <v>不是技能</v>
          </cell>
          <cell r="E481" t="str">
            <v>轻功</v>
          </cell>
          <cell r="G481">
            <v>4</v>
          </cell>
          <cell r="H481">
            <v>8</v>
          </cell>
          <cell r="I481" t="str">
            <v>被动</v>
          </cell>
          <cell r="J481" t="str">
            <v>武学注解</v>
          </cell>
          <cell r="M481" t="str">
            <v>被动技能：每秒体力恢复+2点</v>
          </cell>
          <cell r="R481">
            <v>0</v>
          </cell>
          <cell r="S481" t="str">
            <v>增加buff</v>
          </cell>
          <cell r="X481" t="str">
            <v>被动技能：每秒体力恢复+2点</v>
          </cell>
          <cell r="Y481">
            <v>0</v>
          </cell>
          <cell r="Z481">
            <v>0</v>
          </cell>
          <cell r="AE481">
            <v>0</v>
          </cell>
          <cell r="AO481" t="str">
            <v>tricks/3011405</v>
          </cell>
          <cell r="AP481">
            <v>3011405</v>
          </cell>
        </row>
        <row r="482">
          <cell r="C482" t="str">
            <v>横峰侧岭</v>
          </cell>
          <cell r="D482" t="str">
            <v>不是技能</v>
          </cell>
          <cell r="E482" t="str">
            <v>轻功</v>
          </cell>
          <cell r="G482">
            <v>5</v>
          </cell>
          <cell r="H482">
            <v>8</v>
          </cell>
          <cell r="I482" t="str">
            <v>被动</v>
          </cell>
          <cell r="J482" t="str">
            <v>武学注解</v>
          </cell>
          <cell r="M482" t="str">
            <v>被动技能：格挡降低10%体力消耗</v>
          </cell>
          <cell r="R482">
            <v>0</v>
          </cell>
          <cell r="S482" t="str">
            <v>增加buff</v>
          </cell>
          <cell r="X482" t="str">
            <v>被动技能：格挡降低10%体力消耗</v>
          </cell>
          <cell r="Y482">
            <v>1</v>
          </cell>
          <cell r="Z482">
            <v>3</v>
          </cell>
          <cell r="AE482">
            <v>0</v>
          </cell>
          <cell r="AO482" t="str">
            <v>tricks/3011406</v>
          </cell>
          <cell r="AP482">
            <v>3011406</v>
          </cell>
        </row>
        <row r="483">
          <cell r="C483" t="str">
            <v>千峰百障</v>
          </cell>
          <cell r="D483" t="str">
            <v>不是技能</v>
          </cell>
          <cell r="E483" t="str">
            <v>轻功</v>
          </cell>
          <cell r="G483">
            <v>6</v>
          </cell>
          <cell r="H483">
            <v>8</v>
          </cell>
          <cell r="I483" t="str">
            <v>被动</v>
          </cell>
          <cell r="J483" t="str">
            <v>武学注解</v>
          </cell>
          <cell r="M483" t="str">
            <v>被动技能：提升体力上限增加10</v>
          </cell>
          <cell r="R483">
            <v>0</v>
          </cell>
          <cell r="S483" t="str">
            <v>增加buff</v>
          </cell>
          <cell r="X483" t="str">
            <v>被动技能：提升体力上限增加至10</v>
          </cell>
          <cell r="Y483">
            <v>0</v>
          </cell>
          <cell r="Z483">
            <v>0</v>
          </cell>
          <cell r="AE483">
            <v>0</v>
          </cell>
          <cell r="AO483" t="str">
            <v>tricks/3011407</v>
          </cell>
          <cell r="AP483">
            <v>3011407</v>
          </cell>
        </row>
        <row r="484">
          <cell r="C484" t="str">
            <v>山穷水尽</v>
          </cell>
          <cell r="D484" t="str">
            <v>不是技能</v>
          </cell>
          <cell r="E484" t="str">
            <v>轻功</v>
          </cell>
          <cell r="G484">
            <v>7</v>
          </cell>
          <cell r="H484">
            <v>8</v>
          </cell>
          <cell r="I484" t="str">
            <v>被动</v>
          </cell>
          <cell r="J484" t="str">
            <v>武学注解</v>
          </cell>
          <cell r="M484" t="str">
            <v>被动技能：体力耗尽后，一次性回复的值提升到60点</v>
          </cell>
          <cell r="R484">
            <v>0</v>
          </cell>
          <cell r="S484" t="str">
            <v>增加buff</v>
          </cell>
          <cell r="X484" t="str">
            <v>被动技能：体力耗尽后，一次性回复的值提升到60点</v>
          </cell>
          <cell r="Y484">
            <v>0</v>
          </cell>
          <cell r="Z484">
            <v>0</v>
          </cell>
          <cell r="AE484">
            <v>0</v>
          </cell>
          <cell r="AO484" t="str">
            <v>tricks/3011408</v>
          </cell>
          <cell r="AP484">
            <v>3011408</v>
          </cell>
        </row>
        <row r="485">
          <cell r="C485" t="str">
            <v>扑咬</v>
          </cell>
          <cell r="D485" t="str">
            <v>不是技能</v>
          </cell>
          <cell r="E485" t="str">
            <v>通常动作</v>
          </cell>
          <cell r="F485" t="str">
            <v>拳掌</v>
          </cell>
          <cell r="G485">
            <v>1</v>
          </cell>
          <cell r="H485">
            <v>1</v>
          </cell>
          <cell r="I485" t="str">
            <v>主动</v>
          </cell>
          <cell r="J485" t="str">
            <v>江湖散学</v>
          </cell>
          <cell r="M485" t="str">
            <v>狼技能1</v>
          </cell>
          <cell r="Q485">
            <v>1</v>
          </cell>
          <cell r="R485">
            <v>0</v>
          </cell>
          <cell r="S485" t="str">
            <v>伤害</v>
          </cell>
          <cell r="T485">
            <v>5210001</v>
          </cell>
          <cell r="U485" t="str">
            <v>(外功攻击*1)*2.0</v>
          </cell>
          <cell r="V485" t="str">
            <v>(内功攻击*1)*2.0</v>
          </cell>
          <cell r="W485" t="str">
            <v>1;1</v>
          </cell>
          <cell r="X485" t="str">
            <v>狼招式1</v>
          </cell>
          <cell r="AE485">
            <v>2</v>
          </cell>
          <cell r="AF485">
            <v>0</v>
          </cell>
          <cell r="AG485">
            <v>7</v>
          </cell>
          <cell r="AI485">
            <v>58</v>
          </cell>
          <cell r="AJ485">
            <v>39</v>
          </cell>
          <cell r="AL485" t="str">
            <v>lang/Skill1</v>
          </cell>
          <cell r="AO485" t="str">
            <v>tricks/5210001</v>
          </cell>
          <cell r="AP485">
            <v>5210001</v>
          </cell>
        </row>
        <row r="486">
          <cell r="C486" t="str">
            <v>兽爪</v>
          </cell>
          <cell r="D486" t="str">
            <v>不是技能</v>
          </cell>
          <cell r="E486" t="str">
            <v>通常动作</v>
          </cell>
          <cell r="F486" t="str">
            <v>拳掌</v>
          </cell>
          <cell r="G486">
            <v>1</v>
          </cell>
          <cell r="H486">
            <v>1</v>
          </cell>
          <cell r="I486" t="str">
            <v>主动</v>
          </cell>
          <cell r="J486" t="str">
            <v>江湖散学</v>
          </cell>
          <cell r="M486" t="str">
            <v>狼技能2</v>
          </cell>
          <cell r="Q486">
            <v>1</v>
          </cell>
          <cell r="R486">
            <v>0</v>
          </cell>
          <cell r="S486" t="str">
            <v>伤害</v>
          </cell>
          <cell r="T486">
            <v>5210002</v>
          </cell>
          <cell r="U486" t="str">
            <v>(外功攻击*1)*1.5</v>
          </cell>
          <cell r="V486" t="str">
            <v>(内功攻击*1)*1.5</v>
          </cell>
          <cell r="W486" t="str">
            <v>1;1</v>
          </cell>
          <cell r="X486" t="str">
            <v>狼招式2</v>
          </cell>
          <cell r="AE486">
            <v>2</v>
          </cell>
          <cell r="AF486">
            <v>0</v>
          </cell>
          <cell r="AG486">
            <v>5</v>
          </cell>
          <cell r="AI486">
            <v>45</v>
          </cell>
          <cell r="AJ486">
            <v>32</v>
          </cell>
          <cell r="AL486" t="str">
            <v>lang/Skill2</v>
          </cell>
          <cell r="AO486" t="str">
            <v>tricks/5210002</v>
          </cell>
          <cell r="AP486">
            <v>5210002</v>
          </cell>
        </row>
        <row r="487">
          <cell r="C487" t="str">
            <v>毒雾</v>
          </cell>
          <cell r="D487" t="str">
            <v>不是技能</v>
          </cell>
          <cell r="E487" t="str">
            <v>通常动作</v>
          </cell>
          <cell r="F487" t="str">
            <v>拳掌</v>
          </cell>
          <cell r="G487">
            <v>1</v>
          </cell>
          <cell r="H487">
            <v>1</v>
          </cell>
          <cell r="I487" t="str">
            <v>主动</v>
          </cell>
          <cell r="J487" t="str">
            <v>江湖散学</v>
          </cell>
          <cell r="M487" t="str">
            <v>蛇技能1</v>
          </cell>
          <cell r="Q487">
            <v>1</v>
          </cell>
          <cell r="R487">
            <v>0</v>
          </cell>
          <cell r="S487" t="str">
            <v>伤害</v>
          </cell>
          <cell r="T487">
            <v>5310001</v>
          </cell>
          <cell r="U487" t="str">
            <v>(外功攻击*1)*1.5</v>
          </cell>
          <cell r="V487" t="str">
            <v>(内功攻击*1)*1.5</v>
          </cell>
          <cell r="W487" t="str">
            <v>1;1</v>
          </cell>
          <cell r="X487" t="str">
            <v>蛇招式1</v>
          </cell>
          <cell r="AE487">
            <v>2</v>
          </cell>
          <cell r="AF487">
            <v>0</v>
          </cell>
          <cell r="AG487">
            <v>7</v>
          </cell>
          <cell r="AI487">
            <v>58</v>
          </cell>
          <cell r="AJ487">
            <v>39</v>
          </cell>
          <cell r="AL487" t="str">
            <v>she/Skill</v>
          </cell>
          <cell r="AO487" t="str">
            <v>tricks/5310001</v>
          </cell>
          <cell r="AP487">
            <v>5310001</v>
          </cell>
        </row>
        <row r="488">
          <cell r="C488" t="str">
            <v>普攻</v>
          </cell>
          <cell r="E488" t="str">
            <v>通常动作</v>
          </cell>
          <cell r="F488" t="str">
            <v>拳掌</v>
          </cell>
          <cell r="G488">
            <v>1</v>
          </cell>
          <cell r="H488">
            <v>1</v>
          </cell>
          <cell r="I488" t="str">
            <v>主动</v>
          </cell>
          <cell r="J488" t="str">
            <v>江湖散学</v>
          </cell>
          <cell r="M488" t="str">
            <v>蛊人技能1</v>
          </cell>
          <cell r="Q488">
            <v>1</v>
          </cell>
          <cell r="R488">
            <v>0</v>
          </cell>
          <cell r="S488" t="str">
            <v>伤害</v>
          </cell>
          <cell r="T488">
            <v>5310001</v>
          </cell>
          <cell r="U488" t="str">
            <v>(外功攻击*1)*1.5</v>
          </cell>
          <cell r="V488" t="str">
            <v>(内功攻击*1)*1.5</v>
          </cell>
          <cell r="W488" t="str">
            <v>1;1</v>
          </cell>
          <cell r="X488" t="str">
            <v>蛊人招式1</v>
          </cell>
          <cell r="AE488">
            <v>2</v>
          </cell>
          <cell r="AF488">
            <v>0</v>
          </cell>
          <cell r="AG488">
            <v>7</v>
          </cell>
          <cell r="AI488">
            <v>58</v>
          </cell>
          <cell r="AJ488">
            <v>39</v>
          </cell>
          <cell r="AO488" t="str">
            <v>tricks/5310001</v>
          </cell>
          <cell r="AP488">
            <v>5510001</v>
          </cell>
        </row>
        <row r="489">
          <cell r="C489" t="str">
            <v>扑咬</v>
          </cell>
          <cell r="D489" t="str">
            <v>不是技能</v>
          </cell>
          <cell r="E489" t="str">
            <v>通常动作</v>
          </cell>
          <cell r="F489" t="str">
            <v>拳掌</v>
          </cell>
          <cell r="G489">
            <v>1</v>
          </cell>
          <cell r="H489">
            <v>1</v>
          </cell>
          <cell r="I489" t="str">
            <v>主动</v>
          </cell>
          <cell r="J489" t="str">
            <v>江湖散学</v>
          </cell>
          <cell r="M489" t="str">
            <v>熊技能1</v>
          </cell>
          <cell r="Q489">
            <v>1</v>
          </cell>
          <cell r="R489">
            <v>0</v>
          </cell>
          <cell r="S489" t="str">
            <v>伤害</v>
          </cell>
          <cell r="T489">
            <v>5210001</v>
          </cell>
          <cell r="U489" t="str">
            <v>(外功攻击*1)*2.0</v>
          </cell>
          <cell r="V489" t="str">
            <v>(内功攻击*1)*2.0</v>
          </cell>
          <cell r="W489" t="str">
            <v>1;1</v>
          </cell>
          <cell r="X489" t="str">
            <v>狼招式1</v>
          </cell>
          <cell r="AE489">
            <v>2</v>
          </cell>
          <cell r="AF489">
            <v>0</v>
          </cell>
          <cell r="AG489">
            <v>7</v>
          </cell>
          <cell r="AI489">
            <v>58</v>
          </cell>
          <cell r="AJ489">
            <v>39</v>
          </cell>
          <cell r="AL489" t="str">
            <v>xiong/Skill1</v>
          </cell>
          <cell r="AO489" t="str">
            <v>tricks/5210001</v>
          </cell>
          <cell r="AP489">
            <v>5610001</v>
          </cell>
        </row>
        <row r="490">
          <cell r="C490" t="str">
            <v>撼山跃</v>
          </cell>
          <cell r="D490" t="str">
            <v>不是技能</v>
          </cell>
          <cell r="E490" t="str">
            <v>通常动作</v>
          </cell>
          <cell r="F490" t="str">
            <v>纵跃</v>
          </cell>
          <cell r="G490">
            <v>1</v>
          </cell>
          <cell r="H490">
            <v>0</v>
          </cell>
          <cell r="I490" t="str">
            <v>主动</v>
          </cell>
          <cell r="J490" t="str">
            <v>江湖散学</v>
          </cell>
          <cell r="M490" t="str">
            <v>角色跳起后可再度点击纵跃键，在空中急速俯冲，以足撼地，对附近的敌方造成击退效果（对体型大于角色的目标无效）</v>
          </cell>
          <cell r="P490" t="str">
            <v>纵跃</v>
          </cell>
          <cell r="R490">
            <v>0</v>
          </cell>
          <cell r="T490">
            <v>9000013</v>
          </cell>
          <cell r="W490" t="str">
            <v>1;1</v>
          </cell>
          <cell r="X490" t="str">
            <v>角色跳起后可再度点击纵跃键，在空中急速俯冲，以足撼地，对附近的敌方造成击退效果（对体型大于角色的目标无效）</v>
          </cell>
          <cell r="AE490">
            <v>2</v>
          </cell>
          <cell r="AO490" t="str">
            <v>tricks/9000003</v>
          </cell>
          <cell r="AP490">
            <v>9000013</v>
          </cell>
        </row>
        <row r="491">
          <cell r="C491" t="str">
            <v>纵跃</v>
          </cell>
          <cell r="D491" t="str">
            <v>不是技能</v>
          </cell>
          <cell r="E491" t="str">
            <v>通常动作</v>
          </cell>
          <cell r="F491" t="str">
            <v>纵跃</v>
          </cell>
          <cell r="G491">
            <v>1</v>
          </cell>
          <cell r="H491">
            <v>0</v>
          </cell>
          <cell r="I491" t="str">
            <v>主动</v>
          </cell>
          <cell r="J491" t="str">
            <v>江湖散学</v>
          </cell>
          <cell r="M491" t="str">
            <v>角色跳起后可再度点击纵跃键，在空中急速俯冲，以足撼地，对附近的敌方造成击退效果（对体型大于角色的目标无效）</v>
          </cell>
          <cell r="P491" t="str">
            <v>纵跃</v>
          </cell>
          <cell r="R491">
            <v>0</v>
          </cell>
          <cell r="T491">
            <v>9000003</v>
          </cell>
          <cell r="W491" t="str">
            <v>1;1</v>
          </cell>
          <cell r="X491" t="str">
            <v>双足点地纵身跃起，任何人可以轻而易举的学会的跳跃身法。纵跃滞空时可以再次施展二段纵跃。</v>
          </cell>
          <cell r="AE491">
            <v>0</v>
          </cell>
          <cell r="AO491" t="str">
            <v>tricks/9000003</v>
          </cell>
          <cell r="AP491">
            <v>9000003</v>
          </cell>
        </row>
        <row r="492">
          <cell r="C492" t="str">
            <v>爆气</v>
          </cell>
          <cell r="D492" t="str">
            <v>不是技能</v>
          </cell>
          <cell r="E492">
            <v>0</v>
          </cell>
          <cell r="F492" t="str">
            <v>主动</v>
          </cell>
          <cell r="G492">
            <v>1</v>
          </cell>
          <cell r="H492">
            <v>0</v>
          </cell>
          <cell r="I492" t="str">
            <v>主动</v>
          </cell>
          <cell r="J492" t="str">
            <v>武学总章</v>
          </cell>
          <cell r="P492" t="str">
            <v>爆气</v>
          </cell>
          <cell r="S492" t="str">
            <v>伤害</v>
          </cell>
          <cell r="V492">
            <v>200</v>
          </cell>
          <cell r="W492" t="str">
            <v>1;1</v>
          </cell>
          <cell r="X492" t="str">
            <v>主动招式：可以在任何时候（包括受击状态，被浮空状态，被控制状态）消耗10%气血施展，对范围内敌人造成伤害，并脱离受击或被控制状态。（影响属性：内息）</v>
          </cell>
          <cell r="AE492">
            <v>3</v>
          </cell>
          <cell r="AG492">
            <v>6</v>
          </cell>
          <cell r="AL492" t="str">
            <v>SheShenJi</v>
          </cell>
          <cell r="AO492" t="str">
            <v>tricks/9000004</v>
          </cell>
          <cell r="AP492">
            <v>9000004</v>
          </cell>
        </row>
        <row r="493">
          <cell r="C493" t="str">
            <v>闪避</v>
          </cell>
          <cell r="D493" t="str">
            <v>不是技能</v>
          </cell>
          <cell r="E493" t="str">
            <v>通常动作</v>
          </cell>
          <cell r="F493" t="str">
            <v>后跃</v>
          </cell>
          <cell r="G493">
            <v>1</v>
          </cell>
          <cell r="H493">
            <v>0</v>
          </cell>
          <cell r="I493" t="str">
            <v>主动</v>
          </cell>
          <cell r="J493" t="str">
            <v>江湖散学</v>
          </cell>
          <cell r="P493" t="str">
            <v>闪躲</v>
          </cell>
          <cell r="R493">
            <v>0</v>
          </cell>
          <cell r="T493">
            <v>9000002</v>
          </cell>
          <cell r="W493" t="str">
            <v>1;1</v>
          </cell>
          <cell r="X493" t="str">
            <v>江湖中的闪避架势，身轻如鸿，向后闪躲。在任何时候（包括受击状态，普通攻击中）都可施展后跃，和敌人拉开距离并躲避对方的攻击。</v>
          </cell>
          <cell r="AE493">
            <v>2</v>
          </cell>
          <cell r="AF493">
            <v>0</v>
          </cell>
          <cell r="AG493">
            <v>1</v>
          </cell>
          <cell r="AI493">
            <v>0</v>
          </cell>
          <cell r="AJ493">
            <v>0</v>
          </cell>
          <cell r="AO493" t="str">
            <v>tricks/9000002</v>
          </cell>
          <cell r="AP493">
            <v>9000002</v>
          </cell>
        </row>
        <row r="494">
          <cell r="C494" t="str">
            <v>格挡</v>
          </cell>
          <cell r="D494" t="str">
            <v>不是技能</v>
          </cell>
          <cell r="E494" t="str">
            <v>通常动作</v>
          </cell>
          <cell r="F494" t="str">
            <v>格挡</v>
          </cell>
          <cell r="G494">
            <v>1</v>
          </cell>
          <cell r="H494">
            <v>0</v>
          </cell>
          <cell r="I494" t="str">
            <v>主动</v>
          </cell>
          <cell r="J494" t="str">
            <v>江湖散学</v>
          </cell>
          <cell r="P494" t="str">
            <v>格挡</v>
          </cell>
          <cell r="R494">
            <v>0</v>
          </cell>
          <cell r="T494">
            <v>9000001</v>
          </cell>
          <cell r="W494" t="str">
            <v>1;1</v>
          </cell>
          <cell r="X494" t="str">
            <v>江湖中的架招格挡手法，借体力而卸力。持续按住格挡操作，可以正面抵挡大部分敌人攻击。在敌方攻击前摇的时如果能及时格挡，可以触发弹反效果，让敌人露出较大的破绽。</v>
          </cell>
          <cell r="AE494">
            <v>2</v>
          </cell>
          <cell r="AO494" t="str">
            <v>tricks/9000001</v>
          </cell>
          <cell r="AP494">
            <v>9000001</v>
          </cell>
        </row>
        <row r="495">
          <cell r="C495" t="str">
            <v>拳掌轻击壹式</v>
          </cell>
          <cell r="D495" t="str">
            <v>不是技能</v>
          </cell>
          <cell r="E495" t="str">
            <v>通常动作</v>
          </cell>
          <cell r="F495" t="str">
            <v>拳掌</v>
          </cell>
          <cell r="G495">
            <v>1</v>
          </cell>
          <cell r="H495">
            <v>1</v>
          </cell>
          <cell r="I495" t="str">
            <v>主动</v>
          </cell>
          <cell r="J495" t="str">
            <v>江湖散学</v>
          </cell>
          <cell r="M495" t="str">
            <v>拳掌的普攻 一段 A1</v>
          </cell>
          <cell r="Q495">
            <v>1</v>
          </cell>
          <cell r="R495">
            <v>0</v>
          </cell>
          <cell r="S495" t="str">
            <v>伤害</v>
          </cell>
          <cell r="T495">
            <v>9010001</v>
          </cell>
          <cell r="U495" t="str">
            <v>(外功攻击*1)*0.6</v>
          </cell>
          <cell r="V495" t="str">
            <v>(内功攻击*1)*0.6</v>
          </cell>
          <cell r="W495" t="str">
            <v>1;1</v>
          </cell>
          <cell r="X495" t="str">
            <v>江湖中流转的拳法武学，招式如奔马飞瀑，势不可挡。连续按键会使出连续轻击动作。</v>
          </cell>
          <cell r="AE495">
            <v>0</v>
          </cell>
          <cell r="AF495">
            <v>0</v>
          </cell>
          <cell r="AG495">
            <v>0</v>
          </cell>
          <cell r="AI495">
            <v>15</v>
          </cell>
          <cell r="AJ495">
            <v>15</v>
          </cell>
          <cell r="AL495" t="str">
            <v>quan/A1</v>
          </cell>
          <cell r="AO495" t="str">
            <v>tricks/9010001</v>
          </cell>
          <cell r="AP495">
            <v>9010001</v>
          </cell>
        </row>
        <row r="496">
          <cell r="C496" t="str">
            <v>拳掌轻击贰式</v>
          </cell>
          <cell r="D496" t="str">
            <v>不是技能</v>
          </cell>
          <cell r="E496" t="str">
            <v>通常动作</v>
          </cell>
          <cell r="F496" t="str">
            <v>拳掌</v>
          </cell>
          <cell r="G496">
            <v>1</v>
          </cell>
          <cell r="H496">
            <v>1</v>
          </cell>
          <cell r="I496" t="str">
            <v>主动</v>
          </cell>
          <cell r="J496" t="str">
            <v>江湖散学</v>
          </cell>
          <cell r="M496" t="str">
            <v>拳掌的普攻 二段 A2</v>
          </cell>
          <cell r="Q496">
            <v>1</v>
          </cell>
          <cell r="R496">
            <v>0</v>
          </cell>
          <cell r="S496" t="str">
            <v>伤害</v>
          </cell>
          <cell r="T496">
            <v>9010002</v>
          </cell>
          <cell r="U496" t="str">
            <v>(外功攻击*1)*0.7</v>
          </cell>
          <cell r="V496" t="str">
            <v>(内功攻击*1)*0.7</v>
          </cell>
          <cell r="W496" t="str">
            <v>1;1</v>
          </cell>
          <cell r="X496" t="str">
            <v>江湖中流转的拳法武学，招式如奔马飞瀑，势不可挡。连续按键会使出连续轻击动作。</v>
          </cell>
          <cell r="AE496">
            <v>0</v>
          </cell>
          <cell r="AF496">
            <v>0</v>
          </cell>
          <cell r="AG496">
            <v>0</v>
          </cell>
          <cell r="AI496">
            <v>20</v>
          </cell>
          <cell r="AJ496">
            <v>18</v>
          </cell>
          <cell r="AL496" t="str">
            <v>quan/A2</v>
          </cell>
          <cell r="AO496" t="str">
            <v>tricks/9010002</v>
          </cell>
          <cell r="AP496">
            <v>9010002</v>
          </cell>
        </row>
        <row r="497">
          <cell r="C497" t="str">
            <v>拳掌轻击叁式</v>
          </cell>
          <cell r="D497" t="str">
            <v>不是技能</v>
          </cell>
          <cell r="E497" t="str">
            <v>通常动作</v>
          </cell>
          <cell r="F497" t="str">
            <v>拳掌</v>
          </cell>
          <cell r="G497">
            <v>1</v>
          </cell>
          <cell r="H497">
            <v>1</v>
          </cell>
          <cell r="I497" t="str">
            <v>主动</v>
          </cell>
          <cell r="J497" t="str">
            <v>江湖散学</v>
          </cell>
          <cell r="M497" t="str">
            <v>拳掌的普攻 三段 A3</v>
          </cell>
          <cell r="Q497">
            <v>1</v>
          </cell>
          <cell r="R497">
            <v>0</v>
          </cell>
          <cell r="S497" t="str">
            <v>伤害</v>
          </cell>
          <cell r="T497">
            <v>9010003</v>
          </cell>
          <cell r="U497" t="str">
            <v>(外功攻击*1)*0.8</v>
          </cell>
          <cell r="V497" t="str">
            <v>(内功攻击*1)*0.8</v>
          </cell>
          <cell r="W497" t="str">
            <v>1;1</v>
          </cell>
          <cell r="X497" t="str">
            <v>江湖中流转的拳法武学，招式如奔马飞瀑，势不可挡。连续按键会使出连续轻击动作。</v>
          </cell>
          <cell r="AE497">
            <v>0</v>
          </cell>
          <cell r="AF497">
            <v>0</v>
          </cell>
          <cell r="AG497">
            <v>0</v>
          </cell>
          <cell r="AI497">
            <v>25</v>
          </cell>
          <cell r="AJ497">
            <v>20</v>
          </cell>
          <cell r="AL497" t="str">
            <v>quan/A3</v>
          </cell>
          <cell r="AO497" t="str">
            <v>tricks/9010003</v>
          </cell>
          <cell r="AP497">
            <v>9010003</v>
          </cell>
        </row>
        <row r="498">
          <cell r="C498" t="str">
            <v>拳掌轻击肆式</v>
          </cell>
          <cell r="D498" t="str">
            <v>不是技能</v>
          </cell>
          <cell r="E498" t="str">
            <v>通常动作</v>
          </cell>
          <cell r="F498" t="str">
            <v>拳掌</v>
          </cell>
          <cell r="G498">
            <v>1</v>
          </cell>
          <cell r="H498">
            <v>1</v>
          </cell>
          <cell r="I498" t="str">
            <v>主动</v>
          </cell>
          <cell r="J498" t="str">
            <v>江湖散学</v>
          </cell>
          <cell r="M498" t="str">
            <v>拳掌的普攻 四段 A4</v>
          </cell>
          <cell r="Q498">
            <v>1</v>
          </cell>
          <cell r="R498">
            <v>0</v>
          </cell>
          <cell r="S498" t="str">
            <v>伤害</v>
          </cell>
          <cell r="T498">
            <v>9010004</v>
          </cell>
          <cell r="U498" t="str">
            <v>(外功攻击*1)</v>
          </cell>
          <cell r="V498" t="str">
            <v>(内功攻击*1)</v>
          </cell>
          <cell r="W498" t="str">
            <v>1;1</v>
          </cell>
          <cell r="X498" t="str">
            <v>江湖中流转的拳法武学，招式如奔马飞瀑，势不可挡。连续按键会使出连续轻击动作。</v>
          </cell>
          <cell r="AE498">
            <v>0</v>
          </cell>
          <cell r="AF498">
            <v>0</v>
          </cell>
          <cell r="AG498">
            <v>0</v>
          </cell>
          <cell r="AI498">
            <v>30</v>
          </cell>
          <cell r="AJ498">
            <v>23</v>
          </cell>
          <cell r="AL498" t="str">
            <v>quan/A4</v>
          </cell>
          <cell r="AO498" t="str">
            <v>tricks/9010004</v>
          </cell>
          <cell r="AP498">
            <v>9010004</v>
          </cell>
        </row>
        <row r="499">
          <cell r="C499" t="str">
            <v>拳掌重击</v>
          </cell>
          <cell r="D499" t="str">
            <v>不是技能</v>
          </cell>
          <cell r="E499" t="str">
            <v>通常动作</v>
          </cell>
          <cell r="F499" t="str">
            <v>拳掌</v>
          </cell>
          <cell r="G499">
            <v>1</v>
          </cell>
          <cell r="H499">
            <v>1</v>
          </cell>
          <cell r="I499" t="str">
            <v>主动</v>
          </cell>
          <cell r="J499" t="str">
            <v>江湖散学</v>
          </cell>
          <cell r="M499" t="str">
            <v>重击：蓄力攻击</v>
          </cell>
          <cell r="Q499">
            <v>2</v>
          </cell>
          <cell r="R499">
            <v>0</v>
          </cell>
          <cell r="S499" t="str">
            <v>聚力重击</v>
          </cell>
          <cell r="T499">
            <v>9010005</v>
          </cell>
          <cell r="U499" t="str">
            <v>(外功攻击*1)*(1.22+蓄力时间秒*0.2),2</v>
          </cell>
          <cell r="V499" t="str">
            <v>(内功攻击*1)*(1.22+蓄力时间秒*0.2),2</v>
          </cell>
          <cell r="W499" t="str">
            <v>1;1</v>
          </cell>
          <cell r="X499" t="str">
            <v>江湖中流转的拳法之重击，招式如奔马飞瀑，势不可挡。持续按住重击操作可以进行蓄力，在释放按键瞬间会施展出不同的效果。</v>
          </cell>
          <cell r="AB499" t="str">
            <v>敌人</v>
          </cell>
          <cell r="AC499" t="str">
            <v>减速敌方:0.3,3;格挡弹反</v>
          </cell>
          <cell r="AE499">
            <v>2</v>
          </cell>
          <cell r="AF499">
            <v>0</v>
          </cell>
          <cell r="AG499">
            <v>1</v>
          </cell>
          <cell r="AI499">
            <v>52</v>
          </cell>
          <cell r="AJ499">
            <v>39</v>
          </cell>
          <cell r="AL499" t="str">
            <v>quan/B6</v>
          </cell>
          <cell r="AO499" t="str">
            <v>tricks/9010005</v>
          </cell>
          <cell r="AP499">
            <v>9010005</v>
          </cell>
        </row>
        <row r="500">
          <cell r="C500" t="str">
            <v>拳掌重击</v>
          </cell>
          <cell r="D500" t="str">
            <v>不是技能</v>
          </cell>
          <cell r="E500" t="str">
            <v>通常动作</v>
          </cell>
          <cell r="F500" t="str">
            <v>拳掌</v>
          </cell>
          <cell r="G500">
            <v>1</v>
          </cell>
          <cell r="H500">
            <v>1</v>
          </cell>
          <cell r="I500" t="str">
            <v>主动</v>
          </cell>
          <cell r="J500" t="str">
            <v>江湖散学</v>
          </cell>
          <cell r="M500" t="str">
            <v>重击：无蓄力</v>
          </cell>
          <cell r="Q500">
            <v>3</v>
          </cell>
          <cell r="R500">
            <v>0</v>
          </cell>
          <cell r="S500" t="str">
            <v>伤害</v>
          </cell>
          <cell r="T500">
            <v>9010006</v>
          </cell>
          <cell r="U500" t="str">
            <v>(外功攻击*1)*1.22</v>
          </cell>
          <cell r="V500" t="str">
            <v>(内功攻击*1)*1.22</v>
          </cell>
          <cell r="W500" t="str">
            <v>1;1</v>
          </cell>
          <cell r="X500" t="str">
            <v>江湖中流转的拳法之重击，招式如奔马飞瀑，势不可挡。持续按住重击操作可以进行蓄力，在释放按键瞬间会施展出不同的效果。</v>
          </cell>
          <cell r="AB500" t="str">
            <v>敌人</v>
          </cell>
          <cell r="AC500" t="str">
            <v>减速敌方:0.3,3</v>
          </cell>
          <cell r="AE500">
            <v>2</v>
          </cell>
          <cell r="AF500">
            <v>0</v>
          </cell>
          <cell r="AG500">
            <v>1</v>
          </cell>
          <cell r="AI500">
            <v>52</v>
          </cell>
          <cell r="AJ500">
            <v>39</v>
          </cell>
          <cell r="AL500" t="str">
            <v>quan/B6</v>
          </cell>
          <cell r="AO500" t="str">
            <v>tricks/9010005</v>
          </cell>
          <cell r="AP500">
            <v>9010006</v>
          </cell>
        </row>
        <row r="501">
          <cell r="C501" t="str">
            <v>闪避</v>
          </cell>
          <cell r="D501" t="str">
            <v>不是技能</v>
          </cell>
          <cell r="E501" t="str">
            <v>通常动作</v>
          </cell>
          <cell r="F501" t="str">
            <v>拳掌</v>
          </cell>
          <cell r="G501">
            <v>1</v>
          </cell>
          <cell r="H501">
            <v>1</v>
          </cell>
          <cell r="I501" t="str">
            <v>主动</v>
          </cell>
          <cell r="J501" t="str">
            <v>江湖散学</v>
          </cell>
          <cell r="M501" t="str">
            <v>后跃 -闪避</v>
          </cell>
          <cell r="P501" t="str">
            <v>闪躲</v>
          </cell>
          <cell r="Q501">
            <v>0</v>
          </cell>
          <cell r="R501">
            <v>0</v>
          </cell>
          <cell r="T501">
            <v>9010007</v>
          </cell>
          <cell r="V501">
            <v>0</v>
          </cell>
          <cell r="W501" t="str">
            <v>1;1</v>
          </cell>
          <cell r="X501" t="str">
            <v>江湖中的闪避架势，身轻如鸿，向后闪躲。在任何时候（包括受击状态，普通攻击中）都可施展后跃，和敌人拉开距离并躲避对方的攻击。</v>
          </cell>
          <cell r="AA501">
            <v>1</v>
          </cell>
          <cell r="AE501">
            <v>2</v>
          </cell>
          <cell r="AF501">
            <v>0</v>
          </cell>
          <cell r="AG501">
            <v>1</v>
          </cell>
          <cell r="AI501">
            <v>0</v>
          </cell>
          <cell r="AJ501">
            <v>0</v>
          </cell>
          <cell r="AL501" t="str">
            <v>quan/闪避</v>
          </cell>
          <cell r="AM501" t="str">
            <v>quan/闪避_2</v>
          </cell>
          <cell r="AO501" t="str">
            <v>tricks/9000002</v>
          </cell>
          <cell r="AP501">
            <v>9010007</v>
          </cell>
        </row>
        <row r="502">
          <cell r="C502" t="str">
            <v>单手轻刃轻击壹式</v>
          </cell>
          <cell r="D502" t="str">
            <v>不是技能</v>
          </cell>
          <cell r="E502" t="str">
            <v>通常动作</v>
          </cell>
          <cell r="F502" t="str">
            <v>单手轻刃</v>
          </cell>
          <cell r="G502">
            <v>1</v>
          </cell>
          <cell r="H502">
            <v>2</v>
          </cell>
          <cell r="I502" t="str">
            <v>主动</v>
          </cell>
          <cell r="J502" t="str">
            <v>江湖散学</v>
          </cell>
          <cell r="Q502">
            <v>2</v>
          </cell>
          <cell r="R502">
            <v>0</v>
          </cell>
          <cell r="S502" t="str">
            <v>伤害</v>
          </cell>
          <cell r="T502">
            <v>9020001</v>
          </cell>
          <cell r="U502" t="str">
            <v>(外功攻击*1)*0.7</v>
          </cell>
          <cell r="V502" t="str">
            <v>(内功攻击*1)*0.7</v>
          </cell>
          <cell r="W502" t="str">
            <v>1;1</v>
          </cell>
          <cell r="X502" t="str">
            <v>江湖中流转的单手轻刃武学，招式轻灵潇洒，迅疾无形。连续按键会使出连续轻击动作。</v>
          </cell>
          <cell r="AA502">
            <v>1</v>
          </cell>
          <cell r="AE502">
            <v>0</v>
          </cell>
          <cell r="AF502">
            <v>0</v>
          </cell>
          <cell r="AG502">
            <v>0</v>
          </cell>
          <cell r="AI502">
            <v>20</v>
          </cell>
          <cell r="AJ502">
            <v>19</v>
          </cell>
          <cell r="AL502" t="str">
            <v>jian/A1</v>
          </cell>
          <cell r="AO502" t="str">
            <v>tricks/9020001</v>
          </cell>
          <cell r="AP502">
            <v>9020001</v>
          </cell>
        </row>
        <row r="503">
          <cell r="C503" t="str">
            <v>单手轻刃轻击贰式</v>
          </cell>
          <cell r="D503" t="str">
            <v>不是技能</v>
          </cell>
          <cell r="E503" t="str">
            <v>通常动作</v>
          </cell>
          <cell r="F503" t="str">
            <v>单手轻刃</v>
          </cell>
          <cell r="G503">
            <v>1</v>
          </cell>
          <cell r="H503">
            <v>2</v>
          </cell>
          <cell r="I503" t="str">
            <v>主动</v>
          </cell>
          <cell r="J503" t="str">
            <v>江湖散学</v>
          </cell>
          <cell r="Q503">
            <v>2</v>
          </cell>
          <cell r="R503">
            <v>0</v>
          </cell>
          <cell r="S503" t="str">
            <v>伤害</v>
          </cell>
          <cell r="T503">
            <v>9020002</v>
          </cell>
          <cell r="U503" t="str">
            <v>(外功攻击*1)*0.8</v>
          </cell>
          <cell r="V503" t="str">
            <v>(内功攻击*1)*0.8</v>
          </cell>
          <cell r="W503" t="str">
            <v>1;1</v>
          </cell>
          <cell r="X503" t="str">
            <v>江湖中流转的单手轻刃武学，招式轻灵潇洒，迅疾无形。连续按键会使出连续轻击动作。</v>
          </cell>
          <cell r="AA503">
            <v>1</v>
          </cell>
          <cell r="AE503">
            <v>0</v>
          </cell>
          <cell r="AF503">
            <v>0</v>
          </cell>
          <cell r="AG503">
            <v>0</v>
          </cell>
          <cell r="AI503">
            <v>30</v>
          </cell>
          <cell r="AJ503">
            <v>26</v>
          </cell>
          <cell r="AL503" t="str">
            <v>jian/A2</v>
          </cell>
          <cell r="AO503" t="str">
            <v>tricks/9020002</v>
          </cell>
          <cell r="AP503">
            <v>9020002</v>
          </cell>
        </row>
        <row r="504">
          <cell r="C504" t="str">
            <v>单手轻刃轻击叁式</v>
          </cell>
          <cell r="D504" t="str">
            <v>不是技能</v>
          </cell>
          <cell r="E504" t="str">
            <v>通常动作</v>
          </cell>
          <cell r="F504" t="str">
            <v>单手轻刃</v>
          </cell>
          <cell r="G504">
            <v>1</v>
          </cell>
          <cell r="H504">
            <v>2</v>
          </cell>
          <cell r="I504" t="str">
            <v>主动</v>
          </cell>
          <cell r="J504" t="str">
            <v>江湖散学</v>
          </cell>
          <cell r="Q504">
            <v>2</v>
          </cell>
          <cell r="R504">
            <v>0</v>
          </cell>
          <cell r="S504" t="str">
            <v>伤害</v>
          </cell>
          <cell r="T504">
            <v>9020003</v>
          </cell>
          <cell r="U504" t="str">
            <v>(外功攻击*1)</v>
          </cell>
          <cell r="V504" t="str">
            <v>(内功攻击*1)</v>
          </cell>
          <cell r="W504" t="str">
            <v>1;1</v>
          </cell>
          <cell r="X504" t="str">
            <v>江湖中流转的单手轻刃武学，招式轻灵潇洒，迅疾无形。连续按键会使出连续轻击动作。</v>
          </cell>
          <cell r="AA504">
            <v>1</v>
          </cell>
          <cell r="AE504">
            <v>0</v>
          </cell>
          <cell r="AF504">
            <v>0</v>
          </cell>
          <cell r="AG504">
            <v>0</v>
          </cell>
          <cell r="AI504">
            <v>40</v>
          </cell>
          <cell r="AJ504">
            <v>32</v>
          </cell>
          <cell r="AL504" t="str">
            <v>jian/A3</v>
          </cell>
          <cell r="AO504" t="str">
            <v>tricks/9020003</v>
          </cell>
          <cell r="AP504">
            <v>9020003</v>
          </cell>
        </row>
        <row r="505">
          <cell r="C505" t="str">
            <v>单手轻刃重击</v>
          </cell>
          <cell r="D505" t="str">
            <v>不是技能</v>
          </cell>
          <cell r="E505" t="str">
            <v>通常动作</v>
          </cell>
          <cell r="F505" t="str">
            <v>单手轻刃</v>
          </cell>
          <cell r="G505">
            <v>1</v>
          </cell>
          <cell r="H505">
            <v>2</v>
          </cell>
          <cell r="I505" t="str">
            <v>主动</v>
          </cell>
          <cell r="J505" t="str">
            <v>江湖散学</v>
          </cell>
          <cell r="M505" t="str">
            <v>重击：蓄力攻击</v>
          </cell>
          <cell r="Q505">
            <v>2</v>
          </cell>
          <cell r="R505">
            <v>0</v>
          </cell>
          <cell r="S505" t="str">
            <v>聚力重击</v>
          </cell>
          <cell r="T505">
            <v>9020011</v>
          </cell>
          <cell r="U505" t="str">
            <v>(外功攻击*1)*(1.48+蓄力时间秒*0.08),2</v>
          </cell>
          <cell r="V505" t="str">
            <v>(内功攻击*1)*(1.48+蓄力时间秒*0.08),2</v>
          </cell>
          <cell r="W505" t="str">
            <v>1;1</v>
          </cell>
          <cell r="X505" t="str">
            <v>江湖中流转的单手轻刃之重击，招式轻灵潇洒，迅疾无形。持续按住重击操作可以进行蓄力，在释放按键瞬间会施展出不同的效果。</v>
          </cell>
          <cell r="AA505">
            <v>1</v>
          </cell>
          <cell r="AE505">
            <v>2</v>
          </cell>
          <cell r="AF505">
            <v>0</v>
          </cell>
          <cell r="AG505">
            <v>1</v>
          </cell>
          <cell r="AI505">
            <v>65</v>
          </cell>
          <cell r="AJ505">
            <v>26</v>
          </cell>
          <cell r="AL505" t="str">
            <v>jian/B6</v>
          </cell>
          <cell r="AO505" t="str">
            <v>tricks/9020011</v>
          </cell>
          <cell r="AP505">
            <v>9020011</v>
          </cell>
        </row>
        <row r="506">
          <cell r="C506" t="str">
            <v>单手轻刃重击</v>
          </cell>
          <cell r="D506" t="str">
            <v>不是技能</v>
          </cell>
          <cell r="E506" t="str">
            <v>通常动作</v>
          </cell>
          <cell r="F506" t="str">
            <v>单手轻刃</v>
          </cell>
          <cell r="G506">
            <v>1</v>
          </cell>
          <cell r="H506">
            <v>2</v>
          </cell>
          <cell r="I506" t="str">
            <v>主动</v>
          </cell>
          <cell r="J506" t="str">
            <v>江湖散学</v>
          </cell>
          <cell r="M506" t="str">
            <v>重击：无蓄力</v>
          </cell>
          <cell r="Q506">
            <v>2</v>
          </cell>
          <cell r="R506">
            <v>0</v>
          </cell>
          <cell r="S506" t="str">
            <v>伤害</v>
          </cell>
          <cell r="T506">
            <v>9020012</v>
          </cell>
          <cell r="U506" t="str">
            <v>(外功攻击*1)*1.48</v>
          </cell>
          <cell r="V506" t="str">
            <v>(内功攻击*1)*1.48</v>
          </cell>
          <cell r="W506" t="str">
            <v>1;1</v>
          </cell>
          <cell r="X506" t="str">
            <v>江湖中流转的单手轻刃之重击，招式轻灵潇洒，迅疾无形。持续按住重击操作可以进行蓄力，在释放按键瞬间会施展出不同的效果。</v>
          </cell>
          <cell r="AA506">
            <v>1</v>
          </cell>
          <cell r="AE506">
            <v>2</v>
          </cell>
          <cell r="AF506">
            <v>0</v>
          </cell>
          <cell r="AG506">
            <v>1</v>
          </cell>
          <cell r="AI506">
            <v>65</v>
          </cell>
          <cell r="AJ506">
            <v>52</v>
          </cell>
          <cell r="AL506" t="str">
            <v>jian/B6</v>
          </cell>
          <cell r="AO506" t="str">
            <v>tricks/9020011</v>
          </cell>
          <cell r="AP506">
            <v>9020012</v>
          </cell>
        </row>
        <row r="507">
          <cell r="C507" t="str">
            <v>闪避</v>
          </cell>
          <cell r="D507" t="str">
            <v>不是技能</v>
          </cell>
          <cell r="E507" t="str">
            <v>通常动作</v>
          </cell>
          <cell r="F507" t="str">
            <v>单手轻刃</v>
          </cell>
          <cell r="G507">
            <v>1</v>
          </cell>
          <cell r="H507">
            <v>2</v>
          </cell>
          <cell r="I507" t="str">
            <v>主动</v>
          </cell>
          <cell r="J507" t="str">
            <v>江湖散学</v>
          </cell>
          <cell r="M507" t="str">
            <v>后跃 -闪避</v>
          </cell>
          <cell r="P507" t="str">
            <v>闪躲</v>
          </cell>
          <cell r="Q507">
            <v>0</v>
          </cell>
          <cell r="R507">
            <v>0</v>
          </cell>
          <cell r="T507">
            <v>9020021</v>
          </cell>
          <cell r="V507">
            <v>0</v>
          </cell>
          <cell r="W507" t="str">
            <v>1;1</v>
          </cell>
          <cell r="X507" t="str">
            <v>江湖中的闪避架势，身轻如鸿，向后闪躲。在任何时候（包括受击状态，普通攻击中）都可施展后跃，和敌人拉开距离并躲避对方的攻击。</v>
          </cell>
          <cell r="AA507">
            <v>1</v>
          </cell>
          <cell r="AE507">
            <v>2</v>
          </cell>
          <cell r="AF507">
            <v>0</v>
          </cell>
          <cell r="AG507">
            <v>1</v>
          </cell>
          <cell r="AI507">
            <v>0</v>
          </cell>
          <cell r="AJ507">
            <v>0</v>
          </cell>
          <cell r="AL507" t="str">
            <v>jian/闪避</v>
          </cell>
          <cell r="AM507" t="str">
            <v>jian/闪避_2</v>
          </cell>
          <cell r="AO507" t="str">
            <v>tricks/9000002</v>
          </cell>
          <cell r="AP507">
            <v>9020021</v>
          </cell>
        </row>
        <row r="508">
          <cell r="C508" t="str">
            <v>重刃轻击壹式</v>
          </cell>
          <cell r="D508" t="str">
            <v>不是技能</v>
          </cell>
          <cell r="E508" t="str">
            <v>通常动作</v>
          </cell>
          <cell r="F508" t="str">
            <v>重刃</v>
          </cell>
          <cell r="G508">
            <v>1</v>
          </cell>
          <cell r="H508">
            <v>3</v>
          </cell>
          <cell r="I508" t="str">
            <v>主动</v>
          </cell>
          <cell r="J508" t="str">
            <v>江湖散学</v>
          </cell>
          <cell r="M508" t="str">
            <v>重刃的普攻 一段 A1</v>
          </cell>
          <cell r="R508">
            <v>0</v>
          </cell>
          <cell r="S508" t="str">
            <v>伤害</v>
          </cell>
          <cell r="T508">
            <v>9030001</v>
          </cell>
          <cell r="U508" t="str">
            <v>(外功攻击*1)*0.8</v>
          </cell>
          <cell r="V508" t="str">
            <v>(内功攻击*1)*0.8</v>
          </cell>
          <cell r="W508" t="str">
            <v>1;1</v>
          </cell>
          <cell r="X508" t="str">
            <v>江湖中流转的重刃武学，招式如封似闭，重若千钧。连续按键会使出连续轻击动作。</v>
          </cell>
          <cell r="AE508">
            <v>0</v>
          </cell>
          <cell r="AF508">
            <v>0</v>
          </cell>
          <cell r="AG508">
            <v>0</v>
          </cell>
          <cell r="AI508">
            <v>50</v>
          </cell>
          <cell r="AJ508">
            <v>23</v>
          </cell>
          <cell r="AL508" t="str">
            <v>zhongren/A1</v>
          </cell>
          <cell r="AO508" t="str">
            <v>tricks/9030001</v>
          </cell>
          <cell r="AP508">
            <v>9030001</v>
          </cell>
        </row>
        <row r="509">
          <cell r="C509" t="str">
            <v>重刃轻击贰式</v>
          </cell>
          <cell r="D509" t="str">
            <v>不是技能</v>
          </cell>
          <cell r="E509" t="str">
            <v>通常动作</v>
          </cell>
          <cell r="F509" t="str">
            <v>重刃</v>
          </cell>
          <cell r="G509">
            <v>1</v>
          </cell>
          <cell r="H509">
            <v>3</v>
          </cell>
          <cell r="I509" t="str">
            <v>主动</v>
          </cell>
          <cell r="J509" t="str">
            <v>江湖散学</v>
          </cell>
          <cell r="M509" t="str">
            <v>重刃的普攻 二段 A2</v>
          </cell>
          <cell r="R509">
            <v>0</v>
          </cell>
          <cell r="S509" t="str">
            <v>伤害</v>
          </cell>
          <cell r="T509">
            <v>9030002</v>
          </cell>
          <cell r="U509" t="str">
            <v>(外功攻击*1)</v>
          </cell>
          <cell r="V509" t="str">
            <v>(内功攻击*1)</v>
          </cell>
          <cell r="W509" t="str">
            <v>1;1</v>
          </cell>
          <cell r="X509" t="str">
            <v>江湖中流转的重刃武学，招式如封似闭，重若千钧。连续按键会使出连续轻击动作。</v>
          </cell>
          <cell r="AE509">
            <v>0</v>
          </cell>
          <cell r="AF509">
            <v>0</v>
          </cell>
          <cell r="AG509">
            <v>0</v>
          </cell>
          <cell r="AI509">
            <v>50</v>
          </cell>
          <cell r="AJ509">
            <v>23</v>
          </cell>
          <cell r="AL509" t="str">
            <v>zhongren/A2</v>
          </cell>
          <cell r="AO509" t="str">
            <v>tricks/9030002</v>
          </cell>
          <cell r="AP509">
            <v>9030002</v>
          </cell>
        </row>
        <row r="510">
          <cell r="C510" t="str">
            <v>重刃重击</v>
          </cell>
          <cell r="D510" t="str">
            <v>不是技能</v>
          </cell>
          <cell r="E510" t="str">
            <v>通常动作</v>
          </cell>
          <cell r="F510" t="str">
            <v>重刃</v>
          </cell>
          <cell r="G510">
            <v>1</v>
          </cell>
          <cell r="H510">
            <v>3</v>
          </cell>
          <cell r="I510" t="str">
            <v>主动</v>
          </cell>
          <cell r="J510" t="str">
            <v>江湖散学</v>
          </cell>
          <cell r="M510" t="str">
            <v>重击：蓄力攻击</v>
          </cell>
          <cell r="R510">
            <v>0</v>
          </cell>
          <cell r="S510" t="str">
            <v>聚力重击</v>
          </cell>
          <cell r="T510">
            <v>9030011</v>
          </cell>
          <cell r="U510" t="str">
            <v>(外功攻击*1)*(0.8+蓄力时间秒*0.1),2</v>
          </cell>
          <cell r="V510" t="str">
            <v>(内功攻击*1)*(0.8+蓄力时间秒*0.1),2</v>
          </cell>
          <cell r="W510" t="str">
            <v>1;1</v>
          </cell>
          <cell r="X510" t="str">
            <v>江湖中流转的重刃之重击，招式如封似闭，重若千钧。持续按住重击操作可以进行蓄力，在释放按键瞬间会施展出不同的效果。</v>
          </cell>
          <cell r="AE510">
            <v>2</v>
          </cell>
          <cell r="AF510">
            <v>0</v>
          </cell>
          <cell r="AG510">
            <v>1</v>
          </cell>
          <cell r="AI510">
            <v>65</v>
          </cell>
          <cell r="AJ510">
            <v>32</v>
          </cell>
          <cell r="AK510" t="str">
            <v>8030101;8030102;8030103;8030105</v>
          </cell>
          <cell r="AL510" t="str">
            <v>zhongren/B6</v>
          </cell>
          <cell r="AO510" t="str">
            <v>tricks/9030011</v>
          </cell>
          <cell r="AP510">
            <v>9030011</v>
          </cell>
        </row>
        <row r="511">
          <cell r="C511" t="str">
            <v>重刃重击</v>
          </cell>
          <cell r="D511" t="str">
            <v>不是技能</v>
          </cell>
          <cell r="E511" t="str">
            <v>通常动作</v>
          </cell>
          <cell r="F511" t="str">
            <v>重刃</v>
          </cell>
          <cell r="G511">
            <v>1</v>
          </cell>
          <cell r="H511">
            <v>3</v>
          </cell>
          <cell r="I511" t="str">
            <v>主动</v>
          </cell>
          <cell r="J511" t="str">
            <v>江湖散学</v>
          </cell>
          <cell r="M511" t="str">
            <v>重击：无蓄力</v>
          </cell>
          <cell r="R511">
            <v>0</v>
          </cell>
          <cell r="S511" t="str">
            <v>伤害</v>
          </cell>
          <cell r="T511">
            <v>9030012</v>
          </cell>
          <cell r="U511" t="str">
            <v>(外功攻击*1)*0.9</v>
          </cell>
          <cell r="V511" t="str">
            <v>(内功攻击*1)*0.9</v>
          </cell>
          <cell r="W511" t="str">
            <v>1;1</v>
          </cell>
          <cell r="X511" t="str">
            <v>江湖中流转的重刃之重击，招式如封似闭，重若千钧。持续按住重击操作可以进行蓄力，在释放按键瞬间会施展出不同的效果。</v>
          </cell>
          <cell r="AE511">
            <v>2</v>
          </cell>
          <cell r="AF511">
            <v>0</v>
          </cell>
          <cell r="AG511">
            <v>1</v>
          </cell>
          <cell r="AI511">
            <v>75</v>
          </cell>
          <cell r="AJ511">
            <v>39</v>
          </cell>
          <cell r="AK511" t="str">
            <v>8030101;8030102;8030103;8030105</v>
          </cell>
          <cell r="AL511" t="str">
            <v>zhongren/B6</v>
          </cell>
          <cell r="AO511" t="str">
            <v>tricks/9030011</v>
          </cell>
          <cell r="AP511">
            <v>9030012</v>
          </cell>
        </row>
        <row r="512">
          <cell r="C512" t="str">
            <v>闪避</v>
          </cell>
          <cell r="D512" t="str">
            <v>不是技能</v>
          </cell>
          <cell r="E512" t="str">
            <v>通常动作</v>
          </cell>
          <cell r="F512" t="str">
            <v>重刃</v>
          </cell>
          <cell r="G512">
            <v>1</v>
          </cell>
          <cell r="H512">
            <v>3</v>
          </cell>
          <cell r="I512" t="str">
            <v>主动</v>
          </cell>
          <cell r="J512" t="str">
            <v>江湖散学</v>
          </cell>
          <cell r="M512" t="str">
            <v>后跃 -闪避</v>
          </cell>
          <cell r="P512" t="str">
            <v>闪躲</v>
          </cell>
          <cell r="R512">
            <v>0</v>
          </cell>
          <cell r="T512">
            <v>9030021</v>
          </cell>
          <cell r="V512">
            <v>0</v>
          </cell>
          <cell r="W512" t="str">
            <v>1;1</v>
          </cell>
          <cell r="X512" t="str">
            <v>江湖中的闪避架势，身轻如鸿，向后闪躲。在任何时候（包括受击状态，普通攻击中）都可施展后跃，和敌人拉开距离并躲避对方的攻击。</v>
          </cell>
          <cell r="AE512">
            <v>2</v>
          </cell>
          <cell r="AF512">
            <v>0</v>
          </cell>
          <cell r="AG512">
            <v>1</v>
          </cell>
          <cell r="AI512">
            <v>0</v>
          </cell>
          <cell r="AJ512">
            <v>0</v>
          </cell>
          <cell r="AL512" t="str">
            <v>zhongren/闪避</v>
          </cell>
          <cell r="AM512" t="str">
            <v>zhongren/闪避_2</v>
          </cell>
          <cell r="AO512" t="str">
            <v>tricks/9000002</v>
          </cell>
          <cell r="AP512">
            <v>9030021</v>
          </cell>
        </row>
        <row r="513">
          <cell r="C513" t="str">
            <v>长兵轻击壹式</v>
          </cell>
          <cell r="D513" t="str">
            <v>不是技能</v>
          </cell>
          <cell r="E513" t="str">
            <v>通常动作</v>
          </cell>
          <cell r="F513" t="str">
            <v>长兵</v>
          </cell>
          <cell r="G513">
            <v>1</v>
          </cell>
          <cell r="H513">
            <v>4</v>
          </cell>
          <cell r="I513" t="str">
            <v>主动</v>
          </cell>
          <cell r="J513" t="str">
            <v>江湖散学</v>
          </cell>
          <cell r="M513" t="str">
            <v>枪法的普攻 一段 A1</v>
          </cell>
          <cell r="Q513">
            <v>1</v>
          </cell>
          <cell r="R513">
            <v>0</v>
          </cell>
          <cell r="S513" t="str">
            <v>伤害</v>
          </cell>
          <cell r="T513">
            <v>9040001</v>
          </cell>
          <cell r="U513" t="str">
            <v>(外功攻击*1)*0.6</v>
          </cell>
          <cell r="V513" t="str">
            <v>(内功攻击*1)*0.6</v>
          </cell>
          <cell r="W513" t="str">
            <v>1;1</v>
          </cell>
          <cell r="X513" t="str">
            <v>江湖中流转的长兵武学，招式大开大合，威势惊人，令人闻之生畏。连续按键会使出连续轻击动作。</v>
          </cell>
          <cell r="AE513">
            <v>0</v>
          </cell>
          <cell r="AF513">
            <v>0</v>
          </cell>
          <cell r="AG513">
            <v>0</v>
          </cell>
          <cell r="AI513">
            <v>20</v>
          </cell>
          <cell r="AJ513">
            <v>15</v>
          </cell>
          <cell r="AL513" t="str">
            <v>qiangfa/A1</v>
          </cell>
          <cell r="AO513" t="str">
            <v>tricks/9040001</v>
          </cell>
          <cell r="AP513">
            <v>9040001</v>
          </cell>
        </row>
        <row r="514">
          <cell r="C514" t="str">
            <v>长兵轻击贰式</v>
          </cell>
          <cell r="D514" t="str">
            <v>不是技能</v>
          </cell>
          <cell r="E514" t="str">
            <v>通常动作</v>
          </cell>
          <cell r="F514" t="str">
            <v>长兵</v>
          </cell>
          <cell r="G514">
            <v>1</v>
          </cell>
          <cell r="H514">
            <v>4</v>
          </cell>
          <cell r="I514" t="str">
            <v>主动</v>
          </cell>
          <cell r="J514" t="str">
            <v>江湖散学</v>
          </cell>
          <cell r="M514" t="str">
            <v>枪法的普攻 二段 A2</v>
          </cell>
          <cell r="Q514">
            <v>1</v>
          </cell>
          <cell r="R514">
            <v>0</v>
          </cell>
          <cell r="S514" t="str">
            <v>伤害</v>
          </cell>
          <cell r="T514">
            <v>9040002</v>
          </cell>
          <cell r="U514" t="str">
            <v>(外功攻击*1)*0.6</v>
          </cell>
          <cell r="V514" t="str">
            <v>(内功攻击*1)*0.6</v>
          </cell>
          <cell r="W514" t="str">
            <v>1;1</v>
          </cell>
          <cell r="X514" t="str">
            <v>江湖中流转的长兵武学，招式大开大合，威势惊人，令人闻之生畏。连续按键会使出连续轻击动作。</v>
          </cell>
          <cell r="AE514">
            <v>0</v>
          </cell>
          <cell r="AF514">
            <v>0</v>
          </cell>
          <cell r="AG514">
            <v>0</v>
          </cell>
          <cell r="AI514">
            <v>30</v>
          </cell>
          <cell r="AJ514">
            <v>18</v>
          </cell>
          <cell r="AL514" t="str">
            <v>qiangfa/A2</v>
          </cell>
          <cell r="AO514" t="str">
            <v>tricks/9040002</v>
          </cell>
          <cell r="AP514">
            <v>9040002</v>
          </cell>
        </row>
        <row r="515">
          <cell r="C515" t="str">
            <v>长兵轻击叁式</v>
          </cell>
          <cell r="D515" t="str">
            <v>不是技能</v>
          </cell>
          <cell r="E515" t="str">
            <v>通常动作</v>
          </cell>
          <cell r="F515" t="str">
            <v>长兵</v>
          </cell>
          <cell r="G515">
            <v>1</v>
          </cell>
          <cell r="H515">
            <v>4</v>
          </cell>
          <cell r="I515" t="str">
            <v>主动</v>
          </cell>
          <cell r="J515" t="str">
            <v>江湖散学</v>
          </cell>
          <cell r="M515" t="str">
            <v>枪法的普攻 三段 A3</v>
          </cell>
          <cell r="Q515">
            <v>1</v>
          </cell>
          <cell r="R515">
            <v>0</v>
          </cell>
          <cell r="S515" t="str">
            <v>伤害</v>
          </cell>
          <cell r="T515">
            <v>9040003</v>
          </cell>
          <cell r="U515" t="str">
            <v>(外功攻击*1)*0.7</v>
          </cell>
          <cell r="V515" t="str">
            <v>(内功攻击*1)*0.7</v>
          </cell>
          <cell r="W515" t="str">
            <v>1;1</v>
          </cell>
          <cell r="X515" t="str">
            <v>江湖中流转的长兵武学，招式大开大合，威势惊人，令人闻之生畏。连续按键会使出连续轻击动作。</v>
          </cell>
          <cell r="AE515">
            <v>0</v>
          </cell>
          <cell r="AF515">
            <v>0</v>
          </cell>
          <cell r="AG515">
            <v>0</v>
          </cell>
          <cell r="AI515">
            <v>40</v>
          </cell>
          <cell r="AJ515">
            <v>20</v>
          </cell>
          <cell r="AL515" t="str">
            <v>qiangfa/A3</v>
          </cell>
          <cell r="AO515" t="str">
            <v>tricks/9040003</v>
          </cell>
          <cell r="AP515">
            <v>9040003</v>
          </cell>
        </row>
        <row r="516">
          <cell r="C516" t="str">
            <v>长兵重击</v>
          </cell>
          <cell r="D516" t="str">
            <v>不是技能</v>
          </cell>
          <cell r="E516" t="str">
            <v>通常动作</v>
          </cell>
          <cell r="F516" t="str">
            <v>长兵</v>
          </cell>
          <cell r="G516">
            <v>1</v>
          </cell>
          <cell r="H516">
            <v>4</v>
          </cell>
          <cell r="I516" t="str">
            <v>主动</v>
          </cell>
          <cell r="J516" t="str">
            <v>江湖散学</v>
          </cell>
          <cell r="M516" t="str">
            <v>枪法的重击 B招</v>
          </cell>
          <cell r="Q516">
            <v>1</v>
          </cell>
          <cell r="R516">
            <v>0</v>
          </cell>
          <cell r="S516" t="str">
            <v>伤害</v>
          </cell>
          <cell r="T516">
            <v>9040004</v>
          </cell>
          <cell r="U516" t="str">
            <v>(外功攻击*1)*1.62</v>
          </cell>
          <cell r="V516" t="str">
            <v>(内功攻击*1)*1.62</v>
          </cell>
          <cell r="W516" t="str">
            <v>1;1</v>
          </cell>
          <cell r="X516" t="str">
            <v>江湖中流转的长兵之重击，招式大开大合，威势惊人，令人闻之生畏。持续按住重击操作可以进行蓄力，在释放按键瞬间会施展出不同的效果。</v>
          </cell>
          <cell r="AE516">
            <v>2</v>
          </cell>
          <cell r="AF516">
            <v>0</v>
          </cell>
          <cell r="AG516">
            <v>1</v>
          </cell>
          <cell r="AI516">
            <v>39</v>
          </cell>
          <cell r="AJ516">
            <v>23</v>
          </cell>
          <cell r="AL516" t="str">
            <v>qiangfa/A4</v>
          </cell>
          <cell r="AO516" t="str">
            <v>tricks/9040004</v>
          </cell>
          <cell r="AP516">
            <v>9040004</v>
          </cell>
        </row>
        <row r="517">
          <cell r="C517" t="str">
            <v>长兵重击</v>
          </cell>
          <cell r="D517" t="str">
            <v>不是技能</v>
          </cell>
          <cell r="E517" t="str">
            <v>通常动作</v>
          </cell>
          <cell r="F517" t="str">
            <v>长兵</v>
          </cell>
          <cell r="G517">
            <v>1</v>
          </cell>
          <cell r="H517">
            <v>4</v>
          </cell>
          <cell r="I517" t="str">
            <v>主动</v>
          </cell>
          <cell r="J517" t="str">
            <v>江湖散学</v>
          </cell>
          <cell r="M517" t="str">
            <v>枪法的重击 B招 变招</v>
          </cell>
          <cell r="Q517">
            <v>2</v>
          </cell>
          <cell r="R517">
            <v>0</v>
          </cell>
          <cell r="S517" t="str">
            <v>聚力重击</v>
          </cell>
          <cell r="T517">
            <v>9040005</v>
          </cell>
          <cell r="U517" t="str">
            <v>(外功攻击*1)*(1.62+蓄力时间秒*0.18),2</v>
          </cell>
          <cell r="V517" t="str">
            <v>(内功攻击*1)*(1.62+蓄力时间秒*0.18),2</v>
          </cell>
          <cell r="W517" t="str">
            <v>1;1</v>
          </cell>
          <cell r="X517" t="str">
            <v>江湖中流转的长兵之重击，招式大开大合，威势惊人，令人闻之生畏。持续按住重击操作可以进行蓄力，在释放按键瞬间会施展出不同的效果。</v>
          </cell>
          <cell r="AB517" t="str">
            <v>敌人</v>
          </cell>
          <cell r="AC517" t="str">
            <v>减速敌方:0.3,3;格挡弹反</v>
          </cell>
          <cell r="AE517">
            <v>2</v>
          </cell>
          <cell r="AF517">
            <v>0</v>
          </cell>
          <cell r="AG517">
            <v>1</v>
          </cell>
          <cell r="AI517">
            <v>52</v>
          </cell>
          <cell r="AJ517">
            <v>39</v>
          </cell>
          <cell r="AL517" t="str">
            <v>qiangfa/B6</v>
          </cell>
          <cell r="AO517" t="str">
            <v>tricks/9040004</v>
          </cell>
          <cell r="AP517">
            <v>9040005</v>
          </cell>
        </row>
        <row r="518">
          <cell r="C518" t="str">
            <v>长兵重击2</v>
          </cell>
          <cell r="D518" t="str">
            <v>不是技能</v>
          </cell>
          <cell r="E518" t="str">
            <v>通常动作</v>
          </cell>
          <cell r="F518" t="str">
            <v>长兵</v>
          </cell>
          <cell r="G518">
            <v>1</v>
          </cell>
          <cell r="H518">
            <v>4</v>
          </cell>
          <cell r="I518" t="str">
            <v>主动</v>
          </cell>
          <cell r="J518" t="str">
            <v>江湖散学</v>
          </cell>
          <cell r="M518" t="str">
            <v>重击：无蓄力</v>
          </cell>
          <cell r="Q518">
            <v>3</v>
          </cell>
          <cell r="R518">
            <v>0</v>
          </cell>
          <cell r="S518" t="str">
            <v>伤害</v>
          </cell>
          <cell r="T518">
            <v>9040006</v>
          </cell>
          <cell r="U518" t="str">
            <v>(外功攻击*1)*1.3</v>
          </cell>
          <cell r="V518" t="str">
            <v>(内功攻击*1)*1.3</v>
          </cell>
          <cell r="W518" t="str">
            <v>1;1</v>
          </cell>
          <cell r="X518" t="str">
            <v>江湖中流转的长兵之重击，招式大开大合，威势惊人，令人闻之生畏。持续按住重击操作可以进行蓄力，在释放按键瞬间会施展出不同的效果。</v>
          </cell>
          <cell r="AB518" t="str">
            <v>敌人</v>
          </cell>
          <cell r="AC518" t="str">
            <v>减速敌方:0.3,3</v>
          </cell>
          <cell r="AE518">
            <v>2</v>
          </cell>
          <cell r="AF518">
            <v>0</v>
          </cell>
          <cell r="AG518">
            <v>1</v>
          </cell>
          <cell r="AI518">
            <v>52</v>
          </cell>
          <cell r="AJ518">
            <v>39</v>
          </cell>
          <cell r="AL518" t="str">
            <v>qiangfa/B6</v>
          </cell>
          <cell r="AO518" t="str">
            <v>tricks/9040004</v>
          </cell>
          <cell r="AP518">
            <v>9040006</v>
          </cell>
        </row>
        <row r="519">
          <cell r="C519" t="str">
            <v>闪避</v>
          </cell>
          <cell r="D519" t="str">
            <v>不是技能</v>
          </cell>
          <cell r="E519" t="str">
            <v>通常动作</v>
          </cell>
          <cell r="F519" t="str">
            <v>长兵</v>
          </cell>
          <cell r="G519">
            <v>1</v>
          </cell>
          <cell r="H519">
            <v>4</v>
          </cell>
          <cell r="I519" t="str">
            <v>主动</v>
          </cell>
          <cell r="J519" t="str">
            <v>江湖散学</v>
          </cell>
          <cell r="M519" t="str">
            <v>后跃 -闪避</v>
          </cell>
          <cell r="P519" t="str">
            <v>闪躲</v>
          </cell>
          <cell r="Q519">
            <v>0</v>
          </cell>
          <cell r="R519">
            <v>0</v>
          </cell>
          <cell r="T519">
            <v>9040007</v>
          </cell>
          <cell r="V519">
            <v>0</v>
          </cell>
          <cell r="W519" t="str">
            <v>1;1</v>
          </cell>
          <cell r="X519" t="str">
            <v>江湖中的闪避架势，身轻如鸿，向后闪躲。在任何时候（包括受击状态，普通攻击中）都可施展后跃，和敌人拉开距离并躲避对方的攻击。</v>
          </cell>
          <cell r="AA519">
            <v>1</v>
          </cell>
          <cell r="AE519">
            <v>2</v>
          </cell>
          <cell r="AF519">
            <v>0</v>
          </cell>
          <cell r="AG519">
            <v>1</v>
          </cell>
          <cell r="AI519">
            <v>0</v>
          </cell>
          <cell r="AJ519">
            <v>0</v>
          </cell>
          <cell r="AL519" t="str">
            <v>qiangfa/闪避</v>
          </cell>
          <cell r="AM519" t="str">
            <v>qiangfa/闪避_2</v>
          </cell>
          <cell r="AO519" t="str">
            <v>tricks/9000002</v>
          </cell>
          <cell r="AP519">
            <v>9040007</v>
          </cell>
        </row>
        <row r="520">
          <cell r="C520" t="str">
            <v>一叶知秋</v>
          </cell>
          <cell r="D520" t="str">
            <v>不是技能</v>
          </cell>
          <cell r="E520" t="str">
            <v>通常动作</v>
          </cell>
          <cell r="F520" t="str">
            <v>长兵</v>
          </cell>
          <cell r="G520">
            <v>1</v>
          </cell>
          <cell r="H520">
            <v>4</v>
          </cell>
          <cell r="I520" t="str">
            <v>主动</v>
          </cell>
          <cell r="J520" t="str">
            <v>江湖散学</v>
          </cell>
          <cell r="M520" t="str">
            <v>重击伤害降低至30%但变为多次连击，此连击的每一段无法触发攻击特效。</v>
          </cell>
          <cell r="R520">
            <v>0</v>
          </cell>
          <cell r="T520">
            <v>9040008</v>
          </cell>
          <cell r="V520">
            <v>0</v>
          </cell>
          <cell r="W520" t="str">
            <v>1;1</v>
          </cell>
          <cell r="X520" t="str">
            <v>重击伤害降低至30%但变为多次连击，此连击的每一段无法触发攻击特效。</v>
          </cell>
          <cell r="AE520">
            <v>2</v>
          </cell>
          <cell r="AO520" t="str">
            <v>tricks/9040008</v>
          </cell>
          <cell r="AP520">
            <v>9040008</v>
          </cell>
        </row>
        <row r="521">
          <cell r="C521" t="str">
            <v>扇法轻击壹式</v>
          </cell>
          <cell r="D521" t="str">
            <v>不是技能</v>
          </cell>
          <cell r="E521" t="str">
            <v>通常动作</v>
          </cell>
          <cell r="F521" t="str">
            <v>扇法</v>
          </cell>
          <cell r="G521">
            <v>1</v>
          </cell>
          <cell r="H521">
            <v>5</v>
          </cell>
          <cell r="I521" t="str">
            <v>主动</v>
          </cell>
          <cell r="J521" t="str">
            <v>江湖散学</v>
          </cell>
          <cell r="M521" t="str">
            <v>扇子的普攻 一段 A1</v>
          </cell>
          <cell r="Q521">
            <v>1</v>
          </cell>
          <cell r="R521">
            <v>0</v>
          </cell>
          <cell r="S521" t="str">
            <v>伤害</v>
          </cell>
          <cell r="T521">
            <v>9050001</v>
          </cell>
          <cell r="U521" t="str">
            <v>(外功攻击*1)*0.6</v>
          </cell>
          <cell r="V521" t="str">
            <v>(内功攻击*1)*0.6</v>
          </cell>
          <cell r="W521" t="str">
            <v>1;1</v>
          </cell>
          <cell r="X521" t="str">
            <v>江湖中流转的扇法武学，招式潇洒灵动，却亦暗藏杀机。连续按键会使出连续轻击动作。</v>
          </cell>
          <cell r="AE521">
            <v>0</v>
          </cell>
          <cell r="AF521">
            <v>0</v>
          </cell>
          <cell r="AG521">
            <v>0</v>
          </cell>
          <cell r="AI521">
            <v>15</v>
          </cell>
          <cell r="AJ521">
            <v>15</v>
          </cell>
          <cell r="AK521" t="str">
            <v>8050106</v>
          </cell>
          <cell r="AL521" t="str">
            <v>shanzi/A1</v>
          </cell>
          <cell r="AO521" t="str">
            <v>tricks/9050001</v>
          </cell>
          <cell r="AP521">
            <v>9050001</v>
          </cell>
        </row>
        <row r="522">
          <cell r="C522" t="str">
            <v>扇法轻击贰式</v>
          </cell>
          <cell r="D522" t="str">
            <v>不是技能</v>
          </cell>
          <cell r="E522" t="str">
            <v>通常动作</v>
          </cell>
          <cell r="F522" t="str">
            <v>扇法</v>
          </cell>
          <cell r="G522">
            <v>1</v>
          </cell>
          <cell r="H522">
            <v>5</v>
          </cell>
          <cell r="I522" t="str">
            <v>主动</v>
          </cell>
          <cell r="J522" t="str">
            <v>江湖散学</v>
          </cell>
          <cell r="M522" t="str">
            <v>扇子的普攻 二段 A2</v>
          </cell>
          <cell r="Q522">
            <v>1</v>
          </cell>
          <cell r="R522">
            <v>0</v>
          </cell>
          <cell r="S522" t="str">
            <v>伤害</v>
          </cell>
          <cell r="T522">
            <v>9050002</v>
          </cell>
          <cell r="U522" t="str">
            <v>(外功攻击*1)*0.7</v>
          </cell>
          <cell r="V522" t="str">
            <v>(内功攻击*1)*0.7</v>
          </cell>
          <cell r="W522" t="str">
            <v>1;1</v>
          </cell>
          <cell r="X522" t="str">
            <v>江湖中流转的扇法武学，招式潇洒灵动，却亦暗藏杀机。连续按键会使出连续轻击动作。</v>
          </cell>
          <cell r="AE522">
            <v>0</v>
          </cell>
          <cell r="AF522">
            <v>0</v>
          </cell>
          <cell r="AG522">
            <v>0</v>
          </cell>
          <cell r="AI522">
            <v>20</v>
          </cell>
          <cell r="AJ522">
            <v>18</v>
          </cell>
          <cell r="AK522" t="str">
            <v>8050106</v>
          </cell>
          <cell r="AL522" t="str">
            <v>shanzi/A2</v>
          </cell>
          <cell r="AO522" t="str">
            <v>tricks/9050002</v>
          </cell>
          <cell r="AP522">
            <v>9050002</v>
          </cell>
        </row>
        <row r="523">
          <cell r="C523" t="str">
            <v>扇法轻击叁式</v>
          </cell>
          <cell r="D523" t="str">
            <v>不是技能</v>
          </cell>
          <cell r="E523" t="str">
            <v>通常动作</v>
          </cell>
          <cell r="F523" t="str">
            <v>扇法</v>
          </cell>
          <cell r="G523">
            <v>1</v>
          </cell>
          <cell r="H523">
            <v>5</v>
          </cell>
          <cell r="I523" t="str">
            <v>主动</v>
          </cell>
          <cell r="J523" t="str">
            <v>江湖散学</v>
          </cell>
          <cell r="M523" t="str">
            <v>扇子的普攻 三段 A3</v>
          </cell>
          <cell r="Q523">
            <v>1</v>
          </cell>
          <cell r="R523">
            <v>0</v>
          </cell>
          <cell r="S523" t="str">
            <v>伤害</v>
          </cell>
          <cell r="T523">
            <v>9050003</v>
          </cell>
          <cell r="U523" t="str">
            <v>(外功攻击*1)*0.8</v>
          </cell>
          <cell r="V523" t="str">
            <v>(内功攻击*1)*0.8</v>
          </cell>
          <cell r="W523" t="str">
            <v>1;1</v>
          </cell>
          <cell r="X523" t="str">
            <v>江湖中流转的扇法武学，招式潇洒灵动，却亦暗藏杀机。连续按键会使出连续轻击动作。</v>
          </cell>
          <cell r="AE523">
            <v>0</v>
          </cell>
          <cell r="AF523">
            <v>0</v>
          </cell>
          <cell r="AG523">
            <v>0</v>
          </cell>
          <cell r="AI523">
            <v>25</v>
          </cell>
          <cell r="AJ523">
            <v>20</v>
          </cell>
          <cell r="AK523" t="str">
            <v>8050106</v>
          </cell>
          <cell r="AL523" t="str">
            <v>shanzi/A3</v>
          </cell>
          <cell r="AO523" t="str">
            <v>tricks/9050003</v>
          </cell>
          <cell r="AP523">
            <v>9050003</v>
          </cell>
        </row>
        <row r="524">
          <cell r="C524" t="str">
            <v>扇法轻击肆式</v>
          </cell>
          <cell r="D524" t="str">
            <v>不是技能</v>
          </cell>
          <cell r="E524" t="str">
            <v>通常动作</v>
          </cell>
          <cell r="F524" t="str">
            <v>扇法</v>
          </cell>
          <cell r="G524">
            <v>1</v>
          </cell>
          <cell r="H524">
            <v>5</v>
          </cell>
          <cell r="I524" t="str">
            <v>主动</v>
          </cell>
          <cell r="J524" t="str">
            <v>江湖散学</v>
          </cell>
          <cell r="M524" t="str">
            <v>扇子的普攻 四段 A4</v>
          </cell>
          <cell r="Q524">
            <v>1</v>
          </cell>
          <cell r="R524">
            <v>0</v>
          </cell>
          <cell r="S524" t="str">
            <v>伤害</v>
          </cell>
          <cell r="T524">
            <v>9050004</v>
          </cell>
          <cell r="U524" t="str">
            <v>(外功攻击*1)</v>
          </cell>
          <cell r="V524" t="str">
            <v>(内功攻击*1)</v>
          </cell>
          <cell r="W524" t="str">
            <v>1;1</v>
          </cell>
          <cell r="X524" t="str">
            <v>江湖中流转的扇法武学，招式潇洒灵动，却亦暗藏杀机。连续按键会使出连续轻击动作。</v>
          </cell>
          <cell r="AE524">
            <v>0</v>
          </cell>
          <cell r="AF524">
            <v>0</v>
          </cell>
          <cell r="AG524">
            <v>0</v>
          </cell>
          <cell r="AI524">
            <v>30</v>
          </cell>
          <cell r="AJ524">
            <v>23</v>
          </cell>
          <cell r="AK524" t="str">
            <v>8050106</v>
          </cell>
          <cell r="AL524" t="str">
            <v>shanzi/A4</v>
          </cell>
          <cell r="AO524" t="str">
            <v>tricks/9050004</v>
          </cell>
          <cell r="AP524">
            <v>9050004</v>
          </cell>
        </row>
        <row r="525">
          <cell r="C525" t="str">
            <v>扇法重击</v>
          </cell>
          <cell r="D525" t="str">
            <v>不是技能</v>
          </cell>
          <cell r="E525" t="str">
            <v>通常动作</v>
          </cell>
          <cell r="F525" t="str">
            <v>扇法</v>
          </cell>
          <cell r="G525">
            <v>1</v>
          </cell>
          <cell r="H525">
            <v>5</v>
          </cell>
          <cell r="I525" t="str">
            <v>主动</v>
          </cell>
          <cell r="J525" t="str">
            <v>江湖散学</v>
          </cell>
          <cell r="M525" t="str">
            <v>重击：蓄力攻击</v>
          </cell>
          <cell r="Q525">
            <v>2</v>
          </cell>
          <cell r="R525">
            <v>0</v>
          </cell>
          <cell r="S525" t="str">
            <v>聚力重击</v>
          </cell>
          <cell r="T525">
            <v>9050005</v>
          </cell>
          <cell r="U525" t="str">
            <v>(外功攻击*1)*(1.22+蓄力时间秒*0.2),2</v>
          </cell>
          <cell r="V525" t="str">
            <v>(内功攻击*1)*(1.22+蓄力时间秒*0.2),2</v>
          </cell>
          <cell r="W525" t="str">
            <v>1;1</v>
          </cell>
          <cell r="X525" t="str">
            <v>江湖中流转的扇法之重击，招式潇洒灵动，却亦暗藏杀机。持续按住重击操作可以进行蓄力，在释放按键瞬间会施展出不同的效果。</v>
          </cell>
          <cell r="AB525" t="str">
            <v>敌人</v>
          </cell>
          <cell r="AC525" t="str">
            <v>减速敌方:0.3,3;格挡弹反</v>
          </cell>
          <cell r="AE525">
            <v>2</v>
          </cell>
          <cell r="AF525">
            <v>0</v>
          </cell>
          <cell r="AG525">
            <v>1</v>
          </cell>
          <cell r="AI525">
            <v>52</v>
          </cell>
          <cell r="AJ525">
            <v>39</v>
          </cell>
          <cell r="AK525" t="str">
            <v>8050106</v>
          </cell>
          <cell r="AL525" t="str">
            <v>shanzi/B6</v>
          </cell>
          <cell r="AO525" t="str">
            <v>tricks/9050005</v>
          </cell>
          <cell r="AP525">
            <v>9050005</v>
          </cell>
        </row>
        <row r="526">
          <cell r="C526" t="str">
            <v>扇法重击2</v>
          </cell>
          <cell r="D526" t="str">
            <v>不是技能</v>
          </cell>
          <cell r="E526" t="str">
            <v>通常动作</v>
          </cell>
          <cell r="F526" t="str">
            <v>扇法</v>
          </cell>
          <cell r="G526">
            <v>1</v>
          </cell>
          <cell r="H526">
            <v>5</v>
          </cell>
          <cell r="I526" t="str">
            <v>主动</v>
          </cell>
          <cell r="J526" t="str">
            <v>江湖散学</v>
          </cell>
          <cell r="M526" t="str">
            <v>重击：无蓄力</v>
          </cell>
          <cell r="Q526">
            <v>3</v>
          </cell>
          <cell r="R526">
            <v>0</v>
          </cell>
          <cell r="S526" t="str">
            <v>伤害</v>
          </cell>
          <cell r="T526">
            <v>9050006</v>
          </cell>
          <cell r="U526" t="str">
            <v>(外功攻击*1)*1.3</v>
          </cell>
          <cell r="V526" t="str">
            <v>(内功攻击*1)*1.3</v>
          </cell>
          <cell r="W526" t="str">
            <v>1;1</v>
          </cell>
          <cell r="X526" t="str">
            <v>江湖中流转的扇法之重击，招式潇洒灵动，却亦暗藏杀机。持续按住重击操作可以进行蓄力，在释放按键瞬间会施展出不同的效果。</v>
          </cell>
          <cell r="AB526" t="str">
            <v>敌人</v>
          </cell>
          <cell r="AC526" t="str">
            <v>减速敌方:0.3,3</v>
          </cell>
          <cell r="AE526">
            <v>2</v>
          </cell>
          <cell r="AF526">
            <v>0</v>
          </cell>
          <cell r="AG526">
            <v>1</v>
          </cell>
          <cell r="AI526">
            <v>52</v>
          </cell>
          <cell r="AJ526">
            <v>39</v>
          </cell>
          <cell r="AK526" t="str">
            <v>8050106</v>
          </cell>
          <cell r="AL526" t="str">
            <v>shanzi/B6</v>
          </cell>
          <cell r="AO526" t="str">
            <v>tricks/9050005</v>
          </cell>
          <cell r="AP526">
            <v>9050006</v>
          </cell>
        </row>
        <row r="527">
          <cell r="C527" t="str">
            <v>闪避</v>
          </cell>
          <cell r="D527" t="str">
            <v>不是技能</v>
          </cell>
          <cell r="E527" t="str">
            <v>通常动作</v>
          </cell>
          <cell r="F527" t="str">
            <v>扇法</v>
          </cell>
          <cell r="G527">
            <v>1</v>
          </cell>
          <cell r="H527">
            <v>5</v>
          </cell>
          <cell r="I527" t="str">
            <v>主动</v>
          </cell>
          <cell r="J527" t="str">
            <v>江湖散学</v>
          </cell>
          <cell r="M527" t="str">
            <v>后跃 -闪避</v>
          </cell>
          <cell r="P527" t="str">
            <v>闪躲</v>
          </cell>
          <cell r="Q527">
            <v>0</v>
          </cell>
          <cell r="R527">
            <v>0</v>
          </cell>
          <cell r="T527">
            <v>9050021</v>
          </cell>
          <cell r="V527">
            <v>0</v>
          </cell>
          <cell r="W527" t="str">
            <v>1;1</v>
          </cell>
          <cell r="X527" t="str">
            <v>江湖中的闪避架势，身轻如鸿，向后闪躲。在任何时候（包括受击状态，普通攻击中）都可施展后跃，和敌人拉开距离并躲避对方的攻击。</v>
          </cell>
          <cell r="AA527">
            <v>1</v>
          </cell>
          <cell r="AE527">
            <v>2</v>
          </cell>
          <cell r="AF527">
            <v>0</v>
          </cell>
          <cell r="AG527">
            <v>1</v>
          </cell>
          <cell r="AI527">
            <v>0</v>
          </cell>
          <cell r="AJ527">
            <v>0</v>
          </cell>
          <cell r="AL527" t="str">
            <v>shanzi/闪避</v>
          </cell>
          <cell r="AM527" t="str">
            <v>shanzi/闪避_2</v>
          </cell>
          <cell r="AO527" t="str">
            <v>tricks/9000002</v>
          </cell>
          <cell r="AP527">
            <v>9050021</v>
          </cell>
        </row>
        <row r="528">
          <cell r="C528" t="str">
            <v>暗器轻击壹式</v>
          </cell>
          <cell r="D528" t="str">
            <v>不是技能</v>
          </cell>
          <cell r="E528" t="str">
            <v>通常动作</v>
          </cell>
          <cell r="F528" t="str">
            <v>暗器</v>
          </cell>
          <cell r="G528">
            <v>1</v>
          </cell>
          <cell r="H528">
            <v>6</v>
          </cell>
          <cell r="I528" t="str">
            <v>主动</v>
          </cell>
          <cell r="J528" t="str">
            <v>江湖散学</v>
          </cell>
          <cell r="M528" t="str">
            <v>暗器的普攻 一段 A1</v>
          </cell>
          <cell r="Q528">
            <v>6</v>
          </cell>
          <cell r="R528">
            <v>0</v>
          </cell>
          <cell r="S528" t="str">
            <v>伤害</v>
          </cell>
          <cell r="T528">
            <v>9060001</v>
          </cell>
          <cell r="W528" t="str">
            <v>1;1</v>
          </cell>
          <cell r="X528" t="str">
            <v>江湖中流转的暗器武学，其内杀机隐现，至阴至险。连续按键会使出连续轻击动作。</v>
          </cell>
          <cell r="AE528">
            <v>2</v>
          </cell>
          <cell r="AF528">
            <v>0</v>
          </cell>
          <cell r="AG528">
            <v>0</v>
          </cell>
          <cell r="AI528">
            <v>20</v>
          </cell>
          <cell r="AJ528">
            <v>15</v>
          </cell>
          <cell r="AL528" t="str">
            <v>anqi/A1</v>
          </cell>
          <cell r="AO528" t="str">
            <v>tricks/9060001</v>
          </cell>
          <cell r="AP528">
            <v>9060001</v>
          </cell>
        </row>
        <row r="529">
          <cell r="C529" t="str">
            <v>暗器轻击贰式</v>
          </cell>
          <cell r="D529" t="str">
            <v>不是技能</v>
          </cell>
          <cell r="E529" t="str">
            <v>通常动作</v>
          </cell>
          <cell r="F529" t="str">
            <v>暗器</v>
          </cell>
          <cell r="G529">
            <v>1</v>
          </cell>
          <cell r="H529">
            <v>6</v>
          </cell>
          <cell r="I529" t="str">
            <v>主动</v>
          </cell>
          <cell r="J529" t="str">
            <v>江湖散学</v>
          </cell>
          <cell r="M529" t="str">
            <v>暗器的普攻 二段 A2</v>
          </cell>
          <cell r="Q529">
            <v>6</v>
          </cell>
          <cell r="R529">
            <v>0</v>
          </cell>
          <cell r="S529" t="str">
            <v>伤害</v>
          </cell>
          <cell r="T529">
            <v>9060002</v>
          </cell>
          <cell r="W529" t="str">
            <v>1;1</v>
          </cell>
          <cell r="X529" t="str">
            <v>江湖中流转的暗器武学，其内杀机隐现，至阴至险。连续按键会使出连续轻击动作。</v>
          </cell>
          <cell r="AE529">
            <v>2</v>
          </cell>
          <cell r="AF529">
            <v>0</v>
          </cell>
          <cell r="AG529">
            <v>0</v>
          </cell>
          <cell r="AI529">
            <v>30</v>
          </cell>
          <cell r="AJ529">
            <v>18</v>
          </cell>
          <cell r="AL529" t="str">
            <v>anqi/A2</v>
          </cell>
          <cell r="AO529" t="str">
            <v>tricks/9060002</v>
          </cell>
          <cell r="AP529">
            <v>9060002</v>
          </cell>
        </row>
        <row r="530">
          <cell r="C530" t="str">
            <v>暗器轻击叁式</v>
          </cell>
          <cell r="D530" t="str">
            <v>不是技能</v>
          </cell>
          <cell r="E530" t="str">
            <v>通常动作</v>
          </cell>
          <cell r="F530" t="str">
            <v>暗器</v>
          </cell>
          <cell r="G530">
            <v>1</v>
          </cell>
          <cell r="H530">
            <v>6</v>
          </cell>
          <cell r="I530" t="str">
            <v>主动</v>
          </cell>
          <cell r="J530" t="str">
            <v>江湖散学</v>
          </cell>
          <cell r="M530" t="str">
            <v>暗器的普攻 三段 A3</v>
          </cell>
          <cell r="Q530">
            <v>7</v>
          </cell>
          <cell r="R530">
            <v>0</v>
          </cell>
          <cell r="S530" t="str">
            <v>伤害</v>
          </cell>
          <cell r="T530">
            <v>9060003</v>
          </cell>
          <cell r="W530" t="str">
            <v>1;1</v>
          </cell>
          <cell r="X530" t="str">
            <v>江湖中流转的暗器武学，其内杀机隐现，至阴至险。连续按键会使出连续轻击动作。</v>
          </cell>
          <cell r="AE530">
            <v>2</v>
          </cell>
          <cell r="AF530">
            <v>0</v>
          </cell>
          <cell r="AG530">
            <v>0</v>
          </cell>
          <cell r="AI530">
            <v>40</v>
          </cell>
          <cell r="AJ530">
            <v>20</v>
          </cell>
          <cell r="AL530" t="str">
            <v>anqi/A3</v>
          </cell>
          <cell r="AO530" t="str">
            <v>tricks/9060003</v>
          </cell>
          <cell r="AP530">
            <v>9060003</v>
          </cell>
        </row>
        <row r="531">
          <cell r="C531" t="str">
            <v>暗器重击</v>
          </cell>
          <cell r="D531" t="str">
            <v>不是技能</v>
          </cell>
          <cell r="E531" t="str">
            <v>通常动作</v>
          </cell>
          <cell r="F531" t="str">
            <v>暗器</v>
          </cell>
          <cell r="G531">
            <v>1</v>
          </cell>
          <cell r="H531">
            <v>6</v>
          </cell>
          <cell r="I531" t="str">
            <v>主动</v>
          </cell>
          <cell r="J531" t="str">
            <v>江湖散学</v>
          </cell>
          <cell r="M531" t="str">
            <v>重击：蓄力攻击</v>
          </cell>
          <cell r="Q531">
            <v>7</v>
          </cell>
          <cell r="R531">
            <v>0</v>
          </cell>
          <cell r="S531" t="str">
            <v>聚力重击</v>
          </cell>
          <cell r="T531">
            <v>9060011</v>
          </cell>
          <cell r="U531" t="str">
            <v>(外功攻击*1)*(1.48+蓄力时间秒*0.08),2</v>
          </cell>
          <cell r="V531" t="str">
            <v>(内功攻击*1)*(1.48+蓄力时间秒*0.08),2</v>
          </cell>
          <cell r="W531" t="str">
            <v>1;1</v>
          </cell>
          <cell r="X531" t="str">
            <v>江湖中流转的暗器之重击，其内杀机隐现，至阴至险。持续按住重击操作可以进行蓄力，在释放按键瞬间会施展出不同的效果。</v>
          </cell>
          <cell r="AE531">
            <v>2</v>
          </cell>
          <cell r="AF531">
            <v>0</v>
          </cell>
          <cell r="AG531">
            <v>1</v>
          </cell>
          <cell r="AI531">
            <v>52</v>
          </cell>
          <cell r="AJ531">
            <v>39</v>
          </cell>
          <cell r="AL531" t="str">
            <v>anqi/B6</v>
          </cell>
          <cell r="AO531" t="str">
            <v>tricks/9060011</v>
          </cell>
          <cell r="AP531">
            <v>9060011</v>
          </cell>
        </row>
        <row r="532">
          <cell r="C532" t="str">
            <v>暗器重击</v>
          </cell>
          <cell r="D532" t="str">
            <v>不是技能</v>
          </cell>
          <cell r="E532" t="str">
            <v>通常动作</v>
          </cell>
          <cell r="F532" t="str">
            <v>暗器</v>
          </cell>
          <cell r="G532">
            <v>1</v>
          </cell>
          <cell r="H532">
            <v>6</v>
          </cell>
          <cell r="I532" t="str">
            <v>主动</v>
          </cell>
          <cell r="J532" t="str">
            <v>江湖散学</v>
          </cell>
          <cell r="M532" t="str">
            <v>重击：无蓄力</v>
          </cell>
          <cell r="Q532">
            <v>7</v>
          </cell>
          <cell r="R532">
            <v>0</v>
          </cell>
          <cell r="S532" t="str">
            <v>伤害</v>
          </cell>
          <cell r="T532">
            <v>9060012</v>
          </cell>
          <cell r="U532" t="str">
            <v>(外功攻击*1)*1.48</v>
          </cell>
          <cell r="V532" t="str">
            <v>(内功攻击*1)*1.48</v>
          </cell>
          <cell r="W532" t="str">
            <v>1;1</v>
          </cell>
          <cell r="X532" t="str">
            <v>江湖中流转的暗器之重击，其内杀机隐现，至阴至险。持续按住重击操作可以进行蓄力，在释放按键瞬间会施展出不同的效果。</v>
          </cell>
          <cell r="AE532">
            <v>2</v>
          </cell>
          <cell r="AF532">
            <v>0</v>
          </cell>
          <cell r="AG532">
            <v>1</v>
          </cell>
          <cell r="AI532">
            <v>52</v>
          </cell>
          <cell r="AJ532">
            <v>39</v>
          </cell>
          <cell r="AL532" t="str">
            <v>anqi/B6</v>
          </cell>
          <cell r="AO532" t="str">
            <v>tricks/9060011</v>
          </cell>
          <cell r="AP532">
            <v>9060012</v>
          </cell>
        </row>
        <row r="533">
          <cell r="C533" t="str">
            <v>闪避</v>
          </cell>
          <cell r="D533" t="str">
            <v>不是技能</v>
          </cell>
          <cell r="E533" t="str">
            <v>通常动作</v>
          </cell>
          <cell r="F533" t="str">
            <v>暗器</v>
          </cell>
          <cell r="G533">
            <v>1</v>
          </cell>
          <cell r="H533">
            <v>6</v>
          </cell>
          <cell r="I533" t="str">
            <v>主动</v>
          </cell>
          <cell r="J533" t="str">
            <v>江湖散学</v>
          </cell>
          <cell r="M533" t="str">
            <v>后跃 -闪避</v>
          </cell>
          <cell r="P533" t="str">
            <v>闪躲</v>
          </cell>
          <cell r="R533">
            <v>0</v>
          </cell>
          <cell r="T533">
            <v>9060021</v>
          </cell>
          <cell r="V533">
            <v>0</v>
          </cell>
          <cell r="W533" t="str">
            <v>1;1</v>
          </cell>
          <cell r="X533" t="str">
            <v>江湖中的闪避架势，身轻如鸿，向后闪躲。在任何时候（包括受击状态，普通攻击中）都可施展后跃，和敌人拉开距离并躲避对方的攻击。</v>
          </cell>
          <cell r="AE533">
            <v>2</v>
          </cell>
          <cell r="AF533">
            <v>0</v>
          </cell>
          <cell r="AG533">
            <v>1</v>
          </cell>
          <cell r="AI533">
            <v>0</v>
          </cell>
          <cell r="AJ533">
            <v>0</v>
          </cell>
          <cell r="AL533" t="str">
            <v>anqi/闪避</v>
          </cell>
          <cell r="AM533" t="str">
            <v>anqi/闪避_2</v>
          </cell>
          <cell r="AO533" t="str">
            <v>tricks/9000002</v>
          </cell>
          <cell r="AP533">
            <v>9060021</v>
          </cell>
        </row>
        <row r="534">
          <cell r="C534" t="str">
            <v>腿脚轻击壹式</v>
          </cell>
          <cell r="D534" t="str">
            <v>不是技能</v>
          </cell>
          <cell r="E534" t="str">
            <v>通常动作</v>
          </cell>
          <cell r="F534" t="str">
            <v>腿脚</v>
          </cell>
          <cell r="G534">
            <v>1</v>
          </cell>
          <cell r="H534">
            <v>9</v>
          </cell>
          <cell r="I534" t="str">
            <v>主动</v>
          </cell>
          <cell r="J534" t="str">
            <v>江湖散学</v>
          </cell>
          <cell r="M534" t="str">
            <v>腿脚的普攻 一段 A1</v>
          </cell>
          <cell r="Q534">
            <v>1</v>
          </cell>
          <cell r="R534">
            <v>0</v>
          </cell>
          <cell r="S534" t="str">
            <v>伤害</v>
          </cell>
          <cell r="T534">
            <v>9090001</v>
          </cell>
          <cell r="U534" t="str">
            <v>(外功攻击*1)*0.6</v>
          </cell>
          <cell r="V534" t="str">
            <v>(内功攻击*1)*0.6</v>
          </cell>
          <cell r="W534" t="str">
            <v>1;1</v>
          </cell>
          <cell r="X534" t="str">
            <v>江湖中流转的腿法武学，刚猛无匹。连续按键会使出连续轻击动作。</v>
          </cell>
          <cell r="AE534">
            <v>0</v>
          </cell>
          <cell r="AF534">
            <v>0</v>
          </cell>
          <cell r="AG534">
            <v>0</v>
          </cell>
          <cell r="AI534">
            <v>15</v>
          </cell>
          <cell r="AJ534">
            <v>15</v>
          </cell>
          <cell r="AL534" t="str">
            <v>tui/A1</v>
          </cell>
          <cell r="AO534" t="str">
            <v>tricks/9090001</v>
          </cell>
          <cell r="AP534">
            <v>9090001</v>
          </cell>
        </row>
        <row r="535">
          <cell r="C535" t="str">
            <v>腿脚轻击贰式</v>
          </cell>
          <cell r="D535" t="str">
            <v>不是技能</v>
          </cell>
          <cell r="E535" t="str">
            <v>通常动作</v>
          </cell>
          <cell r="F535" t="str">
            <v>腿脚</v>
          </cell>
          <cell r="G535">
            <v>1</v>
          </cell>
          <cell r="H535">
            <v>9</v>
          </cell>
          <cell r="I535" t="str">
            <v>主动</v>
          </cell>
          <cell r="J535" t="str">
            <v>江湖散学</v>
          </cell>
          <cell r="M535" t="str">
            <v>腿脚的普攻 二段 A2</v>
          </cell>
          <cell r="Q535">
            <v>1</v>
          </cell>
          <cell r="R535">
            <v>0</v>
          </cell>
          <cell r="S535" t="str">
            <v>伤害</v>
          </cell>
          <cell r="T535">
            <v>9090002</v>
          </cell>
          <cell r="U535" t="str">
            <v>(外功攻击*1)*0.6</v>
          </cell>
          <cell r="V535" t="str">
            <v>(内功攻击*1)*0.6</v>
          </cell>
          <cell r="W535" t="str">
            <v>1;1</v>
          </cell>
          <cell r="X535" t="str">
            <v>江湖中流转的腿法武学，刚猛无匹。连续按键会使出连续轻击动作。</v>
          </cell>
          <cell r="AE535">
            <v>0</v>
          </cell>
          <cell r="AF535">
            <v>0</v>
          </cell>
          <cell r="AG535">
            <v>0</v>
          </cell>
          <cell r="AI535">
            <v>20</v>
          </cell>
          <cell r="AJ535">
            <v>18</v>
          </cell>
          <cell r="AL535" t="str">
            <v>tui/A2</v>
          </cell>
          <cell r="AO535" t="str">
            <v>tricks/9090002</v>
          </cell>
          <cell r="AP535">
            <v>9090002</v>
          </cell>
        </row>
        <row r="536">
          <cell r="C536" t="str">
            <v>腿脚轻击叁式</v>
          </cell>
          <cell r="D536" t="str">
            <v>不是技能</v>
          </cell>
          <cell r="E536" t="str">
            <v>通常动作</v>
          </cell>
          <cell r="F536" t="str">
            <v>腿脚</v>
          </cell>
          <cell r="G536">
            <v>1</v>
          </cell>
          <cell r="H536">
            <v>9</v>
          </cell>
          <cell r="I536" t="str">
            <v>主动</v>
          </cell>
          <cell r="J536" t="str">
            <v>江湖散学</v>
          </cell>
          <cell r="M536" t="str">
            <v>腿脚的普攻 三段 A3</v>
          </cell>
          <cell r="Q536">
            <v>2</v>
          </cell>
          <cell r="R536">
            <v>0</v>
          </cell>
          <cell r="S536" t="str">
            <v>伤害</v>
          </cell>
          <cell r="T536">
            <v>9090003</v>
          </cell>
          <cell r="U536" t="str">
            <v>(外功攻击*1)*0.7</v>
          </cell>
          <cell r="V536" t="str">
            <v>(内功攻击*1)*0.7</v>
          </cell>
          <cell r="W536" t="str">
            <v>1;1</v>
          </cell>
          <cell r="X536" t="str">
            <v>江湖中流转的腿法武学，刚猛无匹。连续按键会使出连续轻击动作。</v>
          </cell>
          <cell r="AE536">
            <v>0</v>
          </cell>
          <cell r="AF536">
            <v>0</v>
          </cell>
          <cell r="AG536">
            <v>0</v>
          </cell>
          <cell r="AI536">
            <v>25</v>
          </cell>
          <cell r="AJ536">
            <v>20</v>
          </cell>
          <cell r="AL536" t="str">
            <v>tui/A3</v>
          </cell>
          <cell r="AO536" t="str">
            <v>tricks/9090003</v>
          </cell>
          <cell r="AP536">
            <v>9090003</v>
          </cell>
        </row>
        <row r="537">
          <cell r="C537" t="str">
            <v>腿脚轻击肆式</v>
          </cell>
          <cell r="D537" t="str">
            <v>不是技能</v>
          </cell>
          <cell r="E537" t="str">
            <v>通常动作</v>
          </cell>
          <cell r="F537" t="str">
            <v>腿脚</v>
          </cell>
          <cell r="G537">
            <v>1</v>
          </cell>
          <cell r="H537">
            <v>9</v>
          </cell>
          <cell r="I537" t="str">
            <v>主动</v>
          </cell>
          <cell r="J537" t="str">
            <v>江湖散学</v>
          </cell>
          <cell r="M537" t="str">
            <v>腿脚的普攻 四段 A4</v>
          </cell>
          <cell r="Q537">
            <v>2</v>
          </cell>
          <cell r="R537">
            <v>0</v>
          </cell>
          <cell r="S537" t="str">
            <v>伤害</v>
          </cell>
          <cell r="T537">
            <v>9090004</v>
          </cell>
          <cell r="U537" t="str">
            <v>(外功攻击*1)</v>
          </cell>
          <cell r="V537" t="str">
            <v>(内功攻击*1)</v>
          </cell>
          <cell r="W537" t="str">
            <v>1;1</v>
          </cell>
          <cell r="X537" t="str">
            <v>江湖中流转的腿法武学，刚猛无匹。连续按键会使出连续轻击动作。</v>
          </cell>
          <cell r="AE537">
            <v>0</v>
          </cell>
          <cell r="AF537">
            <v>0</v>
          </cell>
          <cell r="AG537">
            <v>0</v>
          </cell>
          <cell r="AI537">
            <v>30</v>
          </cell>
          <cell r="AJ537">
            <v>23</v>
          </cell>
          <cell r="AL537" t="str">
            <v>tui/A4</v>
          </cell>
          <cell r="AO537" t="str">
            <v>tricks/9090004</v>
          </cell>
          <cell r="AP537">
            <v>9090004</v>
          </cell>
        </row>
        <row r="538">
          <cell r="C538" t="str">
            <v>腿脚重击</v>
          </cell>
          <cell r="D538" t="str">
            <v>不是技能</v>
          </cell>
          <cell r="E538" t="str">
            <v>通常动作</v>
          </cell>
          <cell r="F538" t="str">
            <v>腿脚</v>
          </cell>
          <cell r="G538">
            <v>1</v>
          </cell>
          <cell r="H538">
            <v>9</v>
          </cell>
          <cell r="I538" t="str">
            <v>主动</v>
          </cell>
          <cell r="J538" t="str">
            <v>江湖散学</v>
          </cell>
          <cell r="M538" t="str">
            <v>重击：蓄力攻击</v>
          </cell>
          <cell r="Q538">
            <v>2</v>
          </cell>
          <cell r="R538">
            <v>0</v>
          </cell>
          <cell r="S538" t="str">
            <v>聚力重击</v>
          </cell>
          <cell r="T538">
            <v>9090011</v>
          </cell>
          <cell r="U538" t="str">
            <v>(外功攻击*1)*(1.22+蓄力时间秒*0.2),2</v>
          </cell>
          <cell r="V538" t="str">
            <v>(内功攻击*1)*(1.22+蓄力时间秒*0.2),2</v>
          </cell>
          <cell r="W538" t="str">
            <v>1;1</v>
          </cell>
          <cell r="X538" t="str">
            <v>江湖中流转的腿法之重击，刚猛无匹。持续按住重击操作可以进行蓄力，在释放按键瞬间会施展出不同的效果。</v>
          </cell>
          <cell r="AE538">
            <v>2</v>
          </cell>
          <cell r="AF538">
            <v>0</v>
          </cell>
          <cell r="AG538">
            <v>1</v>
          </cell>
          <cell r="AI538">
            <v>52</v>
          </cell>
          <cell r="AJ538">
            <v>39</v>
          </cell>
          <cell r="AL538" t="str">
            <v>tui/B6</v>
          </cell>
          <cell r="AO538" t="str">
            <v>tricks/9090011</v>
          </cell>
          <cell r="AP538">
            <v>9090011</v>
          </cell>
        </row>
        <row r="539">
          <cell r="C539" t="str">
            <v>腿脚重击</v>
          </cell>
          <cell r="D539" t="str">
            <v>不是技能</v>
          </cell>
          <cell r="E539" t="str">
            <v>通常动作</v>
          </cell>
          <cell r="F539" t="str">
            <v>腿脚</v>
          </cell>
          <cell r="G539">
            <v>1</v>
          </cell>
          <cell r="H539">
            <v>9</v>
          </cell>
          <cell r="I539" t="str">
            <v>主动</v>
          </cell>
          <cell r="J539" t="str">
            <v>江湖散学</v>
          </cell>
          <cell r="M539" t="str">
            <v>重击：无蓄力</v>
          </cell>
          <cell r="Q539">
            <v>2</v>
          </cell>
          <cell r="R539">
            <v>0</v>
          </cell>
          <cell r="S539" t="str">
            <v>伤害</v>
          </cell>
          <cell r="T539">
            <v>9090012</v>
          </cell>
          <cell r="U539" t="str">
            <v>(外功攻击*1)*1.22</v>
          </cell>
          <cell r="V539" t="str">
            <v>(内功攻击*1)*1.22</v>
          </cell>
          <cell r="W539" t="str">
            <v>1;1</v>
          </cell>
          <cell r="X539" t="str">
            <v>江湖中流转的腿法之重击，刚猛无匹。持续按住重击操作可以进行蓄力，在释放按键瞬间会施展出不同的效果。</v>
          </cell>
          <cell r="AE539">
            <v>2</v>
          </cell>
          <cell r="AF539">
            <v>0</v>
          </cell>
          <cell r="AG539">
            <v>1</v>
          </cell>
          <cell r="AI539">
            <v>52</v>
          </cell>
          <cell r="AJ539">
            <v>39</v>
          </cell>
          <cell r="AL539" t="str">
            <v>tui/B6</v>
          </cell>
          <cell r="AO539" t="str">
            <v>tricks/9090011</v>
          </cell>
          <cell r="AP539">
            <v>9090012</v>
          </cell>
        </row>
        <row r="540">
          <cell r="C540" t="str">
            <v>闪避</v>
          </cell>
          <cell r="D540" t="str">
            <v>不是技能</v>
          </cell>
          <cell r="E540" t="str">
            <v>通常动作</v>
          </cell>
          <cell r="F540" t="str">
            <v>腿脚</v>
          </cell>
          <cell r="G540">
            <v>1</v>
          </cell>
          <cell r="H540">
            <v>9</v>
          </cell>
          <cell r="I540" t="str">
            <v>主动</v>
          </cell>
          <cell r="J540" t="str">
            <v>江湖散学</v>
          </cell>
          <cell r="M540" t="str">
            <v>后跃 -闪避</v>
          </cell>
          <cell r="P540" t="str">
            <v>闪躲</v>
          </cell>
          <cell r="R540">
            <v>0</v>
          </cell>
          <cell r="T540">
            <v>9090021</v>
          </cell>
          <cell r="V540">
            <v>0</v>
          </cell>
          <cell r="W540" t="str">
            <v>1;1</v>
          </cell>
          <cell r="X540" t="str">
            <v>江湖中的闪避架势，身轻如鸿，向后闪躲。在任何时候（包括受击状态，普通攻击中）都可施展后跃，和敌人拉开距离并躲避对方的攻击。</v>
          </cell>
          <cell r="AE540">
            <v>2</v>
          </cell>
          <cell r="AF540">
            <v>0</v>
          </cell>
          <cell r="AG540">
            <v>1</v>
          </cell>
          <cell r="AI540">
            <v>0</v>
          </cell>
          <cell r="AJ540">
            <v>0</v>
          </cell>
          <cell r="AL540" t="str">
            <v>tui/闪避</v>
          </cell>
          <cell r="AM540" t="str">
            <v>tui/闪避_2</v>
          </cell>
          <cell r="AO540" t="str">
            <v>tricks/9000002</v>
          </cell>
          <cell r="AP540">
            <v>9090021</v>
          </cell>
        </row>
        <row r="541">
          <cell r="C541" t="str">
            <v>双手轻刃轻击壹式</v>
          </cell>
          <cell r="D541" t="str">
            <v>不是技能</v>
          </cell>
          <cell r="E541" t="str">
            <v>通常动作</v>
          </cell>
          <cell r="F541" t="str">
            <v>双手轻刃</v>
          </cell>
          <cell r="G541">
            <v>1</v>
          </cell>
          <cell r="H541">
            <v>10</v>
          </cell>
          <cell r="I541" t="str">
            <v>主动</v>
          </cell>
          <cell r="J541" t="str">
            <v>江湖散学</v>
          </cell>
          <cell r="M541" t="str">
            <v>双手轻刃的普攻 一段 A1</v>
          </cell>
          <cell r="Q541">
            <v>2</v>
          </cell>
          <cell r="R541">
            <v>0</v>
          </cell>
          <cell r="S541" t="str">
            <v>伤害</v>
          </cell>
          <cell r="T541">
            <v>9100001</v>
          </cell>
          <cell r="U541" t="str">
            <v>(外功攻击*1)*0.7</v>
          </cell>
          <cell r="V541" t="str">
            <v>(内功攻击*1)*0.7</v>
          </cell>
          <cell r="W541" t="str">
            <v>1;1</v>
          </cell>
          <cell r="X541" t="str">
            <v>江湖中流转的双手轻刃武学，其招式与中原武学迥异。连续按键会使出连续轻击动作。</v>
          </cell>
          <cell r="AE541">
            <v>0</v>
          </cell>
          <cell r="AF541">
            <v>0</v>
          </cell>
          <cell r="AG541">
            <v>0</v>
          </cell>
          <cell r="AI541">
            <v>20</v>
          </cell>
          <cell r="AJ541">
            <v>19</v>
          </cell>
          <cell r="AL541" t="str">
            <v>shuangshouqingren/A1</v>
          </cell>
          <cell r="AO541" t="str">
            <v>tricks/9100001</v>
          </cell>
          <cell r="AP541">
            <v>9100001</v>
          </cell>
        </row>
        <row r="542">
          <cell r="C542" t="str">
            <v>双手轻刃轻击贰式</v>
          </cell>
          <cell r="D542" t="str">
            <v>不是技能</v>
          </cell>
          <cell r="E542" t="str">
            <v>通常动作</v>
          </cell>
          <cell r="F542" t="str">
            <v>双手轻刃</v>
          </cell>
          <cell r="G542">
            <v>1</v>
          </cell>
          <cell r="H542">
            <v>10</v>
          </cell>
          <cell r="I542" t="str">
            <v>主动</v>
          </cell>
          <cell r="J542" t="str">
            <v>江湖散学</v>
          </cell>
          <cell r="M542" t="str">
            <v>双手轻刃的普攻 二段 A2</v>
          </cell>
          <cell r="Q542">
            <v>2</v>
          </cell>
          <cell r="R542">
            <v>0</v>
          </cell>
          <cell r="S542" t="str">
            <v>伤害</v>
          </cell>
          <cell r="T542">
            <v>9100002</v>
          </cell>
          <cell r="U542" t="str">
            <v>(外功攻击*1)*0.8</v>
          </cell>
          <cell r="V542" t="str">
            <v>(内功攻击*1)*0.8</v>
          </cell>
          <cell r="W542" t="str">
            <v>1;1</v>
          </cell>
          <cell r="X542" t="str">
            <v>江湖中流转的双手轻刃武学，其招式与中原武学迥异。连续按键会使出连续轻击动作。</v>
          </cell>
          <cell r="AE542">
            <v>0</v>
          </cell>
          <cell r="AF542">
            <v>0</v>
          </cell>
          <cell r="AG542">
            <v>0</v>
          </cell>
          <cell r="AI542">
            <v>30</v>
          </cell>
          <cell r="AJ542">
            <v>26</v>
          </cell>
          <cell r="AL542" t="str">
            <v>shuangshouqingren/A2</v>
          </cell>
          <cell r="AO542" t="str">
            <v>tricks/9100002</v>
          </cell>
          <cell r="AP542">
            <v>9100002</v>
          </cell>
        </row>
        <row r="543">
          <cell r="C543" t="str">
            <v>双手轻刃轻击叁式</v>
          </cell>
          <cell r="D543" t="str">
            <v>不是技能</v>
          </cell>
          <cell r="E543" t="str">
            <v>通常动作</v>
          </cell>
          <cell r="F543" t="str">
            <v>双手轻刃</v>
          </cell>
          <cell r="G543">
            <v>1</v>
          </cell>
          <cell r="H543">
            <v>10</v>
          </cell>
          <cell r="I543" t="str">
            <v>主动</v>
          </cell>
          <cell r="J543" t="str">
            <v>江湖散学</v>
          </cell>
          <cell r="M543" t="str">
            <v>双手轻刃的普攻 三段 A3</v>
          </cell>
          <cell r="Q543">
            <v>3</v>
          </cell>
          <cell r="R543">
            <v>0</v>
          </cell>
          <cell r="S543" t="str">
            <v>伤害</v>
          </cell>
          <cell r="T543">
            <v>9100003</v>
          </cell>
          <cell r="U543" t="str">
            <v>(外功攻击*1)</v>
          </cell>
          <cell r="V543" t="str">
            <v>(内功攻击*1)</v>
          </cell>
          <cell r="W543" t="str">
            <v>1;1</v>
          </cell>
          <cell r="X543" t="str">
            <v>江湖中流转的双手轻刃武学，其招式与中原武学迥异。连续按键会使出连续轻击动作。</v>
          </cell>
          <cell r="AE543">
            <v>0</v>
          </cell>
          <cell r="AF543">
            <v>0</v>
          </cell>
          <cell r="AG543">
            <v>0</v>
          </cell>
          <cell r="AI543">
            <v>40</v>
          </cell>
          <cell r="AJ543">
            <v>32</v>
          </cell>
          <cell r="AL543" t="str">
            <v>shuangshouqingren/A3</v>
          </cell>
          <cell r="AO543" t="str">
            <v>tricks/9100003</v>
          </cell>
          <cell r="AP543">
            <v>9100003</v>
          </cell>
        </row>
        <row r="544">
          <cell r="C544" t="str">
            <v>双手轻刃重击</v>
          </cell>
          <cell r="D544" t="str">
            <v>不是技能</v>
          </cell>
          <cell r="E544" t="str">
            <v>通常动作</v>
          </cell>
          <cell r="F544" t="str">
            <v>双手轻刃</v>
          </cell>
          <cell r="G544">
            <v>1</v>
          </cell>
          <cell r="H544">
            <v>10</v>
          </cell>
          <cell r="I544" t="str">
            <v>主动</v>
          </cell>
          <cell r="J544" t="str">
            <v>江湖散学</v>
          </cell>
          <cell r="M544" t="str">
            <v>重击：蓄力攻击</v>
          </cell>
          <cell r="Q544">
            <v>3</v>
          </cell>
          <cell r="R544">
            <v>0</v>
          </cell>
          <cell r="S544" t="str">
            <v>聚力重击</v>
          </cell>
          <cell r="T544">
            <v>9100011</v>
          </cell>
          <cell r="U544" t="str">
            <v>(外功攻击*1)*(1.58+蓄力时间秒*0.02),2</v>
          </cell>
          <cell r="V544" t="str">
            <v>(内功攻击*1)*(1.58+蓄力时间秒*0.02),2</v>
          </cell>
          <cell r="W544" t="str">
            <v>1;1</v>
          </cell>
          <cell r="X544" t="str">
            <v>江湖中流转的双手轻刃之重击，其招式与中原武学迥异。持续按住重击操作可以进行蓄力，在释放按键瞬间会施展出不同的效果。</v>
          </cell>
          <cell r="AE544">
            <v>2</v>
          </cell>
          <cell r="AF544">
            <v>0</v>
          </cell>
          <cell r="AG544">
            <v>1</v>
          </cell>
          <cell r="AI544">
            <v>65</v>
          </cell>
          <cell r="AJ544">
            <v>26</v>
          </cell>
          <cell r="AL544" t="str">
            <v>shuangshouqingren/B6</v>
          </cell>
          <cell r="AO544" t="str">
            <v>tricks/9100011</v>
          </cell>
          <cell r="AP544">
            <v>9100011</v>
          </cell>
        </row>
        <row r="545">
          <cell r="C545" t="str">
            <v>双手轻刃重击</v>
          </cell>
          <cell r="D545" t="str">
            <v>不是技能</v>
          </cell>
          <cell r="E545" t="str">
            <v>通常动作</v>
          </cell>
          <cell r="F545" t="str">
            <v>双手轻刃</v>
          </cell>
          <cell r="G545">
            <v>1</v>
          </cell>
          <cell r="H545">
            <v>10</v>
          </cell>
          <cell r="I545" t="str">
            <v>主动</v>
          </cell>
          <cell r="J545" t="str">
            <v>江湖散学</v>
          </cell>
          <cell r="M545" t="str">
            <v>重击：无蓄力</v>
          </cell>
          <cell r="Q545">
            <v>3</v>
          </cell>
          <cell r="R545">
            <v>0</v>
          </cell>
          <cell r="S545" t="str">
            <v>伤害</v>
          </cell>
          <cell r="T545">
            <v>9100012</v>
          </cell>
          <cell r="U545" t="str">
            <v>(外功攻击*1)*1.58</v>
          </cell>
          <cell r="V545" t="str">
            <v>(内功攻击*1)*1.58</v>
          </cell>
          <cell r="W545" t="str">
            <v>1;1</v>
          </cell>
          <cell r="X545" t="str">
            <v>江湖中流转的双手轻刃之重击，其招式与中原武学迥异。持续按住重击操作可以进行蓄力，在释放按键瞬间会施展出不同的效果。</v>
          </cell>
          <cell r="AE545">
            <v>2</v>
          </cell>
          <cell r="AF545">
            <v>0</v>
          </cell>
          <cell r="AG545">
            <v>1</v>
          </cell>
          <cell r="AI545">
            <v>65</v>
          </cell>
          <cell r="AJ545">
            <v>52</v>
          </cell>
          <cell r="AL545" t="str">
            <v>shuangshouqingren/B6</v>
          </cell>
          <cell r="AO545" t="str">
            <v>tricks/9100011</v>
          </cell>
          <cell r="AP545">
            <v>9100012</v>
          </cell>
        </row>
        <row r="546">
          <cell r="C546" t="str">
            <v>闪避</v>
          </cell>
          <cell r="D546" t="str">
            <v>不是技能</v>
          </cell>
          <cell r="E546" t="str">
            <v>通常动作</v>
          </cell>
          <cell r="F546" t="str">
            <v>双手轻刃</v>
          </cell>
          <cell r="G546">
            <v>1</v>
          </cell>
          <cell r="H546">
            <v>10</v>
          </cell>
          <cell r="I546" t="str">
            <v>主动</v>
          </cell>
          <cell r="J546" t="str">
            <v>江湖散学</v>
          </cell>
          <cell r="M546" t="str">
            <v>后跃 -闪避</v>
          </cell>
          <cell r="P546" t="str">
            <v>闪躲</v>
          </cell>
          <cell r="R546">
            <v>0</v>
          </cell>
          <cell r="T546">
            <v>9100021</v>
          </cell>
          <cell r="V546">
            <v>0</v>
          </cell>
          <cell r="W546" t="str">
            <v>1;1</v>
          </cell>
          <cell r="X546" t="str">
            <v>江湖中的闪避架势，身轻如鸿，向后闪躲。在任何时候（包括受击状态，普通攻击中）都可施展后跃，和敌人拉开距离并躲避对方的攻击。</v>
          </cell>
          <cell r="AE546">
            <v>2</v>
          </cell>
          <cell r="AF546">
            <v>0</v>
          </cell>
          <cell r="AG546">
            <v>1</v>
          </cell>
          <cell r="AI546">
            <v>0</v>
          </cell>
          <cell r="AJ546">
            <v>0</v>
          </cell>
          <cell r="AL546" t="str">
            <v>shuangshouqingren/闪避</v>
          </cell>
          <cell r="AM546" t="str">
            <v>shuangshouqingren/闪避_2</v>
          </cell>
          <cell r="AO546" t="str">
            <v>tricks/9000002</v>
          </cell>
          <cell r="AP546">
            <v>9100021</v>
          </cell>
        </row>
        <row r="547">
          <cell r="C547" t="str">
            <v>撕咬</v>
          </cell>
          <cell r="D547" t="str">
            <v>不是技能</v>
          </cell>
          <cell r="E547" t="str">
            <v>通常动作</v>
          </cell>
          <cell r="F547" t="str">
            <v>拳掌</v>
          </cell>
          <cell r="G547">
            <v>1</v>
          </cell>
          <cell r="H547">
            <v>1</v>
          </cell>
          <cell r="I547" t="str">
            <v>主动</v>
          </cell>
          <cell r="J547" t="str">
            <v>江湖散学</v>
          </cell>
          <cell r="M547" t="str">
            <v>狼普攻2</v>
          </cell>
          <cell r="Q547">
            <v>1</v>
          </cell>
          <cell r="R547">
            <v>0</v>
          </cell>
          <cell r="S547" t="str">
            <v>伤害</v>
          </cell>
          <cell r="T547">
            <v>9210001</v>
          </cell>
          <cell r="U547" t="str">
            <v>(外功攻击*1)*2</v>
          </cell>
          <cell r="V547" t="str">
            <v>(内功攻击*1)*2</v>
          </cell>
          <cell r="W547" t="str">
            <v>1;1</v>
          </cell>
          <cell r="X547" t="str">
            <v>狼普攻2</v>
          </cell>
          <cell r="AE547">
            <v>0</v>
          </cell>
          <cell r="AF547">
            <v>0</v>
          </cell>
          <cell r="AG547">
            <v>0</v>
          </cell>
          <cell r="AI547">
            <v>30</v>
          </cell>
          <cell r="AJ547">
            <v>15</v>
          </cell>
          <cell r="AL547" t="str">
            <v>lang/A1</v>
          </cell>
          <cell r="AO547" t="str">
            <v>tricks/9110016</v>
          </cell>
          <cell r="AP547">
            <v>9210001</v>
          </cell>
        </row>
        <row r="548">
          <cell r="C548" t="str">
            <v>撕咬</v>
          </cell>
          <cell r="D548" t="str">
            <v>不是技能</v>
          </cell>
          <cell r="E548" t="str">
            <v>通常动作</v>
          </cell>
          <cell r="F548" t="str">
            <v>拳掌</v>
          </cell>
          <cell r="G548">
            <v>1</v>
          </cell>
          <cell r="H548">
            <v>1</v>
          </cell>
          <cell r="I548" t="str">
            <v>主动</v>
          </cell>
          <cell r="J548" t="str">
            <v>江湖散学</v>
          </cell>
          <cell r="M548" t="str">
            <v>蛇普攻2</v>
          </cell>
          <cell r="Q548">
            <v>1</v>
          </cell>
          <cell r="R548">
            <v>0</v>
          </cell>
          <cell r="S548" t="str">
            <v>伤害</v>
          </cell>
          <cell r="T548">
            <v>9310001</v>
          </cell>
          <cell r="U548" t="str">
            <v>(外功攻击*1)</v>
          </cell>
          <cell r="V548" t="str">
            <v>(内功攻击*1)</v>
          </cell>
          <cell r="W548" t="str">
            <v>1;1</v>
          </cell>
          <cell r="X548" t="str">
            <v>蛇普攻2</v>
          </cell>
          <cell r="AE548">
            <v>0</v>
          </cell>
          <cell r="AF548">
            <v>0</v>
          </cell>
          <cell r="AG548">
            <v>0</v>
          </cell>
          <cell r="AI548">
            <v>30</v>
          </cell>
          <cell r="AJ548">
            <v>15</v>
          </cell>
          <cell r="AL548" t="str">
            <v>she/A1</v>
          </cell>
          <cell r="AO548" t="str">
            <v>tricks/9110017</v>
          </cell>
          <cell r="AP548">
            <v>9310001</v>
          </cell>
        </row>
        <row r="549">
          <cell r="C549" t="str">
            <v>撕咬</v>
          </cell>
          <cell r="D549" t="str">
            <v>不是技能</v>
          </cell>
          <cell r="E549" t="str">
            <v>通常动作</v>
          </cell>
          <cell r="F549" t="str">
            <v>拳掌</v>
          </cell>
          <cell r="G549">
            <v>1</v>
          </cell>
          <cell r="H549">
            <v>1</v>
          </cell>
          <cell r="I549" t="str">
            <v>主动</v>
          </cell>
          <cell r="J549" t="str">
            <v>江湖散学</v>
          </cell>
          <cell r="M549" t="str">
            <v>熊普攻2</v>
          </cell>
          <cell r="Q549">
            <v>1</v>
          </cell>
          <cell r="R549">
            <v>0</v>
          </cell>
          <cell r="S549" t="str">
            <v>伤害</v>
          </cell>
          <cell r="T549">
            <v>9210001</v>
          </cell>
          <cell r="U549" t="str">
            <v>(外功攻击*1)*2</v>
          </cell>
          <cell r="V549" t="str">
            <v>(内功攻击*1)*2</v>
          </cell>
          <cell r="W549" t="str">
            <v>1;1</v>
          </cell>
          <cell r="X549" t="str">
            <v>狼普攻2</v>
          </cell>
          <cell r="AE549">
            <v>0</v>
          </cell>
          <cell r="AF549">
            <v>0</v>
          </cell>
          <cell r="AG549">
            <v>0</v>
          </cell>
          <cell r="AI549">
            <v>30</v>
          </cell>
          <cell r="AJ549">
            <v>15</v>
          </cell>
          <cell r="AL549" t="str">
            <v>xiong/A1</v>
          </cell>
          <cell r="AO549" t="str">
            <v>tricks/9110016</v>
          </cell>
          <cell r="AP549">
            <v>9410001</v>
          </cell>
        </row>
        <row r="550">
          <cell r="C550" t="str">
            <v>绳镖轻击壹式</v>
          </cell>
          <cell r="D550" t="str">
            <v>不是技能</v>
          </cell>
          <cell r="E550" t="str">
            <v>通常动作</v>
          </cell>
          <cell r="F550" t="str">
            <v>绳镖</v>
          </cell>
          <cell r="G550">
            <v>1</v>
          </cell>
          <cell r="H550">
            <v>11</v>
          </cell>
          <cell r="I550" t="str">
            <v>主动</v>
          </cell>
          <cell r="J550" t="str">
            <v>江湖散学</v>
          </cell>
          <cell r="M550" t="str">
            <v>绳镖的普攻 一段 A1</v>
          </cell>
          <cell r="Q550">
            <v>1</v>
          </cell>
          <cell r="R550">
            <v>0</v>
          </cell>
          <cell r="S550" t="str">
            <v>伤害</v>
          </cell>
          <cell r="T550">
            <v>9110001</v>
          </cell>
          <cell r="U550" t="str">
            <v>(外功攻击*1)*0.5</v>
          </cell>
          <cell r="V550" t="str">
            <v>(内功攻击*1)*0.5</v>
          </cell>
          <cell r="W550" t="str">
            <v>1;1</v>
          </cell>
          <cell r="X550" t="str">
            <v>江湖中流转的绳镖武学，多为诡门所习，令人防不胜防。连续按键会使出连续轻击动作。</v>
          </cell>
          <cell r="AC550">
            <v>0.7</v>
          </cell>
          <cell r="AE550">
            <v>0</v>
          </cell>
          <cell r="AF550">
            <v>0</v>
          </cell>
          <cell r="AG550">
            <v>0</v>
          </cell>
          <cell r="AI550">
            <v>20</v>
          </cell>
          <cell r="AJ550">
            <v>15</v>
          </cell>
          <cell r="AL550" t="str">
            <v>shengbiao/A1</v>
          </cell>
          <cell r="AO550" t="str">
            <v>tricks/9110001</v>
          </cell>
          <cell r="AP550">
            <v>9110001</v>
          </cell>
        </row>
        <row r="551">
          <cell r="C551" t="str">
            <v>绳镖轻击贰式</v>
          </cell>
          <cell r="D551" t="str">
            <v>不是技能</v>
          </cell>
          <cell r="E551" t="str">
            <v>通常动作</v>
          </cell>
          <cell r="F551" t="str">
            <v>绳镖</v>
          </cell>
          <cell r="G551">
            <v>1</v>
          </cell>
          <cell r="H551">
            <v>11</v>
          </cell>
          <cell r="I551" t="str">
            <v>主动</v>
          </cell>
          <cell r="J551" t="str">
            <v>江湖散学</v>
          </cell>
          <cell r="M551" t="str">
            <v>绳镖的普攻 二段 A2</v>
          </cell>
          <cell r="Q551">
            <v>1</v>
          </cell>
          <cell r="R551">
            <v>0</v>
          </cell>
          <cell r="S551" t="str">
            <v>伤害</v>
          </cell>
          <cell r="T551">
            <v>9110002</v>
          </cell>
          <cell r="U551" t="str">
            <v>(外功攻击*1)*0.5</v>
          </cell>
          <cell r="V551" t="str">
            <v>(内功攻击*1)*0.6</v>
          </cell>
          <cell r="W551" t="str">
            <v>1;1</v>
          </cell>
          <cell r="X551" t="str">
            <v>江湖中流转的绳镖武学，多为诡门所习，令人防不胜防。连续按键会使出连续轻击动作。</v>
          </cell>
          <cell r="AC551">
            <v>0.7</v>
          </cell>
          <cell r="AE551">
            <v>0</v>
          </cell>
          <cell r="AF551">
            <v>0</v>
          </cell>
          <cell r="AG551">
            <v>0</v>
          </cell>
          <cell r="AI551">
            <v>30</v>
          </cell>
          <cell r="AJ551">
            <v>18</v>
          </cell>
          <cell r="AL551" t="str">
            <v>shengbiao/A2</v>
          </cell>
          <cell r="AO551" t="str">
            <v>tricks/9110002</v>
          </cell>
          <cell r="AP551">
            <v>9110002</v>
          </cell>
        </row>
        <row r="552">
          <cell r="C552" t="str">
            <v>绳镖轻击叁式</v>
          </cell>
          <cell r="D552" t="str">
            <v>不是技能</v>
          </cell>
          <cell r="E552" t="str">
            <v>通常动作</v>
          </cell>
          <cell r="F552" t="str">
            <v>绳镖</v>
          </cell>
          <cell r="G552">
            <v>1</v>
          </cell>
          <cell r="H552">
            <v>11</v>
          </cell>
          <cell r="I552" t="str">
            <v>主动</v>
          </cell>
          <cell r="J552" t="str">
            <v>江湖散学</v>
          </cell>
          <cell r="M552" t="str">
            <v>绳镖的普攻 三段 A3</v>
          </cell>
          <cell r="Q552">
            <v>1</v>
          </cell>
          <cell r="R552">
            <v>0</v>
          </cell>
          <cell r="S552" t="str">
            <v>伤害</v>
          </cell>
          <cell r="T552">
            <v>9110003</v>
          </cell>
          <cell r="U552" t="str">
            <v>(外功攻击*1)*0.6</v>
          </cell>
          <cell r="V552" t="str">
            <v>(内功攻击*1)*0.6</v>
          </cell>
          <cell r="W552" t="str">
            <v>1;1</v>
          </cell>
          <cell r="X552" t="str">
            <v>江湖中流转的绳镖武学，多为诡门所习，令人防不胜防。连续按键会使出连续轻击动作。</v>
          </cell>
          <cell r="AC552">
            <v>0.7</v>
          </cell>
          <cell r="AE552">
            <v>0</v>
          </cell>
          <cell r="AF552">
            <v>0</v>
          </cell>
          <cell r="AG552">
            <v>0</v>
          </cell>
          <cell r="AI552">
            <v>40</v>
          </cell>
          <cell r="AJ552">
            <v>20</v>
          </cell>
          <cell r="AL552" t="str">
            <v>shengbiao/A3</v>
          </cell>
          <cell r="AO552" t="str">
            <v>tricks/9110003</v>
          </cell>
          <cell r="AP552">
            <v>9110003</v>
          </cell>
        </row>
        <row r="553">
          <cell r="C553" t="str">
            <v>绳镖重击</v>
          </cell>
          <cell r="D553" t="str">
            <v>不是技能</v>
          </cell>
          <cell r="E553" t="str">
            <v>通常动作</v>
          </cell>
          <cell r="F553" t="str">
            <v>绳镖</v>
          </cell>
          <cell r="G553">
            <v>1</v>
          </cell>
          <cell r="H553">
            <v>11</v>
          </cell>
          <cell r="I553" t="str">
            <v>主动</v>
          </cell>
          <cell r="J553" t="str">
            <v>江湖散学</v>
          </cell>
          <cell r="M553" t="str">
            <v>绳镖的重击 B招</v>
          </cell>
          <cell r="Q553">
            <v>1</v>
          </cell>
          <cell r="R553">
            <v>0</v>
          </cell>
          <cell r="S553" t="str">
            <v>伤害</v>
          </cell>
          <cell r="T553">
            <v>9110011</v>
          </cell>
          <cell r="U553" t="str">
            <v>(外功攻击*1)*1.3</v>
          </cell>
          <cell r="V553" t="str">
            <v>(内功攻击*1)*1.3</v>
          </cell>
          <cell r="W553" t="str">
            <v>1;1</v>
          </cell>
          <cell r="X553" t="str">
            <v>江湖中流转的绳镖之重击，多为诡门所习，令人防不胜防。持续按住重击操作可以进行蓄力，在释放按键瞬间会施展出不同的效果。</v>
          </cell>
          <cell r="AC553">
            <v>0.7</v>
          </cell>
          <cell r="AE553">
            <v>2</v>
          </cell>
          <cell r="AF553">
            <v>0</v>
          </cell>
          <cell r="AG553">
            <v>1</v>
          </cell>
          <cell r="AI553">
            <v>39</v>
          </cell>
          <cell r="AJ553">
            <v>23</v>
          </cell>
          <cell r="AL553" t="str">
            <v>shengbiao/B6</v>
          </cell>
          <cell r="AO553" t="str">
            <v>tricks/9110011</v>
          </cell>
          <cell r="AP553">
            <v>9110011</v>
          </cell>
        </row>
        <row r="554">
          <cell r="C554" t="str">
            <v>绳镖重击</v>
          </cell>
          <cell r="D554" t="str">
            <v>不是技能</v>
          </cell>
          <cell r="E554" t="str">
            <v>通常动作</v>
          </cell>
          <cell r="F554" t="str">
            <v>绳镖</v>
          </cell>
          <cell r="G554">
            <v>1</v>
          </cell>
          <cell r="H554">
            <v>11</v>
          </cell>
          <cell r="I554" t="str">
            <v>主动</v>
          </cell>
          <cell r="J554" t="str">
            <v>江湖散学</v>
          </cell>
          <cell r="M554" t="str">
            <v>绳镖的重击 B招 变招</v>
          </cell>
          <cell r="Q554">
            <v>2</v>
          </cell>
          <cell r="R554">
            <v>0</v>
          </cell>
          <cell r="S554" t="str">
            <v>聚力重击</v>
          </cell>
          <cell r="T554">
            <v>9110012</v>
          </cell>
          <cell r="U554" t="str">
            <v>(外功攻击*1)*(1.3+蓄力时间秒*0.3),2</v>
          </cell>
          <cell r="V554" t="str">
            <v>(内功攻击*1)*(1.3+蓄力时间秒*0.3),2</v>
          </cell>
          <cell r="W554" t="str">
            <v>1;1</v>
          </cell>
          <cell r="X554" t="str">
            <v>江湖中流转的绳镖之重击，多为诡门所习，令人防不胜防。持续按住重击操作可以进行蓄力，在释放按键瞬间会施展出不同的效果。</v>
          </cell>
          <cell r="AB554" t="str">
            <v>敌人</v>
          </cell>
          <cell r="AC554" t="str">
            <v>减速敌方:0.3,3</v>
          </cell>
          <cell r="AE554">
            <v>2</v>
          </cell>
          <cell r="AF554">
            <v>0</v>
          </cell>
          <cell r="AG554">
            <v>1</v>
          </cell>
          <cell r="AI554">
            <v>52</v>
          </cell>
          <cell r="AJ554">
            <v>39</v>
          </cell>
          <cell r="AL554" t="str">
            <v>shengbiao/B6</v>
          </cell>
          <cell r="AO554" t="str">
            <v>tricks/9110011</v>
          </cell>
          <cell r="AP554">
            <v>9110012</v>
          </cell>
        </row>
        <row r="555">
          <cell r="C555" t="str">
            <v>闪避</v>
          </cell>
          <cell r="D555" t="str">
            <v>不是技能</v>
          </cell>
          <cell r="E555" t="str">
            <v>通常动作</v>
          </cell>
          <cell r="F555" t="str">
            <v>弓箭</v>
          </cell>
          <cell r="G555">
            <v>1</v>
          </cell>
          <cell r="H555">
            <v>11</v>
          </cell>
          <cell r="I555" t="str">
            <v>主动</v>
          </cell>
          <cell r="J555" t="str">
            <v>江湖散学</v>
          </cell>
          <cell r="M555" t="str">
            <v>后跃 -闪避</v>
          </cell>
          <cell r="P555" t="str">
            <v>闪躲</v>
          </cell>
          <cell r="Q555">
            <v>0</v>
          </cell>
          <cell r="R555">
            <v>0</v>
          </cell>
          <cell r="T555">
            <v>9120021</v>
          </cell>
          <cell r="W555" t="str">
            <v>1;1</v>
          </cell>
          <cell r="X555" t="str">
            <v>江湖中的闪避架势，身轻如鸿，向后闪躲。在任何时候（包括受击状态，普通攻击中）都可施展后跃，和敌人拉开距离并躲避对方的攻击。</v>
          </cell>
          <cell r="AA555">
            <v>1</v>
          </cell>
          <cell r="AE555">
            <v>2</v>
          </cell>
          <cell r="AF555">
            <v>0</v>
          </cell>
          <cell r="AG555">
            <v>1</v>
          </cell>
          <cell r="AI555">
            <v>39</v>
          </cell>
          <cell r="AJ555">
            <v>23</v>
          </cell>
          <cell r="AL555" t="str">
            <v>shengbiao/闪避</v>
          </cell>
          <cell r="AM555" t="str">
            <v>shengbiao/闪避_2</v>
          </cell>
          <cell r="AO555" t="str">
            <v>tricks/9000002</v>
          </cell>
          <cell r="AP555">
            <v>9110021</v>
          </cell>
        </row>
        <row r="556">
          <cell r="C556" t="str">
            <v>弓箭轻击</v>
          </cell>
          <cell r="D556" t="str">
            <v>不是技能</v>
          </cell>
          <cell r="E556" t="str">
            <v>通常动作</v>
          </cell>
          <cell r="F556" t="str">
            <v>弓箭</v>
          </cell>
          <cell r="G556">
            <v>1</v>
          </cell>
          <cell r="H556">
            <v>12</v>
          </cell>
          <cell r="I556" t="str">
            <v>主动</v>
          </cell>
          <cell r="J556" t="str">
            <v>江湖散学</v>
          </cell>
          <cell r="M556" t="str">
            <v>普攻 一段 A1</v>
          </cell>
          <cell r="Q556">
            <v>1</v>
          </cell>
          <cell r="R556">
            <v>0</v>
          </cell>
          <cell r="S556" t="str">
            <v>伤害</v>
          </cell>
          <cell r="T556">
            <v>9120001</v>
          </cell>
          <cell r="W556" t="str">
            <v>1;1</v>
          </cell>
          <cell r="X556" t="str">
            <v>江湖中流转的弓箭操持之法，多为军阵所传，连续按键会使出连续轻击动作。</v>
          </cell>
          <cell r="AE556">
            <v>0</v>
          </cell>
          <cell r="AF556">
            <v>0</v>
          </cell>
          <cell r="AG556">
            <v>0</v>
          </cell>
          <cell r="AI556">
            <v>50</v>
          </cell>
          <cell r="AJ556">
            <v>15</v>
          </cell>
          <cell r="AL556" t="str">
            <v>gongjian/A1</v>
          </cell>
          <cell r="AO556" t="str">
            <v>tricks/9120001</v>
          </cell>
          <cell r="AP556">
            <v>9120001</v>
          </cell>
        </row>
        <row r="557">
          <cell r="C557" t="str">
            <v>弓箭重击</v>
          </cell>
          <cell r="D557" t="str">
            <v>不是技能</v>
          </cell>
          <cell r="E557" t="str">
            <v>通常动作</v>
          </cell>
          <cell r="F557" t="str">
            <v>弓箭</v>
          </cell>
          <cell r="G557">
            <v>1</v>
          </cell>
          <cell r="H557">
            <v>12</v>
          </cell>
          <cell r="I557" t="str">
            <v>主动</v>
          </cell>
          <cell r="J557" t="str">
            <v>江湖散学</v>
          </cell>
          <cell r="M557" t="str">
            <v>重击：无蓄力</v>
          </cell>
          <cell r="Q557">
            <v>1</v>
          </cell>
          <cell r="R557">
            <v>0</v>
          </cell>
          <cell r="S557" t="str">
            <v>伤害</v>
          </cell>
          <cell r="T557">
            <v>9120011</v>
          </cell>
          <cell r="W557" t="str">
            <v>1;1</v>
          </cell>
          <cell r="X557" t="str">
            <v>江湖中流转的弓箭之重击，多为军阵所传，持续按住重击操作可以进行蓄力，在释放按键瞬间会施展出不同的效果。</v>
          </cell>
          <cell r="AE557">
            <v>0</v>
          </cell>
          <cell r="AF557">
            <v>0</v>
          </cell>
          <cell r="AG557">
            <v>0</v>
          </cell>
          <cell r="AI557">
            <v>60</v>
          </cell>
          <cell r="AJ557">
            <v>18</v>
          </cell>
          <cell r="AL557" t="str">
            <v>gongjian/B6</v>
          </cell>
          <cell r="AO557" t="str">
            <v>tricks/9120011</v>
          </cell>
          <cell r="AP557">
            <v>9120011</v>
          </cell>
        </row>
        <row r="558">
          <cell r="C558" t="str">
            <v>弓箭重击</v>
          </cell>
          <cell r="D558" t="str">
            <v>不是技能</v>
          </cell>
          <cell r="E558" t="str">
            <v>通常动作</v>
          </cell>
          <cell r="F558" t="str">
            <v>弓箭</v>
          </cell>
          <cell r="G558">
            <v>1</v>
          </cell>
          <cell r="H558">
            <v>12</v>
          </cell>
          <cell r="I558" t="str">
            <v>主动</v>
          </cell>
          <cell r="J558" t="str">
            <v>江湖散学</v>
          </cell>
          <cell r="M558" t="str">
            <v>重击：蓄力</v>
          </cell>
          <cell r="Q558">
            <v>2</v>
          </cell>
          <cell r="R558">
            <v>0</v>
          </cell>
          <cell r="S558" t="str">
            <v>聚力重击</v>
          </cell>
          <cell r="T558">
            <v>9120012</v>
          </cell>
          <cell r="W558" t="str">
            <v>1;1</v>
          </cell>
          <cell r="X558" t="str">
            <v>江湖中流转的弓箭之重击，多为军阵所传，持续按住重击操作可以进行蓄力，在释放按键瞬间会施展出不同的效果。</v>
          </cell>
          <cell r="AE558">
            <v>0</v>
          </cell>
          <cell r="AF558">
            <v>0</v>
          </cell>
          <cell r="AG558">
            <v>0</v>
          </cell>
          <cell r="AI558">
            <v>70</v>
          </cell>
          <cell r="AJ558">
            <v>20</v>
          </cell>
          <cell r="AL558" t="str">
            <v>gongjian/B6</v>
          </cell>
          <cell r="AO558" t="str">
            <v>tricks/9120011</v>
          </cell>
          <cell r="AP558">
            <v>9120012</v>
          </cell>
        </row>
        <row r="559">
          <cell r="C559" t="str">
            <v>闪避</v>
          </cell>
          <cell r="D559" t="str">
            <v>不是技能</v>
          </cell>
          <cell r="E559" t="str">
            <v>通常动作</v>
          </cell>
          <cell r="F559" t="str">
            <v>弓箭</v>
          </cell>
          <cell r="G559">
            <v>1</v>
          </cell>
          <cell r="H559">
            <v>12</v>
          </cell>
          <cell r="I559" t="str">
            <v>主动</v>
          </cell>
          <cell r="J559" t="str">
            <v>江湖散学</v>
          </cell>
          <cell r="M559" t="str">
            <v>后跃 -闪避</v>
          </cell>
          <cell r="P559" t="str">
            <v>闪躲</v>
          </cell>
          <cell r="Q559">
            <v>0</v>
          </cell>
          <cell r="R559">
            <v>0</v>
          </cell>
          <cell r="T559">
            <v>9120021</v>
          </cell>
          <cell r="W559" t="str">
            <v>1;1</v>
          </cell>
          <cell r="X559" t="str">
            <v>江湖中的闪避架势，身轻如鸿，向后闪躲。在任何时候（包括受击状态，普通攻击中）都可施展后跃，和敌人拉开距离并躲避对方的攻击。</v>
          </cell>
          <cell r="AA559">
            <v>1</v>
          </cell>
          <cell r="AE559">
            <v>2</v>
          </cell>
          <cell r="AF559">
            <v>0</v>
          </cell>
          <cell r="AG559">
            <v>1</v>
          </cell>
          <cell r="AI559">
            <v>39</v>
          </cell>
          <cell r="AJ559">
            <v>23</v>
          </cell>
          <cell r="AL559" t="str">
            <v>gongjian/闪避</v>
          </cell>
          <cell r="AM559" t="str">
            <v>gongjian/闪避_2</v>
          </cell>
          <cell r="AO559" t="str">
            <v>tricks/9000002</v>
          </cell>
          <cell r="AP559">
            <v>9120021</v>
          </cell>
        </row>
        <row r="560">
          <cell r="C560" t="str">
            <v>软鞭轻击</v>
          </cell>
          <cell r="D560" t="str">
            <v>不是技能</v>
          </cell>
          <cell r="E560" t="str">
            <v>通常动作</v>
          </cell>
          <cell r="F560" t="str">
            <v>软鞭</v>
          </cell>
          <cell r="G560">
            <v>1</v>
          </cell>
          <cell r="H560">
            <v>13</v>
          </cell>
          <cell r="I560" t="str">
            <v>主动</v>
          </cell>
          <cell r="J560" t="str">
            <v>江湖散学</v>
          </cell>
          <cell r="Q560">
            <v>1</v>
          </cell>
          <cell r="R560">
            <v>1</v>
          </cell>
          <cell r="S560" t="str">
            <v>伤害</v>
          </cell>
          <cell r="T560">
            <v>9130001</v>
          </cell>
          <cell r="W560" t="str">
            <v>1;1</v>
          </cell>
          <cell r="X560" t="str">
            <v>缺少描述</v>
          </cell>
          <cell r="AE560">
            <v>0</v>
          </cell>
          <cell r="AF560">
            <v>0</v>
          </cell>
          <cell r="AG560">
            <v>0</v>
          </cell>
          <cell r="AI560">
            <v>40</v>
          </cell>
          <cell r="AJ560">
            <v>20</v>
          </cell>
          <cell r="AO560" t="str">
            <v>tricks/9140000</v>
          </cell>
          <cell r="AP560">
            <v>9130001</v>
          </cell>
        </row>
        <row r="561">
          <cell r="C561" t="str">
            <v>软鞭重击</v>
          </cell>
          <cell r="D561" t="str">
            <v>不是技能</v>
          </cell>
          <cell r="E561" t="str">
            <v>通常动作</v>
          </cell>
          <cell r="F561" t="str">
            <v>软鞭</v>
          </cell>
          <cell r="G561">
            <v>1</v>
          </cell>
          <cell r="H561">
            <v>13</v>
          </cell>
          <cell r="I561" t="str">
            <v>主动</v>
          </cell>
          <cell r="J561" t="str">
            <v>江湖散学</v>
          </cell>
          <cell r="Q561">
            <v>1</v>
          </cell>
          <cell r="R561">
            <v>1</v>
          </cell>
          <cell r="S561" t="str">
            <v>伤害</v>
          </cell>
          <cell r="T561">
            <v>9130011</v>
          </cell>
          <cell r="W561" t="str">
            <v>1;1</v>
          </cell>
          <cell r="X561" t="str">
            <v>缺少描述</v>
          </cell>
          <cell r="AE561">
            <v>2</v>
          </cell>
          <cell r="AF561">
            <v>0</v>
          </cell>
          <cell r="AG561">
            <v>0</v>
          </cell>
          <cell r="AI561">
            <v>52</v>
          </cell>
          <cell r="AJ561">
            <v>30</v>
          </cell>
          <cell r="AO561" t="str">
            <v>tricks/9140011</v>
          </cell>
          <cell r="AP561">
            <v>9130011</v>
          </cell>
        </row>
        <row r="562">
          <cell r="C562" t="str">
            <v>软鞭重击</v>
          </cell>
          <cell r="D562" t="str">
            <v>不是技能</v>
          </cell>
          <cell r="E562" t="str">
            <v>通常动作</v>
          </cell>
          <cell r="F562" t="str">
            <v>软鞭</v>
          </cell>
          <cell r="G562">
            <v>1</v>
          </cell>
          <cell r="H562">
            <v>13</v>
          </cell>
          <cell r="I562" t="str">
            <v>主动</v>
          </cell>
          <cell r="J562" t="str">
            <v>江湖散学</v>
          </cell>
          <cell r="Q562">
            <v>2</v>
          </cell>
          <cell r="R562">
            <v>2</v>
          </cell>
          <cell r="S562" t="str">
            <v>聚力重击</v>
          </cell>
          <cell r="T562">
            <v>9130012</v>
          </cell>
          <cell r="W562" t="str">
            <v>1;1</v>
          </cell>
          <cell r="X562" t="str">
            <v>缺少描述</v>
          </cell>
          <cell r="AE562">
            <v>2</v>
          </cell>
          <cell r="AF562">
            <v>0</v>
          </cell>
          <cell r="AG562">
            <v>0</v>
          </cell>
          <cell r="AI562">
            <v>52</v>
          </cell>
          <cell r="AJ562">
            <v>40</v>
          </cell>
          <cell r="AO562" t="str">
            <v>tricks/9140011</v>
          </cell>
          <cell r="AP562">
            <v>9130012</v>
          </cell>
        </row>
        <row r="563">
          <cell r="C563" t="str">
            <v>闪避</v>
          </cell>
          <cell r="D563" t="str">
            <v>不是技能</v>
          </cell>
          <cell r="E563" t="str">
            <v>通常动作</v>
          </cell>
          <cell r="F563" t="str">
            <v>软鞭</v>
          </cell>
          <cell r="G563">
            <v>1</v>
          </cell>
          <cell r="H563">
            <v>13</v>
          </cell>
          <cell r="I563" t="str">
            <v>主动</v>
          </cell>
          <cell r="J563" t="str">
            <v>江湖散学</v>
          </cell>
          <cell r="P563" t="str">
            <v>闪躲</v>
          </cell>
          <cell r="Q563">
            <v>0</v>
          </cell>
          <cell r="R563">
            <v>0</v>
          </cell>
          <cell r="T563">
            <v>9130021</v>
          </cell>
          <cell r="W563" t="str">
            <v>1;1</v>
          </cell>
          <cell r="X563" t="str">
            <v>江湖中的闪避架势，身轻如鸿，向后闪躲。在任何时候（包括受击状态，普通攻击中）都可施展后跃，和敌人拉开距离并躲避对方的攻击。</v>
          </cell>
          <cell r="AE563">
            <v>2</v>
          </cell>
          <cell r="AF563">
            <v>2</v>
          </cell>
          <cell r="AG563">
            <v>0</v>
          </cell>
          <cell r="AI563">
            <v>1</v>
          </cell>
          <cell r="AJ563">
            <v>39</v>
          </cell>
          <cell r="AM563" t="str">
            <v>ruanbian/闪避_2</v>
          </cell>
          <cell r="AO563" t="str">
            <v>tricks/9000002</v>
          </cell>
          <cell r="AP563">
            <v>9130021</v>
          </cell>
        </row>
        <row r="564">
          <cell r="C564" t="str">
            <v>火器轻击</v>
          </cell>
          <cell r="D564" t="str">
            <v>不是技能</v>
          </cell>
          <cell r="E564" t="str">
            <v>通常动作</v>
          </cell>
          <cell r="F564" t="str">
            <v>火器</v>
          </cell>
          <cell r="G564">
            <v>1</v>
          </cell>
          <cell r="H564">
            <v>14</v>
          </cell>
          <cell r="I564" t="str">
            <v>主动</v>
          </cell>
          <cell r="J564" t="str">
            <v>江湖散学</v>
          </cell>
          <cell r="M564" t="str">
            <v>普攻 一段 A1</v>
          </cell>
          <cell r="Q564">
            <v>1</v>
          </cell>
          <cell r="R564">
            <v>0</v>
          </cell>
          <cell r="S564" t="str">
            <v>伤害</v>
          </cell>
          <cell r="T564">
            <v>9140001</v>
          </cell>
          <cell r="W564" t="str">
            <v>1;1</v>
          </cell>
          <cell r="X564" t="str">
            <v>江湖中流转的火器操持之法，多为军阵所传，连续按键会使出连续轻击动作。</v>
          </cell>
          <cell r="AE564">
            <v>0</v>
          </cell>
          <cell r="AF564">
            <v>0</v>
          </cell>
          <cell r="AG564">
            <v>0</v>
          </cell>
          <cell r="AI564">
            <v>100</v>
          </cell>
          <cell r="AJ564">
            <v>40</v>
          </cell>
          <cell r="AL564" t="str">
            <v>huoqiang/A1</v>
          </cell>
          <cell r="AO564" t="str">
            <v>tricks/9140001</v>
          </cell>
          <cell r="AP564">
            <v>9140001</v>
          </cell>
        </row>
        <row r="565">
          <cell r="C565" t="str">
            <v>火器重击</v>
          </cell>
          <cell r="D565" t="str">
            <v>不是技能</v>
          </cell>
          <cell r="E565" t="str">
            <v>通常动作</v>
          </cell>
          <cell r="F565" t="str">
            <v>火器</v>
          </cell>
          <cell r="G565">
            <v>1</v>
          </cell>
          <cell r="H565">
            <v>14</v>
          </cell>
          <cell r="I565" t="str">
            <v>主动</v>
          </cell>
          <cell r="J565" t="str">
            <v>江湖散学</v>
          </cell>
          <cell r="M565" t="str">
            <v>重击：无蓄力</v>
          </cell>
          <cell r="Q565">
            <v>1</v>
          </cell>
          <cell r="R565">
            <v>0</v>
          </cell>
          <cell r="S565" t="str">
            <v>伤害</v>
          </cell>
          <cell r="T565">
            <v>9140011</v>
          </cell>
          <cell r="W565" t="str">
            <v>1;1</v>
          </cell>
          <cell r="X565" t="str">
            <v>江湖中流传的火器操持之法，为火器填装弹药。</v>
          </cell>
          <cell r="AE565">
            <v>0</v>
          </cell>
          <cell r="AF565">
            <v>0</v>
          </cell>
          <cell r="AG565">
            <v>0</v>
          </cell>
          <cell r="AI565">
            <v>100</v>
          </cell>
          <cell r="AJ565">
            <v>40</v>
          </cell>
          <cell r="AL565" t="str">
            <v>huoqiang/B6</v>
          </cell>
          <cell r="AO565" t="str">
            <v>tricks/9140011</v>
          </cell>
          <cell r="AP565">
            <v>9140011</v>
          </cell>
        </row>
        <row r="566">
          <cell r="C566" t="str">
            <v>火器重击</v>
          </cell>
          <cell r="D566" t="str">
            <v>不是技能</v>
          </cell>
          <cell r="E566" t="str">
            <v>通常动作</v>
          </cell>
          <cell r="F566" t="str">
            <v>火器</v>
          </cell>
          <cell r="G566">
            <v>1</v>
          </cell>
          <cell r="H566">
            <v>14</v>
          </cell>
          <cell r="I566" t="str">
            <v>主动</v>
          </cell>
          <cell r="J566" t="str">
            <v>江湖散学</v>
          </cell>
          <cell r="M566" t="str">
            <v>重击：蓄力</v>
          </cell>
          <cell r="Q566">
            <v>2</v>
          </cell>
          <cell r="R566">
            <v>0</v>
          </cell>
          <cell r="S566" t="str">
            <v>聚力重击</v>
          </cell>
          <cell r="T566">
            <v>9140012</v>
          </cell>
          <cell r="W566" t="str">
            <v>1;1</v>
          </cell>
          <cell r="X566" t="str">
            <v>江湖中流传的火器操持之法，为火器填装弹药。</v>
          </cell>
          <cell r="AE566">
            <v>0</v>
          </cell>
          <cell r="AF566">
            <v>0</v>
          </cell>
          <cell r="AG566">
            <v>0</v>
          </cell>
          <cell r="AI566">
            <v>100</v>
          </cell>
          <cell r="AJ566">
            <v>40</v>
          </cell>
          <cell r="AL566" t="str">
            <v>huoqiang/B6</v>
          </cell>
          <cell r="AO566" t="str">
            <v>tricks/9140011</v>
          </cell>
          <cell r="AP566">
            <v>9140012</v>
          </cell>
        </row>
        <row r="567">
          <cell r="C567" t="str">
            <v>闪避</v>
          </cell>
          <cell r="D567" t="str">
            <v>不是技能</v>
          </cell>
          <cell r="E567" t="str">
            <v>通常动作</v>
          </cell>
          <cell r="F567" t="str">
            <v>火器</v>
          </cell>
          <cell r="G567">
            <v>1</v>
          </cell>
          <cell r="H567">
            <v>14</v>
          </cell>
          <cell r="I567" t="str">
            <v>主动</v>
          </cell>
          <cell r="J567" t="str">
            <v>江湖散学</v>
          </cell>
          <cell r="M567" t="str">
            <v>后跃 -闪避</v>
          </cell>
          <cell r="P567" t="str">
            <v>闪躲</v>
          </cell>
          <cell r="Q567">
            <v>0</v>
          </cell>
          <cell r="R567">
            <v>0</v>
          </cell>
          <cell r="T567">
            <v>9140021</v>
          </cell>
          <cell r="V567">
            <v>0</v>
          </cell>
          <cell r="W567" t="str">
            <v>1;1</v>
          </cell>
          <cell r="X567" t="str">
            <v>江湖中的闪避架势，身轻如鸿，向后闪躲。在任何时候（包括受击状态，普通攻击中）都可施展后跃，和敌人拉开距离并躲避对方的攻击。</v>
          </cell>
          <cell r="AA567">
            <v>1</v>
          </cell>
          <cell r="AE567">
            <v>2</v>
          </cell>
          <cell r="AF567">
            <v>0</v>
          </cell>
          <cell r="AG567">
            <v>1</v>
          </cell>
          <cell r="AI567">
            <v>39</v>
          </cell>
          <cell r="AJ567">
            <v>15</v>
          </cell>
          <cell r="AL567" t="str">
            <v>huoqiang/闪避</v>
          </cell>
          <cell r="AM567" t="str">
            <v>huoqiang/闪避_2</v>
          </cell>
          <cell r="AO567" t="str">
            <v>tricks/9000002</v>
          </cell>
          <cell r="AP567">
            <v>9140021</v>
          </cell>
        </row>
        <row r="568">
          <cell r="C568" t="str">
            <v>短兵轻击壹式</v>
          </cell>
          <cell r="D568" t="str">
            <v>不是技能</v>
          </cell>
          <cell r="E568" t="str">
            <v>通常动作</v>
          </cell>
          <cell r="F568" t="str">
            <v>短兵</v>
          </cell>
          <cell r="G568">
            <v>1</v>
          </cell>
          <cell r="H568">
            <v>15</v>
          </cell>
          <cell r="I568" t="str">
            <v>主动</v>
          </cell>
          <cell r="J568" t="str">
            <v>江湖散学</v>
          </cell>
          <cell r="M568" t="str">
            <v>普攻 一段 A1</v>
          </cell>
          <cell r="Q568">
            <v>1</v>
          </cell>
          <cell r="R568">
            <v>0</v>
          </cell>
          <cell r="S568" t="str">
            <v>伤害</v>
          </cell>
          <cell r="T568">
            <v>9150001</v>
          </cell>
          <cell r="U568" t="str">
            <v>(外功攻击*1)*0.6</v>
          </cell>
          <cell r="V568" t="str">
            <v>(内功攻击*1)*0.6</v>
          </cell>
          <cell r="W568" t="str">
            <v>1;1</v>
          </cell>
          <cell r="X568" t="str">
            <v>江湖中流转的短兵武学，轻灵迅疾，千变万化。连续按键会使出连续轻击动作。</v>
          </cell>
          <cell r="AE568">
            <v>0</v>
          </cell>
          <cell r="AF568">
            <v>0</v>
          </cell>
          <cell r="AG568">
            <v>0</v>
          </cell>
          <cell r="AI568">
            <v>15</v>
          </cell>
          <cell r="AJ568">
            <v>15</v>
          </cell>
          <cell r="AL568" t="str">
            <v>duanbing/A1</v>
          </cell>
          <cell r="AO568" t="str">
            <v>tricks/9150001</v>
          </cell>
          <cell r="AP568">
            <v>9150001</v>
          </cell>
        </row>
        <row r="569">
          <cell r="C569" t="str">
            <v>短兵轻击贰式</v>
          </cell>
          <cell r="D569" t="str">
            <v>不是技能</v>
          </cell>
          <cell r="E569" t="str">
            <v>通常动作</v>
          </cell>
          <cell r="F569" t="str">
            <v>短兵</v>
          </cell>
          <cell r="G569">
            <v>1</v>
          </cell>
          <cell r="H569">
            <v>15</v>
          </cell>
          <cell r="I569" t="str">
            <v>主动</v>
          </cell>
          <cell r="J569" t="str">
            <v>江湖散学</v>
          </cell>
          <cell r="M569" t="str">
            <v>普攻 二段 A2</v>
          </cell>
          <cell r="Q569">
            <v>1</v>
          </cell>
          <cell r="R569">
            <v>0</v>
          </cell>
          <cell r="S569" t="str">
            <v>伤害</v>
          </cell>
          <cell r="T569">
            <v>9150002</v>
          </cell>
          <cell r="U569" t="str">
            <v>(外功攻击*1)*0.7</v>
          </cell>
          <cell r="V569" t="str">
            <v>(内功攻击*1)*0.7</v>
          </cell>
          <cell r="W569" t="str">
            <v>1;1</v>
          </cell>
          <cell r="X569" t="str">
            <v>江湖中流转的短兵武学，轻灵迅疾，千变万化。连续按键会使出连续轻击动作。</v>
          </cell>
          <cell r="AE569">
            <v>0</v>
          </cell>
          <cell r="AF569">
            <v>0</v>
          </cell>
          <cell r="AG569">
            <v>0</v>
          </cell>
          <cell r="AI569">
            <v>20</v>
          </cell>
          <cell r="AJ569">
            <v>18</v>
          </cell>
          <cell r="AL569" t="str">
            <v>duanbing/A2</v>
          </cell>
          <cell r="AO569" t="str">
            <v>tricks/9150002</v>
          </cell>
          <cell r="AP569">
            <v>9150002</v>
          </cell>
        </row>
        <row r="570">
          <cell r="C570" t="str">
            <v>短兵轻击叁式</v>
          </cell>
          <cell r="D570" t="str">
            <v>不是技能</v>
          </cell>
          <cell r="E570" t="str">
            <v>通常动作</v>
          </cell>
          <cell r="F570" t="str">
            <v>短兵</v>
          </cell>
          <cell r="G570">
            <v>1</v>
          </cell>
          <cell r="H570">
            <v>15</v>
          </cell>
          <cell r="I570" t="str">
            <v>主动</v>
          </cell>
          <cell r="J570" t="str">
            <v>江湖散学</v>
          </cell>
          <cell r="M570" t="str">
            <v>普攻 三段 A3</v>
          </cell>
          <cell r="Q570">
            <v>1</v>
          </cell>
          <cell r="R570">
            <v>0</v>
          </cell>
          <cell r="S570" t="str">
            <v>伤害</v>
          </cell>
          <cell r="T570">
            <v>9150003</v>
          </cell>
          <cell r="U570" t="str">
            <v>(外功攻击*1)*0.8</v>
          </cell>
          <cell r="V570" t="str">
            <v>(内功攻击*1)*0.8</v>
          </cell>
          <cell r="W570" t="str">
            <v>1;1</v>
          </cell>
          <cell r="X570" t="str">
            <v>江湖中流转的短兵武学，轻灵迅疾，千变万化。连续按键会使出连续轻击动作。</v>
          </cell>
          <cell r="AE570">
            <v>0</v>
          </cell>
          <cell r="AF570">
            <v>0</v>
          </cell>
          <cell r="AG570">
            <v>0</v>
          </cell>
          <cell r="AI570">
            <v>25</v>
          </cell>
          <cell r="AJ570">
            <v>20</v>
          </cell>
          <cell r="AL570" t="str">
            <v>duanbing/A3</v>
          </cell>
          <cell r="AO570" t="str">
            <v>tricks/9150003</v>
          </cell>
          <cell r="AP570">
            <v>9150003</v>
          </cell>
        </row>
        <row r="571">
          <cell r="C571" t="str">
            <v>短兵轻击肆式</v>
          </cell>
          <cell r="D571" t="str">
            <v>不是技能</v>
          </cell>
          <cell r="E571" t="str">
            <v>通常动作</v>
          </cell>
          <cell r="F571" t="str">
            <v>短兵</v>
          </cell>
          <cell r="G571">
            <v>1</v>
          </cell>
          <cell r="H571">
            <v>15</v>
          </cell>
          <cell r="I571" t="str">
            <v>主动</v>
          </cell>
          <cell r="J571" t="str">
            <v>江湖散学</v>
          </cell>
          <cell r="M571" t="str">
            <v>普攻 四段 A4</v>
          </cell>
          <cell r="Q571">
            <v>1</v>
          </cell>
          <cell r="R571">
            <v>0</v>
          </cell>
          <cell r="S571" t="str">
            <v>伤害</v>
          </cell>
          <cell r="T571">
            <v>9150003</v>
          </cell>
          <cell r="U571" t="str">
            <v>(外功攻击*1)</v>
          </cell>
          <cell r="V571" t="str">
            <v>(内功攻击*1)</v>
          </cell>
          <cell r="W571" t="str">
            <v>1;1</v>
          </cell>
          <cell r="X571" t="str">
            <v>江湖中流转的短兵武学，轻灵迅疾，千变万化。连续按键会使出连续轻击动作。</v>
          </cell>
          <cell r="AE571">
            <v>0</v>
          </cell>
          <cell r="AF571">
            <v>0</v>
          </cell>
          <cell r="AG571">
            <v>0</v>
          </cell>
          <cell r="AI571">
            <v>30</v>
          </cell>
          <cell r="AJ571">
            <v>23</v>
          </cell>
          <cell r="AL571" t="str">
            <v>duanbing/A4</v>
          </cell>
          <cell r="AO571" t="str">
            <v>tricks/9150004</v>
          </cell>
          <cell r="AP571">
            <v>9150004</v>
          </cell>
        </row>
        <row r="572">
          <cell r="C572" t="str">
            <v>短兵重击</v>
          </cell>
          <cell r="D572" t="str">
            <v>不是技能</v>
          </cell>
          <cell r="E572" t="str">
            <v>通常动作</v>
          </cell>
          <cell r="F572" t="str">
            <v>短兵</v>
          </cell>
          <cell r="G572">
            <v>1</v>
          </cell>
          <cell r="H572">
            <v>15</v>
          </cell>
          <cell r="I572" t="str">
            <v>主动</v>
          </cell>
          <cell r="J572" t="str">
            <v>江湖散学</v>
          </cell>
          <cell r="M572" t="str">
            <v>重击：无蓄力</v>
          </cell>
          <cell r="Q572">
            <v>1</v>
          </cell>
          <cell r="R572">
            <v>0</v>
          </cell>
          <cell r="S572" t="str">
            <v>伤害</v>
          </cell>
          <cell r="T572">
            <v>9150011</v>
          </cell>
          <cell r="U572" t="str">
            <v>外功攻击*1.62</v>
          </cell>
          <cell r="V572" t="str">
            <v>外功攻击*1.62</v>
          </cell>
          <cell r="W572" t="str">
            <v>1;1</v>
          </cell>
          <cell r="X572" t="str">
            <v>江湖中流转的短兵之重击，轻灵迅疾，千变万化。持续按住重击操作可以进行蓄力，在释放按键瞬间会施展出不同的效果。</v>
          </cell>
          <cell r="AE572">
            <v>2</v>
          </cell>
          <cell r="AF572">
            <v>0</v>
          </cell>
          <cell r="AG572">
            <v>1</v>
          </cell>
          <cell r="AI572">
            <v>52</v>
          </cell>
          <cell r="AJ572">
            <v>39</v>
          </cell>
          <cell r="AL572" t="str">
            <v>duanbing/B6</v>
          </cell>
          <cell r="AO572" t="str">
            <v>tricks/9150011</v>
          </cell>
          <cell r="AP572">
            <v>9150011</v>
          </cell>
        </row>
        <row r="573">
          <cell r="C573" t="str">
            <v>短兵重击</v>
          </cell>
          <cell r="D573" t="str">
            <v>不是技能</v>
          </cell>
          <cell r="E573" t="str">
            <v>通常动作</v>
          </cell>
          <cell r="F573" t="str">
            <v>短兵</v>
          </cell>
          <cell r="G573">
            <v>1</v>
          </cell>
          <cell r="H573">
            <v>15</v>
          </cell>
          <cell r="I573" t="str">
            <v>主动</v>
          </cell>
          <cell r="J573" t="str">
            <v>江湖散学</v>
          </cell>
          <cell r="M573" t="str">
            <v>重击：蓄力</v>
          </cell>
          <cell r="Q573">
            <v>2</v>
          </cell>
          <cell r="R573">
            <v>0</v>
          </cell>
          <cell r="S573" t="str">
            <v>聚力重击</v>
          </cell>
          <cell r="T573">
            <v>9150012</v>
          </cell>
          <cell r="U573" t="str">
            <v>外功攻击*(1.62+蓄力时间秒*0.18),2</v>
          </cell>
          <cell r="V573" t="str">
            <v>外功攻击*(1.62+蓄力时间秒*0.18),2</v>
          </cell>
          <cell r="W573" t="str">
            <v>1;1</v>
          </cell>
          <cell r="X573" t="str">
            <v>江湖中流转的短兵之重击，轻灵迅疾，千变万化。持续按住重击操作可以进行蓄力，在释放按键瞬间会施展出不同的效果。</v>
          </cell>
          <cell r="AE573">
            <v>2</v>
          </cell>
          <cell r="AF573">
            <v>0</v>
          </cell>
          <cell r="AG573">
            <v>1</v>
          </cell>
          <cell r="AI573">
            <v>52</v>
          </cell>
          <cell r="AJ573">
            <v>39</v>
          </cell>
          <cell r="AL573" t="str">
            <v>duanbing/B6</v>
          </cell>
          <cell r="AO573" t="str">
            <v>tricks/9150011</v>
          </cell>
          <cell r="AP573">
            <v>9150012</v>
          </cell>
        </row>
        <row r="574">
          <cell r="C574" t="str">
            <v>闪避</v>
          </cell>
          <cell r="D574" t="str">
            <v>不是技能</v>
          </cell>
          <cell r="E574" t="str">
            <v>通常动作</v>
          </cell>
          <cell r="F574" t="str">
            <v>短兵</v>
          </cell>
          <cell r="G574">
            <v>1</v>
          </cell>
          <cell r="H574">
            <v>15</v>
          </cell>
          <cell r="I574" t="str">
            <v>主动</v>
          </cell>
          <cell r="J574" t="str">
            <v>江湖散学</v>
          </cell>
          <cell r="M574" t="str">
            <v>后跃 -闪避</v>
          </cell>
          <cell r="P574" t="str">
            <v>闪躲</v>
          </cell>
          <cell r="Q574">
            <v>0</v>
          </cell>
          <cell r="R574">
            <v>0</v>
          </cell>
          <cell r="T574">
            <v>9150021</v>
          </cell>
          <cell r="V574">
            <v>0</v>
          </cell>
          <cell r="W574" t="str">
            <v>1;1</v>
          </cell>
          <cell r="X574" t="str">
            <v>江湖中的闪避架势，身轻如鸿，向后闪躲。在任何时候（包括受击状态，普通攻击中）都可施展后跃，和敌人拉开距离并躲避对方的攻击。</v>
          </cell>
          <cell r="AA574">
            <v>1</v>
          </cell>
          <cell r="AE574">
            <v>2</v>
          </cell>
          <cell r="AF574">
            <v>0</v>
          </cell>
          <cell r="AG574">
            <v>1</v>
          </cell>
          <cell r="AI574">
            <v>0</v>
          </cell>
          <cell r="AJ574">
            <v>0</v>
          </cell>
          <cell r="AL574" t="str">
            <v>duanbing/闪避</v>
          </cell>
          <cell r="AM574" t="str">
            <v>duanbing/闪避_2</v>
          </cell>
          <cell r="AO574" t="str">
            <v>tricks/9000002</v>
          </cell>
          <cell r="AP574">
            <v>9150021</v>
          </cell>
        </row>
        <row r="577">
          <cell r="C577" t="str">
            <v>污泥浊水</v>
          </cell>
          <cell r="AP577">
            <v>10001100</v>
          </cell>
        </row>
        <row r="578">
          <cell r="C578" t="str">
            <v>雪山刀奴</v>
          </cell>
          <cell r="AP578">
            <v>10001200</v>
          </cell>
        </row>
        <row r="579">
          <cell r="C579" t="str">
            <v>幻赤</v>
          </cell>
          <cell r="AP579">
            <v>10001300</v>
          </cell>
        </row>
        <row r="580">
          <cell r="C580" t="str">
            <v>螣蛇乘雾</v>
          </cell>
          <cell r="AP580">
            <v>10001400</v>
          </cell>
        </row>
        <row r="581">
          <cell r="C581" t="str">
            <v>壁城隐翼</v>
          </cell>
          <cell r="AP581">
            <v>10001500</v>
          </cell>
        </row>
        <row r="582">
          <cell r="C582" t="str">
            <v>明眸善睐</v>
          </cell>
          <cell r="AP582">
            <v>10001600</v>
          </cell>
        </row>
        <row r="583">
          <cell r="C583" t="str">
            <v>暗香疏影</v>
          </cell>
          <cell r="AP583">
            <v>10001700</v>
          </cell>
        </row>
        <row r="584">
          <cell r="C584" t="str">
            <v>燕唳九霄</v>
          </cell>
          <cell r="AP584">
            <v>10001800</v>
          </cell>
        </row>
        <row r="585">
          <cell r="C585" t="str">
            <v>玉龙探雪</v>
          </cell>
          <cell r="AP585">
            <v>10001900</v>
          </cell>
        </row>
        <row r="586">
          <cell r="C586" t="str">
            <v>步生火莲</v>
          </cell>
          <cell r="AP586">
            <v>10002100</v>
          </cell>
        </row>
        <row r="587">
          <cell r="C587" t="str">
            <v>黄天太平</v>
          </cell>
          <cell r="AP587">
            <v>10002200</v>
          </cell>
        </row>
        <row r="588">
          <cell r="C588" t="str">
            <v>傲雪凌霜</v>
          </cell>
          <cell r="AP588">
            <v>10002300</v>
          </cell>
        </row>
        <row r="589">
          <cell r="C589" t="str">
            <v>三昧修罗</v>
          </cell>
          <cell r="AP589">
            <v>10002400</v>
          </cell>
        </row>
        <row r="590">
          <cell r="C590" t="str">
            <v>穷凶极恶</v>
          </cell>
          <cell r="AP590">
            <v>10002500</v>
          </cell>
        </row>
        <row r="591">
          <cell r="C591" t="str">
            <v>茹毛饮血</v>
          </cell>
          <cell r="AP591">
            <v>10002600</v>
          </cell>
        </row>
        <row r="592">
          <cell r="C592" t="str">
            <v>鹰扬虎视</v>
          </cell>
          <cell r="AP592">
            <v>10002700</v>
          </cell>
        </row>
        <row r="593">
          <cell r="C593" t="str">
            <v>隐月</v>
          </cell>
          <cell r="AP593">
            <v>10002800</v>
          </cell>
        </row>
      </sheetData>
      <sheetData sheetId="3" refreshError="1"/>
      <sheetData sheetId="4" refreshError="1"/>
      <sheetData sheetId="5" refreshError="1"/>
      <sheetData sheetId="6" refreshError="1"/>
      <sheetData sheetId="7" refreshError="1">
        <row r="1">
          <cell r="P1" t="str">
            <v>天涯月明章</v>
          </cell>
          <cell r="Q1">
            <v>1001</v>
          </cell>
        </row>
        <row r="2">
          <cell r="P2" t="str">
            <v>降低防御（内外功）</v>
          </cell>
          <cell r="Q2">
            <v>1002</v>
          </cell>
        </row>
        <row r="3">
          <cell r="P3" t="str">
            <v>提升气血恢复属性</v>
          </cell>
          <cell r="Q3">
            <v>1003</v>
          </cell>
        </row>
        <row r="4">
          <cell r="P4" t="str">
            <v>提升暴击几率</v>
          </cell>
          <cell r="Q4">
            <v>1004</v>
          </cell>
        </row>
        <row r="5">
          <cell r="P5" t="str">
            <v>增加攻击（内外功）</v>
          </cell>
          <cell r="Q5" t="str">
            <v>GongJiTiSheng</v>
          </cell>
        </row>
        <row r="6">
          <cell r="P6" t="str">
            <v>增加暴击伤害</v>
          </cell>
          <cell r="Q6">
            <v>1005</v>
          </cell>
        </row>
        <row r="7">
          <cell r="P7" t="str">
            <v>嗤魔祭血真经</v>
          </cell>
          <cell r="Q7">
            <v>1006</v>
          </cell>
        </row>
        <row r="8">
          <cell r="P8" t="str">
            <v>内劲增加</v>
          </cell>
          <cell r="Q8">
            <v>1007</v>
          </cell>
        </row>
        <row r="9">
          <cell r="P9" t="str">
            <v>拥有异常状态提升攻击（内外功）</v>
          </cell>
          <cell r="Q9">
            <v>1008</v>
          </cell>
        </row>
        <row r="10">
          <cell r="P10" t="str">
            <v>减CD</v>
          </cell>
          <cell r="Q10">
            <v>1009</v>
          </cell>
        </row>
        <row r="11">
          <cell r="P11" t="str">
            <v>刷新技能CD时间</v>
          </cell>
          <cell r="Q11">
            <v>1010</v>
          </cell>
        </row>
        <row r="12">
          <cell r="P12" t="str">
            <v>濒死承受致命一击</v>
          </cell>
          <cell r="Q12">
            <v>1011</v>
          </cell>
        </row>
        <row r="13">
          <cell r="P13" t="str">
            <v>连珏天璧法</v>
          </cell>
          <cell r="Q13">
            <v>1012</v>
          </cell>
        </row>
        <row r="14">
          <cell r="P14" t="str">
            <v>增加体力恢复属性</v>
          </cell>
          <cell r="Q14">
            <v>1013</v>
          </cell>
        </row>
        <row r="15">
          <cell r="P15" t="str">
            <v>提升防御（内外功）</v>
          </cell>
          <cell r="Q15">
            <v>1014</v>
          </cell>
        </row>
        <row r="16">
          <cell r="P16" t="str">
            <v>格挡降低体力</v>
          </cell>
          <cell r="Q16">
            <v>1015</v>
          </cell>
        </row>
        <row r="17">
          <cell r="P17" t="str">
            <v>大幅度提升防御（内外功）</v>
          </cell>
          <cell r="Q17">
            <v>1016</v>
          </cell>
        </row>
        <row r="18">
          <cell r="P18" t="str">
            <v>玄黎蛊瘴</v>
          </cell>
          <cell r="Q18">
            <v>1017</v>
          </cell>
        </row>
        <row r="19">
          <cell r="P19" t="str">
            <v>软鞭类武器增加攻击（内外功）</v>
          </cell>
          <cell r="Q19">
            <v>1018</v>
          </cell>
        </row>
        <row r="20">
          <cell r="P20" t="str">
            <v>气血低时瞬间恢复气血</v>
          </cell>
          <cell r="Q20">
            <v>1019</v>
          </cell>
        </row>
        <row r="21">
          <cell r="P21" t="str">
            <v>三昧阿修罗道</v>
          </cell>
          <cell r="Q21">
            <v>1020</v>
          </cell>
        </row>
        <row r="22">
          <cell r="P22" t="str">
            <v>同伴上场提升暴击率</v>
          </cell>
          <cell r="Q22">
            <v>1021</v>
          </cell>
        </row>
        <row r="23">
          <cell r="P23" t="str">
            <v>受到治疗效果提升</v>
          </cell>
          <cell r="Q23">
            <v>1022</v>
          </cell>
        </row>
        <row r="24">
          <cell r="P24" t="str">
            <v>被暴击获得霸体</v>
          </cell>
          <cell r="Q24" t="str">
            <v>BaTi</v>
          </cell>
        </row>
        <row r="25">
          <cell r="P25" t="str">
            <v>伙伴死亡增加攻击（内外功）</v>
          </cell>
          <cell r="Q25">
            <v>1024</v>
          </cell>
        </row>
        <row r="26">
          <cell r="P26" t="str">
            <v>太素灵枢篇</v>
          </cell>
          <cell r="Q26">
            <v>1025</v>
          </cell>
        </row>
        <row r="27">
          <cell r="P27" t="str">
            <v>提升内功防御</v>
          </cell>
          <cell r="Q27">
            <v>1026</v>
          </cell>
        </row>
        <row r="28">
          <cell r="P28" t="str">
            <v>盈血BUFF：增加气血恢复治疗量</v>
          </cell>
          <cell r="Q28">
            <v>1027</v>
          </cell>
        </row>
        <row r="29">
          <cell r="P29" t="str">
            <v>长兵类武器增加攻击（内外功）</v>
          </cell>
          <cell r="Q29">
            <v>1028</v>
          </cell>
        </row>
        <row r="30">
          <cell r="P30" t="str">
            <v>增加伤害减免属性</v>
          </cell>
          <cell r="Q30">
            <v>1029</v>
          </cell>
        </row>
        <row r="31">
          <cell r="P31" t="str">
            <v>太玄混元经</v>
          </cell>
          <cell r="Q31">
            <v>1030</v>
          </cell>
        </row>
        <row r="32">
          <cell r="P32" t="str">
            <v>拳掌类武器增加攻击（内外功）</v>
          </cell>
          <cell r="Q32">
            <v>1031</v>
          </cell>
        </row>
        <row r="33">
          <cell r="P33" t="str">
            <v>悟玄参契</v>
          </cell>
          <cell r="Q33">
            <v>1032</v>
          </cell>
        </row>
        <row r="34">
          <cell r="P34" t="str">
            <v>提升内功攻击</v>
          </cell>
          <cell r="Q34">
            <v>1033</v>
          </cell>
        </row>
        <row r="35">
          <cell r="P35" t="str">
            <v>提升吸血属性</v>
          </cell>
          <cell r="Q35">
            <v>1034</v>
          </cell>
        </row>
        <row r="36">
          <cell r="P36" t="str">
            <v>双手轻刃武器提升攻击（内外功）</v>
          </cell>
          <cell r="Q36">
            <v>1035</v>
          </cell>
        </row>
        <row r="37">
          <cell r="P37" t="str">
            <v>吸星噬寰图</v>
          </cell>
          <cell r="Q37">
            <v>1036</v>
          </cell>
        </row>
        <row r="38">
          <cell r="P38" t="str">
            <v>湘竹葬兰书</v>
          </cell>
          <cell r="Q38">
            <v>1037</v>
          </cell>
        </row>
        <row r="39">
          <cell r="P39" t="str">
            <v>增加防御（内外功）</v>
          </cell>
          <cell r="Q39">
            <v>1038</v>
          </cell>
        </row>
        <row r="40">
          <cell r="P40" t="str">
            <v>扇子武器提升攻击（内外功）</v>
          </cell>
          <cell r="Q40">
            <v>1039</v>
          </cell>
        </row>
        <row r="41">
          <cell r="P41" t="str">
            <v>战斗开始获得真气</v>
          </cell>
          <cell r="Q41">
            <v>1040</v>
          </cell>
        </row>
        <row r="42">
          <cell r="P42" t="str">
            <v>气血消耗减少</v>
          </cell>
          <cell r="Q42">
            <v>1041</v>
          </cell>
        </row>
        <row r="43">
          <cell r="P43" t="str">
            <v>灼烧</v>
          </cell>
          <cell r="Q43">
            <v>1042</v>
          </cell>
        </row>
        <row r="44">
          <cell r="P44" t="str">
            <v>昭霞别册</v>
          </cell>
          <cell r="Q44">
            <v>1043</v>
          </cell>
        </row>
        <row r="45">
          <cell r="P45" t="str">
            <v>禅音狮子吼</v>
          </cell>
          <cell r="Q45">
            <v>1044</v>
          </cell>
        </row>
        <row r="46">
          <cell r="P46" t="str">
            <v>立即恢复内劲</v>
          </cell>
          <cell r="Q46">
            <v>1045</v>
          </cell>
        </row>
        <row r="47">
          <cell r="P47" t="str">
            <v>金钟罩</v>
          </cell>
          <cell r="Q47">
            <v>1046</v>
          </cell>
        </row>
        <row r="48">
          <cell r="P48" t="str">
            <v>增加体力上限</v>
          </cell>
          <cell r="Q48">
            <v>1047</v>
          </cell>
        </row>
        <row r="49">
          <cell r="P49" t="str">
            <v>增加免暴属性</v>
          </cell>
          <cell r="Q49">
            <v>1048</v>
          </cell>
        </row>
        <row r="50">
          <cell r="P50" t="str">
            <v>增加暴击伤害减免属性</v>
          </cell>
          <cell r="Q50">
            <v>1049</v>
          </cell>
        </row>
        <row r="51">
          <cell r="P51" t="str">
            <v>太虚无极劲</v>
          </cell>
          <cell r="Q51">
            <v>1050</v>
          </cell>
        </row>
        <row r="52">
          <cell r="P52" t="str">
            <v>真气上限增加</v>
          </cell>
          <cell r="Q52">
            <v>1051</v>
          </cell>
        </row>
        <row r="53">
          <cell r="P53" t="str">
            <v>获得真气</v>
          </cell>
          <cell r="Q53">
            <v>1052</v>
          </cell>
        </row>
        <row r="54">
          <cell r="P54" t="str">
            <v>不在降低内劲</v>
          </cell>
          <cell r="Q54">
            <v>1053</v>
          </cell>
        </row>
        <row r="55">
          <cell r="P55" t="str">
            <v>霸王卸甲</v>
          </cell>
          <cell r="Q55">
            <v>1054</v>
          </cell>
        </row>
        <row r="56">
          <cell r="P56" t="str">
            <v>提升外功攻击</v>
          </cell>
          <cell r="Q56">
            <v>1055</v>
          </cell>
        </row>
        <row r="57">
          <cell r="P57" t="str">
            <v>伤害减免</v>
          </cell>
          <cell r="Q57">
            <v>1056</v>
          </cell>
        </row>
        <row r="58">
          <cell r="P58" t="str">
            <v>青囊宝钞</v>
          </cell>
          <cell r="Q58">
            <v>1057</v>
          </cell>
        </row>
        <row r="59">
          <cell r="P59" t="str">
            <v>腿脚类武器提升攻击（内外功）</v>
          </cell>
          <cell r="Q59">
            <v>1058</v>
          </cell>
        </row>
        <row r="60">
          <cell r="P60" t="str">
            <v>提升气血上限</v>
          </cell>
          <cell r="Q60">
            <v>1059</v>
          </cell>
        </row>
        <row r="61">
          <cell r="P61" t="str">
            <v>饮情蛊</v>
          </cell>
          <cell r="Q61">
            <v>1060</v>
          </cell>
        </row>
        <row r="62">
          <cell r="P62" t="str">
            <v>步海阁</v>
          </cell>
          <cell r="Q62">
            <v>1061</v>
          </cell>
        </row>
        <row r="63">
          <cell r="P63" t="str">
            <v>提升体力上限</v>
          </cell>
          <cell r="Q63">
            <v>1062</v>
          </cell>
        </row>
        <row r="64">
          <cell r="P64" t="str">
            <v>增加移动速度</v>
          </cell>
          <cell r="Q64">
            <v>1063</v>
          </cell>
        </row>
        <row r="65">
          <cell r="P65" t="str">
            <v>赶蝉游身环</v>
          </cell>
          <cell r="Q65">
            <v>1064</v>
          </cell>
        </row>
        <row r="66">
          <cell r="P66" t="str">
            <v>洛神踏雪步</v>
          </cell>
          <cell r="Q66">
            <v>1065</v>
          </cell>
        </row>
        <row r="67">
          <cell r="P67" t="str">
            <v>增加命中率</v>
          </cell>
          <cell r="Q67">
            <v>1066</v>
          </cell>
        </row>
        <row r="68">
          <cell r="P68" t="str">
            <v>晴梅花步</v>
          </cell>
          <cell r="Q68">
            <v>1067</v>
          </cell>
        </row>
        <row r="69">
          <cell r="P69" t="str">
            <v>犰狳穿滚术</v>
          </cell>
          <cell r="Q69">
            <v>1068</v>
          </cell>
        </row>
        <row r="70">
          <cell r="P70" t="str">
            <v>梯云纵</v>
          </cell>
          <cell r="Q70">
            <v>1069</v>
          </cell>
        </row>
        <row r="71">
          <cell r="P71" t="str">
            <v>魍魉诡步</v>
          </cell>
          <cell r="Q71">
            <v>1070</v>
          </cell>
        </row>
        <row r="72">
          <cell r="P72" t="str">
            <v>燕纵步</v>
          </cell>
          <cell r="Q72">
            <v>1071</v>
          </cell>
        </row>
        <row r="73">
          <cell r="P73" t="str">
            <v>增加身法属性</v>
          </cell>
          <cell r="Q73">
            <v>1072</v>
          </cell>
        </row>
        <row r="74">
          <cell r="P74" t="str">
            <v>长亭远寄</v>
          </cell>
          <cell r="Q74">
            <v>1073</v>
          </cell>
        </row>
        <row r="75">
          <cell r="P75" t="str">
            <v>巫蟒堕月</v>
          </cell>
          <cell r="Q75">
            <v>1074</v>
          </cell>
        </row>
        <row r="76">
          <cell r="P76" t="str">
            <v>凌波微步</v>
          </cell>
          <cell r="Q76">
            <v>1075</v>
          </cell>
        </row>
        <row r="77">
          <cell r="P77" t="str">
            <v>紫乌啸凤图</v>
          </cell>
          <cell r="Q77">
            <v>1076</v>
          </cell>
        </row>
        <row r="78">
          <cell r="P78" t="str">
            <v>撼山步</v>
          </cell>
          <cell r="Q78">
            <v>1077</v>
          </cell>
        </row>
        <row r="79">
          <cell r="P79" t="str">
            <v>钧北顾</v>
          </cell>
          <cell r="Q79">
            <v>1078</v>
          </cell>
        </row>
        <row r="80">
          <cell r="P80" t="str">
            <v>减命中</v>
          </cell>
          <cell r="Q80">
            <v>1079</v>
          </cell>
        </row>
        <row r="81">
          <cell r="P81" t="str">
            <v>增加外功攻击</v>
          </cell>
          <cell r="Q81">
            <v>1080</v>
          </cell>
        </row>
        <row r="82">
          <cell r="P82" t="str">
            <v>短兵类武器增加攻击（内外功）</v>
          </cell>
          <cell r="Q82">
            <v>1081</v>
          </cell>
        </row>
        <row r="83">
          <cell r="P83" t="str">
            <v>霸体</v>
          </cell>
          <cell r="Q83" t="str">
            <v>BaTi</v>
          </cell>
        </row>
        <row r="84">
          <cell r="P84" t="str">
            <v>无敌</v>
          </cell>
          <cell r="Q84" t="str">
            <v>WuJi</v>
          </cell>
        </row>
        <row r="85">
          <cell r="P85" t="str">
            <v>降低速度</v>
          </cell>
          <cell r="Q85" t="str">
            <v>JianSu</v>
          </cell>
        </row>
        <row r="86">
          <cell r="P86" t="str">
            <v>反伤</v>
          </cell>
          <cell r="Q86" t="str">
            <v>WuJi</v>
          </cell>
        </row>
        <row r="87">
          <cell r="P87" t="str">
            <v>致盲</v>
          </cell>
          <cell r="Q87" t="str">
            <v>ZhiMang</v>
          </cell>
        </row>
        <row r="88">
          <cell r="P88" t="str">
            <v>中毒</v>
          </cell>
          <cell r="Q88" t="str">
            <v>ZhongDu</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iveSkillData"/>
      <sheetName val="EffectData"/>
      <sheetName val="BuffData"/>
      <sheetName val="参数说明"/>
      <sheetName val="Sheet1"/>
      <sheetName val="Sheet2"/>
      <sheetName val="Sheet3"/>
      <sheetName val="示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
          <cell r="P1" t="str">
            <v>天涯月明章</v>
          </cell>
          <cell r="Q1">
            <v>1001</v>
          </cell>
        </row>
        <row r="2">
          <cell r="P2" t="str">
            <v>降低防御（内外功）</v>
          </cell>
          <cell r="Q2">
            <v>1002</v>
          </cell>
        </row>
        <row r="3">
          <cell r="P3" t="str">
            <v>提升气血恢复属性</v>
          </cell>
          <cell r="Q3">
            <v>1003</v>
          </cell>
        </row>
        <row r="4">
          <cell r="P4" t="str">
            <v>提升暴击几率</v>
          </cell>
          <cell r="Q4">
            <v>1004</v>
          </cell>
        </row>
        <row r="5">
          <cell r="P5" t="str">
            <v>增加攻击（内外功）</v>
          </cell>
          <cell r="Q5" t="str">
            <v>GongJiTiSheng</v>
          </cell>
        </row>
        <row r="6">
          <cell r="P6" t="str">
            <v>增加暴击伤害</v>
          </cell>
          <cell r="Q6">
            <v>1005</v>
          </cell>
        </row>
        <row r="7">
          <cell r="P7" t="str">
            <v>嗤魔祭血真经</v>
          </cell>
          <cell r="Q7">
            <v>1006</v>
          </cell>
        </row>
        <row r="8">
          <cell r="P8" t="str">
            <v>内劲增加</v>
          </cell>
          <cell r="Q8">
            <v>1007</v>
          </cell>
        </row>
        <row r="9">
          <cell r="P9" t="str">
            <v>拥有异常状态提升攻击（内外功）</v>
          </cell>
          <cell r="Q9">
            <v>1008</v>
          </cell>
        </row>
        <row r="10">
          <cell r="P10" t="str">
            <v>减CD</v>
          </cell>
          <cell r="Q10">
            <v>1009</v>
          </cell>
        </row>
        <row r="11">
          <cell r="P11" t="str">
            <v>刷新技能CD时间</v>
          </cell>
          <cell r="Q11">
            <v>1010</v>
          </cell>
        </row>
        <row r="12">
          <cell r="P12" t="str">
            <v>濒死承受致命一击</v>
          </cell>
          <cell r="Q12">
            <v>1011</v>
          </cell>
        </row>
        <row r="13">
          <cell r="P13" t="str">
            <v>连珏天璧法</v>
          </cell>
          <cell r="Q13">
            <v>1012</v>
          </cell>
        </row>
        <row r="14">
          <cell r="P14" t="str">
            <v>增加体力恢复属性</v>
          </cell>
          <cell r="Q14">
            <v>1013</v>
          </cell>
        </row>
        <row r="15">
          <cell r="P15" t="str">
            <v>提升防御（内外功）</v>
          </cell>
          <cell r="Q15">
            <v>1014</v>
          </cell>
        </row>
        <row r="16">
          <cell r="P16" t="str">
            <v>格挡降低体力</v>
          </cell>
          <cell r="Q16">
            <v>1015</v>
          </cell>
        </row>
        <row r="17">
          <cell r="P17" t="str">
            <v>大幅度提升防御（内外功）</v>
          </cell>
          <cell r="Q17">
            <v>1016</v>
          </cell>
        </row>
        <row r="18">
          <cell r="P18" t="str">
            <v>玄黎蛊瘴</v>
          </cell>
          <cell r="Q18">
            <v>1017</v>
          </cell>
        </row>
        <row r="19">
          <cell r="P19" t="str">
            <v>软鞭类武器增加攻击（内外功）</v>
          </cell>
          <cell r="Q19">
            <v>1018</v>
          </cell>
        </row>
        <row r="20">
          <cell r="P20" t="str">
            <v>气血低时瞬间恢复气血</v>
          </cell>
          <cell r="Q20">
            <v>1019</v>
          </cell>
        </row>
        <row r="21">
          <cell r="P21" t="str">
            <v>三昧阿修罗道</v>
          </cell>
          <cell r="Q21">
            <v>1020</v>
          </cell>
        </row>
        <row r="22">
          <cell r="P22" t="str">
            <v>同伴上场提升暴击率</v>
          </cell>
          <cell r="Q22">
            <v>1021</v>
          </cell>
        </row>
        <row r="23">
          <cell r="P23" t="str">
            <v>受到治疗效果提升</v>
          </cell>
          <cell r="Q23">
            <v>1022</v>
          </cell>
        </row>
        <row r="24">
          <cell r="P24" t="str">
            <v>被暴击获得霸体</v>
          </cell>
          <cell r="Q24" t="str">
            <v>BaTi</v>
          </cell>
        </row>
        <row r="25">
          <cell r="P25" t="str">
            <v>伙伴死亡增加攻击（内外功）</v>
          </cell>
          <cell r="Q25">
            <v>1024</v>
          </cell>
        </row>
        <row r="26">
          <cell r="P26" t="str">
            <v>太素灵枢篇</v>
          </cell>
          <cell r="Q26">
            <v>1025</v>
          </cell>
        </row>
        <row r="27">
          <cell r="P27" t="str">
            <v>提升内功防御</v>
          </cell>
          <cell r="Q27">
            <v>1026</v>
          </cell>
        </row>
        <row r="28">
          <cell r="P28" t="str">
            <v>盈血BUFF：增加气血恢复治疗量</v>
          </cell>
          <cell r="Q28">
            <v>1027</v>
          </cell>
        </row>
        <row r="29">
          <cell r="P29" t="str">
            <v>长兵类武器增加攻击（内外功）</v>
          </cell>
          <cell r="Q29">
            <v>1028</v>
          </cell>
        </row>
        <row r="30">
          <cell r="P30" t="str">
            <v>增加伤害减免属性</v>
          </cell>
          <cell r="Q30">
            <v>1029</v>
          </cell>
        </row>
        <row r="31">
          <cell r="P31" t="str">
            <v>太玄混元经</v>
          </cell>
          <cell r="Q31">
            <v>1030</v>
          </cell>
        </row>
        <row r="32">
          <cell r="P32" t="str">
            <v>拳掌类武器增加攻击（内外功）</v>
          </cell>
          <cell r="Q32">
            <v>1031</v>
          </cell>
        </row>
        <row r="33">
          <cell r="P33" t="str">
            <v>悟玄参契</v>
          </cell>
          <cell r="Q33">
            <v>1032</v>
          </cell>
        </row>
        <row r="34">
          <cell r="P34" t="str">
            <v>提升内功攻击</v>
          </cell>
          <cell r="Q34">
            <v>1033</v>
          </cell>
        </row>
        <row r="35">
          <cell r="P35" t="str">
            <v>提升吸血属性</v>
          </cell>
          <cell r="Q35">
            <v>1034</v>
          </cell>
        </row>
        <row r="36">
          <cell r="P36" t="str">
            <v>双手轻刃武器提升攻击（内外功）</v>
          </cell>
          <cell r="Q36">
            <v>1035</v>
          </cell>
        </row>
        <row r="37">
          <cell r="P37" t="str">
            <v>吸星噬寰图</v>
          </cell>
          <cell r="Q37">
            <v>1036</v>
          </cell>
        </row>
        <row r="38">
          <cell r="P38" t="str">
            <v>湘竹葬兰书</v>
          </cell>
          <cell r="Q38">
            <v>1037</v>
          </cell>
        </row>
        <row r="39">
          <cell r="P39" t="str">
            <v>增加防御（内外功）</v>
          </cell>
          <cell r="Q39">
            <v>1038</v>
          </cell>
        </row>
        <row r="40">
          <cell r="P40" t="str">
            <v>扇子武器提升攻击（内外功）</v>
          </cell>
          <cell r="Q40">
            <v>1039</v>
          </cell>
        </row>
        <row r="41">
          <cell r="P41" t="str">
            <v>战斗开始获得真气</v>
          </cell>
          <cell r="Q41">
            <v>1040</v>
          </cell>
        </row>
        <row r="42">
          <cell r="P42" t="str">
            <v>气血消耗减少</v>
          </cell>
          <cell r="Q42">
            <v>1041</v>
          </cell>
        </row>
        <row r="43">
          <cell r="P43" t="str">
            <v>灼烧</v>
          </cell>
          <cell r="Q43">
            <v>1042</v>
          </cell>
        </row>
        <row r="44">
          <cell r="P44" t="str">
            <v>昭霞别册</v>
          </cell>
          <cell r="Q44">
            <v>1043</v>
          </cell>
        </row>
        <row r="45">
          <cell r="P45" t="str">
            <v>禅音狮子吼</v>
          </cell>
          <cell r="Q45">
            <v>1044</v>
          </cell>
        </row>
        <row r="46">
          <cell r="P46" t="str">
            <v>立即恢复内劲</v>
          </cell>
          <cell r="Q46">
            <v>1045</v>
          </cell>
        </row>
        <row r="47">
          <cell r="P47" t="str">
            <v>金钟罩</v>
          </cell>
          <cell r="Q47">
            <v>1046</v>
          </cell>
        </row>
        <row r="48">
          <cell r="P48" t="str">
            <v>增加体力上限</v>
          </cell>
          <cell r="Q48">
            <v>1047</v>
          </cell>
        </row>
        <row r="49">
          <cell r="P49" t="str">
            <v>增加免暴属性</v>
          </cell>
          <cell r="Q49">
            <v>1048</v>
          </cell>
        </row>
        <row r="50">
          <cell r="P50" t="str">
            <v>增加暴击伤害减免属性</v>
          </cell>
          <cell r="Q50">
            <v>1049</v>
          </cell>
        </row>
        <row r="51">
          <cell r="P51" t="str">
            <v>太虚无极劲</v>
          </cell>
          <cell r="Q51">
            <v>1050</v>
          </cell>
        </row>
        <row r="52">
          <cell r="P52" t="str">
            <v>真气上限增加</v>
          </cell>
          <cell r="Q52">
            <v>1051</v>
          </cell>
        </row>
        <row r="53">
          <cell r="P53" t="str">
            <v>获得真气</v>
          </cell>
          <cell r="Q53">
            <v>1052</v>
          </cell>
        </row>
        <row r="54">
          <cell r="P54" t="str">
            <v>不在降低内劲</v>
          </cell>
          <cell r="Q54">
            <v>1053</v>
          </cell>
        </row>
        <row r="55">
          <cell r="P55" t="str">
            <v>霸王卸甲</v>
          </cell>
          <cell r="Q55">
            <v>1054</v>
          </cell>
        </row>
        <row r="56">
          <cell r="P56" t="str">
            <v>提升外功攻击</v>
          </cell>
          <cell r="Q56">
            <v>1055</v>
          </cell>
        </row>
        <row r="57">
          <cell r="P57" t="str">
            <v>伤害减免</v>
          </cell>
          <cell r="Q57">
            <v>1056</v>
          </cell>
        </row>
        <row r="58">
          <cell r="P58" t="str">
            <v>青囊宝钞</v>
          </cell>
          <cell r="Q58">
            <v>1057</v>
          </cell>
        </row>
        <row r="59">
          <cell r="P59" t="str">
            <v>腿脚类武器提升攻击（内外功）</v>
          </cell>
          <cell r="Q59">
            <v>1058</v>
          </cell>
        </row>
        <row r="60">
          <cell r="P60" t="str">
            <v>提升气血上限</v>
          </cell>
          <cell r="Q60">
            <v>1059</v>
          </cell>
        </row>
        <row r="61">
          <cell r="P61" t="str">
            <v>饮情蛊</v>
          </cell>
          <cell r="Q61">
            <v>1060</v>
          </cell>
        </row>
        <row r="62">
          <cell r="P62" t="str">
            <v>步海阁</v>
          </cell>
          <cell r="Q62">
            <v>1061</v>
          </cell>
        </row>
        <row r="63">
          <cell r="P63" t="str">
            <v>提升体力上限</v>
          </cell>
          <cell r="Q63">
            <v>1062</v>
          </cell>
        </row>
        <row r="64">
          <cell r="P64" t="str">
            <v>增加移动速度</v>
          </cell>
          <cell r="Q64">
            <v>1063</v>
          </cell>
        </row>
        <row r="65">
          <cell r="P65" t="str">
            <v>赶蝉游身环</v>
          </cell>
          <cell r="Q65">
            <v>1064</v>
          </cell>
        </row>
        <row r="66">
          <cell r="P66" t="str">
            <v>洛神踏雪步</v>
          </cell>
          <cell r="Q66">
            <v>1065</v>
          </cell>
        </row>
        <row r="67">
          <cell r="P67" t="str">
            <v>增加命中率</v>
          </cell>
          <cell r="Q67">
            <v>1066</v>
          </cell>
        </row>
        <row r="68">
          <cell r="P68" t="str">
            <v>晴梅花步</v>
          </cell>
          <cell r="Q68">
            <v>1067</v>
          </cell>
        </row>
        <row r="69">
          <cell r="P69" t="str">
            <v>犰狳穿滚术</v>
          </cell>
          <cell r="Q69">
            <v>1068</v>
          </cell>
        </row>
        <row r="70">
          <cell r="P70" t="str">
            <v>梯云纵</v>
          </cell>
          <cell r="Q70">
            <v>1069</v>
          </cell>
        </row>
        <row r="71">
          <cell r="P71" t="str">
            <v>魍魉诡步</v>
          </cell>
          <cell r="Q71">
            <v>1070</v>
          </cell>
        </row>
        <row r="72">
          <cell r="P72" t="str">
            <v>燕纵步</v>
          </cell>
          <cell r="Q72">
            <v>1071</v>
          </cell>
        </row>
        <row r="73">
          <cell r="P73" t="str">
            <v>增加身法属性</v>
          </cell>
          <cell r="Q73">
            <v>1072</v>
          </cell>
        </row>
        <row r="74">
          <cell r="P74" t="str">
            <v>长亭远寄</v>
          </cell>
          <cell r="Q74">
            <v>1073</v>
          </cell>
        </row>
        <row r="75">
          <cell r="P75" t="str">
            <v>巫蟒堕月</v>
          </cell>
          <cell r="Q75">
            <v>1074</v>
          </cell>
        </row>
        <row r="76">
          <cell r="P76" t="str">
            <v>凌波微步</v>
          </cell>
          <cell r="Q76">
            <v>1075</v>
          </cell>
        </row>
        <row r="77">
          <cell r="P77" t="str">
            <v>紫乌啸凤图</v>
          </cell>
          <cell r="Q77">
            <v>1076</v>
          </cell>
        </row>
        <row r="78">
          <cell r="P78" t="str">
            <v>撼山步</v>
          </cell>
          <cell r="Q78">
            <v>1077</v>
          </cell>
        </row>
        <row r="79">
          <cell r="P79" t="str">
            <v>钧北顾</v>
          </cell>
          <cell r="Q79">
            <v>1078</v>
          </cell>
        </row>
        <row r="80">
          <cell r="P80" t="str">
            <v>减命中</v>
          </cell>
          <cell r="Q80">
            <v>1079</v>
          </cell>
        </row>
        <row r="81">
          <cell r="P81" t="str">
            <v>增加外功攻击</v>
          </cell>
          <cell r="Q81">
            <v>1080</v>
          </cell>
        </row>
        <row r="82">
          <cell r="P82" t="str">
            <v>短兵类武器增加攻击（内外功）</v>
          </cell>
          <cell r="Q82">
            <v>1081</v>
          </cell>
        </row>
        <row r="83">
          <cell r="P83" t="str">
            <v>霸体</v>
          </cell>
          <cell r="Q83" t="str">
            <v>BaTi</v>
          </cell>
        </row>
        <row r="84">
          <cell r="P84" t="str">
            <v>无敌</v>
          </cell>
          <cell r="Q84" t="str">
            <v>WuJi</v>
          </cell>
        </row>
        <row r="85">
          <cell r="P85" t="str">
            <v>降低速度</v>
          </cell>
          <cell r="Q85" t="str">
            <v>JianSu</v>
          </cell>
        </row>
        <row r="86">
          <cell r="P86" t="str">
            <v>反伤</v>
          </cell>
          <cell r="Q86" t="str">
            <v>WuJi</v>
          </cell>
        </row>
        <row r="87">
          <cell r="P87" t="str">
            <v>致盲</v>
          </cell>
          <cell r="Q87" t="str">
            <v>ZhiMang</v>
          </cell>
        </row>
        <row r="88">
          <cell r="P88" t="str">
            <v>中毒</v>
          </cell>
          <cell r="Q88" t="str">
            <v>ZhongDu</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ssiveSkillData"/>
      <sheetName val="EffectData"/>
      <sheetName val="BuffData"/>
      <sheetName val="参数说明"/>
      <sheetName val="Sheet1"/>
      <sheetName val="Sheet2"/>
      <sheetName val="Sheet3"/>
      <sheetName val="示例"/>
    </sheetNames>
    <sheetDataSet>
      <sheetData sheetId="0"/>
      <sheetData sheetId="1"/>
      <sheetData sheetId="2"/>
      <sheetData sheetId="3"/>
      <sheetData sheetId="4"/>
      <sheetData sheetId="5"/>
      <sheetData sheetId="6"/>
      <sheetData sheetId="7">
        <row r="1">
          <cell r="S1" t="str">
            <v>外功攻击力</v>
          </cell>
          <cell r="T1">
            <v>1056</v>
          </cell>
        </row>
        <row r="2">
          <cell r="S2" t="str">
            <v>内功攻击力</v>
          </cell>
          <cell r="T2">
            <v>1066</v>
          </cell>
        </row>
        <row r="3">
          <cell r="S3" t="str">
            <v>外功防御力</v>
          </cell>
          <cell r="T3">
            <v>1054</v>
          </cell>
        </row>
        <row r="4">
          <cell r="S4" t="str">
            <v>内功防御力</v>
          </cell>
          <cell r="T4">
            <v>1071</v>
          </cell>
        </row>
        <row r="5">
          <cell r="S5" t="str">
            <v>气血上限</v>
          </cell>
          <cell r="T5">
            <v>1019</v>
          </cell>
        </row>
        <row r="6">
          <cell r="S6" t="str">
            <v>气血恢复</v>
          </cell>
          <cell r="T6">
            <v>1017</v>
          </cell>
        </row>
        <row r="7">
          <cell r="S7" t="str">
            <v>体力上限</v>
          </cell>
          <cell r="T7">
            <v>10030</v>
          </cell>
        </row>
        <row r="8">
          <cell r="S8" t="str">
            <v>体力恢复</v>
          </cell>
          <cell r="T8">
            <v>10029</v>
          </cell>
        </row>
        <row r="9">
          <cell r="S9" t="str">
            <v>真气上限</v>
          </cell>
          <cell r="T9">
            <v>10028</v>
          </cell>
        </row>
        <row r="10">
          <cell r="S10" t="str">
            <v>初始真气</v>
          </cell>
          <cell r="T10">
            <v>1005</v>
          </cell>
        </row>
        <row r="11">
          <cell r="S11" t="str">
            <v>速度</v>
          </cell>
          <cell r="T11">
            <v>1061</v>
          </cell>
        </row>
        <row r="12">
          <cell r="S12" t="str">
            <v>内劲增长</v>
          </cell>
          <cell r="T12">
            <v>10032</v>
          </cell>
        </row>
        <row r="13">
          <cell r="S13" t="str">
            <v>吸血</v>
          </cell>
          <cell r="T13">
            <v>1006</v>
          </cell>
        </row>
        <row r="14">
          <cell r="S14" t="str">
            <v>反伤</v>
          </cell>
          <cell r="T14">
            <v>10033</v>
          </cell>
        </row>
        <row r="15">
          <cell r="S15" t="str">
            <v>暴击</v>
          </cell>
          <cell r="T15">
            <v>1080</v>
          </cell>
        </row>
        <row r="16">
          <cell r="S16" t="str">
            <v>免暴</v>
          </cell>
          <cell r="T16">
            <v>1016</v>
          </cell>
        </row>
        <row r="17">
          <cell r="S17" t="str">
            <v>暴击伤害</v>
          </cell>
          <cell r="T17">
            <v>1028</v>
          </cell>
        </row>
        <row r="18">
          <cell r="S18" t="str">
            <v>暴击减免</v>
          </cell>
          <cell r="T18">
            <v>1031</v>
          </cell>
        </row>
        <row r="19">
          <cell r="S19" t="str">
            <v>武力</v>
          </cell>
          <cell r="T19">
            <v>10035</v>
          </cell>
        </row>
        <row r="20">
          <cell r="S20" t="str">
            <v>内息</v>
          </cell>
          <cell r="T20">
            <v>10031</v>
          </cell>
        </row>
        <row r="21">
          <cell r="S21" t="str">
            <v>筋骨</v>
          </cell>
          <cell r="T21">
            <v>1073</v>
          </cell>
        </row>
        <row r="22">
          <cell r="S22" t="str">
            <v>悟性</v>
          </cell>
          <cell r="T22">
            <v>10038</v>
          </cell>
        </row>
        <row r="23">
          <cell r="S23" t="str">
            <v>身法</v>
          </cell>
          <cell r="T23">
            <v>1067</v>
          </cell>
        </row>
        <row r="24">
          <cell r="S24" t="str">
            <v>所有造诣通用</v>
          </cell>
          <cell r="T24">
            <v>1014</v>
          </cell>
        </row>
        <row r="25">
          <cell r="S25" t="str">
            <v>内外攻击力</v>
          </cell>
          <cell r="T25" t="str">
            <v>GongJiTiSheng</v>
          </cell>
        </row>
        <row r="26">
          <cell r="S26" t="str">
            <v>内外防御力</v>
          </cell>
          <cell r="T26">
            <v>1030</v>
          </cell>
        </row>
        <row r="27">
          <cell r="S27" t="str">
            <v>霸体</v>
          </cell>
          <cell r="T27" t="str">
            <v>WuJi</v>
          </cell>
        </row>
        <row r="28">
          <cell r="S28" t="str">
            <v>无敌</v>
          </cell>
          <cell r="T28" t="str">
            <v>BaTi</v>
          </cell>
        </row>
        <row r="29">
          <cell r="S29" t="str">
            <v>闪避</v>
          </cell>
          <cell r="T29">
            <v>1065</v>
          </cell>
        </row>
        <row r="30">
          <cell r="S30" t="str">
            <v>命中</v>
          </cell>
          <cell r="T30">
            <v>1044</v>
          </cell>
        </row>
        <row r="31">
          <cell r="S31" t="str">
            <v>CD</v>
          </cell>
          <cell r="T31">
            <v>1009</v>
          </cell>
        </row>
        <row r="32">
          <cell r="S32" t="str">
            <v>体力消耗</v>
          </cell>
          <cell r="T32">
            <v>1078</v>
          </cell>
        </row>
        <row r="33">
          <cell r="S33" t="str">
            <v>气血消耗</v>
          </cell>
          <cell r="T33">
            <v>1019</v>
          </cell>
        </row>
        <row r="34">
          <cell r="S34" t="str">
            <v>气血回复效果</v>
          </cell>
          <cell r="T34">
            <v>1057</v>
          </cell>
        </row>
        <row r="35">
          <cell r="S35" t="str">
            <v>伤害减免</v>
          </cell>
          <cell r="T35">
            <v>1064</v>
          </cell>
        </row>
        <row r="36">
          <cell r="S36" t="str">
            <v>中毒</v>
          </cell>
          <cell r="T36" t="str">
            <v>ZhongDu</v>
          </cell>
        </row>
        <row r="37">
          <cell r="S37" t="str">
            <v>灼烧</v>
          </cell>
          <cell r="T37">
            <v>1059</v>
          </cell>
        </row>
        <row r="38">
          <cell r="S38" t="str">
            <v>致盲</v>
          </cell>
          <cell r="T38" t="str">
            <v>ZhiMang</v>
          </cell>
        </row>
        <row r="39">
          <cell r="S39" t="str">
            <v>眩晕</v>
          </cell>
          <cell r="T39" t="str">
            <v>XuanYun</v>
          </cell>
        </row>
        <row r="40">
          <cell r="S40" t="str">
            <v>禁疗</v>
          </cell>
          <cell r="T40" t="str">
            <v>JinLiao</v>
          </cell>
        </row>
        <row r="41">
          <cell r="S41" t="str">
            <v>流血</v>
          </cell>
          <cell r="T41" t="str">
            <v>LiuXue</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础属性规则"/>
      <sheetName val="最大模型"/>
      <sheetName val="属性分配"/>
      <sheetName val="初始"/>
      <sheetName val="角色加点"/>
      <sheetName val="装备属性"/>
      <sheetName val="装备武器属性分配"/>
      <sheetName val="Sheet3"/>
      <sheetName val="境界"/>
      <sheetName val="经络"/>
      <sheetName val="Sheet10"/>
      <sheetName val="三才书"/>
      <sheetName val="金钱"/>
      <sheetName val="声望"/>
      <sheetName val="产出规划"/>
      <sheetName val="身份玩法"/>
      <sheetName val="造诣"/>
      <sheetName val="招式"/>
      <sheetName val="技能伤害"/>
      <sheetName val="Sheet5"/>
      <sheetName val="散学"/>
      <sheetName val="通式伤害"/>
      <sheetName val="内功"/>
      <sheetName val="轻功"/>
      <sheetName val="初始真气"/>
      <sheetName val="治疗"/>
      <sheetName val="Sheet1"/>
      <sheetName val="Sheet2"/>
      <sheetName val="Sheet4"/>
      <sheetName val="配置表修改内容"/>
      <sheetName val="问题记录"/>
      <sheetName val="内息规则"/>
    </sheetNames>
    <sheetDataSet>
      <sheetData sheetId="0"/>
      <sheetData sheetId="1"/>
      <sheetData sheetId="2"/>
      <sheetData sheetId="3"/>
      <sheetData sheetId="4"/>
      <sheetData sheetId="5"/>
      <sheetData sheetId="6">
        <row r="27">
          <cell r="K27">
            <v>0.3</v>
          </cell>
        </row>
      </sheetData>
      <sheetData sheetId="7"/>
      <sheetData sheetId="8"/>
      <sheetData sheetId="9"/>
      <sheetData sheetId="10"/>
      <sheetData sheetId="11"/>
      <sheetData sheetId="12">
        <row r="109">
          <cell r="A109">
            <v>1</v>
          </cell>
        </row>
      </sheetData>
      <sheetData sheetId="13"/>
      <sheetData sheetId="14"/>
      <sheetData sheetId="15"/>
      <sheetData sheetId="16"/>
      <sheetData sheetId="17">
        <row r="1">
          <cell r="C1"/>
          <cell r="D1"/>
          <cell r="E1" t="str">
            <v>外功占比</v>
          </cell>
          <cell r="F1" t="str">
            <v>内功占比</v>
          </cell>
          <cell r="G1"/>
          <cell r="H1"/>
        </row>
        <row r="2">
          <cell r="A2">
            <v>1</v>
          </cell>
          <cell r="B2" t="str">
            <v>千锻拳势</v>
          </cell>
          <cell r="C2" t="str">
            <v>拳</v>
          </cell>
          <cell r="D2" t="str">
            <v>武力</v>
          </cell>
          <cell r="E2">
            <v>0.9</v>
          </cell>
          <cell r="F2">
            <v>0.1</v>
          </cell>
          <cell r="G2" t="str">
            <v>招式增加、伤害增强、有概率增加必定暴击</v>
          </cell>
          <cell r="H2"/>
          <cell r="I2"/>
          <cell r="J2"/>
          <cell r="K2">
            <v>1</v>
          </cell>
        </row>
        <row r="3">
          <cell r="A3">
            <v>2</v>
          </cell>
          <cell r="B3" t="str">
            <v>伏阳开碑拳</v>
          </cell>
          <cell r="C3" t="str">
            <v>拳</v>
          </cell>
          <cell r="D3" t="str">
            <v>武力</v>
          </cell>
          <cell r="E3">
            <v>0.5</v>
          </cell>
          <cell r="F3">
            <v>0.5</v>
          </cell>
          <cell r="G3" t="str">
            <v>破防效果、中断普攻、霸体、
霸体状态必定暴击、破甲</v>
          </cell>
          <cell r="H3"/>
          <cell r="I3"/>
          <cell r="J3"/>
          <cell r="K3">
            <v>2</v>
          </cell>
        </row>
        <row r="4">
          <cell r="A4">
            <v>3</v>
          </cell>
          <cell r="B4" t="str">
            <v>太极拳</v>
          </cell>
          <cell r="C4" t="str">
            <v>拳</v>
          </cell>
          <cell r="D4" t="str">
            <v>内息</v>
          </cell>
          <cell r="E4">
            <v>0</v>
          </cell>
          <cell r="F4">
            <v>1</v>
          </cell>
          <cell r="G4" t="str">
            <v>增加防御、化解、受伤存储转伤害，眩晕、
内劲获取速度提升、3技能强化（超级霸体）</v>
          </cell>
          <cell r="H4"/>
          <cell r="I4"/>
          <cell r="J4"/>
          <cell r="K4">
            <v>3</v>
          </cell>
        </row>
        <row r="5">
          <cell r="A5">
            <v>4</v>
          </cell>
          <cell r="B5" t="str">
            <v>凌鸿剑势</v>
          </cell>
          <cell r="C5" t="str">
            <v>剑</v>
          </cell>
          <cell r="D5" t="str">
            <v>身法</v>
          </cell>
          <cell r="E5">
            <v>1</v>
          </cell>
          <cell r="F5">
            <v>0</v>
          </cell>
          <cell r="G5" t="str">
            <v>跳跃、跳跃无敌、重置技能CD、
攻击提升、破格挡</v>
          </cell>
          <cell r="H5"/>
          <cell r="I5"/>
          <cell r="J5"/>
          <cell r="K5">
            <v>4</v>
          </cell>
        </row>
        <row r="6">
          <cell r="A6">
            <v>5</v>
          </cell>
          <cell r="B6" t="str">
            <v>清风剑法</v>
          </cell>
          <cell r="C6" t="str">
            <v>剑</v>
          </cell>
          <cell r="D6" t="str">
            <v>身法</v>
          </cell>
          <cell r="E6">
            <v>0.7</v>
          </cell>
          <cell r="F6">
            <v>0.3</v>
          </cell>
          <cell r="G6" t="str">
            <v>提升伤害、暴击减少技能CD、提升暴击伤害和暴击几率</v>
          </cell>
          <cell r="H6"/>
          <cell r="I6"/>
          <cell r="J6"/>
          <cell r="K6">
            <v>5</v>
          </cell>
        </row>
        <row r="7">
          <cell r="A7">
            <v>6</v>
          </cell>
          <cell r="B7" t="str">
            <v>沧海观澜刀法</v>
          </cell>
          <cell r="C7" t="str">
            <v>单刀</v>
          </cell>
          <cell r="D7" t="str">
            <v>武力</v>
          </cell>
          <cell r="E7">
            <v>0.8</v>
          </cell>
          <cell r="F7">
            <v>0.2</v>
          </cell>
          <cell r="G7" t="str">
            <v>斩杀、增加斩杀几率、斩杀血线提升、暴击减少技能CD、攻击触发霸体、斩杀成功返还真气、暴击几率提升</v>
          </cell>
          <cell r="H7"/>
          <cell r="I7"/>
          <cell r="J7"/>
          <cell r="K7">
            <v>6</v>
          </cell>
        </row>
        <row r="8">
          <cell r="A8">
            <v>7</v>
          </cell>
          <cell r="B8" t="str">
            <v>两仪剑法</v>
          </cell>
          <cell r="C8" t="str">
            <v>剑</v>
          </cell>
          <cell r="D8" t="str">
            <v>内息</v>
          </cell>
          <cell r="E8">
            <v>0.1</v>
          </cell>
          <cell r="F8">
            <v>0.9</v>
          </cell>
          <cell r="G8" t="str">
            <v>回复真气、定身、减速、减速增伤、暴击几率提升、内劲产生速度增加、</v>
          </cell>
          <cell r="H8"/>
          <cell r="I8"/>
          <cell r="J8"/>
          <cell r="K8">
            <v>7</v>
          </cell>
        </row>
        <row r="9">
          <cell r="A9">
            <v>8</v>
          </cell>
          <cell r="B9" t="str">
            <v>斩铁无锋卷</v>
          </cell>
          <cell r="C9" t="str">
            <v>重剑</v>
          </cell>
          <cell r="D9" t="str">
            <v>武力</v>
          </cell>
          <cell r="E9">
            <v>1</v>
          </cell>
          <cell r="F9">
            <v>0</v>
          </cell>
          <cell r="G9" t="str">
            <v>周围敌人造成伤害、攻击范围强化、破格挡、主动技能霸体</v>
          </cell>
          <cell r="H9"/>
          <cell r="I9"/>
          <cell r="J9"/>
          <cell r="K9">
            <v>8</v>
          </cell>
        </row>
        <row r="10">
          <cell r="A10">
            <v>9</v>
          </cell>
          <cell r="B10" t="str">
            <v>北顾枪法</v>
          </cell>
          <cell r="C10" t="str">
            <v>长兵</v>
          </cell>
          <cell r="D10" t="str">
            <v>身法</v>
          </cell>
          <cell r="E10">
            <v>0.8</v>
          </cell>
          <cell r="F10">
            <v>0.2</v>
          </cell>
          <cell r="G10" t="str">
            <v>浮空、伤害提升、通式伤害、暴击几率和暴伤提升、流血、回马枪无法弹反和格挡</v>
          </cell>
          <cell r="H10"/>
          <cell r="I10"/>
          <cell r="J10"/>
          <cell r="K10">
            <v>9</v>
          </cell>
        </row>
        <row r="11">
          <cell r="A11">
            <v>10</v>
          </cell>
          <cell r="B11" t="str">
            <v>玄黄入阵旌</v>
          </cell>
          <cell r="C11" t="str">
            <v>长兵</v>
          </cell>
          <cell r="D11" t="str">
            <v>武力</v>
          </cell>
          <cell r="E11">
            <v>0.6</v>
          </cell>
          <cell r="F11">
            <v>0.4</v>
          </cell>
          <cell r="G11" t="str">
            <v>提升攻击和命中、降低防御、霸体、易伤</v>
          </cell>
          <cell r="H11"/>
          <cell r="I11"/>
          <cell r="J11"/>
          <cell r="K11">
            <v>10</v>
          </cell>
        </row>
        <row r="12">
          <cell r="A12">
            <v>11</v>
          </cell>
          <cell r="B12" t="str">
            <v>众相菩提杖</v>
          </cell>
          <cell r="C12" t="str">
            <v>长兵</v>
          </cell>
          <cell r="D12" t="str">
            <v>筋骨</v>
          </cell>
          <cell r="E12">
            <v>0.3</v>
          </cell>
          <cell r="F12">
            <v>0.7</v>
          </cell>
          <cell r="G12" t="str">
            <v>筋骨、格挡效果增强、防御提升
弹反</v>
          </cell>
          <cell r="H12"/>
          <cell r="I12"/>
          <cell r="J12"/>
          <cell r="K12">
            <v>11</v>
          </cell>
        </row>
        <row r="13">
          <cell r="A13">
            <v>12</v>
          </cell>
          <cell r="B13" t="str">
            <v>悲遮扇法</v>
          </cell>
          <cell r="C13" t="str">
            <v>扇子</v>
          </cell>
          <cell r="D13" t="str">
            <v>内息</v>
          </cell>
          <cell r="E13">
            <v>0.1</v>
          </cell>
          <cell r="F13">
            <v>0.9</v>
          </cell>
          <cell r="G13" t="str">
            <v>弹道折返攻击、身法影响伤害提升、速度提升、弹反增伤、抛出折扇具备充能效果</v>
          </cell>
          <cell r="H13"/>
          <cell r="I13"/>
          <cell r="J13"/>
          <cell r="K13">
            <v>12</v>
          </cell>
        </row>
        <row r="14">
          <cell r="A14">
            <v>13</v>
          </cell>
          <cell r="B14" t="str">
            <v>暴雨梨花刀</v>
          </cell>
          <cell r="C14" t="str">
            <v>暗器</v>
          </cell>
          <cell r="D14" t="str">
            <v>身法</v>
          </cell>
          <cell r="E14">
            <v>0.3</v>
          </cell>
          <cell r="F14">
            <v>0.7</v>
          </cell>
          <cell r="G14" t="str">
            <v>弹道飞行距离增加、射出的弹道数量增加、释放技能减少通式技能CD、攻击带减速敌人附加易伤、武力影响伤害、百分比减血、飞刀充能</v>
          </cell>
          <cell r="H14"/>
          <cell r="I14"/>
          <cell r="J14"/>
          <cell r="K14">
            <v>13</v>
          </cell>
        </row>
        <row r="15">
          <cell r="A15">
            <v>14</v>
          </cell>
          <cell r="B15" t="str">
            <v>醉饮降龙无双式</v>
          </cell>
          <cell r="C15" t="str">
            <v>腿脚</v>
          </cell>
          <cell r="D15" t="str">
            <v>武力</v>
          </cell>
          <cell r="E15">
            <v>0.8</v>
          </cell>
          <cell r="F15">
            <v>0.2</v>
          </cell>
          <cell r="G15" t="str">
            <v>降低防御、击退、身法影响暴击、武力影响伤害、无法自动回血、招式增伤、招式增暴击几率、降低治疗效果</v>
          </cell>
          <cell r="H15"/>
          <cell r="I15"/>
          <cell r="J15"/>
          <cell r="K15">
            <v>14</v>
          </cell>
        </row>
        <row r="16">
          <cell r="A16">
            <v>15</v>
          </cell>
          <cell r="B16" t="str">
            <v>无心流·拔刀术</v>
          </cell>
          <cell r="C16" t="str">
            <v>双刀</v>
          </cell>
          <cell r="D16" t="str">
            <v>武力</v>
          </cell>
          <cell r="E16">
            <v>0.9</v>
          </cell>
          <cell r="F16">
            <v>0.1</v>
          </cell>
          <cell r="G16" t="str">
            <v>浮空、流血、战斗中增加自身【身法】值、命中提升、格挡概率触发弹反、暴击触发吸血</v>
          </cell>
          <cell r="H16"/>
          <cell r="I16"/>
          <cell r="J16"/>
          <cell r="K16">
            <v>15</v>
          </cell>
        </row>
        <row r="18">
          <cell r="B18"/>
          <cell r="C18"/>
          <cell r="D18" t="str">
            <v>攻击速度</v>
          </cell>
          <cell r="E18" t="str">
            <v>移动速度</v>
          </cell>
          <cell r="F18" t="str">
            <v>移动权重</v>
          </cell>
          <cell r="G18" t="str">
            <v>最小距离</v>
          </cell>
          <cell r="H18" t="str">
            <v>最大距离</v>
          </cell>
        </row>
        <row r="19">
          <cell r="B19" t="str">
            <v>拳掌</v>
          </cell>
          <cell r="C19">
            <v>2000</v>
          </cell>
          <cell r="D19"/>
          <cell r="E19">
            <v>1000</v>
          </cell>
          <cell r="F19">
            <v>0.5</v>
          </cell>
          <cell r="G19">
            <v>2</v>
          </cell>
          <cell r="H19">
            <v>3.2</v>
          </cell>
        </row>
        <row r="20">
          <cell r="B20" t="str">
            <v>单手轻刃</v>
          </cell>
          <cell r="C20">
            <v>7</v>
          </cell>
          <cell r="D20"/>
          <cell r="E20">
            <v>850</v>
          </cell>
          <cell r="F20">
            <v>0.42499999999999999</v>
          </cell>
          <cell r="G20">
            <v>2.5</v>
          </cell>
          <cell r="H20">
            <v>3.6</v>
          </cell>
        </row>
        <row r="21">
          <cell r="B21" t="str">
            <v>重刃</v>
          </cell>
          <cell r="C21">
            <v>7</v>
          </cell>
          <cell r="D21"/>
          <cell r="E21">
            <v>700</v>
          </cell>
          <cell r="F21">
            <v>0.35</v>
          </cell>
          <cell r="G21">
            <v>3</v>
          </cell>
          <cell r="H21">
            <v>4</v>
          </cell>
        </row>
        <row r="22">
          <cell r="B22" t="str">
            <v>长兵</v>
          </cell>
          <cell r="C22">
            <v>6</v>
          </cell>
          <cell r="D22"/>
          <cell r="E22">
            <v>750</v>
          </cell>
          <cell r="F22">
            <v>0.375</v>
          </cell>
          <cell r="G22">
            <v>3</v>
          </cell>
          <cell r="H22">
            <v>4</v>
          </cell>
        </row>
        <row r="23">
          <cell r="B23" t="str">
            <v>扇法</v>
          </cell>
          <cell r="C23">
            <v>6</v>
          </cell>
          <cell r="D23"/>
          <cell r="E23">
            <v>950</v>
          </cell>
          <cell r="F23">
            <v>0.47499999999999998</v>
          </cell>
          <cell r="G23">
            <v>2</v>
          </cell>
          <cell r="H23">
            <v>3.2</v>
          </cell>
        </row>
        <row r="24">
          <cell r="B24" t="str">
            <v>暗器</v>
          </cell>
          <cell r="C24">
            <v>8</v>
          </cell>
          <cell r="D24"/>
          <cell r="E24">
            <v>850</v>
          </cell>
          <cell r="F24">
            <v>0.42499999999999999</v>
          </cell>
          <cell r="G24">
            <v>5.5</v>
          </cell>
          <cell r="H24">
            <v>6.4</v>
          </cell>
        </row>
        <row r="25">
          <cell r="B25">
            <v>0</v>
          </cell>
          <cell r="C25">
            <v>4</v>
          </cell>
          <cell r="D25"/>
          <cell r="E25">
            <v>0</v>
          </cell>
          <cell r="F25">
            <v>0</v>
          </cell>
          <cell r="G25">
            <v>0</v>
          </cell>
          <cell r="H25">
            <v>0</v>
          </cell>
        </row>
        <row r="26">
          <cell r="B26">
            <v>0</v>
          </cell>
          <cell r="C26">
            <v>8</v>
          </cell>
          <cell r="D26"/>
          <cell r="E26">
            <v>0</v>
          </cell>
          <cell r="F26">
            <v>0</v>
          </cell>
          <cell r="G26">
            <v>0</v>
          </cell>
          <cell r="H26">
            <v>0</v>
          </cell>
        </row>
        <row r="27">
          <cell r="B27" t="str">
            <v>腿脚</v>
          </cell>
          <cell r="C27">
            <v>6</v>
          </cell>
          <cell r="D27"/>
          <cell r="E27">
            <v>1050</v>
          </cell>
          <cell r="F27">
            <v>0.52500000000000002</v>
          </cell>
          <cell r="G27">
            <v>2</v>
          </cell>
          <cell r="H27">
            <v>3.2</v>
          </cell>
        </row>
        <row r="28">
          <cell r="B28" t="str">
            <v>双手轻刃</v>
          </cell>
          <cell r="C28">
            <v>5</v>
          </cell>
          <cell r="D28"/>
          <cell r="E28">
            <v>800</v>
          </cell>
          <cell r="F28">
            <v>0.4</v>
          </cell>
          <cell r="G28">
            <v>3</v>
          </cell>
          <cell r="H28">
            <v>4</v>
          </cell>
        </row>
        <row r="29">
          <cell r="B29" t="str">
            <v>绳镖</v>
          </cell>
          <cell r="C29">
            <v>4</v>
          </cell>
          <cell r="D29"/>
          <cell r="E29">
            <v>800</v>
          </cell>
          <cell r="F29">
            <v>0.4</v>
          </cell>
          <cell r="G29">
            <v>4.5</v>
          </cell>
          <cell r="H29">
            <v>4.8</v>
          </cell>
        </row>
        <row r="30">
          <cell r="B30" t="str">
            <v>弓箭</v>
          </cell>
          <cell r="C30">
            <v>3</v>
          </cell>
          <cell r="D30"/>
          <cell r="E30">
            <v>850</v>
          </cell>
          <cell r="F30">
            <v>0.42499999999999999</v>
          </cell>
          <cell r="G30">
            <v>5.5</v>
          </cell>
          <cell r="H30">
            <v>6.8</v>
          </cell>
        </row>
        <row r="31">
          <cell r="B31" t="str">
            <v>火器</v>
          </cell>
          <cell r="C31">
            <v>6</v>
          </cell>
          <cell r="D31"/>
          <cell r="E31">
            <v>800</v>
          </cell>
          <cell r="F31">
            <v>0.4</v>
          </cell>
          <cell r="G31">
            <v>5.5</v>
          </cell>
          <cell r="H31">
            <v>7.2</v>
          </cell>
        </row>
        <row r="32">
          <cell r="B32" t="str">
            <v>软鞭</v>
          </cell>
          <cell r="C32">
            <v>6</v>
          </cell>
          <cell r="D32"/>
          <cell r="E32">
            <v>800</v>
          </cell>
          <cell r="F32">
            <v>0.4</v>
          </cell>
          <cell r="G32">
            <v>2.5</v>
          </cell>
          <cell r="H32">
            <v>4</v>
          </cell>
        </row>
        <row r="33">
          <cell r="F33"/>
          <cell r="G33"/>
          <cell r="H33"/>
        </row>
        <row r="39">
          <cell r="B39" t="str">
            <v>武器类型</v>
          </cell>
          <cell r="C39" t="str">
            <v>武学</v>
          </cell>
          <cell r="D39"/>
          <cell r="E39" t="str">
            <v>特点</v>
          </cell>
          <cell r="F39" t="str">
            <v>备注</v>
          </cell>
          <cell r="G39" t="str">
            <v>攻击距离 ( AI使用距离 0表示无限制 )( 1个单位表示2格 或 2步) （float）</v>
          </cell>
          <cell r="H39" t="str">
            <v>命令</v>
          </cell>
        </row>
        <row r="40">
          <cell r="B40" t="str">
            <v>单手轻刃</v>
          </cell>
          <cell r="C40" t="str">
            <v>凌鸿剑势</v>
          </cell>
          <cell r="D40" t="str">
            <v>纵起惊鸿</v>
          </cell>
          <cell r="E40" t="str">
            <v>身法</v>
          </cell>
          <cell r="F40" t="str">
            <v>剑的第一技能：纵起惊鸿 第1段</v>
          </cell>
          <cell r="G40" t="str">
            <v>5</v>
          </cell>
          <cell r="H40" t="str">
            <v>Skill1</v>
          </cell>
        </row>
        <row r="41">
          <cell r="B41" t="str">
            <v>单手轻刃</v>
          </cell>
          <cell r="C41" t="str">
            <v>凌鸿剑势</v>
          </cell>
          <cell r="D41" t="str">
            <v>纵起惊鸿</v>
          </cell>
          <cell r="E41" t="str">
            <v>身法</v>
          </cell>
          <cell r="F41" t="str">
            <v>剑的第一技能：纵起惊鸿 第2段</v>
          </cell>
          <cell r="G41" t="str">
            <v>5</v>
          </cell>
          <cell r="H41" t="str">
            <v>Skill1</v>
          </cell>
        </row>
        <row r="42">
          <cell r="B42" t="str">
            <v>单手轻刃</v>
          </cell>
          <cell r="C42" t="str">
            <v>凌鸿剑势</v>
          </cell>
          <cell r="D42" t="str">
            <v>纵起惊鸿</v>
          </cell>
          <cell r="E42" t="str">
            <v>身法</v>
          </cell>
          <cell r="F42" t="str">
            <v>剑的第一技能：纵起惊鸿 第3段</v>
          </cell>
          <cell r="G42" t="str">
            <v>5</v>
          </cell>
          <cell r="H42" t="str">
            <v>Skill1</v>
          </cell>
        </row>
        <row r="43">
          <cell r="B43" t="str">
            <v>单手轻刃</v>
          </cell>
          <cell r="C43" t="str">
            <v>凌鸿剑势</v>
          </cell>
          <cell r="D43" t="str">
            <v>物衍天行</v>
          </cell>
          <cell r="E43" t="str">
            <v>身法</v>
          </cell>
          <cell r="F43" t="str">
            <v>剑的第二技能:3. 物衍天行 持剑上挑</v>
          </cell>
          <cell r="G43" t="str">
            <v>2.8</v>
          </cell>
          <cell r="H43" t="str">
            <v>Skill2</v>
          </cell>
        </row>
        <row r="44">
          <cell r="B44" t="str">
            <v>单手轻刃</v>
          </cell>
          <cell r="C44" t="str">
            <v>凌鸿剑势</v>
          </cell>
          <cell r="D44" t="str">
            <v>孤鸿照影</v>
          </cell>
          <cell r="E44" t="str">
            <v>身法</v>
          </cell>
          <cell r="F44" t="str">
            <v>剑的第三技能：孤鸿照影 冲刺技能 长剑倒刺入地面，借助剑势向前横飞</v>
          </cell>
          <cell r="G44" t="str">
            <v>6.61</v>
          </cell>
          <cell r="H44" t="str">
            <v>Skill3</v>
          </cell>
        </row>
        <row r="45">
          <cell r="B45" t="str">
            <v>单手轻刃</v>
          </cell>
          <cell r="C45" t="str">
            <v>清风剑法</v>
          </cell>
          <cell r="D45" t="str">
            <v>风潇雨晦</v>
          </cell>
          <cell r="E45" t="str">
            <v>身法</v>
          </cell>
          <cell r="F45" t="str">
            <v>清风剑法 1</v>
          </cell>
          <cell r="G45" t="str">
            <v>2.35</v>
          </cell>
          <cell r="H45" t="str">
            <v>Skill1</v>
          </cell>
        </row>
        <row r="46">
          <cell r="B46" t="str">
            <v>单手轻刃</v>
          </cell>
          <cell r="C46" t="str">
            <v>清风剑法</v>
          </cell>
          <cell r="D46" t="str">
            <v>秋风落尽</v>
          </cell>
          <cell r="E46" t="str">
            <v>身法</v>
          </cell>
          <cell r="F46" t="str">
            <v>清风剑法 2</v>
          </cell>
          <cell r="G46" t="str">
            <v>7.2</v>
          </cell>
          <cell r="H46" t="str">
            <v>Skill2</v>
          </cell>
        </row>
        <row r="47">
          <cell r="B47" t="str">
            <v>单手轻刃</v>
          </cell>
          <cell r="C47" t="str">
            <v>清风剑法</v>
          </cell>
          <cell r="D47" t="str">
            <v>朔风厉松</v>
          </cell>
          <cell r="E47" t="str">
            <v>身法</v>
          </cell>
          <cell r="F47" t="str">
            <v>清风剑法 3</v>
          </cell>
          <cell r="G47" t="str">
            <v>5</v>
          </cell>
          <cell r="H47" t="str">
            <v>Skill3</v>
          </cell>
        </row>
        <row r="48">
          <cell r="B48" t="str">
            <v>单手轻刃</v>
          </cell>
          <cell r="C48" t="str">
            <v>沧海观澜刀法</v>
          </cell>
          <cell r="D48" t="str">
            <v>焚沧断海</v>
          </cell>
          <cell r="E48" t="str">
            <v>武力</v>
          </cell>
          <cell r="F48" t="str">
            <v>斩杀刀1</v>
          </cell>
          <cell r="G48" t="str">
            <v>2.6</v>
          </cell>
          <cell r="H48" t="str">
            <v>Skill1</v>
          </cell>
        </row>
        <row r="49">
          <cell r="B49" t="str">
            <v>单手轻刃</v>
          </cell>
          <cell r="C49" t="str">
            <v>沧海观澜刀法</v>
          </cell>
          <cell r="D49" t="str">
            <v>焚沧断海</v>
          </cell>
          <cell r="E49" t="str">
            <v>武力</v>
          </cell>
          <cell r="F49" t="str">
            <v>斩杀刀2</v>
          </cell>
          <cell r="G49" t="str">
            <v>3.2</v>
          </cell>
          <cell r="H49" t="str">
            <v>Skill1</v>
          </cell>
        </row>
        <row r="50">
          <cell r="B50" t="str">
            <v>单手轻刃</v>
          </cell>
          <cell r="C50" t="str">
            <v>沧海观澜刀法</v>
          </cell>
          <cell r="D50" t="str">
            <v>临碣寒</v>
          </cell>
          <cell r="E50" t="str">
            <v>武力</v>
          </cell>
          <cell r="F50" t="str">
            <v>斩杀刀3</v>
          </cell>
          <cell r="G50" t="str">
            <v>6</v>
          </cell>
          <cell r="H50" t="str">
            <v>Skill2</v>
          </cell>
        </row>
        <row r="51">
          <cell r="B51" t="str">
            <v>单手轻刃</v>
          </cell>
          <cell r="C51" t="str">
            <v>沧海观澜刀法</v>
          </cell>
          <cell r="D51" t="str">
            <v>骇浪惊涛</v>
          </cell>
          <cell r="E51" t="str">
            <v>武力</v>
          </cell>
          <cell r="F51" t="str">
            <v>斩杀刀4</v>
          </cell>
          <cell r="G51" t="str">
            <v>5.1</v>
          </cell>
          <cell r="H51" t="str">
            <v>Skill3</v>
          </cell>
        </row>
        <row r="52">
          <cell r="B52" t="str">
            <v>单手轻刃</v>
          </cell>
          <cell r="C52" t="str">
            <v>两仪剑法</v>
          </cell>
          <cell r="D52" t="str">
            <v>分阴阳</v>
          </cell>
          <cell r="E52" t="str">
            <v>内息</v>
          </cell>
          <cell r="F52" t="str">
            <v>五段伤害</v>
          </cell>
          <cell r="G52"/>
          <cell r="H52" t="str">
            <v>Skill1</v>
          </cell>
        </row>
        <row r="53">
          <cell r="B53" t="str">
            <v>单手轻刃</v>
          </cell>
          <cell r="C53" t="str">
            <v>两仪剑法</v>
          </cell>
          <cell r="D53" t="str">
            <v>割昏晓</v>
          </cell>
          <cell r="E53" t="str">
            <v>内息</v>
          </cell>
          <cell r="F53" t="str">
            <v>持剑挥舞一个圆周，然后刺出，一道剑气飞行出去，长度3个剑身长度，剑气刺击敌方。</v>
          </cell>
          <cell r="G53"/>
          <cell r="H53" t="str">
            <v>Skill2</v>
          </cell>
        </row>
        <row r="54">
          <cell r="B54" t="str">
            <v>单手轻刃</v>
          </cell>
          <cell r="C54" t="str">
            <v>两仪剑法</v>
          </cell>
          <cell r="D54" t="str">
            <v>荡寰宇</v>
          </cell>
          <cell r="E54" t="str">
            <v>内息</v>
          </cell>
          <cell r="F54" t="str">
            <v>右手竖持剑，左手做剑指手势，顺着剑柄滑向剑头，转身然后挥剑从上向下斩，剑气特效比剑本身延长2个剑身长度。</v>
          </cell>
          <cell r="G54"/>
          <cell r="H54" t="str">
            <v>Skill3</v>
          </cell>
        </row>
        <row r="55">
          <cell r="B55" t="str">
            <v>扇法</v>
          </cell>
          <cell r="C55" t="str">
            <v>悲遮扇法</v>
          </cell>
          <cell r="D55" t="str">
            <v>问秋风</v>
          </cell>
          <cell r="E55" t="str">
            <v>内息</v>
          </cell>
          <cell r="F55" t="str">
            <v>扇子的第一技能：问秋风 持扇直刺</v>
          </cell>
          <cell r="G55" t="str">
            <v>2.6</v>
          </cell>
          <cell r="H55" t="str">
            <v>Skill1</v>
          </cell>
        </row>
        <row r="56">
          <cell r="B56" t="str">
            <v>扇法</v>
          </cell>
          <cell r="C56" t="str">
            <v>悲遮扇法</v>
          </cell>
          <cell r="D56" t="str">
            <v>归去来</v>
          </cell>
          <cell r="E56" t="str">
            <v>内息</v>
          </cell>
          <cell r="F56" t="str">
            <v>扇子的第二技能：归去来   抛出折扇</v>
          </cell>
          <cell r="G56" t="str">
            <v>5</v>
          </cell>
          <cell r="H56" t="str">
            <v>Skill2</v>
          </cell>
        </row>
        <row r="57">
          <cell r="B57" t="str">
            <v>扇法</v>
          </cell>
          <cell r="C57" t="str">
            <v>悲遮扇法</v>
          </cell>
          <cell r="D57" t="str">
            <v>柔云绕指</v>
          </cell>
          <cell r="E57" t="str">
            <v>内息</v>
          </cell>
          <cell r="F57" t="str">
            <v>扇子的第3技能  5. 扇子处于展开状态向前攻击，在短距离旋转两次后，扇子将回手</v>
          </cell>
          <cell r="G57" t="str">
            <v>2.8</v>
          </cell>
          <cell r="H57" t="str">
            <v>Skill3</v>
          </cell>
        </row>
        <row r="58">
          <cell r="B58" t="str">
            <v>拳掌</v>
          </cell>
          <cell r="C58" t="str">
            <v>千锻拳势</v>
          </cell>
          <cell r="D58" t="str">
            <v>古锤-贯体</v>
          </cell>
          <cell r="E58" t="str">
            <v>武力</v>
          </cell>
          <cell r="F58" t="str">
            <v>重拳冲击，猛击敌方腹部，造成{0}点伤害，在短暂间隔后爆发内劲，使目标倒地。</v>
          </cell>
          <cell r="G58"/>
          <cell r="H58" t="str">
            <v>Skill1</v>
          </cell>
        </row>
        <row r="59">
          <cell r="B59" t="str">
            <v>拳掌</v>
          </cell>
          <cell r="C59" t="str">
            <v>千锻拳势</v>
          </cell>
          <cell r="D59" t="str">
            <v>古锤-叠冲</v>
          </cell>
          <cell r="E59" t="str">
            <v>武力</v>
          </cell>
          <cell r="F59" t="str">
            <v>古锤-贯体式施展后{0}秒内可以施展，追击敌方目标，造成{0}点伤害，在短暂间隔后爆发内劲，使目标倒地。</v>
          </cell>
          <cell r="G59"/>
          <cell r="H59" t="str">
            <v>Skill2</v>
          </cell>
        </row>
        <row r="60">
          <cell r="B60" t="str">
            <v>拳掌</v>
          </cell>
          <cell r="C60" t="str">
            <v>千锻拳势</v>
          </cell>
          <cell r="D60" t="str">
            <v>古锤-锻终</v>
          </cell>
          <cell r="E60" t="str">
            <v>武力</v>
          </cell>
          <cell r="F60" t="str">
            <v>古锤-叠冲式施展后{0}秒内可以施展，追击敌方目标，造成{0}点伤害，对目标造成击飞效果。</v>
          </cell>
          <cell r="G60"/>
          <cell r="H60" t="str">
            <v>Skill3</v>
          </cell>
        </row>
        <row r="61">
          <cell r="B61" t="str">
            <v>拳掌</v>
          </cell>
          <cell r="C61" t="str">
            <v>伏阳开碑拳</v>
          </cell>
          <cell r="D61" t="str">
            <v>旭烈万缕</v>
          </cell>
          <cell r="E61" t="str">
            <v>武力</v>
          </cell>
          <cell r="F61" t="str">
            <v>对前方目标造成迅速的（4）次伤害，每段造成{0}点伤害。
消耗：（5）点真气。
攻击部位：（胸腹）
冷却时间：（9s）</v>
          </cell>
          <cell r="G61"/>
          <cell r="H61" t="str">
            <v>Skill1</v>
          </cell>
        </row>
        <row r="62">
          <cell r="B62" t="str">
            <v>拳掌</v>
          </cell>
          <cell r="C62" t="str">
            <v>伏阳开碑拳</v>
          </cell>
          <cell r="D62" t="str">
            <v>镇残碑</v>
          </cell>
          <cell r="E62" t="str">
            <v>武力</v>
          </cell>
          <cell r="F62" t="str">
            <v>骤起膝击，对目标{0}点伤害，若成功命中目标，则自动追加后续2次攻击，分别造成{0}点，与{0}点伤害，此技能可中断普通攻击，强制施展。
消耗：（3）点真气。
攻击部位：（胸腹）
冷却时间：（9s）</v>
          </cell>
          <cell r="G62"/>
          <cell r="H62" t="str">
            <v>Skill2</v>
          </cell>
        </row>
        <row r="63">
          <cell r="B63" t="str">
            <v>拳掌</v>
          </cell>
          <cell r="C63" t="str">
            <v>伏阳开碑拳</v>
          </cell>
          <cell r="D63" t="str">
            <v>伏邪诛阳</v>
          </cell>
          <cell r="E63" t="str">
            <v>武力</v>
          </cell>
          <cell r="F63" t="str">
            <v>向前下方肘击，对目标{0}点伤害，反转侧身肘击，再对目标{0}点伤害。
消耗：（3）点真气。
攻击部位：（胸腹）
冷却时间：（9s）
可中断普通攻击</v>
          </cell>
          <cell r="G63"/>
          <cell r="H63" t="str">
            <v>Skill3</v>
          </cell>
        </row>
        <row r="64">
          <cell r="B64" t="str">
            <v>拳掌</v>
          </cell>
          <cell r="C64" t="str">
            <v>太极拳</v>
          </cell>
          <cell r="D64" t="str">
            <v>大道始分</v>
          </cell>
          <cell r="E64" t="str">
            <v>内息</v>
          </cell>
          <cell r="F64" t="str">
            <v>太极拳的第一技能：连出五拳，后面加被动可以连出六拳</v>
          </cell>
          <cell r="G64" t="str">
            <v>2</v>
          </cell>
          <cell r="H64" t="str">
            <v>Skill1</v>
          </cell>
        </row>
        <row r="65">
          <cell r="B65" t="str">
            <v>拳掌</v>
          </cell>
          <cell r="C65" t="str">
            <v>太极拳</v>
          </cell>
          <cell r="D65" t="str">
            <v>合太极</v>
          </cell>
          <cell r="E65" t="str">
            <v>内息</v>
          </cell>
          <cell r="F65" t="str">
            <v>太极拳的第二技能 主动技能：按键不动后，我方做招架状，任何攻击打过来都会被化解，然后把敌方推到身后且处于踉跄状态</v>
          </cell>
          <cell r="G65" t="str">
            <v>2</v>
          </cell>
          <cell r="H65" t="str">
            <v>Skill2</v>
          </cell>
        </row>
        <row r="66">
          <cell r="B66" t="str">
            <v>拳掌</v>
          </cell>
          <cell r="C66" t="str">
            <v>太极拳</v>
          </cell>
          <cell r="D66" t="str">
            <v>开太极</v>
          </cell>
          <cell r="E66" t="str">
            <v>内息</v>
          </cell>
          <cell r="F66" t="str">
            <v>太极拳的第三技能：按键后如果马上松开，会直接爆炸，伤害为X+内息*系数/境界，如果之前有储能的BUFF，加上储能的伤害并清除储能BUFF。</v>
          </cell>
          <cell r="G66" t="str">
            <v>5</v>
          </cell>
          <cell r="H66" t="str">
            <v>Skill3</v>
          </cell>
        </row>
        <row r="67">
          <cell r="B67" t="str">
            <v>长兵</v>
          </cell>
          <cell r="C67" t="str">
            <v>北顾枪法</v>
          </cell>
          <cell r="D67" t="str">
            <v>望三关</v>
          </cell>
          <cell r="E67" t="str">
            <v>身法</v>
          </cell>
          <cell r="F67" t="str">
            <v>回马枪法的第一技能：抖枪花3次，每抖一次攻击3次，也就是3个枪花，浮空</v>
          </cell>
          <cell r="G67" t="str">
            <v>2</v>
          </cell>
          <cell r="H67" t="str">
            <v>Skill1</v>
          </cell>
        </row>
        <row r="68">
          <cell r="B68" t="str">
            <v>长兵</v>
          </cell>
          <cell r="C68" t="str">
            <v>北顾枪法</v>
          </cell>
          <cell r="D68" t="str">
            <v>横叠嶂</v>
          </cell>
          <cell r="E68" t="str">
            <v>身法</v>
          </cell>
          <cell r="F68" t="str">
            <v>回马枪法的第二技能 枪插地，双手握住枪尾，撑杆，翻身跳到敌人背后，落地后方向依然是不变</v>
          </cell>
          <cell r="G68" t="str">
            <v>2</v>
          </cell>
          <cell r="H68" t="str">
            <v>Skill2</v>
          </cell>
        </row>
        <row r="69">
          <cell r="B69" t="str">
            <v>长兵</v>
          </cell>
          <cell r="C69" t="str">
            <v>北顾枪法</v>
          </cell>
          <cell r="D69" t="str">
            <v>钧北顾</v>
          </cell>
          <cell r="E69" t="str">
            <v>身法</v>
          </cell>
          <cell r="F69" t="str">
            <v>回马枪法的第三技能：回马枪，向同一方向移动时，产生BUFF，提升1技能伤害，一直持续到转向或者释放技能时消失，本技能反向攻击，伤害根据BUFF时长决定，最高提升50%</v>
          </cell>
          <cell r="G69" t="str">
            <v>5</v>
          </cell>
          <cell r="H69" t="str">
            <v>Skill3</v>
          </cell>
        </row>
        <row r="70">
          <cell r="B70" t="str">
            <v>长兵</v>
          </cell>
          <cell r="C70" t="str">
            <v>玄黄入阵旌</v>
          </cell>
          <cell r="D70" t="str">
            <v>九州纵横</v>
          </cell>
          <cell r="E70" t="str">
            <v>武力</v>
          </cell>
          <cell r="F70" t="str">
            <v>来回滑行3次</v>
          </cell>
          <cell r="G70" t="str">
            <v>2</v>
          </cell>
          <cell r="H70" t="str">
            <v>Skill1</v>
          </cell>
        </row>
        <row r="71">
          <cell r="B71" t="str">
            <v>长兵</v>
          </cell>
          <cell r="C71" t="str">
            <v>玄黄入阵旌</v>
          </cell>
          <cell r="D71" t="str">
            <v>九州纵横</v>
          </cell>
          <cell r="E71" t="str">
            <v>武力</v>
          </cell>
          <cell r="F71" t="str">
            <v>Skill10的第四招</v>
          </cell>
          <cell r="G71">
            <v>2</v>
          </cell>
          <cell r="H71" t="str">
            <v>Skill1</v>
          </cell>
        </row>
        <row r="72">
          <cell r="B72" t="str">
            <v>长兵</v>
          </cell>
          <cell r="C72" t="str">
            <v>玄黄入阵旌</v>
          </cell>
          <cell r="D72" t="str">
            <v>十方共主</v>
          </cell>
          <cell r="E72" t="str">
            <v>武力</v>
          </cell>
          <cell r="F72" t="str">
            <v>水平旋转自身挥舞枪身和腿部，对身边所有敌人造成（2）次（X）点伤害</v>
          </cell>
          <cell r="G72" t="str">
            <v>2</v>
          </cell>
          <cell r="H72" t="str">
            <v>Skill2</v>
          </cell>
        </row>
        <row r="73">
          <cell r="B73" t="str">
            <v>长兵</v>
          </cell>
          <cell r="C73" t="str">
            <v>玄黄入阵旌</v>
          </cell>
          <cell r="D73" t="str">
            <v>八荒尽取</v>
          </cell>
          <cell r="E73" t="str">
            <v>武力</v>
          </cell>
          <cell r="F73" t="str">
            <v>持枪攻击3次，对前方目标造成3次（X）点伤害，此技能可中断普通攻击强制施展。</v>
          </cell>
          <cell r="G73" t="str">
            <v>5</v>
          </cell>
          <cell r="H73" t="str">
            <v>Skill3</v>
          </cell>
        </row>
        <row r="74">
          <cell r="B74" t="str">
            <v>长兵</v>
          </cell>
          <cell r="C74" t="str">
            <v>众相菩提杖</v>
          </cell>
          <cell r="D74" t="str">
            <v>无我无相</v>
          </cell>
          <cell r="E74" t="str">
            <v>筋骨</v>
          </cell>
          <cell r="F74" t="str">
            <v>旋转4次。</v>
          </cell>
          <cell r="G74"/>
          <cell r="H74" t="str">
            <v>Skill1</v>
          </cell>
        </row>
        <row r="75">
          <cell r="B75" t="str">
            <v>长兵</v>
          </cell>
          <cell r="C75" t="str">
            <v>众相菩提杖</v>
          </cell>
          <cell r="D75" t="str">
            <v>一苇横江</v>
          </cell>
          <cell r="E75" t="str">
            <v>筋骨</v>
          </cell>
          <cell r="F75" t="str">
            <v>站立于棍上，按住键位不动时，最多持续3秒，可以弹反所有飞行道具，格挡攻击，松开键位时，棍棒弹起攻击前方敌人，击飞。</v>
          </cell>
          <cell r="G75"/>
          <cell r="H75" t="str">
            <v>Skill2</v>
          </cell>
        </row>
        <row r="76">
          <cell r="B76" t="str">
            <v>长兵</v>
          </cell>
          <cell r="C76" t="str">
            <v>众相菩提杖</v>
          </cell>
          <cell r="D76" t="str">
            <v>拈花掷象</v>
          </cell>
          <cell r="E76" t="str">
            <v>筋骨</v>
          </cell>
          <cell r="F76" t="str">
            <v>格挡状态下，按下此键，弹反，并向前横踢一脚，随后挥棍3次，非格挡状态下也可以直接使用但无弹反，浮空。</v>
          </cell>
          <cell r="G76"/>
          <cell r="H76" t="str">
            <v>Skill1</v>
          </cell>
        </row>
        <row r="77">
          <cell r="B77" t="str">
            <v>重刃</v>
          </cell>
          <cell r="C77" t="str">
            <v>斩铁无锋卷</v>
          </cell>
          <cell r="D77" t="str">
            <v>锋卷破浪</v>
          </cell>
          <cell r="E77" t="str">
            <v>武力</v>
          </cell>
          <cell r="F77" t="str">
            <v>横着挥舞重刃1次，旋转身体再挥舞1次，向前一步旋转身体再挥舞1次，最后一次击飞（都是面向前方）</v>
          </cell>
          <cell r="G77" t="str">
            <v>2</v>
          </cell>
          <cell r="H77" t="str">
            <v>Skill1</v>
          </cell>
        </row>
        <row r="78">
          <cell r="B78" t="str">
            <v>重刃</v>
          </cell>
          <cell r="C78" t="str">
            <v>斩铁无锋卷</v>
          </cell>
          <cell r="D78" t="str">
            <v>覆压千钧</v>
          </cell>
          <cell r="E78" t="str">
            <v>武力</v>
          </cell>
          <cell r="F78" t="str">
            <v>在空中时候，身体可以圈成轮子形状，然后旋转攻击3次，原地按键则多一个向前跳跃的动作</v>
          </cell>
          <cell r="G78" t="str">
            <v>2</v>
          </cell>
          <cell r="H78" t="str">
            <v>Skill2</v>
          </cell>
        </row>
        <row r="79">
          <cell r="B79" t="str">
            <v>重刃</v>
          </cell>
          <cell r="C79" t="str">
            <v>斩铁无锋卷</v>
          </cell>
          <cell r="D79" t="str">
            <v>夜斩石虎</v>
          </cell>
          <cell r="E79" t="str">
            <v>武力</v>
          </cell>
          <cell r="F79" t="str">
            <v>双手握刀，旋转，每3帧消耗1真气攻击1次，直到真气为0停止旋转，对身边所有目标造成伤害，可以自由移动。</v>
          </cell>
          <cell r="G79" t="str">
            <v>1</v>
          </cell>
          <cell r="H79" t="str">
            <v>Skill3</v>
          </cell>
        </row>
        <row r="80">
          <cell r="B80" t="str">
            <v>双手轻刃</v>
          </cell>
          <cell r="C80" t="str">
            <v>无心流·拔刀术</v>
          </cell>
          <cell r="D80" t="str">
            <v>居·合</v>
          </cell>
          <cell r="E80" t="str">
            <v>武力</v>
          </cell>
          <cell r="F80" t="str">
            <v>双手轻刃的第一个技能</v>
          </cell>
          <cell r="G80" t="str">
            <v>2.1</v>
          </cell>
          <cell r="H80" t="str">
            <v>Skill1</v>
          </cell>
        </row>
        <row r="81">
          <cell r="B81" t="str">
            <v>双手轻刃</v>
          </cell>
          <cell r="C81" t="str">
            <v>无心流·拔刀术</v>
          </cell>
          <cell r="D81" t="str">
            <v>刀术.里切</v>
          </cell>
          <cell r="E81" t="str">
            <v>武力</v>
          </cell>
          <cell r="F81" t="str">
            <v>双手轻刃的第二个技能</v>
          </cell>
          <cell r="G81" t="str">
            <v>2.3</v>
          </cell>
          <cell r="H81" t="str">
            <v>Skill2</v>
          </cell>
        </row>
        <row r="82">
          <cell r="B82" t="str">
            <v>双手轻刃</v>
          </cell>
          <cell r="C82" t="str">
            <v>无心流·拔刀术</v>
          </cell>
          <cell r="D82" t="str">
            <v>刀术.里返</v>
          </cell>
          <cell r="E82" t="str">
            <v>武力</v>
          </cell>
          <cell r="F82" t="str">
            <v>双手轻刃的第三个技能</v>
          </cell>
          <cell r="G82" t="str">
            <v>2.3</v>
          </cell>
          <cell r="H82" t="str">
            <v>Skill3</v>
          </cell>
        </row>
        <row r="83">
          <cell r="B83" t="str">
            <v>暗器</v>
          </cell>
          <cell r="C83" t="str">
            <v>暴雨梨花刀</v>
          </cell>
          <cell r="D83" t="str">
            <v>雨骤</v>
          </cell>
          <cell r="E83" t="str">
            <v>身法</v>
          </cell>
          <cell r="F83" t="str">
            <v>消耗：消耗（6）点真气，
冷却时间：（10s）
攻击部位：（胸部）
攻击距离2-10格</v>
          </cell>
          <cell r="G83"/>
          <cell r="H83" t="str">
            <v>Skill1</v>
          </cell>
        </row>
        <row r="84">
          <cell r="B84" t="str">
            <v>暗器</v>
          </cell>
          <cell r="C84" t="str">
            <v>暴雨梨花刀</v>
          </cell>
          <cell r="D84" t="str">
            <v>花绽盛</v>
          </cell>
          <cell r="E84" t="str">
            <v>身法</v>
          </cell>
          <cell r="F84" t="str">
            <v>左手向前挥舞半周，甩出5把飞刀，攻击面前90度扇形范围所有敌人，同时给敌人DEBUFF减速20%，持续3秒。
消耗：消耗（3）点真气，
冷却时间：（5s）
攻击部位：（胸部）
攻击距离1-2格
可中断普通攻击</v>
          </cell>
          <cell r="G84"/>
          <cell r="H84" t="str">
            <v>Skill2</v>
          </cell>
        </row>
        <row r="85">
          <cell r="B85" t="str">
            <v>暗器</v>
          </cell>
          <cell r="C85" t="str">
            <v>暴雨梨花刀</v>
          </cell>
          <cell r="D85" t="str">
            <v>暴雨梨花</v>
          </cell>
          <cell r="E85" t="str">
            <v>身法</v>
          </cell>
          <cell r="F85" t="str">
            <v>身体旋转一周，挥出10把飞刀，攻击全部方向所有敌人
消耗：消耗（5）点真气，
冷却时间：（8s）
攻击部位：（胸部）
攻击距离1-2格
可中断普通攻击</v>
          </cell>
          <cell r="G85"/>
          <cell r="H85" t="str">
            <v>Skill3</v>
          </cell>
        </row>
        <row r="86">
          <cell r="B86" t="str">
            <v>腿脚</v>
          </cell>
          <cell r="C86" t="str">
            <v>醉饮降龙无双式</v>
          </cell>
          <cell r="D86" t="str">
            <v>飞龙在天</v>
          </cell>
          <cell r="E86" t="str">
            <v>武力</v>
          </cell>
          <cell r="F86" t="str">
            <v>腿脚的第一个技能</v>
          </cell>
          <cell r="G86" t="str">
            <v>2.1</v>
          </cell>
          <cell r="H86" t="str">
            <v>Skill1</v>
          </cell>
        </row>
        <row r="87">
          <cell r="B87" t="str">
            <v>腿脚</v>
          </cell>
          <cell r="C87" t="str">
            <v>醉饮降龙无双式</v>
          </cell>
          <cell r="D87" t="str">
            <v>龙游天地</v>
          </cell>
          <cell r="E87" t="str">
            <v>武力</v>
          </cell>
          <cell r="F87" t="str">
            <v>腿脚的第二个技能</v>
          </cell>
          <cell r="G87" t="str">
            <v>2.3</v>
          </cell>
          <cell r="H87" t="str">
            <v>Skill2</v>
          </cell>
        </row>
        <row r="88">
          <cell r="B88" t="str">
            <v>腿脚</v>
          </cell>
          <cell r="C88" t="str">
            <v>醉饮降龙无双式</v>
          </cell>
          <cell r="D88" t="str">
            <v>神龙摆尾</v>
          </cell>
          <cell r="E88" t="str">
            <v>武力</v>
          </cell>
          <cell r="F88" t="str">
            <v>腿脚的第三个技能</v>
          </cell>
          <cell r="G88" t="str">
            <v>2.3</v>
          </cell>
          <cell r="H88" t="str">
            <v>Skill3</v>
          </cell>
        </row>
        <row r="89">
          <cell r="B89"/>
          <cell r="C89"/>
          <cell r="D89"/>
          <cell r="E89"/>
          <cell r="F89"/>
          <cell r="G89"/>
          <cell r="H89"/>
        </row>
        <row r="90">
          <cell r="B90" t="str">
            <v>体力消耗类型</v>
          </cell>
          <cell r="C90" t="str">
            <v>初始</v>
          </cell>
          <cell r="D90" t="str">
            <v>最大</v>
          </cell>
          <cell r="E90" t="e">
            <v>#N/A</v>
          </cell>
        </row>
        <row r="91">
          <cell r="B91"/>
          <cell r="C91">
            <v>100</v>
          </cell>
          <cell r="D91">
            <v>150</v>
          </cell>
        </row>
        <row r="92">
          <cell r="B92" t="str">
            <v>普攻</v>
          </cell>
          <cell r="C92"/>
          <cell r="D92"/>
        </row>
        <row r="93">
          <cell r="B93" t="str">
            <v>重击/蓄力重击</v>
          </cell>
          <cell r="C93">
            <v>25</v>
          </cell>
          <cell r="D93">
            <v>75</v>
          </cell>
          <cell r="E93" t="str">
            <v>重击蓄力3秒</v>
          </cell>
          <cell r="G93">
            <v>1</v>
          </cell>
        </row>
        <row r="94">
          <cell r="B94" t="str">
            <v>持续格挡</v>
          </cell>
          <cell r="C94">
            <v>5</v>
          </cell>
          <cell r="D94">
            <v>5</v>
          </cell>
          <cell r="E94" t="str">
            <v>每秒</v>
          </cell>
          <cell r="G94">
            <v>23</v>
          </cell>
        </row>
        <row r="95">
          <cell r="B95" t="str">
            <v>后跳</v>
          </cell>
          <cell r="C95">
            <v>15</v>
          </cell>
          <cell r="D95">
            <v>15</v>
          </cell>
          <cell r="E95" t="str">
            <v>每次</v>
          </cell>
          <cell r="G95">
            <v>2</v>
          </cell>
        </row>
        <row r="96">
          <cell r="B96" t="str">
            <v>跳跃</v>
          </cell>
          <cell r="C96">
            <v>10</v>
          </cell>
          <cell r="D96">
            <v>10</v>
          </cell>
          <cell r="E96" t="str">
            <v>每次</v>
          </cell>
          <cell r="G96">
            <v>23</v>
          </cell>
        </row>
        <row r="97">
          <cell r="B97" t="str">
            <v>通式1</v>
          </cell>
          <cell r="C97">
            <v>15</v>
          </cell>
          <cell r="D97">
            <v>15</v>
          </cell>
          <cell r="E97" t="str">
            <v>每次</v>
          </cell>
          <cell r="G97">
            <v>12.25</v>
          </cell>
        </row>
        <row r="98">
          <cell r="B98" t="str">
            <v>通式2</v>
          </cell>
          <cell r="C98">
            <v>15</v>
          </cell>
          <cell r="D98">
            <v>15</v>
          </cell>
          <cell r="E98" t="str">
            <v>每次</v>
          </cell>
        </row>
        <row r="99">
          <cell r="B99"/>
          <cell r="C99">
            <v>85</v>
          </cell>
          <cell r="D99"/>
        </row>
        <row r="100">
          <cell r="B100"/>
          <cell r="C100"/>
          <cell r="D100"/>
        </row>
        <row r="101">
          <cell r="B101" t="str">
            <v>剑</v>
          </cell>
          <cell r="C101" t="str">
            <v>普攻</v>
          </cell>
          <cell r="D101"/>
          <cell r="E101"/>
          <cell r="F101" t="str">
            <v>剑的普攻 一段 A1</v>
          </cell>
          <cell r="G101" t="str">
            <v>3.2</v>
          </cell>
          <cell r="H101" t="str">
            <v>Attack</v>
          </cell>
        </row>
        <row r="102">
          <cell r="B102" t="str">
            <v>剑</v>
          </cell>
          <cell r="C102" t="str">
            <v>普攻</v>
          </cell>
          <cell r="D102"/>
          <cell r="E102"/>
          <cell r="F102" t="str">
            <v>剑的普攻 二段 A2</v>
          </cell>
          <cell r="G102" t="str">
            <v>3</v>
          </cell>
          <cell r="H102" t="str">
            <v>Attack</v>
          </cell>
        </row>
        <row r="103">
          <cell r="B103" t="str">
            <v>剑</v>
          </cell>
          <cell r="C103" t="str">
            <v>普攻</v>
          </cell>
          <cell r="D103"/>
          <cell r="E103"/>
          <cell r="F103" t="str">
            <v>剑的普攻 三段 A3</v>
          </cell>
          <cell r="G103" t="str">
            <v>2.8</v>
          </cell>
          <cell r="H103" t="str">
            <v>Attack</v>
          </cell>
        </row>
        <row r="104">
          <cell r="B104" t="str">
            <v>扇子</v>
          </cell>
          <cell r="C104" t="str">
            <v>普攻</v>
          </cell>
          <cell r="D104"/>
          <cell r="E104"/>
          <cell r="F104" t="str">
            <v>扇子的普攻 一段 A1</v>
          </cell>
          <cell r="G104" t="str">
            <v>2.3</v>
          </cell>
          <cell r="H104" t="str">
            <v>Attack</v>
          </cell>
        </row>
        <row r="105">
          <cell r="B105" t="str">
            <v>扇子</v>
          </cell>
          <cell r="C105" t="str">
            <v>普攻</v>
          </cell>
          <cell r="D105"/>
          <cell r="E105"/>
          <cell r="F105" t="str">
            <v>扇子的普攻 二段 A2</v>
          </cell>
          <cell r="G105" t="str">
            <v>2.9</v>
          </cell>
          <cell r="H105" t="str">
            <v>Attack</v>
          </cell>
        </row>
        <row r="106">
          <cell r="B106" t="str">
            <v>扇子</v>
          </cell>
          <cell r="C106" t="str">
            <v>普攻</v>
          </cell>
          <cell r="D106"/>
          <cell r="E106"/>
          <cell r="F106" t="str">
            <v>扇子的普攻 三段 A3</v>
          </cell>
          <cell r="G106" t="str">
            <v>3.4</v>
          </cell>
          <cell r="H106" t="str">
            <v>Attack</v>
          </cell>
        </row>
        <row r="107">
          <cell r="B107" t="str">
            <v>扇子</v>
          </cell>
          <cell r="C107" t="str">
            <v>普攻</v>
          </cell>
          <cell r="D107"/>
          <cell r="E107"/>
          <cell r="F107" t="str">
            <v>扇子的普攻 四段 A4</v>
          </cell>
          <cell r="G107" t="str">
            <v>3.4</v>
          </cell>
          <cell r="H107" t="str">
            <v>Attack</v>
          </cell>
        </row>
        <row r="108">
          <cell r="B108" t="str">
            <v>拳</v>
          </cell>
          <cell r="C108" t="str">
            <v>普攻</v>
          </cell>
          <cell r="D108"/>
          <cell r="E108"/>
          <cell r="F108" t="str">
            <v>拳的普攻 一段 A1</v>
          </cell>
          <cell r="G108" t="str">
            <v>2.1</v>
          </cell>
          <cell r="H108" t="str">
            <v>Attack</v>
          </cell>
        </row>
        <row r="109">
          <cell r="B109" t="str">
            <v>拳</v>
          </cell>
          <cell r="C109" t="str">
            <v>普攻</v>
          </cell>
          <cell r="D109"/>
          <cell r="E109"/>
          <cell r="F109" t="str">
            <v>拳的普攻 二段 A2</v>
          </cell>
          <cell r="G109" t="str">
            <v>2.3</v>
          </cell>
          <cell r="H109" t="str">
            <v>Attack</v>
          </cell>
        </row>
        <row r="110">
          <cell r="B110" t="str">
            <v>拳</v>
          </cell>
          <cell r="C110" t="str">
            <v>普攻</v>
          </cell>
          <cell r="D110"/>
          <cell r="E110"/>
          <cell r="F110" t="str">
            <v>拳的普攻 三段 A3</v>
          </cell>
          <cell r="G110" t="str">
            <v>2.3</v>
          </cell>
          <cell r="H110" t="str">
            <v>Attack</v>
          </cell>
        </row>
        <row r="111">
          <cell r="B111" t="str">
            <v>拳</v>
          </cell>
          <cell r="C111" t="str">
            <v>普攻</v>
          </cell>
          <cell r="D111"/>
          <cell r="E111"/>
          <cell r="F111" t="str">
            <v>拳的普攻 四段 A4</v>
          </cell>
          <cell r="G111" t="str">
            <v>2.5</v>
          </cell>
          <cell r="H111" t="str">
            <v>Attack</v>
          </cell>
        </row>
        <row r="112">
          <cell r="B112" t="str">
            <v>枪法</v>
          </cell>
          <cell r="C112" t="str">
            <v>普攻</v>
          </cell>
          <cell r="D112"/>
          <cell r="E112"/>
          <cell r="F112" t="str">
            <v>枪法的普攻 一段 A1</v>
          </cell>
          <cell r="G112" t="str">
            <v>3.2</v>
          </cell>
          <cell r="H112" t="str">
            <v>Attack</v>
          </cell>
        </row>
        <row r="113">
          <cell r="B113" t="str">
            <v>枪法</v>
          </cell>
          <cell r="C113" t="str">
            <v>普攻</v>
          </cell>
          <cell r="D113"/>
          <cell r="E113"/>
          <cell r="F113" t="str">
            <v>枪法的普攻 二段 A2</v>
          </cell>
          <cell r="G113" t="str">
            <v>3</v>
          </cell>
          <cell r="H113" t="str">
            <v>Attack</v>
          </cell>
        </row>
        <row r="114">
          <cell r="B114" t="str">
            <v>枪法</v>
          </cell>
          <cell r="C114" t="str">
            <v>普攻</v>
          </cell>
          <cell r="D114"/>
          <cell r="E114"/>
          <cell r="F114" t="str">
            <v>枪法的普攻 三段 A3</v>
          </cell>
          <cell r="G114" t="str">
            <v>2.8</v>
          </cell>
          <cell r="H114" t="str">
            <v>Attack</v>
          </cell>
        </row>
        <row r="115">
          <cell r="B115" t="str">
            <v>绳镖</v>
          </cell>
          <cell r="C115" t="str">
            <v>普攻</v>
          </cell>
          <cell r="D115"/>
          <cell r="E115"/>
          <cell r="F115" t="str">
            <v>绳镖的普攻 一段 A1</v>
          </cell>
          <cell r="G115" t="str">
            <v>5.8</v>
          </cell>
          <cell r="H115" t="str">
            <v>Attack</v>
          </cell>
        </row>
        <row r="116">
          <cell r="B116" t="str">
            <v>绳镖</v>
          </cell>
          <cell r="C116" t="str">
            <v>普攻</v>
          </cell>
          <cell r="D116"/>
          <cell r="E116"/>
          <cell r="F116" t="str">
            <v>绳镖的普攻 二段 A2</v>
          </cell>
          <cell r="G116" t="str">
            <v>5.8</v>
          </cell>
          <cell r="H116" t="str">
            <v>Attack</v>
          </cell>
        </row>
        <row r="117">
          <cell r="B117" t="str">
            <v>绳镖</v>
          </cell>
          <cell r="C117" t="str">
            <v>普攻</v>
          </cell>
          <cell r="D117"/>
          <cell r="E117"/>
          <cell r="F117" t="str">
            <v>绳镖的普攻 三段 A3</v>
          </cell>
          <cell r="G117" t="str">
            <v>5.8</v>
          </cell>
          <cell r="H117" t="str">
            <v>Attack</v>
          </cell>
        </row>
        <row r="118">
          <cell r="B118" t="str">
            <v>重刃</v>
          </cell>
          <cell r="C118" t="str">
            <v>普攻</v>
          </cell>
          <cell r="D118"/>
          <cell r="E118"/>
          <cell r="F118" t="str">
            <v>重刃的普攻 一段 A1</v>
          </cell>
          <cell r="G118" t="str">
            <v>2.1</v>
          </cell>
          <cell r="H118" t="str">
            <v>Attack</v>
          </cell>
        </row>
        <row r="119">
          <cell r="B119" t="str">
            <v>重刃</v>
          </cell>
          <cell r="C119" t="str">
            <v>普攻</v>
          </cell>
          <cell r="D119"/>
          <cell r="E119"/>
          <cell r="F119" t="str">
            <v>重刃的普攻 二段 A2</v>
          </cell>
          <cell r="G119" t="str">
            <v>2.3</v>
          </cell>
          <cell r="H119" t="str">
            <v>Attack</v>
          </cell>
        </row>
        <row r="120">
          <cell r="B120" t="str">
            <v>暗器</v>
          </cell>
          <cell r="C120" t="str">
            <v>普攻</v>
          </cell>
          <cell r="D120"/>
          <cell r="E120"/>
          <cell r="F120" t="str">
            <v>暗器的普攻 一段 A1</v>
          </cell>
          <cell r="G120" t="str">
            <v>10</v>
          </cell>
          <cell r="H120" t="str">
            <v>Attack</v>
          </cell>
        </row>
        <row r="121">
          <cell r="B121" t="str">
            <v>暗器</v>
          </cell>
          <cell r="C121" t="str">
            <v>普攻</v>
          </cell>
          <cell r="D121"/>
          <cell r="E121"/>
          <cell r="F121" t="str">
            <v>暗器的普攻 二段 A2</v>
          </cell>
          <cell r="G121" t="str">
            <v>10</v>
          </cell>
          <cell r="H121" t="str">
            <v>Attack</v>
          </cell>
        </row>
        <row r="122">
          <cell r="B122" t="str">
            <v>暗器</v>
          </cell>
          <cell r="C122" t="str">
            <v>普攻</v>
          </cell>
          <cell r="D122"/>
          <cell r="E122"/>
          <cell r="F122" t="str">
            <v>暗器的普攻 三段 A3</v>
          </cell>
          <cell r="G122" t="str">
            <v>10</v>
          </cell>
          <cell r="H122" t="str">
            <v>Attack</v>
          </cell>
        </row>
        <row r="123">
          <cell r="B123" t="str">
            <v>双手轻刃</v>
          </cell>
          <cell r="C123" t="str">
            <v>普攻</v>
          </cell>
          <cell r="D123"/>
          <cell r="E123"/>
          <cell r="F123" t="str">
            <v>双手轻刃的普攻 一段 A1</v>
          </cell>
          <cell r="G123" t="str">
            <v>2.1</v>
          </cell>
          <cell r="H123" t="str">
            <v>Attack</v>
          </cell>
        </row>
        <row r="124">
          <cell r="B124" t="str">
            <v>双手轻刃</v>
          </cell>
          <cell r="C124" t="str">
            <v>普攻</v>
          </cell>
          <cell r="D124"/>
          <cell r="E124"/>
          <cell r="F124" t="str">
            <v>双手轻刃的普攻 二段 A2</v>
          </cell>
          <cell r="G124" t="str">
            <v>2.3</v>
          </cell>
          <cell r="H124" t="str">
            <v>Attack</v>
          </cell>
        </row>
        <row r="125">
          <cell r="B125" t="str">
            <v>双手轻刃</v>
          </cell>
          <cell r="C125" t="str">
            <v>普攻</v>
          </cell>
          <cell r="D125"/>
          <cell r="E125"/>
          <cell r="F125" t="str">
            <v>双手轻刃的普攻 三段 A3</v>
          </cell>
          <cell r="G125" t="str">
            <v>2.3</v>
          </cell>
          <cell r="H125" t="str">
            <v>Attack</v>
          </cell>
        </row>
        <row r="126">
          <cell r="B126" t="str">
            <v>腿脚</v>
          </cell>
          <cell r="C126" t="str">
            <v>普攻</v>
          </cell>
          <cell r="D126"/>
          <cell r="E126"/>
          <cell r="F126" t="str">
            <v>腿脚的普攻 一段 A1</v>
          </cell>
          <cell r="G126" t="str">
            <v>2.1</v>
          </cell>
          <cell r="H126" t="str">
            <v>Attack</v>
          </cell>
        </row>
        <row r="127">
          <cell r="B127" t="str">
            <v>腿脚</v>
          </cell>
          <cell r="C127" t="str">
            <v>普攻</v>
          </cell>
          <cell r="D127"/>
          <cell r="E127"/>
          <cell r="F127" t="str">
            <v>腿脚的普攻 二段 A2</v>
          </cell>
          <cell r="G127" t="str">
            <v>2.3</v>
          </cell>
          <cell r="H127" t="str">
            <v>Attack</v>
          </cell>
        </row>
        <row r="128">
          <cell r="B128" t="str">
            <v>腿脚</v>
          </cell>
          <cell r="C128" t="str">
            <v>普攻</v>
          </cell>
          <cell r="D128"/>
          <cell r="E128"/>
          <cell r="F128" t="str">
            <v>腿脚的普攻 三段 A3</v>
          </cell>
          <cell r="G128" t="str">
            <v>2.3</v>
          </cell>
          <cell r="H128" t="str">
            <v>Attack</v>
          </cell>
        </row>
        <row r="129">
          <cell r="B129" t="str">
            <v>腿脚</v>
          </cell>
          <cell r="C129" t="str">
            <v>普攻</v>
          </cell>
          <cell r="D129"/>
          <cell r="E129"/>
          <cell r="F129" t="str">
            <v>腿脚的普攻 四段 A4</v>
          </cell>
          <cell r="G129" t="str">
            <v>2.3</v>
          </cell>
          <cell r="H129" t="str">
            <v>Attack</v>
          </cell>
        </row>
        <row r="131">
          <cell r="B131" t="str">
            <v>武学类型</v>
          </cell>
          <cell r="C131" t="str">
            <v>技能内劲</v>
          </cell>
          <cell r="D131" t="str">
            <v>普攻</v>
          </cell>
          <cell r="E131" t="str">
            <v>真气消耗</v>
          </cell>
        </row>
        <row r="132">
          <cell r="B132" t="str">
            <v>近身</v>
          </cell>
          <cell r="C132">
            <v>30</v>
          </cell>
          <cell r="D132">
            <v>100</v>
          </cell>
          <cell r="E132" t="str">
            <v>不缺</v>
          </cell>
        </row>
        <row r="133">
          <cell r="B133" t="str">
            <v>中</v>
          </cell>
          <cell r="C133">
            <v>20</v>
          </cell>
          <cell r="D133">
            <v>70</v>
          </cell>
          <cell r="E133" t="str">
            <v>略缺</v>
          </cell>
        </row>
        <row r="134">
          <cell r="B134" t="str">
            <v>中长</v>
          </cell>
          <cell r="C134">
            <v>20</v>
          </cell>
          <cell r="D134">
            <v>60</v>
          </cell>
          <cell r="E134" t="str">
            <v>输出循环会在过程中缺失真气</v>
          </cell>
        </row>
        <row r="135">
          <cell r="B135" t="str">
            <v>远</v>
          </cell>
          <cell r="C135">
            <v>20</v>
          </cell>
          <cell r="D135">
            <v>50</v>
          </cell>
          <cell r="E135" t="str">
            <v>缺</v>
          </cell>
        </row>
        <row r="137">
          <cell r="F137" t="str">
            <v>循环</v>
          </cell>
        </row>
        <row r="138">
          <cell r="B138" t="str">
            <v>拳/扇子</v>
          </cell>
          <cell r="D138" t="str">
            <v>3次普攻</v>
          </cell>
          <cell r="E138" t="str">
            <v>无启动</v>
          </cell>
          <cell r="F138" t="str">
            <v>普攻+技能+普通+技能</v>
          </cell>
        </row>
        <row r="139">
          <cell r="B139" t="str">
            <v>近身</v>
          </cell>
          <cell r="C139" t="str">
            <v>第一轮</v>
          </cell>
          <cell r="D139"/>
          <cell r="E139"/>
          <cell r="F139"/>
          <cell r="G139"/>
          <cell r="H139"/>
        </row>
        <row r="140">
          <cell r="B140"/>
          <cell r="C140" t="str">
            <v>普攻</v>
          </cell>
          <cell r="D140" t="str">
            <v>技能</v>
          </cell>
          <cell r="E140" t="str">
            <v>普攻</v>
          </cell>
          <cell r="F140" t="str">
            <v>技能</v>
          </cell>
          <cell r="G140" t="str">
            <v>普攻</v>
          </cell>
          <cell r="H140" t="str">
            <v>技能</v>
          </cell>
        </row>
        <row r="141">
          <cell r="B141" t="str">
            <v>内劲</v>
          </cell>
          <cell r="C141">
            <v>0</v>
          </cell>
          <cell r="D141">
            <v>30</v>
          </cell>
          <cell r="E141">
            <v>60</v>
          </cell>
          <cell r="F141">
            <v>90</v>
          </cell>
          <cell r="G141">
            <v>90</v>
          </cell>
          <cell r="H141">
            <v>20</v>
          </cell>
        </row>
        <row r="142">
          <cell r="B142" t="str">
            <v>真气</v>
          </cell>
          <cell r="C142">
            <v>1</v>
          </cell>
          <cell r="D142">
            <v>0</v>
          </cell>
          <cell r="E142">
            <v>1</v>
          </cell>
          <cell r="F142">
            <v>0</v>
          </cell>
          <cell r="G142">
            <v>1</v>
          </cell>
          <cell r="H142">
            <v>1</v>
          </cell>
        </row>
        <row r="143">
          <cell r="B143"/>
          <cell r="E143"/>
          <cell r="F143"/>
        </row>
        <row r="144">
          <cell r="B144"/>
          <cell r="E144"/>
          <cell r="F144"/>
        </row>
        <row r="145">
          <cell r="B145" t="str">
            <v>腿脚/单手轻刃/双手轻刃</v>
          </cell>
          <cell r="D145" t="str">
            <v>4次普攻</v>
          </cell>
          <cell r="E145" t="str">
            <v>2普攻启动</v>
          </cell>
          <cell r="F145" t="str">
            <v>普攻+普攻+技能+普攻+技能+普攻+技能</v>
          </cell>
        </row>
        <row r="146">
          <cell r="B146" t="str">
            <v>中</v>
          </cell>
          <cell r="C146" t="str">
            <v>第一轮</v>
          </cell>
          <cell r="D146"/>
          <cell r="E146"/>
          <cell r="F146"/>
          <cell r="G146"/>
          <cell r="H146"/>
        </row>
        <row r="147">
          <cell r="B147"/>
          <cell r="C147" t="str">
            <v>普攻</v>
          </cell>
          <cell r="D147" t="str">
            <v>普攻</v>
          </cell>
          <cell r="E147" t="str">
            <v>技能</v>
          </cell>
          <cell r="F147" t="str">
            <v>普攻</v>
          </cell>
          <cell r="G147" t="str">
            <v>技能</v>
          </cell>
          <cell r="H147" t="str">
            <v>普攻</v>
          </cell>
        </row>
        <row r="148">
          <cell r="B148" t="str">
            <v>内劲</v>
          </cell>
          <cell r="C148">
            <v>70</v>
          </cell>
          <cell r="D148">
            <v>40</v>
          </cell>
          <cell r="E148">
            <v>60</v>
          </cell>
          <cell r="F148">
            <v>30</v>
          </cell>
          <cell r="G148">
            <v>50</v>
          </cell>
          <cell r="H148">
            <v>20</v>
          </cell>
        </row>
        <row r="149">
          <cell r="B149" t="str">
            <v>真气</v>
          </cell>
          <cell r="C149">
            <v>0</v>
          </cell>
          <cell r="D149">
            <v>1</v>
          </cell>
          <cell r="E149">
            <v>0</v>
          </cell>
          <cell r="F149">
            <v>1</v>
          </cell>
          <cell r="G149">
            <v>0</v>
          </cell>
          <cell r="H149">
            <v>1</v>
          </cell>
        </row>
        <row r="152">
          <cell r="B152" t="str">
            <v>长兵/重刃/</v>
          </cell>
          <cell r="D152" t="str">
            <v>4次普攻</v>
          </cell>
          <cell r="E152" t="str">
            <v>2普攻启动</v>
          </cell>
          <cell r="F152" t="str">
            <v>普攻+普攻+技能+普攻+技能+普攻+普攻技能</v>
          </cell>
        </row>
        <row r="153">
          <cell r="B153" t="str">
            <v>中长</v>
          </cell>
          <cell r="C153" t="str">
            <v>第一轮</v>
          </cell>
          <cell r="D153"/>
          <cell r="E153"/>
          <cell r="F153"/>
          <cell r="G153"/>
          <cell r="H153"/>
        </row>
        <row r="154">
          <cell r="B154"/>
          <cell r="C154" t="str">
            <v>普攻</v>
          </cell>
          <cell r="D154" t="str">
            <v>普攻</v>
          </cell>
          <cell r="E154" t="str">
            <v>技能</v>
          </cell>
          <cell r="F154" t="str">
            <v>普攻</v>
          </cell>
          <cell r="G154" t="str">
            <v>技能</v>
          </cell>
          <cell r="H154" t="str">
            <v>普攻</v>
          </cell>
        </row>
        <row r="155">
          <cell r="B155" t="str">
            <v>内劲</v>
          </cell>
          <cell r="C155">
            <v>60</v>
          </cell>
          <cell r="D155">
            <v>20</v>
          </cell>
          <cell r="E155">
            <v>40</v>
          </cell>
          <cell r="F155">
            <v>0</v>
          </cell>
          <cell r="G155">
            <v>20</v>
          </cell>
          <cell r="H155">
            <v>60</v>
          </cell>
        </row>
        <row r="156">
          <cell r="B156" t="str">
            <v>真气</v>
          </cell>
          <cell r="C156">
            <v>0</v>
          </cell>
          <cell r="D156">
            <v>1</v>
          </cell>
          <cell r="E156">
            <v>0</v>
          </cell>
          <cell r="F156">
            <v>1</v>
          </cell>
          <cell r="G156">
            <v>0</v>
          </cell>
          <cell r="H156">
            <v>0</v>
          </cell>
        </row>
        <row r="159">
          <cell r="B159" t="str">
            <v>暗器/绳镖</v>
          </cell>
          <cell r="D159" t="str">
            <v>6次普攻</v>
          </cell>
          <cell r="E159" t="str">
            <v>2普攻启动</v>
          </cell>
          <cell r="F159" t="str">
            <v>普攻+普攻+技能+普攻+普攻+技能</v>
          </cell>
        </row>
        <row r="160">
          <cell r="B160" t="str">
            <v>远</v>
          </cell>
          <cell r="C160" t="str">
            <v>第一轮</v>
          </cell>
          <cell r="D160"/>
          <cell r="E160"/>
          <cell r="F160"/>
          <cell r="G160"/>
          <cell r="H160"/>
        </row>
        <row r="161">
          <cell r="B161"/>
          <cell r="C161" t="str">
            <v>普攻</v>
          </cell>
          <cell r="D161" t="str">
            <v>普攻</v>
          </cell>
          <cell r="E161" t="str">
            <v>技能</v>
          </cell>
          <cell r="F161" t="str">
            <v>普攻</v>
          </cell>
          <cell r="G161" t="str">
            <v>普攻</v>
          </cell>
          <cell r="H161" t="str">
            <v>技能</v>
          </cell>
        </row>
        <row r="162">
          <cell r="B162" t="str">
            <v>内劲</v>
          </cell>
          <cell r="C162">
            <v>50</v>
          </cell>
          <cell r="D162">
            <v>0</v>
          </cell>
          <cell r="E162">
            <v>20</v>
          </cell>
          <cell r="F162">
            <v>70</v>
          </cell>
          <cell r="G162">
            <v>20</v>
          </cell>
          <cell r="H162">
            <v>40</v>
          </cell>
        </row>
        <row r="163">
          <cell r="B163" t="str">
            <v>真气</v>
          </cell>
          <cell r="C163">
            <v>0</v>
          </cell>
          <cell r="D163">
            <v>1</v>
          </cell>
          <cell r="E163">
            <v>0</v>
          </cell>
          <cell r="F163">
            <v>0</v>
          </cell>
          <cell r="G163">
            <v>1</v>
          </cell>
          <cell r="H163">
            <v>0</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row r="1">
          <cell r="B1" t="str">
            <v>Name</v>
          </cell>
        </row>
        <row r="2">
          <cell r="B2" t="str">
            <v>string</v>
          </cell>
        </row>
        <row r="3">
          <cell r="B3" t="str">
            <v>朔独还</v>
          </cell>
          <cell r="C3">
            <v>1</v>
          </cell>
        </row>
        <row r="4">
          <cell r="B4" t="str">
            <v>神农百草诀</v>
          </cell>
          <cell r="C4">
            <v>2</v>
          </cell>
        </row>
        <row r="5">
          <cell r="B5" t="str">
            <v>混元一气诀</v>
          </cell>
          <cell r="C5">
            <v>3</v>
          </cell>
        </row>
        <row r="6">
          <cell r="B6" t="str">
            <v>北海倒悬</v>
          </cell>
          <cell r="C6">
            <v>4</v>
          </cell>
        </row>
        <row r="7">
          <cell r="B7" t="str">
            <v>噬寰吞鸿</v>
          </cell>
          <cell r="C7">
            <v>5</v>
          </cell>
        </row>
        <row r="8">
          <cell r="B8" t="str">
            <v>扶柳飘絮</v>
          </cell>
          <cell r="C8">
            <v>6</v>
          </cell>
        </row>
        <row r="9">
          <cell r="B9" t="str">
            <v>紫气东来</v>
          </cell>
          <cell r="C9">
            <v>7</v>
          </cell>
        </row>
        <row r="10">
          <cell r="B10" t="str">
            <v>轰雷贯耳</v>
          </cell>
          <cell r="C10">
            <v>8</v>
          </cell>
        </row>
        <row r="11">
          <cell r="B11" t="str">
            <v>无漏金钟</v>
          </cell>
          <cell r="C11">
            <v>9</v>
          </cell>
        </row>
        <row r="12">
          <cell r="B12" t="str">
            <v>虚实相生</v>
          </cell>
          <cell r="C12">
            <v>10</v>
          </cell>
        </row>
        <row r="13">
          <cell r="B13" t="str">
            <v>妙手生春</v>
          </cell>
          <cell r="C13">
            <v>11</v>
          </cell>
        </row>
        <row r="14">
          <cell r="B14" t="str">
            <v>轻别离</v>
          </cell>
          <cell r="C14">
            <v>12</v>
          </cell>
        </row>
        <row r="15">
          <cell r="B15" t="str">
            <v>粘蝉环步</v>
          </cell>
          <cell r="C15">
            <v>13</v>
          </cell>
        </row>
        <row r="16">
          <cell r="B16" t="str">
            <v>凌波生尘</v>
          </cell>
          <cell r="C16">
            <v>14</v>
          </cell>
        </row>
        <row r="17">
          <cell r="B17" t="str">
            <v>狳甲翻</v>
          </cell>
          <cell r="C17">
            <v>15</v>
          </cell>
        </row>
        <row r="18">
          <cell r="B18" t="str">
            <v>广凌纳云</v>
          </cell>
          <cell r="C18">
            <v>16</v>
          </cell>
        </row>
        <row r="19">
          <cell r="B19" t="str">
            <v>离魂鬼降</v>
          </cell>
          <cell r="C19">
            <v>17</v>
          </cell>
        </row>
        <row r="20">
          <cell r="B20" t="str">
            <v>憩燕登云</v>
          </cell>
          <cell r="C20">
            <v>18</v>
          </cell>
        </row>
        <row r="21">
          <cell r="B21" t="str">
            <v>阳关三别</v>
          </cell>
          <cell r="C21">
            <v>19</v>
          </cell>
        </row>
        <row r="22">
          <cell r="B22" t="str">
            <v>冰肌玉骨</v>
          </cell>
          <cell r="C22">
            <v>20</v>
          </cell>
        </row>
        <row r="23">
          <cell r="B23" t="str">
            <v>紫乌啼月</v>
          </cell>
          <cell r="C23">
            <v>21</v>
          </cell>
        </row>
      </sheetData>
      <sheetData sheetId="1"/>
      <sheetData sheetId="2"/>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16"/>
  <sheetViews>
    <sheetView topLeftCell="A848" zoomScale="85" zoomScaleNormal="85" workbookViewId="0">
      <selection activeCell="G885" sqref="G885"/>
    </sheetView>
  </sheetViews>
  <sheetFormatPr defaultColWidth="9" defaultRowHeight="14.4" x14ac:dyDescent="0.25"/>
  <cols>
    <col min="1" max="1" width="10.77734375" style="748" customWidth="1"/>
    <col min="2" max="2" width="12.33203125" style="748" customWidth="1"/>
    <col min="3" max="3" width="20.44140625" style="748" customWidth="1"/>
    <col min="4" max="5" width="17.6640625" style="748" customWidth="1"/>
    <col min="6" max="6" width="59" style="748" customWidth="1"/>
    <col min="7" max="7" width="9.77734375" style="561" customWidth="1"/>
    <col min="8" max="8" width="25" style="561" customWidth="1"/>
    <col min="9" max="9" width="16.5546875" style="561" customWidth="1"/>
    <col min="10" max="10" width="20.6640625" style="561" customWidth="1"/>
    <col min="11" max="11" width="14.44140625" style="561" customWidth="1"/>
    <col min="12" max="12" width="25.33203125" style="561" customWidth="1"/>
    <col min="13" max="13" width="13.44140625" style="561" customWidth="1"/>
    <col min="14" max="14" width="21.6640625" style="561" customWidth="1"/>
    <col min="15" max="15" width="19" customWidth="1"/>
    <col min="16" max="16" width="14.109375" customWidth="1"/>
    <col min="17" max="17" width="12.21875" customWidth="1"/>
    <col min="19" max="19" width="10.5546875"/>
  </cols>
  <sheetData>
    <row r="1" spans="1:19" x14ac:dyDescent="0.25">
      <c r="A1" s="37" t="s">
        <v>0</v>
      </c>
      <c r="B1" s="37" t="s">
        <v>1</v>
      </c>
      <c r="D1" s="748" t="s">
        <v>2</v>
      </c>
      <c r="E1" s="748" t="s">
        <v>3</v>
      </c>
      <c r="F1" s="748" t="s">
        <v>4</v>
      </c>
      <c r="G1" s="561" t="s">
        <v>5</v>
      </c>
    </row>
    <row r="2" spans="1:19" x14ac:dyDescent="0.25">
      <c r="A2" s="37" t="s">
        <v>0</v>
      </c>
      <c r="B2" s="37" t="s">
        <v>1</v>
      </c>
      <c r="C2" s="37" t="s">
        <v>6</v>
      </c>
      <c r="D2" s="37" t="s">
        <v>7</v>
      </c>
      <c r="E2" s="37"/>
      <c r="F2" s="37" t="s">
        <v>8</v>
      </c>
      <c r="G2" s="561" t="s">
        <v>9</v>
      </c>
      <c r="I2" s="561">
        <v>1</v>
      </c>
      <c r="K2" s="561">
        <v>2</v>
      </c>
      <c r="M2" s="561">
        <v>3</v>
      </c>
      <c r="O2" s="561">
        <v>4</v>
      </c>
      <c r="P2" s="561">
        <v>5</v>
      </c>
      <c r="R2" s="561">
        <v>6</v>
      </c>
    </row>
    <row r="3" spans="1:19" x14ac:dyDescent="0.25">
      <c r="A3" s="37">
        <f>VLOOKUP(D3,Sheet3!$C:$AP,40,0)</f>
        <v>2010101</v>
      </c>
      <c r="B3" s="37" t="s">
        <v>10</v>
      </c>
      <c r="C3" s="37" t="s">
        <v>11</v>
      </c>
      <c r="D3" s="37" t="s">
        <v>11</v>
      </c>
      <c r="E3" s="37"/>
      <c r="F3" s="37" t="str">
        <f>I3&amp;K3&amp;M3</f>
        <v>201010100;201010101;</v>
      </c>
      <c r="G3" s="561">
        <v>0</v>
      </c>
      <c r="H3" s="561" t="str">
        <f>B3&amp;C3&amp;$I$2</f>
        <v>天涯月明章朔独还1</v>
      </c>
      <c r="I3" s="561" t="str">
        <f>IF(IFERROR(INDEX(EffectData!$G:$G,MATCH(H3,EffectData!$C:$C,0)),"")&amp;";"=";","",IFERROR(INDEX(EffectData!$G:$G,MATCH(H3,EffectData!$C:$C,0)),"")&amp;";")</f>
        <v>201010100;</v>
      </c>
      <c r="J3" s="561" t="str">
        <f>B3&amp;C3&amp;$K$2</f>
        <v>天涯月明章朔独还2</v>
      </c>
      <c r="K3" s="561" t="str">
        <f>IF(IFERROR(INDEX(EffectData!$G:$G,MATCH(J3,EffectData!$C:$C,0)),"")&amp;";"=";","",IFERROR(INDEX(EffectData!$G:$G,MATCH(J3,EffectData!$C:$C,0)),"")&amp;";")</f>
        <v>201010101;</v>
      </c>
      <c r="L3" s="561" t="str">
        <f>B3&amp;C3&amp;$M$2</f>
        <v>天涯月明章朔独还3</v>
      </c>
      <c r="N3" s="561" t="str">
        <f>B3&amp;C3&amp;$O$2</f>
        <v>天涯月明章朔独还4</v>
      </c>
      <c r="O3" t="str">
        <f>IFERROR(INDEX(EffectData!$G:$G,MATCH(O2,EffectData!$C:$C,0)),"")</f>
        <v/>
      </c>
    </row>
    <row r="4" spans="1:19" x14ac:dyDescent="0.25">
      <c r="A4" s="37">
        <f>VLOOKUP(D4,Sheet3!$C:$AP,40,0)</f>
        <v>2010102</v>
      </c>
      <c r="B4" s="37" t="s">
        <v>10</v>
      </c>
      <c r="C4" s="37" t="s">
        <v>12</v>
      </c>
      <c r="D4" s="37" t="s">
        <v>12</v>
      </c>
      <c r="E4" s="37"/>
      <c r="F4" s="37" t="str">
        <f t="shared" ref="F4:F5" si="0">I4&amp;K4&amp;M4</f>
        <v>201010200;</v>
      </c>
      <c r="G4" s="561">
        <v>0</v>
      </c>
      <c r="H4" s="561" t="str">
        <f t="shared" ref="H4:H5" si="1">B4&amp;C4&amp;$I$2</f>
        <v>天涯月明章执无言1</v>
      </c>
      <c r="I4" s="561" t="str">
        <f>IF(IFERROR(INDEX(EffectData!$G:$G,MATCH(H4,EffectData!$C:$C,0)),"")&amp;";"=";","",IFERROR(INDEX(EffectData!$G:$G,MATCH(H4,EffectData!$C:$C,0)),"")&amp;";")</f>
        <v>201010200;</v>
      </c>
      <c r="J4" s="561" t="str">
        <f t="shared" ref="J4:J135" si="2">B4&amp;C4&amp;$K$2</f>
        <v>天涯月明章执无言2</v>
      </c>
      <c r="L4" s="561" t="str">
        <f t="shared" ref="L4:L5" si="3">B4&amp;C4&amp;$M$2</f>
        <v>天涯月明章执无言3</v>
      </c>
      <c r="N4" s="561" t="str">
        <f t="shared" ref="N4:N5" si="4">B4&amp;C4&amp;$O$2</f>
        <v>天涯月明章执无言4</v>
      </c>
    </row>
    <row r="5" spans="1:19" x14ac:dyDescent="0.25">
      <c r="A5" s="37">
        <f>VLOOKUP(D5,Sheet3!$C:$AP,40,0)</f>
        <v>2010103</v>
      </c>
      <c r="B5" s="37" t="s">
        <v>10</v>
      </c>
      <c r="C5" s="37" t="s">
        <v>13</v>
      </c>
      <c r="D5" s="37" t="s">
        <v>13</v>
      </c>
      <c r="E5" s="37"/>
      <c r="F5" s="37" t="str">
        <f t="shared" si="0"/>
        <v>201010300;</v>
      </c>
      <c r="G5" s="561">
        <v>0</v>
      </c>
      <c r="H5" s="561" t="str">
        <f t="shared" si="1"/>
        <v>天涯月明章涯无书1</v>
      </c>
      <c r="I5" s="561" t="str">
        <f>IF(IFERROR(INDEX(EffectData!$G:$G,MATCH(H5,EffectData!$C:$C,0)),"")&amp;";"=";","",IFERROR(INDEX(EffectData!$G:$G,MATCH(H5,EffectData!$C:$C,0)),"")&amp;";")</f>
        <v>201010300;</v>
      </c>
      <c r="J5" s="561" t="str">
        <f t="shared" si="2"/>
        <v>天涯月明章涯无书2</v>
      </c>
      <c r="L5" s="561" t="str">
        <f t="shared" si="3"/>
        <v>天涯月明章涯无书3</v>
      </c>
      <c r="N5" s="561" t="str">
        <f t="shared" si="4"/>
        <v>天涯月明章涯无书4</v>
      </c>
    </row>
    <row r="6" spans="1:19" x14ac:dyDescent="0.25">
      <c r="A6" s="37">
        <f>VLOOKUP(D6,Sheet3!$C:$AP,40,0)</f>
        <v>2010104</v>
      </c>
      <c r="B6" s="764" t="s">
        <v>10</v>
      </c>
      <c r="C6" s="764" t="s">
        <v>14</v>
      </c>
      <c r="D6" s="764" t="s">
        <v>14</v>
      </c>
      <c r="E6" s="764"/>
      <c r="F6" s="37" t="str">
        <f>I6&amp;K6&amp;M6&amp;O6</f>
        <v>201010401;201010402;201010403;</v>
      </c>
      <c r="G6" s="561">
        <v>0</v>
      </c>
      <c r="H6" s="561" t="str">
        <f t="shared" ref="H6:H158" si="5">B6&amp;C6&amp;$I$2</f>
        <v>天涯月明章晓月残星1</v>
      </c>
      <c r="J6" s="561" t="str">
        <f t="shared" si="2"/>
        <v>天涯月明章晓月残星2</v>
      </c>
      <c r="K6" s="561" t="str">
        <f>IF(IFERROR(INDEX(EffectData!$G:$G,MATCH(J6,EffectData!$C:$C,0)),"")&amp;";"=";","",IFERROR(INDEX(EffectData!$G:$G,MATCH(J6,EffectData!$C:$C,0)),"")&amp;";")</f>
        <v>201010401;</v>
      </c>
      <c r="L6" s="561" t="str">
        <f t="shared" ref="L6:L158" si="6">B6&amp;C6&amp;$M$2</f>
        <v>天涯月明章晓月残星3</v>
      </c>
      <c r="M6" s="561" t="str">
        <f>IF(IFERROR(INDEX(EffectData!$G:$G,MATCH(L6,EffectData!$C:$C,0)),"")&amp;";"=";","",IFERROR(INDEX(EffectData!$G:$G,MATCH(L6,EffectData!$C:$C,0)),"")&amp;";")</f>
        <v>201010402;</v>
      </c>
      <c r="N6" s="561" t="str">
        <f t="shared" ref="N6:N158" si="7">B6&amp;C6&amp;$O$2</f>
        <v>天涯月明章晓月残星4</v>
      </c>
      <c r="O6" s="561" t="str">
        <f>IF(IFERROR(INDEX(EffectData!$G:$G,MATCH(N6,EffectData!$C:$C,0)),"")&amp;";"=";","",IFERROR(INDEX(EffectData!$G:$G,MATCH(N6,EffectData!$C:$C,0)),"")&amp;";")</f>
        <v>201010403;</v>
      </c>
    </row>
    <row r="7" spans="1:19" x14ac:dyDescent="0.25">
      <c r="A7" s="37">
        <f>VLOOKUP(D7,Sheet3!$C:$AP,40,0)</f>
        <v>2010105</v>
      </c>
      <c r="B7" s="764" t="s">
        <v>10</v>
      </c>
      <c r="C7" s="764" t="s">
        <v>15</v>
      </c>
      <c r="D7" s="764" t="s">
        <v>15</v>
      </c>
      <c r="E7" s="764"/>
      <c r="F7" s="37" t="str">
        <f>I7&amp;K7&amp;M7&amp;O7</f>
        <v>201010500;</v>
      </c>
      <c r="G7" s="561">
        <v>0</v>
      </c>
      <c r="H7" s="561" t="str">
        <f t="shared" ref="H7" si="8">B7&amp;C7&amp;$I$2</f>
        <v>天涯月明章人踟躇1</v>
      </c>
      <c r="I7" s="561" t="str">
        <f>IF(IFERROR(INDEX(EffectData!$G:$G,MATCH(H7,EffectData!$C:$C,0)),"")&amp;";"=";","",IFERROR(INDEX(EffectData!$G:$G,MATCH(H7,EffectData!$C:$C,0)),"")&amp;";")</f>
        <v>201010500;</v>
      </c>
      <c r="J7" s="561" t="str">
        <f t="shared" ref="J7" si="9">B7&amp;C7&amp;$K$2</f>
        <v>天涯月明章人踟躇2</v>
      </c>
      <c r="K7" s="561" t="str">
        <f>IF(IFERROR(INDEX(EffectData!$G:$G,MATCH(J7,EffectData!$C:$C,0)),"")&amp;";"=";","",IFERROR(INDEX(EffectData!$G:$G,MATCH(J7,EffectData!$C:$C,0)),"")&amp;";")</f>
        <v/>
      </c>
      <c r="L7" s="561" t="str">
        <f t="shared" ref="L7" si="10">B7&amp;C7&amp;$M$2</f>
        <v>天涯月明章人踟躇3</v>
      </c>
      <c r="M7" s="561" t="str">
        <f>IF(IFERROR(INDEX(EffectData!$G:$G,MATCH(L7,EffectData!$C:$C,0)),"")&amp;";"=";","",IFERROR(INDEX(EffectData!$G:$G,MATCH(L7,EffectData!$C:$C,0)),"")&amp;";")</f>
        <v/>
      </c>
      <c r="N7" s="561" t="str">
        <f t="shared" ref="N7" si="11">B7&amp;C7&amp;$O$2</f>
        <v>天涯月明章人踟躇4</v>
      </c>
      <c r="O7" s="561" t="str">
        <f>IF(IFERROR(INDEX(EffectData!$G:$G,MATCH(N7,EffectData!$C:$C,0)),"")&amp;";"=";","",IFERROR(INDEX(EffectData!$G:$G,MATCH(N7,EffectData!$C:$C,0)),"")&amp;";")</f>
        <v/>
      </c>
    </row>
    <row r="8" spans="1:19" ht="14.55" customHeight="1" x14ac:dyDescent="0.25">
      <c r="A8" s="37">
        <f>VLOOKUP(D8,Sheet3!$C:$AP,40,0)</f>
        <v>2010106</v>
      </c>
      <c r="B8" s="764" t="s">
        <v>10</v>
      </c>
      <c r="C8" s="764" t="s">
        <v>16</v>
      </c>
      <c r="D8" s="764" t="s">
        <v>16</v>
      </c>
      <c r="E8" s="764"/>
      <c r="F8" s="37" t="str">
        <f t="shared" ref="F8" si="12">I8&amp;K8&amp;M8</f>
        <v>201010600;201010601;201010602;</v>
      </c>
      <c r="G8" s="561">
        <v>0</v>
      </c>
      <c r="H8" s="561" t="str">
        <f t="shared" ref="H8" si="13">B8&amp;C8&amp;$I$2</f>
        <v>天涯月明章携吴钩1</v>
      </c>
      <c r="I8" s="561" t="str">
        <f>IF(IFERROR(INDEX(EffectData!$G:$G,MATCH(H8,EffectData!$C:$C,0)),"")&amp;";"=";","",IFERROR(INDEX(EffectData!$G:$G,MATCH(H8,EffectData!$C:$C,0)),"")&amp;";")</f>
        <v>201010600;</v>
      </c>
      <c r="J8" s="561" t="str">
        <f t="shared" si="2"/>
        <v>天涯月明章携吴钩2</v>
      </c>
      <c r="K8" s="561" t="str">
        <f>IF(IFERROR(INDEX(EffectData!$G:$G,MATCH(J8,EffectData!$C:$C,0)),"")&amp;";"=";","",IFERROR(INDEX(EffectData!$G:$G,MATCH(J8,EffectData!$C:$C,0)),"")&amp;";")</f>
        <v>201010601;</v>
      </c>
      <c r="L8" s="561" t="str">
        <f t="shared" ref="L8" si="14">B8&amp;C8&amp;$M$2</f>
        <v>天涯月明章携吴钩3</v>
      </c>
      <c r="M8" s="561" t="str">
        <f>IF(IFERROR(INDEX(EffectData!$G:$G,MATCH(L8,EffectData!$C:$C,0)),"")&amp;";"=";","",IFERROR(INDEX(EffectData!$G:$G,MATCH(L8,EffectData!$C:$C,0)),"")&amp;";")</f>
        <v>201010602;</v>
      </c>
      <c r="N8" s="561" t="str">
        <f t="shared" ref="N8" si="15">B8&amp;C8&amp;$O$2</f>
        <v>天涯月明章携吴钩4</v>
      </c>
      <c r="O8" t="str">
        <f>IFERROR(INDEX(EffectData!$G:$G,MATCH(O4,EffectData!$C:$C,0)),"")</f>
        <v/>
      </c>
    </row>
    <row r="9" spans="1:19" x14ac:dyDescent="0.25">
      <c r="A9" s="37">
        <f>VLOOKUP(D9,Sheet3!$C:$AP,40,0)</f>
        <v>2010107</v>
      </c>
      <c r="B9" s="764" t="s">
        <v>10</v>
      </c>
      <c r="C9" s="764" t="s">
        <v>17</v>
      </c>
      <c r="D9" s="764" t="s">
        <v>17</v>
      </c>
      <c r="E9" s="764"/>
      <c r="F9" s="37" t="str">
        <f>I9&amp;K9&amp;M9&amp;O9</f>
        <v>201010701;201010702;201010703;</v>
      </c>
      <c r="G9" s="561">
        <v>0</v>
      </c>
      <c r="H9" s="561" t="str">
        <f t="shared" si="5"/>
        <v>天涯月明章折桂枝1</v>
      </c>
      <c r="J9" s="561" t="str">
        <f t="shared" si="2"/>
        <v>天涯月明章折桂枝2</v>
      </c>
      <c r="K9" s="561" t="str">
        <f>IF(IFERROR(INDEX(EffectData!$G:$G,MATCH(J9,EffectData!$C:$C,0)),"")&amp;";"=";","",IFERROR(INDEX(EffectData!$G:$G,MATCH(J9,EffectData!$C:$C,0)),"")&amp;";")</f>
        <v>201010701;</v>
      </c>
      <c r="L9" s="561" t="str">
        <f t="shared" si="6"/>
        <v>天涯月明章折桂枝3</v>
      </c>
      <c r="M9" s="561" t="str">
        <f>IF(IFERROR(INDEX(EffectData!$G:$G,MATCH(L9,EffectData!$C:$C,0)),"")&amp;";"=";","",IFERROR(INDEX(EffectData!$G:$G,MATCH(L9,EffectData!$C:$C,0)),"")&amp;";")</f>
        <v>201010702;</v>
      </c>
      <c r="N9" s="561" t="str">
        <f t="shared" si="7"/>
        <v>天涯月明章折桂枝4</v>
      </c>
      <c r="O9" s="561" t="str">
        <f>IF(IFERROR(INDEX(EffectData!$G:$G,MATCH(N9,EffectData!$C:$C,0)),"")&amp;";"=";","",IFERROR(INDEX(EffectData!$G:$G,MATCH(N9,EffectData!$C:$C,0)),"")&amp;";")</f>
        <v>201010703;</v>
      </c>
    </row>
    <row r="10" spans="1:19" x14ac:dyDescent="0.25">
      <c r="A10" s="37">
        <f>VLOOKUP(D10,Sheet3!$C:$AP,40,0)</f>
        <v>2010109</v>
      </c>
      <c r="B10" s="764" t="s">
        <v>10</v>
      </c>
      <c r="C10" s="764" t="s">
        <v>18</v>
      </c>
      <c r="D10" s="764" t="s">
        <v>18</v>
      </c>
      <c r="E10" s="764"/>
      <c r="F10" s="37" t="str">
        <f>I10&amp;K10&amp;M10&amp;O10</f>
        <v>201010900;</v>
      </c>
      <c r="G10" s="561">
        <v>0</v>
      </c>
      <c r="H10" s="561" t="str">
        <f t="shared" ref="H10:H11" si="16">B10&amp;C10&amp;$I$2</f>
        <v>天涯月明章共此时1</v>
      </c>
      <c r="I10" s="561" t="str">
        <f>IF(IFERROR(INDEX(EffectData!$G:$G,MATCH(H10,EffectData!$C:$C,0)),"")&amp;";"=";","",IFERROR(INDEX(EffectData!$G:$G,MATCH(H10,EffectData!$C:$C,0)),"")&amp;";")</f>
        <v>201010900;</v>
      </c>
      <c r="J10" s="561" t="str">
        <f t="shared" si="2"/>
        <v>天涯月明章共此时2</v>
      </c>
      <c r="L10" s="561" t="str">
        <f t="shared" ref="L10" si="17">B10&amp;C10&amp;$M$2</f>
        <v>天涯月明章共此时3</v>
      </c>
      <c r="M10" s="561" t="str">
        <f>IF(IFERROR(INDEX(EffectData!$G:$G,MATCH(L10,EffectData!$C:$C,0)),"")&amp;";"=";","",IFERROR(INDEX(EffectData!$G:$G,MATCH(L10,EffectData!$C:$C,0)),"")&amp;";")</f>
        <v/>
      </c>
      <c r="N10" s="561" t="str">
        <f t="shared" ref="N10" si="18">B10&amp;C10&amp;$O$2</f>
        <v>天涯月明章共此时4</v>
      </c>
      <c r="O10" s="561" t="str">
        <f>IF(IFERROR(INDEX(EffectData!$G:$G,MATCH(N10,EffectData!$C:$C,0)),"")&amp;";"=";","",IFERROR(INDEX(EffectData!$G:$G,MATCH(N10,EffectData!$C:$C,0)),"")&amp;";")</f>
        <v/>
      </c>
      <c r="P10" t="str">
        <f>B10&amp;C10&amp;$P$2</f>
        <v>天涯月明章共此时5</v>
      </c>
      <c r="Q10" s="561" t="str">
        <f>IFERROR(INDEX(EffectData!$G:$G,MATCH(P10,EffectData!$C:$C,0)),"")&amp;";"</f>
        <v>;</v>
      </c>
      <c r="S10" s="561"/>
    </row>
    <row r="11" spans="1:19" x14ac:dyDescent="0.25">
      <c r="A11" s="765">
        <f>VLOOKUP(D11,Sheet3!$C:$AP,40,0)</f>
        <v>2010201</v>
      </c>
      <c r="B11" s="765" t="s">
        <v>19</v>
      </c>
      <c r="C11" s="765" t="s">
        <v>20</v>
      </c>
      <c r="D11" s="765" t="s">
        <v>20</v>
      </c>
      <c r="E11" s="765"/>
      <c r="F11" s="765" t="str">
        <f t="shared" ref="F11" si="19">I11&amp;K11&amp;M11</f>
        <v>201020100;201020101;</v>
      </c>
      <c r="G11" s="766"/>
      <c r="H11" s="561" t="str">
        <f t="shared" si="16"/>
        <v>嗤魔祭血真经嗤魔万化1</v>
      </c>
      <c r="I11" s="561" t="str">
        <f>IF(IFERROR(INDEX(EffectData!$G:$G,MATCH(H11,EffectData!$C:$C,0)),"")&amp;";"=";","",IFERROR(INDEX(EffectData!$G:$G,MATCH(H11,EffectData!$C:$C,0)),"")&amp;";")</f>
        <v>201020100;</v>
      </c>
      <c r="J11" s="561" t="str">
        <f t="shared" ref="J11" si="20">B11&amp;C11&amp;$K$2</f>
        <v>嗤魔祭血真经嗤魔万化2</v>
      </c>
      <c r="K11" s="561" t="str">
        <f>IF(IFERROR(INDEX(EffectData!$G:$G,MATCH(J11,EffectData!$C:$C,0)),"")&amp;";"=";","",IFERROR(INDEX(EffectData!$G:$G,MATCH(J11,EffectData!$C:$C,0)),"")&amp;";")</f>
        <v>201020101;</v>
      </c>
    </row>
    <row r="12" spans="1:19" x14ac:dyDescent="0.25">
      <c r="A12" s="765">
        <f>VLOOKUP(D12,Sheet3!$C:$AP,40,0)</f>
        <v>2010202</v>
      </c>
      <c r="B12" s="765" t="s">
        <v>19</v>
      </c>
      <c r="C12" s="765" t="s">
        <v>21</v>
      </c>
      <c r="D12" s="765" t="s">
        <v>21</v>
      </c>
      <c r="E12" s="765"/>
      <c r="F12" s="765" t="str">
        <f t="shared" ref="F12" si="21">I12&amp;K12&amp;M12</f>
        <v>201020200;</v>
      </c>
      <c r="G12" s="766"/>
      <c r="H12" s="561" t="str">
        <f t="shared" ref="H12" si="22">B12&amp;C12&amp;$I$2</f>
        <v>嗤魔祭血真经鬼哭阴嚎1</v>
      </c>
      <c r="I12" s="561" t="str">
        <f>IF(IFERROR(INDEX(EffectData!$G:$G,MATCH(H12,EffectData!$C:$C,0)),"")&amp;";"=";","",IFERROR(INDEX(EffectData!$G:$G,MATCH(H12,EffectData!$C:$C,0)),"")&amp;";")</f>
        <v>201020200;</v>
      </c>
      <c r="J12" s="561" t="str">
        <f t="shared" ref="J12" si="23">B12&amp;C12&amp;$K$2</f>
        <v>嗤魔祭血真经鬼哭阴嚎2</v>
      </c>
      <c r="K12" s="561" t="str">
        <f>IF(IFERROR(INDEX(EffectData!$G:$G,MATCH(J12,EffectData!$C:$C,0)),"")&amp;";"=";","",IFERROR(INDEX(EffectData!$G:$G,MATCH(J12,EffectData!$C:$C,0)),"")&amp;";")</f>
        <v/>
      </c>
    </row>
    <row r="13" spans="1:19" x14ac:dyDescent="0.25">
      <c r="A13" s="765">
        <f>VLOOKUP(D13,Sheet3!$C:$AP,40,0)</f>
        <v>2010203</v>
      </c>
      <c r="B13" s="765" t="s">
        <v>19</v>
      </c>
      <c r="C13" s="765" t="s">
        <v>22</v>
      </c>
      <c r="D13" s="765" t="s">
        <v>22</v>
      </c>
      <c r="E13" s="765"/>
      <c r="F13" s="765" t="str">
        <f t="shared" ref="F13" si="24">I13&amp;K13&amp;M13</f>
        <v>201020300;201020301;</v>
      </c>
      <c r="G13" s="766"/>
      <c r="H13" s="561" t="str">
        <f t="shared" ref="H13" si="25">B13&amp;C13&amp;$I$2</f>
        <v>嗤魔祭血真经附疽黄泉1</v>
      </c>
      <c r="I13" s="561" t="str">
        <f>IF(IFERROR(INDEX(EffectData!$G:$G,MATCH(H13,EffectData!$C:$C,0)),"")&amp;";"=";","",IFERROR(INDEX(EffectData!$G:$G,MATCH(H13,EffectData!$C:$C,0)),"")&amp;";")</f>
        <v>201020300;</v>
      </c>
      <c r="J13" s="561" t="str">
        <f t="shared" ref="J13" si="26">B13&amp;C13&amp;$K$2</f>
        <v>嗤魔祭血真经附疽黄泉2</v>
      </c>
      <c r="K13" s="561" t="str">
        <f>IF(IFERROR(INDEX(EffectData!$G:$G,MATCH(J13,EffectData!$C:$C,0)),"")&amp;";"=";","",IFERROR(INDEX(EffectData!$G:$G,MATCH(J13,EffectData!$C:$C,0)),"")&amp;";")</f>
        <v>201020301;</v>
      </c>
    </row>
    <row r="14" spans="1:19" x14ac:dyDescent="0.25">
      <c r="A14" s="765">
        <f>VLOOKUP(D14,Sheet3!$C:$AP,40,0)</f>
        <v>2010204</v>
      </c>
      <c r="B14" s="765" t="s">
        <v>19</v>
      </c>
      <c r="C14" s="765" t="s">
        <v>23</v>
      </c>
      <c r="D14" s="765" t="s">
        <v>23</v>
      </c>
      <c r="E14" s="765"/>
      <c r="F14" s="765" t="str">
        <f t="shared" ref="F14" si="27">I14&amp;K14&amp;M14</f>
        <v>201020400;201020401;</v>
      </c>
      <c r="G14" s="766"/>
      <c r="H14" s="561" t="str">
        <f t="shared" ref="H14" si="28">B14&amp;C14&amp;$I$2</f>
        <v>嗤魔祭血真经幽魂出窍1</v>
      </c>
      <c r="I14" s="561" t="str">
        <f>IF(IFERROR(INDEX(EffectData!$G:$G,MATCH(H14,EffectData!$C:$C,0)),"")&amp;";"=";","",IFERROR(INDEX(EffectData!$G:$G,MATCH(H14,EffectData!$C:$C,0)),"")&amp;";")</f>
        <v>201020400;</v>
      </c>
      <c r="J14" s="561" t="str">
        <f t="shared" ref="J14" si="29">B14&amp;C14&amp;$K$2</f>
        <v>嗤魔祭血真经幽魂出窍2</v>
      </c>
      <c r="K14" s="561" t="str">
        <f>IF(IFERROR(INDEX(EffectData!$G:$G,MATCH(J14,EffectData!$C:$C,0)),"")&amp;";"=";","",IFERROR(INDEX(EffectData!$G:$G,MATCH(J14,EffectData!$C:$C,0)),"")&amp;";")</f>
        <v>201020401;</v>
      </c>
    </row>
    <row r="15" spans="1:19" x14ac:dyDescent="0.25">
      <c r="A15" s="765">
        <f>VLOOKUP(D15,Sheet3!$C:$AP,40,0)</f>
        <v>2010205</v>
      </c>
      <c r="B15" s="765" t="s">
        <v>19</v>
      </c>
      <c r="C15" s="765" t="s">
        <v>24</v>
      </c>
      <c r="D15" s="765" t="s">
        <v>24</v>
      </c>
      <c r="E15" s="765"/>
      <c r="F15" s="765" t="str">
        <f t="shared" ref="F15:F16" si="30">I15&amp;K15&amp;M15</f>
        <v>201020500;</v>
      </c>
      <c r="G15" s="766"/>
      <c r="H15" s="561" t="str">
        <f t="shared" ref="H15:H16" si="31">B15&amp;C15&amp;$I$2</f>
        <v>嗤魔祭血真经残恶两生咒1</v>
      </c>
      <c r="I15" s="561" t="str">
        <f>IF(IFERROR(INDEX(EffectData!$G:$G,MATCH(H15,EffectData!$C:$C,0)),"")&amp;";"=";","",IFERROR(INDEX(EffectData!$G:$G,MATCH(H15,EffectData!$C:$C,0)),"")&amp;";")</f>
        <v>201020500;</v>
      </c>
      <c r="J15" s="561" t="str">
        <f t="shared" ref="J15:J16" si="32">B15&amp;C15&amp;$K$2</f>
        <v>嗤魔祭血真经残恶两生咒2</v>
      </c>
      <c r="K15" s="561" t="str">
        <f>IF(IFERROR(INDEX(EffectData!$G:$G,MATCH(J15,EffectData!$C:$C,0)),"")&amp;";"=";","",IFERROR(INDEX(EffectData!$G:$G,MATCH(J15,EffectData!$C:$C,0)),"")&amp;";")</f>
        <v/>
      </c>
    </row>
    <row r="16" spans="1:19" x14ac:dyDescent="0.25">
      <c r="A16" s="765">
        <f>VLOOKUP(D16,Sheet3!$C:$AP,40,0)</f>
        <v>2010206</v>
      </c>
      <c r="B16" s="765" t="s">
        <v>19</v>
      </c>
      <c r="C16" s="765" t="s">
        <v>25</v>
      </c>
      <c r="D16" s="765" t="s">
        <v>25</v>
      </c>
      <c r="E16" s="765"/>
      <c r="F16" s="765" t="str">
        <f t="shared" si="30"/>
        <v>201020600;</v>
      </c>
      <c r="G16" s="766"/>
      <c r="H16" s="561" t="str">
        <f t="shared" si="31"/>
        <v>嗤魔祭血真经恶鬼争食1</v>
      </c>
      <c r="I16" s="561" t="str">
        <f>IF(IFERROR(INDEX(EffectData!$G:$G,MATCH(H16,EffectData!$C:$C,0)),"")&amp;";"=";","",IFERROR(INDEX(EffectData!$G:$G,MATCH(H16,EffectData!$C:$C,0)),"")&amp;";")</f>
        <v>201020600;</v>
      </c>
      <c r="J16" s="561" t="str">
        <f t="shared" si="32"/>
        <v>嗤魔祭血真经恶鬼争食2</v>
      </c>
      <c r="K16" s="561" t="str">
        <f>IF(IFERROR(INDEX(EffectData!$G:$G,MATCH(J16,EffectData!$C:$C,0)),"")&amp;";"=";","",IFERROR(INDEX(EffectData!$G:$G,MATCH(J16,EffectData!$C:$C,0)),"")&amp;";")</f>
        <v/>
      </c>
    </row>
    <row r="17" spans="1:19" x14ac:dyDescent="0.25">
      <c r="A17" s="765">
        <f>VLOOKUP(D17,Sheet3!$C:$AP,40,0)</f>
        <v>2010207</v>
      </c>
      <c r="B17" s="765" t="s">
        <v>19</v>
      </c>
      <c r="C17" s="765" t="s">
        <v>26</v>
      </c>
      <c r="D17" s="765" t="s">
        <v>26</v>
      </c>
      <c r="E17" s="765"/>
      <c r="F17" s="765" t="str">
        <f t="shared" ref="F17" si="33">I17&amp;K17&amp;M17</f>
        <v>201020700;201020701;</v>
      </c>
      <c r="G17" s="766"/>
      <c r="H17" s="561" t="str">
        <f t="shared" ref="H17:H18" si="34">B17&amp;C17&amp;$I$2</f>
        <v>嗤魔祭血真经瘟啼无间1</v>
      </c>
      <c r="I17" s="561" t="str">
        <f>IF(IFERROR(INDEX(EffectData!$G:$G,MATCH(H17,EffectData!$C:$C,0)),"")&amp;";"=";","",IFERROR(INDEX(EffectData!$G:$G,MATCH(H17,EffectData!$C:$C,0)),"")&amp;";")</f>
        <v>201020700;</v>
      </c>
      <c r="J17" s="561" t="str">
        <f t="shared" ref="J17:J18" si="35">B17&amp;C17&amp;$K$2</f>
        <v>嗤魔祭血真经瘟啼无间2</v>
      </c>
      <c r="K17" s="561" t="str">
        <f>IF(IFERROR(INDEX(EffectData!$G:$G,MATCH(J17,EffectData!$C:$C,0)),"")&amp;";"=";","",IFERROR(INDEX(EffectData!$G:$G,MATCH(J17,EffectData!$C:$C,0)),"")&amp;";")</f>
        <v>201020701;</v>
      </c>
    </row>
    <row r="18" spans="1:19" x14ac:dyDescent="0.25">
      <c r="A18" s="37">
        <f>VLOOKUP(D18,Sheet3!$C:$AP,40,0)</f>
        <v>2010209</v>
      </c>
      <c r="B18" s="765" t="s">
        <v>19</v>
      </c>
      <c r="C18" s="764" t="s">
        <v>27</v>
      </c>
      <c r="D18" s="764" t="s">
        <v>27</v>
      </c>
      <c r="E18" s="764"/>
      <c r="F18" s="37" t="str">
        <f>I18&amp;K18&amp;M18&amp;O18</f>
        <v>201020900;</v>
      </c>
      <c r="G18" s="561">
        <v>0</v>
      </c>
      <c r="H18" s="561" t="str">
        <f t="shared" si="34"/>
        <v>嗤魔祭血真经残躯转1</v>
      </c>
      <c r="I18" s="561" t="str">
        <f>IF(IFERROR(INDEX(EffectData!$G:$G,MATCH(H18,EffectData!$C:$C,0)),"")&amp;";"=";","",IFERROR(INDEX(EffectData!$G:$G,MATCH(H18,EffectData!$C:$C,0)),"")&amp;";")</f>
        <v>201020900;</v>
      </c>
      <c r="J18" s="561" t="str">
        <f t="shared" si="35"/>
        <v>嗤魔祭血真经残躯转2</v>
      </c>
      <c r="L18" s="561" t="str">
        <f t="shared" ref="L18" si="36">B18&amp;C18&amp;$M$2</f>
        <v>嗤魔祭血真经残躯转3</v>
      </c>
      <c r="M18" s="561" t="str">
        <f>IF(IFERROR(INDEX(EffectData!$G:$G,MATCH(L18,EffectData!$C:$C,0)),"")&amp;";"=";","",IFERROR(INDEX(EffectData!$G:$G,MATCH(L18,EffectData!$C:$C,0)),"")&amp;";")</f>
        <v/>
      </c>
      <c r="N18" s="561" t="str">
        <f t="shared" ref="N18" si="37">B18&amp;C18&amp;$O$2</f>
        <v>嗤魔祭血真经残躯转4</v>
      </c>
      <c r="O18" s="561" t="str">
        <f>IF(IFERROR(INDEX(EffectData!$G:$G,MATCH(N18,EffectData!$C:$C,0)),"")&amp;";"=";","",IFERROR(INDEX(EffectData!$G:$G,MATCH(N18,EffectData!$C:$C,0)),"")&amp;";")</f>
        <v/>
      </c>
      <c r="P18" t="str">
        <f>B18&amp;C18&amp;$P$2</f>
        <v>嗤魔祭血真经残躯转5</v>
      </c>
      <c r="Q18" s="561" t="str">
        <f>IFERROR(INDEX(EffectData!$G:$G,MATCH(P18,EffectData!$C:$C,0)),"")&amp;";"</f>
        <v>;</v>
      </c>
      <c r="S18" s="561"/>
    </row>
    <row r="19" spans="1:19" x14ac:dyDescent="0.25">
      <c r="A19" s="767">
        <f>VLOOKUP(D19,Sheet3!$C:$AP,40,0)</f>
        <v>2010301</v>
      </c>
      <c r="B19" s="767" t="s">
        <v>28</v>
      </c>
      <c r="C19" s="767" t="s">
        <v>29</v>
      </c>
      <c r="D19" s="767" t="s">
        <v>29</v>
      </c>
      <c r="E19" s="767"/>
      <c r="F19" s="767" t="str">
        <f t="shared" ref="F19:F158" si="38">I19&amp;K19&amp;M19</f>
        <v>201030100;201030101;</v>
      </c>
      <c r="G19" s="36">
        <v>0</v>
      </c>
      <c r="H19" s="561" t="str">
        <f t="shared" si="5"/>
        <v>连珏天璧法璧碎珠沉1</v>
      </c>
      <c r="I19" s="561" t="str">
        <f>IF(IFERROR(INDEX(EffectData!$G:$G,MATCH(H19,EffectData!$C:$C,0)),"")&amp;";"=";","",IFERROR(INDEX(EffectData!$G:$G,MATCH(H19,EffectData!$C:$C,0)),"")&amp;";")</f>
        <v>201030100;</v>
      </c>
      <c r="J19" s="561" t="str">
        <f t="shared" si="2"/>
        <v>连珏天璧法璧碎珠沉2</v>
      </c>
      <c r="K19" s="561" t="str">
        <f>IF(IFERROR(INDEX(EffectData!$G:$G,MATCH(J19,EffectData!$C:$C,0)),"")&amp;";"=";","",IFERROR(INDEX(EffectData!$G:$G,MATCH(J19,EffectData!$C:$C,0)),"")&amp;";")</f>
        <v>201030101;</v>
      </c>
      <c r="L19" s="561" t="str">
        <f t="shared" si="6"/>
        <v>连珏天璧法璧碎珠沉3</v>
      </c>
      <c r="N19" s="561" t="str">
        <f t="shared" si="7"/>
        <v>连珏天璧法璧碎珠沉4</v>
      </c>
      <c r="O19" t="str">
        <f>IFERROR(INDEX(EffectData!$G:$G,MATCH(O9,EffectData!$C:$C,0)),"")</f>
        <v/>
      </c>
    </row>
    <row r="20" spans="1:19" x14ac:dyDescent="0.25">
      <c r="A20" s="767">
        <f>VLOOKUP(D20,Sheet3!$C:$AP,40,0)</f>
        <v>2010302</v>
      </c>
      <c r="B20" s="767" t="s">
        <v>28</v>
      </c>
      <c r="C20" s="767" t="s">
        <v>30</v>
      </c>
      <c r="D20" s="767" t="s">
        <v>30</v>
      </c>
      <c r="E20" s="767"/>
      <c r="F20" s="767" t="str">
        <f t="shared" si="38"/>
        <v>201030200;</v>
      </c>
      <c r="G20" s="36">
        <v>0</v>
      </c>
      <c r="H20" s="561" t="str">
        <f t="shared" si="5"/>
        <v>连珏天璧法圭角无痕1</v>
      </c>
      <c r="I20" s="561" t="str">
        <f>IF(IFERROR(INDEX(EffectData!$G:$G,MATCH(H20,EffectData!$C:$C,0)),"")&amp;";"=";","",IFERROR(INDEX(EffectData!$G:$G,MATCH(H20,EffectData!$C:$C,0)),"")&amp;";")</f>
        <v>201030200;</v>
      </c>
      <c r="J20" s="561" t="str">
        <f t="shared" si="2"/>
        <v>连珏天璧法圭角无痕2</v>
      </c>
      <c r="L20" s="561" t="str">
        <f t="shared" si="6"/>
        <v>连珏天璧法圭角无痕3</v>
      </c>
    </row>
    <row r="21" spans="1:19" x14ac:dyDescent="0.25">
      <c r="A21" s="767">
        <f>VLOOKUP(D21,Sheet3!$C:$AP,40,0)</f>
        <v>2010303</v>
      </c>
      <c r="B21" s="767" t="s">
        <v>28</v>
      </c>
      <c r="C21" s="767" t="s">
        <v>31</v>
      </c>
      <c r="D21" s="767" t="s">
        <v>31</v>
      </c>
      <c r="E21" s="767"/>
      <c r="F21" s="767" t="str">
        <f t="shared" si="38"/>
        <v>201030300;</v>
      </c>
      <c r="G21" s="36">
        <v>0</v>
      </c>
      <c r="H21" s="561" t="str">
        <f t="shared" si="5"/>
        <v>连珏天璧法璞玉浑金1</v>
      </c>
      <c r="I21" s="561" t="str">
        <f>IF(IFERROR(INDEX(EffectData!$G:$G,MATCH(H21,EffectData!$C:$C,0)),"")&amp;";"=";","",IFERROR(INDEX(EffectData!$G:$G,MATCH(H21,EffectData!$C:$C,0)),"")&amp;";")</f>
        <v>201030300;</v>
      </c>
      <c r="J21" s="561" t="str">
        <f t="shared" si="2"/>
        <v>连珏天璧法璞玉浑金2</v>
      </c>
      <c r="L21" s="561" t="str">
        <f t="shared" si="6"/>
        <v>连珏天璧法璞玉浑金3</v>
      </c>
    </row>
    <row r="22" spans="1:19" ht="14.55" customHeight="1" x14ac:dyDescent="0.25">
      <c r="A22" s="768">
        <f>VLOOKUP(D22,Sheet3!$C:$AP,40,0)</f>
        <v>2010304</v>
      </c>
      <c r="B22" s="768" t="s">
        <v>28</v>
      </c>
      <c r="C22" s="768" t="s">
        <v>32</v>
      </c>
      <c r="D22" s="768" t="s">
        <v>32</v>
      </c>
      <c r="E22" s="768"/>
      <c r="F22" s="768" t="str">
        <f t="shared" si="38"/>
        <v>201030400;201030401;</v>
      </c>
      <c r="G22" s="36">
        <v>0</v>
      </c>
      <c r="H22" s="561" t="str">
        <f t="shared" si="5"/>
        <v>连珏天璧法乱琼碎玉1</v>
      </c>
      <c r="I22" s="561" t="str">
        <f>IF(IFERROR(INDEX(EffectData!$G:$G,MATCH(H22,EffectData!$C:$C,0)),"")&amp;";"=";","",IFERROR(INDEX(EffectData!$G:$G,MATCH(H22,EffectData!$C:$C,0)),"")&amp;";")</f>
        <v>201030400;</v>
      </c>
      <c r="J22" s="561" t="str">
        <f t="shared" si="2"/>
        <v>连珏天璧法乱琼碎玉2</v>
      </c>
      <c r="K22" s="561" t="str">
        <f>IF(IFERROR(INDEX(EffectData!$G:$G,MATCH(J22,EffectData!$C:$C,0)),"")&amp;";"=";","",IFERROR(INDEX(EffectData!$G:$G,MATCH(J22,EffectData!$C:$C,0)),"")&amp;";")</f>
        <v>201030401;</v>
      </c>
      <c r="L22" s="561" t="str">
        <f t="shared" si="6"/>
        <v>连珏天璧法乱琼碎玉3</v>
      </c>
      <c r="N22" s="561" t="str">
        <f t="shared" si="7"/>
        <v>连珏天璧法乱琼碎玉4</v>
      </c>
      <c r="O22" t="str">
        <f>IFERROR(INDEX(EffectData!$G:$G,MATCH(O19,EffectData!$C:$C,0)),"")</f>
        <v/>
      </c>
    </row>
    <row r="23" spans="1:19" x14ac:dyDescent="0.25">
      <c r="A23" s="768">
        <f>VLOOKUP(D23,Sheet3!$C:$AP,40,0)</f>
        <v>2010305</v>
      </c>
      <c r="B23" s="768" t="s">
        <v>28</v>
      </c>
      <c r="C23" s="768" t="s">
        <v>33</v>
      </c>
      <c r="D23" s="768" t="s">
        <v>33</v>
      </c>
      <c r="E23" s="768"/>
      <c r="F23" s="768" t="str">
        <f t="shared" si="38"/>
        <v>201030500;</v>
      </c>
      <c r="G23" s="36">
        <v>0</v>
      </c>
      <c r="H23" s="561" t="str">
        <f t="shared" ref="H23:H24" si="39">B23&amp;C23&amp;$I$2</f>
        <v>连珏天璧法白璧无瑕1</v>
      </c>
      <c r="I23" s="561" t="str">
        <f>IF(IFERROR(INDEX(EffectData!$G:$G,MATCH(H23,EffectData!$C:$C,0)),"")&amp;";"=";","",IFERROR(INDEX(EffectData!$G:$G,MATCH(H23,EffectData!$C:$C,0)),"")&amp;";")</f>
        <v>201030500;</v>
      </c>
      <c r="J23" s="561" t="str">
        <f t="shared" si="2"/>
        <v>连珏天璧法白璧无瑕2</v>
      </c>
    </row>
    <row r="24" spans="1:19" x14ac:dyDescent="0.25">
      <c r="A24" s="768">
        <f>VLOOKUP(D24,Sheet3!$C:$AP,40,0)</f>
        <v>2010306</v>
      </c>
      <c r="B24" s="768" t="s">
        <v>28</v>
      </c>
      <c r="C24" s="768" t="s">
        <v>34</v>
      </c>
      <c r="D24" s="768" t="s">
        <v>34</v>
      </c>
      <c r="E24" s="768"/>
      <c r="F24" s="768" t="str">
        <f t="shared" ref="F24" si="40">I24&amp;K24&amp;M24</f>
        <v>201030600;</v>
      </c>
      <c r="G24" s="36">
        <v>0</v>
      </c>
      <c r="H24" s="561" t="str">
        <f t="shared" si="39"/>
        <v>连珏天璧法金枝菩树1</v>
      </c>
      <c r="I24" s="561" t="str">
        <f>IF(IFERROR(INDEX(EffectData!$G:$G,MATCH(H24,EffectData!$C:$C,0)),"")&amp;";"=";","",IFERROR(INDEX(EffectData!$G:$G,MATCH(H24,EffectData!$C:$C,0)),"")&amp;";")</f>
        <v>201030600;</v>
      </c>
      <c r="J24" s="561" t="str">
        <f t="shared" ref="J24" si="41">B24&amp;C24&amp;$K$2</f>
        <v>连珏天璧法金枝菩树2</v>
      </c>
      <c r="L24" s="561" t="str">
        <f t="shared" ref="L24" si="42">B24&amp;C24&amp;$M$2</f>
        <v>连珏天璧法金枝菩树3</v>
      </c>
      <c r="N24" s="561" t="str">
        <f t="shared" ref="N24" si="43">B24&amp;C24&amp;$O$2</f>
        <v>连珏天璧法金枝菩树4</v>
      </c>
      <c r="O24" t="str">
        <f>IFERROR(INDEX(EffectData!$G:$G,MATCH(O21,EffectData!$C:$C,0)),"")</f>
        <v/>
      </c>
    </row>
    <row r="25" spans="1:19" x14ac:dyDescent="0.25">
      <c r="A25" s="768">
        <f>VLOOKUP(D25,Sheet3!$C:$AP,40,0)</f>
        <v>2010307</v>
      </c>
      <c r="B25" s="768" t="s">
        <v>28</v>
      </c>
      <c r="C25" s="768" t="s">
        <v>35</v>
      </c>
      <c r="D25" s="768" t="s">
        <v>35</v>
      </c>
      <c r="E25" s="768"/>
      <c r="F25" s="768" t="str">
        <f t="shared" si="38"/>
        <v>201030700;201030701;</v>
      </c>
      <c r="G25" s="36">
        <v>0</v>
      </c>
      <c r="H25" s="561" t="str">
        <f t="shared" si="5"/>
        <v>连珏天璧法珠联璧合1</v>
      </c>
      <c r="I25" s="561" t="str">
        <f>IF(IFERROR(INDEX(EffectData!$G:$G,MATCH(H25,EffectData!$C:$C,0)),"")&amp;";"=";","",IFERROR(INDEX(EffectData!$G:$G,MATCH(H25,EffectData!$C:$C,0)),"")&amp;";")</f>
        <v>201030700;</v>
      </c>
      <c r="J25" s="561" t="str">
        <f t="shared" si="2"/>
        <v>连珏天璧法珠联璧合2</v>
      </c>
      <c r="K25" s="561" t="str">
        <f>IF(IFERROR(INDEX(EffectData!$G:$G,MATCH(J25,EffectData!$C:$C,0)),"")&amp;";"=";","",IFERROR(INDEX(EffectData!$G:$G,MATCH(J25,EffectData!$C:$C,0)),"")&amp;";")</f>
        <v>201030701;</v>
      </c>
      <c r="L25" s="561" t="str">
        <f t="shared" si="6"/>
        <v>连珏天璧法珠联璧合3</v>
      </c>
      <c r="N25" s="561" t="str">
        <f t="shared" si="7"/>
        <v>连珏天璧法珠联璧合4</v>
      </c>
      <c r="O25" t="str">
        <f>IFERROR(INDEX(EffectData!$G:$G,MATCH(O22,EffectData!$C:$C,0)),"")</f>
        <v/>
      </c>
    </row>
    <row r="26" spans="1:19" x14ac:dyDescent="0.25">
      <c r="A26" s="768">
        <f>VLOOKUP(D26,Sheet3!$C:$AP,40,0)</f>
        <v>2010308</v>
      </c>
      <c r="B26" s="768" t="s">
        <v>28</v>
      </c>
      <c r="C26" s="768" t="s">
        <v>36</v>
      </c>
      <c r="D26" s="768" t="s">
        <v>36</v>
      </c>
      <c r="E26" s="768"/>
      <c r="F26" s="768" t="str">
        <f t="shared" si="38"/>
        <v>201030800;</v>
      </c>
      <c r="G26" s="36">
        <v>0</v>
      </c>
      <c r="H26" s="561" t="str">
        <f t="shared" ref="H26:H27" si="44">B26&amp;C26&amp;$I$2</f>
        <v>连珏天璧法完璧不破1</v>
      </c>
      <c r="I26" s="561" t="str">
        <f>IF(IFERROR(INDEX(EffectData!$G:$G,MATCH(H26,EffectData!$C:$C,0)),"")&amp;";"=";","",IFERROR(INDEX(EffectData!$G:$G,MATCH(H26,EffectData!$C:$C,0)),"")&amp;";")</f>
        <v>201030800;</v>
      </c>
      <c r="J26" s="561" t="str">
        <f t="shared" si="2"/>
        <v>连珏天璧法完璧不破2</v>
      </c>
    </row>
    <row r="27" spans="1:19" x14ac:dyDescent="0.25">
      <c r="A27" s="37">
        <f>VLOOKUP(D27,Sheet3!$C:$AP,40,0)</f>
        <v>2010309</v>
      </c>
      <c r="B27" s="768" t="s">
        <v>28</v>
      </c>
      <c r="C27" s="764" t="s">
        <v>37</v>
      </c>
      <c r="D27" s="764" t="s">
        <v>37</v>
      </c>
      <c r="E27" s="764"/>
      <c r="F27" s="37" t="str">
        <f>I27&amp;K27&amp;M27&amp;O27</f>
        <v>201030900;</v>
      </c>
      <c r="G27" s="561">
        <v>0</v>
      </c>
      <c r="H27" s="561" t="str">
        <f t="shared" si="44"/>
        <v>连珏天璧法不破壁1</v>
      </c>
      <c r="I27" s="561" t="str">
        <f>IF(IFERROR(INDEX(EffectData!$G:$G,MATCH(H27,EffectData!$C:$C,0)),"")&amp;";"=";","",IFERROR(INDEX(EffectData!$G:$G,MATCH(H27,EffectData!$C:$C,0)),"")&amp;";")</f>
        <v>201030900;</v>
      </c>
      <c r="J27" s="561" t="str">
        <f t="shared" si="2"/>
        <v>连珏天璧法不破壁2</v>
      </c>
      <c r="L27" s="561" t="str">
        <f t="shared" ref="L27" si="45">B27&amp;C27&amp;$M$2</f>
        <v>连珏天璧法不破壁3</v>
      </c>
      <c r="M27" s="561" t="str">
        <f>IF(IFERROR(INDEX(EffectData!$G:$G,MATCH(L27,EffectData!$C:$C,0)),"")&amp;";"=";","",IFERROR(INDEX(EffectData!$G:$G,MATCH(L27,EffectData!$C:$C,0)),"")&amp;";")</f>
        <v/>
      </c>
      <c r="N27" s="561" t="str">
        <f t="shared" ref="N27" si="46">B27&amp;C27&amp;$O$2</f>
        <v>连珏天璧法不破壁4</v>
      </c>
      <c r="O27" s="561" t="str">
        <f>IF(IFERROR(INDEX(EffectData!$G:$G,MATCH(N27,EffectData!$C:$C,0)),"")&amp;";"=";","",IFERROR(INDEX(EffectData!$G:$G,MATCH(N27,EffectData!$C:$C,0)),"")&amp;";")</f>
        <v/>
      </c>
      <c r="P27" t="str">
        <f>B27&amp;C27&amp;$P$2</f>
        <v>连珏天璧法不破壁5</v>
      </c>
      <c r="Q27" s="561" t="str">
        <f>IFERROR(INDEX(EffectData!$G:$G,MATCH(P27,EffectData!$C:$C,0)),"")&amp;";"</f>
        <v>;</v>
      </c>
      <c r="S27" s="561"/>
    </row>
    <row r="28" spans="1:19" x14ac:dyDescent="0.25">
      <c r="A28" s="275">
        <f>VLOOKUP(D28,Sheet3!$C:$AP,40,0)</f>
        <v>2010401</v>
      </c>
      <c r="B28" s="275" t="s">
        <v>38</v>
      </c>
      <c r="C28" s="275" t="s">
        <v>39</v>
      </c>
      <c r="D28" s="275" t="s">
        <v>39</v>
      </c>
      <c r="E28" s="275"/>
      <c r="F28" s="275" t="str">
        <f>I28&amp;K28&amp;M28&amp;O28</f>
        <v>201040100;201040101;</v>
      </c>
      <c r="G28" s="769">
        <v>0</v>
      </c>
      <c r="H28" s="561" t="str">
        <f t="shared" si="5"/>
        <v>玄黎蛊瘴赤蛛织心1</v>
      </c>
      <c r="I28" s="561" t="str">
        <f>IF(IFERROR(INDEX(EffectData!$G:$G,MATCH(H28,EffectData!$C:$C,0)),"")&amp;";"=";","",IFERROR(INDEX(EffectData!$G:$G,MATCH(H28,EffectData!$C:$C,0)),"")&amp;";")</f>
        <v>201040100;</v>
      </c>
      <c r="J28" s="561" t="str">
        <f t="shared" si="2"/>
        <v>玄黎蛊瘴赤蛛织心2</v>
      </c>
      <c r="K28" s="561" t="str">
        <f>IF(IFERROR(INDEX(EffectData!$G:$G,MATCH(J28,EffectData!$C:$C,0)),"")&amp;";"=";","",IFERROR(INDEX(EffectData!$G:$G,MATCH(J28,EffectData!$C:$C,0)),"")&amp;";")</f>
        <v>201040101;</v>
      </c>
      <c r="L28" s="561" t="str">
        <f t="shared" si="6"/>
        <v>玄黎蛊瘴赤蛛织心3</v>
      </c>
      <c r="M28" s="561" t="str">
        <f>IF(IFERROR(INDEX(EffectData!$G:$G,MATCH(L28,EffectData!$C:$C,0)),"")&amp;";"=";","",IFERROR(INDEX(EffectData!$G:$G,MATCH(L28,EffectData!$C:$C,0)),"")&amp;";")</f>
        <v/>
      </c>
      <c r="N28" s="561" t="str">
        <f t="shared" si="7"/>
        <v>玄黎蛊瘴赤蛛织心4</v>
      </c>
      <c r="O28" s="561" t="str">
        <f>IF(IFERROR(INDEX(EffectData!$G:$G,MATCH(N28,EffectData!$C:$C,0)),"")&amp;";"=";","",IFERROR(INDEX(EffectData!$G:$G,MATCH(N28,EffectData!$C:$C,0)),"")&amp;";")</f>
        <v/>
      </c>
    </row>
    <row r="29" spans="1:19" x14ac:dyDescent="0.25">
      <c r="A29" s="275">
        <f>VLOOKUP(D29,Sheet3!$C:$AP,40,0)</f>
        <v>2010402</v>
      </c>
      <c r="B29" s="275" t="s">
        <v>38</v>
      </c>
      <c r="C29" s="275" t="s">
        <v>40</v>
      </c>
      <c r="D29" s="275" t="s">
        <v>40</v>
      </c>
      <c r="E29" s="275"/>
      <c r="F29" s="275" t="str">
        <f t="shared" si="38"/>
        <v>201040200;</v>
      </c>
      <c r="G29" s="769">
        <v>0</v>
      </c>
      <c r="H29" s="561" t="str">
        <f t="shared" si="5"/>
        <v>玄黎蛊瘴天龙披山1</v>
      </c>
      <c r="I29" s="561" t="str">
        <f>IF(IFERROR(INDEX(EffectData!$G:$G,MATCH(H29,EffectData!$C:$C,0)),"")&amp;";"=";","",IFERROR(INDEX(EffectData!$G:$G,MATCH(H29,EffectData!$C:$C,0)),"")&amp;";")</f>
        <v>201040200;</v>
      </c>
      <c r="J29" s="561" t="str">
        <f t="shared" si="2"/>
        <v>玄黎蛊瘴天龙披山2</v>
      </c>
      <c r="L29" s="561" t="str">
        <f t="shared" si="6"/>
        <v>玄黎蛊瘴天龙披山3</v>
      </c>
    </row>
    <row r="30" spans="1:19" x14ac:dyDescent="0.25">
      <c r="A30" s="275">
        <f>VLOOKUP(D30,Sheet3!$C:$AP,40,0)</f>
        <v>2010403</v>
      </c>
      <c r="B30" s="275" t="s">
        <v>38</v>
      </c>
      <c r="C30" s="285" t="s">
        <v>41</v>
      </c>
      <c r="D30" s="285" t="s">
        <v>41</v>
      </c>
      <c r="E30" s="275"/>
      <c r="F30" s="275" t="str">
        <f t="shared" ref="F30" si="47">I30&amp;K30&amp;M30</f>
        <v>201040300;</v>
      </c>
      <c r="G30" s="769">
        <v>0</v>
      </c>
      <c r="H30" s="561" t="str">
        <f t="shared" ref="H30" si="48">B30&amp;C30&amp;$I$2</f>
        <v>玄黎蛊瘴撩蝎剔骨1</v>
      </c>
      <c r="I30" s="561" t="str">
        <f>IF(IFERROR(INDEX(EffectData!$G:$G,MATCH(H30,EffectData!$C:$C,0)),"")&amp;";"=";","",IFERROR(INDEX(EffectData!$G:$G,MATCH(H30,EffectData!$C:$C,0)),"")&amp;";")</f>
        <v>201040300;</v>
      </c>
      <c r="J30" s="561" t="str">
        <f t="shared" ref="J30" si="49">B30&amp;C30&amp;$K$2</f>
        <v>玄黎蛊瘴撩蝎剔骨2</v>
      </c>
      <c r="L30" s="561" t="str">
        <f t="shared" ref="L30" si="50">B30&amp;C30&amp;$M$2</f>
        <v>玄黎蛊瘴撩蝎剔骨3</v>
      </c>
    </row>
    <row r="31" spans="1:19" x14ac:dyDescent="0.25">
      <c r="A31" s="275">
        <f>VLOOKUP(D31,Sheet3!$C:$AP,40,0)</f>
        <v>2010404</v>
      </c>
      <c r="B31" s="275" t="s">
        <v>38</v>
      </c>
      <c r="C31" s="275" t="s">
        <v>42</v>
      </c>
      <c r="D31" s="275" t="s">
        <v>42</v>
      </c>
      <c r="E31" s="275"/>
      <c r="F31" s="275" t="str">
        <f t="shared" ref="F31" si="51">I31&amp;K31&amp;M31</f>
        <v>201040400;201040402;</v>
      </c>
      <c r="G31" s="769">
        <v>0</v>
      </c>
      <c r="H31" s="561" t="str">
        <f t="shared" ref="H31" si="52">B31&amp;C31&amp;$I$2</f>
        <v>玄黎蛊瘴仙蛛缠月1</v>
      </c>
      <c r="I31" s="561" t="str">
        <f>IF(IFERROR(INDEX(EffectData!$G:$G,MATCH(H31,EffectData!$C:$C,0)),"")&amp;";"=";","",IFERROR(INDEX(EffectData!$G:$G,MATCH(H31,EffectData!$C:$C,0)),"")&amp;";")</f>
        <v>201040400;</v>
      </c>
      <c r="J31" s="561" t="str">
        <f t="shared" si="2"/>
        <v>玄黎蛊瘴仙蛛缠月2</v>
      </c>
      <c r="L31" s="561" t="str">
        <f t="shared" ref="L31" si="53">B31&amp;C31&amp;$M$2</f>
        <v>玄黎蛊瘴仙蛛缠月3</v>
      </c>
      <c r="M31" s="561" t="str">
        <f>IF(IFERROR(INDEX(EffectData!$G:$G,MATCH(L31,EffectData!$C:$C,0)),"")&amp;";"=";","",IFERROR(INDEX(EffectData!$G:$G,MATCH(L31,EffectData!$C:$C,0)),"")&amp;";")</f>
        <v>201040402;</v>
      </c>
    </row>
    <row r="32" spans="1:19" x14ac:dyDescent="0.25">
      <c r="A32" s="275">
        <f>VLOOKUP(D32,Sheet3!$C:$AP,40,0)</f>
        <v>2010405</v>
      </c>
      <c r="B32" s="275" t="s">
        <v>38</v>
      </c>
      <c r="C32" s="275" t="s">
        <v>43</v>
      </c>
      <c r="D32" s="275" t="s">
        <v>43</v>
      </c>
      <c r="E32" s="275"/>
      <c r="F32" s="275" t="str">
        <f t="shared" ref="F32:F33" si="54">I32&amp;K32&amp;M32</f>
        <v>201040500;201040501;</v>
      </c>
      <c r="G32" s="769">
        <v>0</v>
      </c>
      <c r="H32" s="561" t="str">
        <f t="shared" ref="H32:H38" si="55">B32&amp;C32&amp;$I$2</f>
        <v>玄黎蛊瘴灵蛇淬骨1</v>
      </c>
      <c r="I32" s="561" t="str">
        <f>IF(IFERROR(INDEX(EffectData!$G:$G,MATCH(H32,EffectData!$C:$C,0)),"")&amp;";"=";","",IFERROR(INDEX(EffectData!$G:$G,MATCH(H32,EffectData!$C:$C,0)),"")&amp;";")</f>
        <v>201040500;</v>
      </c>
      <c r="J32" s="561" t="str">
        <f t="shared" si="2"/>
        <v>玄黎蛊瘴灵蛇淬骨2</v>
      </c>
      <c r="K32" s="561" t="str">
        <f>IF(IFERROR(INDEX(EffectData!$G:$G,MATCH(J32,EffectData!$C:$C,0)),"")&amp;";"=";","",IFERROR(INDEX(EffectData!$G:$G,MATCH(J32,EffectData!$C:$C,0)),"")&amp;";")</f>
        <v>201040501;</v>
      </c>
      <c r="L32" s="561" t="str">
        <f t="shared" ref="L32:L38" si="56">B32&amp;C32&amp;$M$2</f>
        <v>玄黎蛊瘴灵蛇淬骨3</v>
      </c>
    </row>
    <row r="33" spans="1:15" x14ac:dyDescent="0.25">
      <c r="A33" s="275">
        <f>VLOOKUP(D33,Sheet3!$C:$AP,40,0)</f>
        <v>2010407</v>
      </c>
      <c r="B33" s="275" t="s">
        <v>38</v>
      </c>
      <c r="C33" s="275" t="s">
        <v>44</v>
      </c>
      <c r="D33" s="275" t="s">
        <v>44</v>
      </c>
      <c r="E33" s="275"/>
      <c r="F33" s="275" t="str">
        <f t="shared" si="54"/>
        <v>201040700;</v>
      </c>
      <c r="G33" s="769">
        <v>0</v>
      </c>
      <c r="H33" s="561" t="str">
        <f t="shared" si="55"/>
        <v>玄黎蛊瘴金蟾宝衣1</v>
      </c>
      <c r="I33" s="561" t="str">
        <f>IF(IFERROR(INDEX(EffectData!$G:$G,MATCH(H33,EffectData!$C:$C,0)),"")&amp;";"=";","",IFERROR(INDEX(EffectData!$G:$G,MATCH(H33,EffectData!$C:$C,0)),"")&amp;";")</f>
        <v>201040700;</v>
      </c>
      <c r="J33" s="561" t="str">
        <f t="shared" si="2"/>
        <v>玄黎蛊瘴金蟾宝衣2</v>
      </c>
      <c r="L33" s="561" t="str">
        <f t="shared" si="56"/>
        <v>玄黎蛊瘴金蟾宝衣3</v>
      </c>
      <c r="M33" s="561" t="str">
        <f>IF(IFERROR(INDEX(EffectData!$G:$G,MATCH(L33,EffectData!$C:$C,0)),"")&amp;";"=";","",IFERROR(INDEX(EffectData!$G:$G,MATCH(L33,EffectData!$C:$C,0)),"")&amp;";")</f>
        <v/>
      </c>
    </row>
    <row r="34" spans="1:15" x14ac:dyDescent="0.25">
      <c r="A34" s="275">
        <f>VLOOKUP(D34,Sheet3!$C:$AP,40,0)</f>
        <v>2010408</v>
      </c>
      <c r="B34" s="275" t="s">
        <v>38</v>
      </c>
      <c r="C34" s="285" t="s">
        <v>45</v>
      </c>
      <c r="D34" s="285" t="s">
        <v>45</v>
      </c>
      <c r="E34" s="275"/>
      <c r="F34" s="275" t="str">
        <f t="shared" ref="F34" si="57">I34&amp;K34&amp;M34</f>
        <v>201040800;</v>
      </c>
      <c r="G34" s="769">
        <v>0</v>
      </c>
      <c r="H34" s="561" t="str">
        <f t="shared" ref="H34" si="58">B34&amp;C34&amp;$I$2</f>
        <v>玄黎蛊瘴玄黎蛊体1</v>
      </c>
      <c r="I34" s="561" t="str">
        <f>IF(IFERROR(INDEX(EffectData!$G:$G,MATCH(H34,EffectData!$C:$C,0)),"")&amp;";"=";","",IFERROR(INDEX(EffectData!$G:$G,MATCH(H34,EffectData!$C:$C,0)),"")&amp;";")</f>
        <v>201040800;</v>
      </c>
      <c r="J34" s="561" t="str">
        <f t="shared" ref="J34" si="59">B34&amp;C34&amp;$K$2</f>
        <v>玄黎蛊瘴玄黎蛊体2</v>
      </c>
      <c r="L34" s="561" t="str">
        <f t="shared" ref="L34" si="60">B34&amp;C34&amp;$M$2</f>
        <v>玄黎蛊瘴玄黎蛊体3</v>
      </c>
      <c r="M34" s="561" t="str">
        <f>IF(IFERROR(INDEX(EffectData!$G:$G,MATCH(L34,EffectData!$C:$C,0)),"")&amp;";"=";","",IFERROR(INDEX(EffectData!$G:$G,MATCH(L34,EffectData!$C:$C,0)),"")&amp;";")</f>
        <v/>
      </c>
    </row>
    <row r="35" spans="1:15" x14ac:dyDescent="0.25">
      <c r="A35" s="275">
        <f>VLOOKUP(D35,Sheet3!$C:$AP,40,0)</f>
        <v>2010409</v>
      </c>
      <c r="B35" s="275" t="s">
        <v>38</v>
      </c>
      <c r="C35" s="285" t="s">
        <v>46</v>
      </c>
      <c r="D35" s="285" t="s">
        <v>46</v>
      </c>
      <c r="E35" s="275"/>
      <c r="F35" s="275" t="str">
        <f t="shared" ref="F35" si="61">I35&amp;K35&amp;M35</f>
        <v>201040900;</v>
      </c>
      <c r="G35" s="769">
        <v>0</v>
      </c>
      <c r="H35" s="561" t="str">
        <f t="shared" ref="H35" si="62">B35&amp;C35&amp;$I$2</f>
        <v>玄黎蛊瘴蚩尤身1</v>
      </c>
      <c r="I35" s="561" t="str">
        <f>IF(IFERROR(INDEX(EffectData!$G:$G,MATCH(H35,EffectData!$C:$C,0)),"")&amp;";"=";","",IFERROR(INDEX(EffectData!$G:$G,MATCH(H35,EffectData!$C:$C,0)),"")&amp;";")</f>
        <v>201040900;</v>
      </c>
      <c r="J35" s="561" t="str">
        <f t="shared" ref="J35" si="63">B35&amp;C35&amp;$K$2</f>
        <v>玄黎蛊瘴蚩尤身2</v>
      </c>
      <c r="L35" s="561" t="str">
        <f t="shared" ref="L35" si="64">B35&amp;C35&amp;$M$2</f>
        <v>玄黎蛊瘴蚩尤身3</v>
      </c>
      <c r="M35" s="561" t="str">
        <f>IF(IFERROR(INDEX(EffectData!$G:$G,MATCH(L35,EffectData!$C:$C,0)),"")&amp;";"=";","",IFERROR(INDEX(EffectData!$G:$G,MATCH(L35,EffectData!$C:$C,0)),"")&amp;";")</f>
        <v/>
      </c>
    </row>
    <row r="36" spans="1:15" x14ac:dyDescent="0.25">
      <c r="A36" s="33">
        <f>VLOOKUP(D36,Sheet3!$C:$AP,40,0)</f>
        <v>2010501</v>
      </c>
      <c r="B36" s="250" t="s">
        <v>47</v>
      </c>
      <c r="C36" s="250" t="s">
        <v>48</v>
      </c>
      <c r="D36" s="250" t="s">
        <v>48</v>
      </c>
      <c r="E36" s="250"/>
      <c r="F36" s="250" t="str">
        <f t="shared" ref="F36:F38" si="65">I36&amp;K36&amp;M36&amp;O36</f>
        <v>201050100;</v>
      </c>
      <c r="G36" s="70">
        <v>0</v>
      </c>
      <c r="H36" s="561" t="str">
        <f t="shared" si="55"/>
        <v>三昧阿修罗道罗睺忿身相1</v>
      </c>
      <c r="I36" s="561" t="str">
        <f>IF(IFERROR(INDEX(EffectData!$G:$G,MATCH(H36,EffectData!$C:$C,0)),"")&amp;";"=";","",IFERROR(INDEX(EffectData!$G:$G,MATCH(H36,EffectData!$C:$C,0)),"")&amp;";")</f>
        <v>201050100;</v>
      </c>
      <c r="J36" s="561" t="str">
        <f t="shared" ref="J36:J38" si="66">B36&amp;C36&amp;$K$2</f>
        <v>三昧阿修罗道罗睺忿身相2</v>
      </c>
      <c r="K36" s="561" t="str">
        <f>IF(IFERROR(INDEX(EffectData!$G:$G,MATCH(J36,EffectData!$C:$C,0)),"")&amp;";"=";","",IFERROR(INDEX(EffectData!$G:$G,MATCH(J36,EffectData!$C:$C,0)),"")&amp;";")</f>
        <v/>
      </c>
      <c r="L36" s="561" t="str">
        <f t="shared" si="56"/>
        <v>三昧阿修罗道罗睺忿身相3</v>
      </c>
      <c r="N36" s="561" t="str">
        <f t="shared" ref="N36:N38" si="67">B36&amp;C36&amp;$O$2</f>
        <v>三昧阿修罗道罗睺忿身相4</v>
      </c>
      <c r="O36" t="str">
        <f>IFERROR(INDEX(EffectData!$G:$G,MATCH(O32,EffectData!$C:$C,0)),"")</f>
        <v/>
      </c>
    </row>
    <row r="37" spans="1:15" x14ac:dyDescent="0.25">
      <c r="A37" s="33">
        <f>VLOOKUP(D37,Sheet3!$C:$AP,40,0)</f>
        <v>2010502</v>
      </c>
      <c r="B37" s="250" t="s">
        <v>47</v>
      </c>
      <c r="C37" s="250" t="s">
        <v>49</v>
      </c>
      <c r="D37" s="250" t="s">
        <v>49</v>
      </c>
      <c r="E37" s="250"/>
      <c r="F37" s="250" t="str">
        <f t="shared" si="65"/>
        <v>201050200;201050201;</v>
      </c>
      <c r="G37" s="70">
        <v>0</v>
      </c>
      <c r="H37" s="561" t="str">
        <f t="shared" si="55"/>
        <v>三昧阿修罗道广纳障孽1</v>
      </c>
      <c r="I37" s="561" t="str">
        <f>IF(IFERROR(INDEX(EffectData!$G:$G,MATCH(H37,EffectData!$C:$C,0)),"")&amp;";"=";","",IFERROR(INDEX(EffectData!$G:$G,MATCH(H37,EffectData!$C:$C,0)),"")&amp;";")</f>
        <v>201050200;</v>
      </c>
      <c r="J37" s="561" t="str">
        <f t="shared" si="66"/>
        <v>三昧阿修罗道广纳障孽2</v>
      </c>
      <c r="K37" s="561" t="str">
        <f>IF(IFERROR(INDEX(EffectData!$G:$G,MATCH(J37,EffectData!$C:$C,0)),"")&amp;";"=";","",IFERROR(INDEX(EffectData!$G:$G,MATCH(J37,EffectData!$C:$C,0)),"")&amp;";")</f>
        <v>201050201;</v>
      </c>
      <c r="L37" s="561" t="str">
        <f t="shared" si="56"/>
        <v>三昧阿修罗道广纳障孽3</v>
      </c>
      <c r="N37" s="561" t="str">
        <f t="shared" si="67"/>
        <v>三昧阿修罗道广纳障孽4</v>
      </c>
      <c r="O37" t="str">
        <f>IFERROR(INDEX(EffectData!$G:$G,MATCH(O32,EffectData!$C:$C,0)),"")</f>
        <v/>
      </c>
    </row>
    <row r="38" spans="1:15" x14ac:dyDescent="0.25">
      <c r="A38" s="33">
        <f>VLOOKUP(D38,Sheet3!$C:$AP,40,0)</f>
        <v>2010503</v>
      </c>
      <c r="B38" s="250" t="s">
        <v>47</v>
      </c>
      <c r="C38" s="250" t="s">
        <v>50</v>
      </c>
      <c r="D38" s="250" t="s">
        <v>50</v>
      </c>
      <c r="E38" s="250"/>
      <c r="F38" s="250" t="str">
        <f t="shared" si="65"/>
        <v>201050300;</v>
      </c>
      <c r="G38" s="70">
        <v>0</v>
      </c>
      <c r="H38" s="561" t="str">
        <f t="shared" si="55"/>
        <v>三昧阿修罗道刹鬼缚身1</v>
      </c>
      <c r="I38" s="561" t="str">
        <f>IF(IFERROR(INDEX(EffectData!$G:$G,MATCH(H38,EffectData!$C:$C,0)),"")&amp;";"=";","",IFERROR(INDEX(EffectData!$G:$G,MATCH(H38,EffectData!$C:$C,0)),"")&amp;";")</f>
        <v>201050300;</v>
      </c>
      <c r="J38" s="561" t="str">
        <f t="shared" si="66"/>
        <v>三昧阿修罗道刹鬼缚身2</v>
      </c>
      <c r="L38" s="561" t="str">
        <f t="shared" si="56"/>
        <v>三昧阿修罗道刹鬼缚身3</v>
      </c>
      <c r="N38" s="561" t="str">
        <f t="shared" si="67"/>
        <v>三昧阿修罗道刹鬼缚身4</v>
      </c>
      <c r="O38" t="str">
        <f>IFERROR(INDEX(EffectData!$G:$G,MATCH(O32,EffectData!$C:$C,0)),"")</f>
        <v/>
      </c>
    </row>
    <row r="39" spans="1:15" x14ac:dyDescent="0.25">
      <c r="A39" s="33">
        <f>VLOOKUP(D39,Sheet3!$C:$AP,40,0)</f>
        <v>2010504</v>
      </c>
      <c r="B39" s="250" t="s">
        <v>47</v>
      </c>
      <c r="C39" s="250" t="s">
        <v>51</v>
      </c>
      <c r="D39" s="250" t="s">
        <v>51</v>
      </c>
      <c r="E39" s="250"/>
      <c r="F39" s="250" t="str">
        <f t="shared" ref="F39" si="68">I39&amp;K39&amp;M39&amp;O39</f>
        <v>201050400;</v>
      </c>
      <c r="G39" s="70">
        <v>0</v>
      </c>
      <c r="H39" s="561" t="str">
        <f t="shared" ref="H39" si="69">B39&amp;C39&amp;$I$2</f>
        <v>三昧阿修罗道黑绳众狱1</v>
      </c>
      <c r="I39" s="561" t="str">
        <f>IF(IFERROR(INDEX(EffectData!$G:$G,MATCH(H39,EffectData!$C:$C,0)),"")&amp;";"=";","",IFERROR(INDEX(EffectData!$G:$G,MATCH(H39,EffectData!$C:$C,0)),"")&amp;";")</f>
        <v>201050400;</v>
      </c>
      <c r="J39" s="561" t="str">
        <f t="shared" ref="J39" si="70">B39&amp;C39&amp;$K$2</f>
        <v>三昧阿修罗道黑绳众狱2</v>
      </c>
      <c r="L39" s="561" t="str">
        <f t="shared" ref="L39" si="71">B39&amp;C39&amp;$M$2</f>
        <v>三昧阿修罗道黑绳众狱3</v>
      </c>
      <c r="N39" s="561" t="str">
        <f t="shared" ref="N39" si="72">B39&amp;C39&amp;$O$2</f>
        <v>三昧阿修罗道黑绳众狱4</v>
      </c>
      <c r="O39" t="str">
        <f>IFERROR(INDEX(EffectData!$G:$G,MATCH(O33,EffectData!$C:$C,0)),"")</f>
        <v/>
      </c>
    </row>
    <row r="40" spans="1:15" x14ac:dyDescent="0.25">
      <c r="A40" s="33">
        <f>VLOOKUP(D40,Sheet3!$C:$AP,40,0)</f>
        <v>2010505</v>
      </c>
      <c r="B40" s="250" t="s">
        <v>47</v>
      </c>
      <c r="C40" s="33" t="s">
        <v>52</v>
      </c>
      <c r="D40" s="33" t="s">
        <v>52</v>
      </c>
      <c r="E40" s="250"/>
      <c r="F40" s="250" t="str">
        <f t="shared" ref="F40" si="73">I40&amp;K40&amp;M40&amp;O40</f>
        <v>201050500;201050501;</v>
      </c>
      <c r="G40" s="70">
        <v>0</v>
      </c>
      <c r="H40" s="561" t="str">
        <f t="shared" ref="H40" si="74">B40&amp;C40&amp;$I$2</f>
        <v>三昧阿修罗道明王身1</v>
      </c>
      <c r="I40" s="561" t="str">
        <f>IF(IFERROR(INDEX(EffectData!$G:$G,MATCH(H40,EffectData!$C:$C,0)),"")&amp;";"=";","",IFERROR(INDEX(EffectData!$G:$G,MATCH(H40,EffectData!$C:$C,0)),"")&amp;";")</f>
        <v>201050500;</v>
      </c>
      <c r="J40" s="561" t="str">
        <f t="shared" ref="J40" si="75">B40&amp;C40&amp;$K$2</f>
        <v>三昧阿修罗道明王身2</v>
      </c>
      <c r="K40" s="561" t="str">
        <f>IF(IFERROR(INDEX(EffectData!$G:$G,MATCH(J40,EffectData!$C:$C,0)),"")&amp;";"=";","",IFERROR(INDEX(EffectData!$G:$G,MATCH(J40,EffectData!$C:$C,0)),"")&amp;";")</f>
        <v>201050501;</v>
      </c>
      <c r="L40" s="561" t="str">
        <f t="shared" ref="L40" si="76">B40&amp;C40&amp;$M$2</f>
        <v>三昧阿修罗道明王身3</v>
      </c>
      <c r="N40" s="561" t="str">
        <f t="shared" ref="N40" si="77">B40&amp;C40&amp;$O$2</f>
        <v>三昧阿修罗道明王身4</v>
      </c>
      <c r="O40" t="str">
        <f>IFERROR(INDEX(EffectData!$G:$G,MATCH(O36,EffectData!$C:$C,0)),"")</f>
        <v/>
      </c>
    </row>
    <row r="41" spans="1:15" x14ac:dyDescent="0.25">
      <c r="A41" s="33">
        <f>VLOOKUP(D41,Sheet3!$C:$AP,40,0)</f>
        <v>2010506</v>
      </c>
      <c r="B41" s="250" t="s">
        <v>47</v>
      </c>
      <c r="C41" s="33" t="s">
        <v>53</v>
      </c>
      <c r="D41" s="33" t="s">
        <v>53</v>
      </c>
      <c r="E41" s="250"/>
      <c r="F41" s="250" t="str">
        <f t="shared" ref="F41" si="78">I41&amp;K41&amp;M41&amp;O41</f>
        <v>201050600;</v>
      </c>
      <c r="G41" s="70">
        <v>0</v>
      </c>
      <c r="H41" s="561" t="str">
        <f t="shared" ref="H41" si="79">B41&amp;C41&amp;$I$2</f>
        <v>三昧阿修罗道势至怒法1</v>
      </c>
      <c r="I41" s="561" t="str">
        <f>IF(IFERROR(INDEX(EffectData!$G:$G,MATCH(H41,EffectData!$C:$C,0)),"")&amp;";"=";","",IFERROR(INDEX(EffectData!$G:$G,MATCH(H41,EffectData!$C:$C,0)),"")&amp;";")</f>
        <v>201050600;</v>
      </c>
      <c r="J41" s="561" t="str">
        <f t="shared" ref="J41" si="80">B41&amp;C41&amp;$K$2</f>
        <v>三昧阿修罗道势至怒法2</v>
      </c>
      <c r="L41" s="561" t="str">
        <f t="shared" ref="L41" si="81">B41&amp;C41&amp;$M$2</f>
        <v>三昧阿修罗道势至怒法3</v>
      </c>
      <c r="N41" s="561" t="str">
        <f t="shared" ref="N41" si="82">B41&amp;C41&amp;$O$2</f>
        <v>三昧阿修罗道势至怒法4</v>
      </c>
      <c r="O41" t="str">
        <f>IFERROR(INDEX(EffectData!$G:$G,MATCH(O37,EffectData!$C:$C,0)),"")</f>
        <v/>
      </c>
    </row>
    <row r="42" spans="1:15" x14ac:dyDescent="0.25">
      <c r="A42" s="33">
        <f>VLOOKUP(D42,Sheet3!$C:$AP,40,0)</f>
        <v>2010507</v>
      </c>
      <c r="B42" s="250" t="s">
        <v>47</v>
      </c>
      <c r="C42" s="33" t="s">
        <v>54</v>
      </c>
      <c r="D42" s="33" t="s">
        <v>54</v>
      </c>
      <c r="E42" s="250"/>
      <c r="F42" s="250" t="str">
        <f t="shared" ref="F42" si="83">I42&amp;K42&amp;M42&amp;O42</f>
        <v>201050700;201050701;</v>
      </c>
      <c r="G42" s="70">
        <v>0</v>
      </c>
      <c r="H42" s="561" t="str">
        <f t="shared" ref="H42" si="84">B42&amp;C42&amp;$I$2</f>
        <v>三昧阿修罗道五浊恶时1</v>
      </c>
      <c r="I42" s="561" t="str">
        <f>IF(IFERROR(INDEX(EffectData!$G:$G,MATCH(H42,EffectData!$C:$C,0)),"")&amp;";"=";","",IFERROR(INDEX(EffectData!$G:$G,MATCH(H42,EffectData!$C:$C,0)),"")&amp;";")</f>
        <v>201050700;</v>
      </c>
      <c r="J42" s="561" t="str">
        <f t="shared" ref="J42" si="85">B42&amp;C42&amp;$K$2</f>
        <v>三昧阿修罗道五浊恶时2</v>
      </c>
      <c r="K42" s="561" t="str">
        <f>IF(IFERROR(INDEX(EffectData!$G:$G,MATCH(J42,EffectData!$C:$C,0)),"")&amp;";"=";","",IFERROR(INDEX(EffectData!$G:$G,MATCH(J42,EffectData!$C:$C,0)),"")&amp;";")</f>
        <v>201050701;</v>
      </c>
      <c r="L42" s="561" t="str">
        <f t="shared" ref="L42" si="86">B42&amp;C42&amp;$M$2</f>
        <v>三昧阿修罗道五浊恶时3</v>
      </c>
      <c r="N42" s="561" t="str">
        <f t="shared" ref="N42" si="87">B42&amp;C42&amp;$O$2</f>
        <v>三昧阿修罗道五浊恶时4</v>
      </c>
      <c r="O42" t="str">
        <f>IFERROR(INDEX(EffectData!$G:$G,MATCH(O38,EffectData!$C:$C,0)),"")</f>
        <v/>
      </c>
    </row>
    <row r="43" spans="1:15" x14ac:dyDescent="0.25">
      <c r="A43" s="33">
        <f>VLOOKUP(D43,Sheet3!$C:$AP,40,0)</f>
        <v>2010509</v>
      </c>
      <c r="B43" s="250" t="s">
        <v>47</v>
      </c>
      <c r="C43" s="33" t="s">
        <v>55</v>
      </c>
      <c r="D43" s="33" t="s">
        <v>55</v>
      </c>
      <c r="E43" s="250"/>
      <c r="F43" s="250" t="str">
        <f t="shared" ref="F43" si="88">I43&amp;K43&amp;M43&amp;O43</f>
        <v>201050900;</v>
      </c>
      <c r="G43" s="70">
        <v>0</v>
      </c>
      <c r="H43" s="561" t="str">
        <f t="shared" ref="H43" si="89">B43&amp;C43&amp;$I$2</f>
        <v>三昧阿修罗道离三昧1</v>
      </c>
      <c r="I43" s="561" t="str">
        <f>IF(IFERROR(INDEX(EffectData!$G:$G,MATCH(H43,EffectData!$C:$C,0)),"")&amp;";"=";","",IFERROR(INDEX(EffectData!$G:$G,MATCH(H43,EffectData!$C:$C,0)),"")&amp;";")</f>
        <v>201050900;</v>
      </c>
      <c r="J43" s="561" t="str">
        <f t="shared" ref="J43" si="90">B43&amp;C43&amp;$K$2</f>
        <v>三昧阿修罗道离三昧2</v>
      </c>
      <c r="K43" s="561" t="str">
        <f>IF(IFERROR(INDEX(EffectData!$G:$G,MATCH(J43,EffectData!$C:$C,0)),"")&amp;";"=";","",IFERROR(INDEX(EffectData!$G:$G,MATCH(J43,EffectData!$C:$C,0)),"")&amp;";")</f>
        <v/>
      </c>
      <c r="L43" s="561" t="str">
        <f t="shared" ref="L43" si="91">B43&amp;C43&amp;$M$2</f>
        <v>三昧阿修罗道离三昧3</v>
      </c>
      <c r="N43" s="561" t="str">
        <f t="shared" ref="N43" si="92">B43&amp;C43&amp;$O$2</f>
        <v>三昧阿修罗道离三昧4</v>
      </c>
      <c r="O43" t="str">
        <f>IFERROR(INDEX(EffectData!$G:$G,MATCH(O39,EffectData!$C:$C,0)),"")</f>
        <v/>
      </c>
    </row>
    <row r="44" spans="1:15" x14ac:dyDescent="0.25">
      <c r="A44" s="121">
        <f>VLOOKUP(D44,Sheet3!$C:$AP,40,0)</f>
        <v>2010601</v>
      </c>
      <c r="B44" s="121" t="s">
        <v>56</v>
      </c>
      <c r="C44" s="121" t="s">
        <v>57</v>
      </c>
      <c r="D44" s="121" t="s">
        <v>57</v>
      </c>
      <c r="E44" s="121"/>
      <c r="F44" s="121" t="str">
        <f t="shared" ref="F44:F57" si="93">I44&amp;K44&amp;M44&amp;O44</f>
        <v>201060100;</v>
      </c>
      <c r="G44" s="770">
        <v>0</v>
      </c>
      <c r="H44" s="561" t="str">
        <f t="shared" ref="H44" si="94">B44&amp;C44&amp;$I$2</f>
        <v>太素灵枢篇神农百草诀1</v>
      </c>
      <c r="I44" s="561" t="str">
        <f>IF(IFERROR(INDEX(EffectData!$G:$G,MATCH(H44,EffectData!$C:$C,0)),"")&amp;";"=";","",IFERROR(INDEX(EffectData!$G:$G,MATCH(H44,EffectData!$C:$C,0)),"")&amp;";")</f>
        <v>201060100;</v>
      </c>
      <c r="J44" s="561" t="str">
        <f t="shared" si="2"/>
        <v>太素灵枢篇神农百草诀2</v>
      </c>
      <c r="L44" s="561" t="str">
        <f t="shared" ref="L44" si="95">B44&amp;C44&amp;$M$2</f>
        <v>太素灵枢篇神农百草诀3</v>
      </c>
      <c r="N44" s="561" t="str">
        <f t="shared" ref="N44" si="96">B44&amp;C44&amp;$O$2</f>
        <v>太素灵枢篇神农百草诀4</v>
      </c>
      <c r="O44" s="561" t="str">
        <f>IFERROR(INDEX(EffectData!$G:$G,MATCH(N44,EffectData!$C:$C,0)),"")</f>
        <v/>
      </c>
    </row>
    <row r="45" spans="1:15" x14ac:dyDescent="0.25">
      <c r="A45" s="328">
        <f>VLOOKUP(D45,Sheet3!$C:$AP,40,0)</f>
        <v>2010602</v>
      </c>
      <c r="B45" s="328" t="s">
        <v>56</v>
      </c>
      <c r="C45" s="121" t="s">
        <v>58</v>
      </c>
      <c r="D45" s="121" t="s">
        <v>58</v>
      </c>
      <c r="E45" s="121"/>
      <c r="F45" s="121" t="str">
        <f t="shared" si="93"/>
        <v>201060200;</v>
      </c>
      <c r="G45" s="770">
        <v>0</v>
      </c>
      <c r="H45" s="561" t="str">
        <f t="shared" ref="H45:H46" si="97">B45&amp;C45&amp;$I$2</f>
        <v>太素灵枢篇丹脉庇身1</v>
      </c>
      <c r="I45" s="561" t="str">
        <f>IF(IFERROR(INDEX(EffectData!$G:$G,MATCH(H45,EffectData!$C:$C,0)),"")&amp;";"=";","",IFERROR(INDEX(EffectData!$G:$G,MATCH(H45,EffectData!$C:$C,0)),"")&amp;";")</f>
        <v>201060200;</v>
      </c>
      <c r="J45" s="561" t="str">
        <f t="shared" si="2"/>
        <v>太素灵枢篇丹脉庇身2</v>
      </c>
      <c r="L45" s="561" t="str">
        <f t="shared" ref="L45:L46" si="98">B45&amp;C45&amp;$M$2</f>
        <v>太素灵枢篇丹脉庇身3</v>
      </c>
      <c r="N45" s="561" t="str">
        <f t="shared" ref="N45:N46" si="99">B45&amp;C45&amp;$O$2</f>
        <v>太素灵枢篇丹脉庇身4</v>
      </c>
      <c r="O45" s="561" t="str">
        <f>IFERROR(INDEX(EffectData!$G:$G,MATCH(N45,EffectData!$C:$C,0)),"")</f>
        <v/>
      </c>
    </row>
    <row r="46" spans="1:15" x14ac:dyDescent="0.25">
      <c r="A46" s="328">
        <f>VLOOKUP(D46,Sheet3!$C:$AP,40,0)</f>
        <v>2010603</v>
      </c>
      <c r="B46" s="328" t="s">
        <v>56</v>
      </c>
      <c r="C46" s="121" t="s">
        <v>59</v>
      </c>
      <c r="D46" s="121" t="s">
        <v>59</v>
      </c>
      <c r="E46" s="121"/>
      <c r="F46" s="121" t="str">
        <f t="shared" si="93"/>
        <v>201060300;</v>
      </c>
      <c r="G46" s="770">
        <v>0</v>
      </c>
      <c r="H46" s="561" t="str">
        <f t="shared" si="97"/>
        <v>太素灵枢篇转经驱脉1</v>
      </c>
      <c r="I46" s="561" t="str">
        <f>IF(IFERROR(INDEX(EffectData!$G:$G,MATCH(H46,EffectData!$C:$C,0)),"")&amp;";"=";","",IFERROR(INDEX(EffectData!$G:$G,MATCH(H46,EffectData!$C:$C,0)),"")&amp;";")</f>
        <v>201060300;</v>
      </c>
      <c r="J46" s="561" t="str">
        <f t="shared" si="2"/>
        <v>太素灵枢篇转经驱脉2</v>
      </c>
      <c r="L46" s="561" t="str">
        <f t="shared" si="98"/>
        <v>太素灵枢篇转经驱脉3</v>
      </c>
      <c r="N46" s="561" t="str">
        <f t="shared" si="99"/>
        <v>太素灵枢篇转经驱脉4</v>
      </c>
      <c r="O46" s="561" t="str">
        <f>IFERROR(INDEX(EffectData!$G:$G,MATCH(N46,EffectData!$C:$C,0)),"")</f>
        <v/>
      </c>
    </row>
    <row r="47" spans="1:15" x14ac:dyDescent="0.25">
      <c r="A47" s="328">
        <f>VLOOKUP(D47,Sheet3!$C:$AP,40,0)</f>
        <v>2010605</v>
      </c>
      <c r="B47" s="328" t="s">
        <v>56</v>
      </c>
      <c r="C47" s="121" t="s">
        <v>60</v>
      </c>
      <c r="D47" s="121" t="s">
        <v>60</v>
      </c>
      <c r="E47" s="121"/>
      <c r="F47" s="121" t="str">
        <f t="shared" si="93"/>
        <v>201060500;</v>
      </c>
      <c r="G47" s="770">
        <v>0</v>
      </c>
      <c r="H47" s="561" t="str">
        <f t="shared" ref="H47" si="100">B47&amp;C47&amp;$I$2</f>
        <v>太素灵枢篇五禽杖1</v>
      </c>
      <c r="I47" s="561" t="str">
        <f>IF(IFERROR(INDEX(EffectData!$G:$G,MATCH(H47,EffectData!$C:$C,0)),"")&amp;";"=";","",IFERROR(INDEX(EffectData!$G:$G,MATCH(H47,EffectData!$C:$C,0)),"")&amp;";")</f>
        <v>201060500;</v>
      </c>
      <c r="J47" s="561" t="str">
        <f t="shared" si="2"/>
        <v>太素灵枢篇五禽杖2</v>
      </c>
      <c r="L47" s="561" t="str">
        <f t="shared" ref="L47" si="101">B47&amp;C47&amp;$M$2</f>
        <v>太素灵枢篇五禽杖3</v>
      </c>
      <c r="N47" s="561" t="str">
        <f t="shared" ref="N47" si="102">B47&amp;C47&amp;$O$2</f>
        <v>太素灵枢篇五禽杖4</v>
      </c>
      <c r="O47" s="561" t="str">
        <f>IFERROR(INDEX(EffectData!$G:$G,MATCH(N47,EffectData!$C:$C,0)),"")</f>
        <v/>
      </c>
    </row>
    <row r="48" spans="1:15" x14ac:dyDescent="0.25">
      <c r="A48" s="328">
        <f>VLOOKUP(D48,Sheet3!$C:$AP,40,0)</f>
        <v>2010606</v>
      </c>
      <c r="B48" s="328" t="s">
        <v>56</v>
      </c>
      <c r="C48" s="121" t="s">
        <v>61</v>
      </c>
      <c r="D48" s="121" t="s">
        <v>61</v>
      </c>
      <c r="E48" s="121"/>
      <c r="F48" s="121" t="str">
        <f t="shared" ref="F48" si="103">I48&amp;K48&amp;M48&amp;O48</f>
        <v>201060600;201060601;</v>
      </c>
      <c r="G48" s="770">
        <v>0</v>
      </c>
      <c r="H48" s="561" t="str">
        <f t="shared" ref="H48" si="104">B48&amp;C48&amp;$I$2</f>
        <v>太素灵枢篇五禽健佑1</v>
      </c>
      <c r="I48" s="561" t="str">
        <f>IF(IFERROR(INDEX(EffectData!$G:$G,MATCH(H48,EffectData!$C:$C,0)),"")&amp;";"=";","",IFERROR(INDEX(EffectData!$G:$G,MATCH(H48,EffectData!$C:$C,0)),"")&amp;";")</f>
        <v>201060600;</v>
      </c>
      <c r="J48" s="561" t="str">
        <f t="shared" si="2"/>
        <v>太素灵枢篇五禽健佑2</v>
      </c>
      <c r="K48" s="561" t="str">
        <f>IF(IFERROR(INDEX(EffectData!$G:$G,MATCH(J48,EffectData!$C:$C,0)),"")&amp;";"=";","",IFERROR(INDEX(EffectData!$G:$G,MATCH(J48,EffectData!$C:$C,0)),"")&amp;";")</f>
        <v>201060601;</v>
      </c>
      <c r="L48" s="561" t="str">
        <f t="shared" ref="L48" si="105">B48&amp;C48&amp;$M$2</f>
        <v>太素灵枢篇五禽健佑3</v>
      </c>
      <c r="N48" s="561" t="str">
        <f t="shared" ref="N48" si="106">B48&amp;C48&amp;$O$2</f>
        <v>太素灵枢篇五禽健佑4</v>
      </c>
      <c r="O48" s="561" t="str">
        <f>IFERROR(INDEX(EffectData!$G:$G,MATCH(N48,EffectData!$C:$C,0)),"")</f>
        <v/>
      </c>
    </row>
    <row r="49" spans="1:15" x14ac:dyDescent="0.25">
      <c r="A49" s="328">
        <f>VLOOKUP(D49,Sheet3!$C:$AP,40,0)</f>
        <v>2010604</v>
      </c>
      <c r="B49" s="328" t="s">
        <v>56</v>
      </c>
      <c r="C49" s="121" t="s">
        <v>62</v>
      </c>
      <c r="D49" s="121" t="s">
        <v>62</v>
      </c>
      <c r="E49" s="121"/>
      <c r="F49" s="121" t="str">
        <f t="shared" si="93"/>
        <v>201060400;</v>
      </c>
      <c r="G49" s="770">
        <v>0</v>
      </c>
      <c r="H49" s="561" t="str">
        <f t="shared" si="5"/>
        <v>太素灵枢篇净辟苏息1</v>
      </c>
      <c r="I49" s="561" t="str">
        <f>IF(IFERROR(INDEX(EffectData!$G:$G,MATCH(H49,EffectData!$C:$C,0)),"")&amp;";"=";","",IFERROR(INDEX(EffectData!$G:$G,MATCH(H49,EffectData!$C:$C,0)),"")&amp;";")</f>
        <v>201060400;</v>
      </c>
      <c r="J49" s="561" t="str">
        <f t="shared" si="2"/>
        <v>太素灵枢篇净辟苏息2</v>
      </c>
      <c r="L49" s="561" t="str">
        <f t="shared" si="6"/>
        <v>太素灵枢篇净辟苏息3</v>
      </c>
      <c r="N49" s="561" t="str">
        <f t="shared" si="7"/>
        <v>太素灵枢篇净辟苏息4</v>
      </c>
      <c r="O49" s="561" t="str">
        <f>IFERROR(INDEX(EffectData!$G:$G,MATCH(N49,EffectData!$C:$C,0)),"")</f>
        <v/>
      </c>
    </row>
    <row r="50" spans="1:15" x14ac:dyDescent="0.25">
      <c r="A50" s="328">
        <f>VLOOKUP(D50,Sheet3!$C:$AP,40,0)</f>
        <v>2010607</v>
      </c>
      <c r="B50" s="328" t="s">
        <v>56</v>
      </c>
      <c r="C50" s="121" t="s">
        <v>63</v>
      </c>
      <c r="D50" s="121" t="s">
        <v>63</v>
      </c>
      <c r="E50" s="121"/>
      <c r="F50" s="121" t="str">
        <f t="shared" si="93"/>
        <v>201060700;201060701;</v>
      </c>
      <c r="G50" s="770">
        <v>0</v>
      </c>
      <c r="H50" s="561" t="str">
        <f t="shared" ref="H50:H62" si="107">B50&amp;C50&amp;$I$2</f>
        <v>太素灵枢篇寸草寒香1</v>
      </c>
      <c r="I50" s="561" t="str">
        <f>IF(IFERROR(INDEX(EffectData!$G:$G,MATCH(H50,EffectData!$C:$C,0)),"")&amp;";"=";","",IFERROR(INDEX(EffectData!$G:$G,MATCH(H50,EffectData!$C:$C,0)),"")&amp;";")</f>
        <v>201060700;</v>
      </c>
      <c r="J50" s="561" t="str">
        <f t="shared" si="2"/>
        <v>太素灵枢篇寸草寒香2</v>
      </c>
      <c r="K50" s="561" t="str">
        <f>IF(IFERROR(INDEX(EffectData!$G:$G,MATCH(J50,EffectData!$C:$C,0)),"")&amp;";"=";","",IFERROR(INDEX(EffectData!$G:$G,MATCH(J50,EffectData!$C:$C,0)),"")&amp;";")</f>
        <v>201060701;</v>
      </c>
      <c r="L50" s="561" t="str">
        <f t="shared" ref="L50:L57" si="108">B50&amp;C50&amp;$M$2</f>
        <v>太素灵枢篇寸草寒香3</v>
      </c>
      <c r="N50" s="561" t="str">
        <f t="shared" ref="N50:N57" si="109">B50&amp;C50&amp;$O$2</f>
        <v>太素灵枢篇寸草寒香4</v>
      </c>
      <c r="O50" s="561" t="str">
        <f>IFERROR(INDEX(EffectData!$G:$G,MATCH(N50,EffectData!$C:$C,0)),"")</f>
        <v/>
      </c>
    </row>
    <row r="51" spans="1:15" x14ac:dyDescent="0.25">
      <c r="A51" s="328">
        <f>VLOOKUP(D51,Sheet3!$C:$AP,40,0)</f>
        <v>2010608</v>
      </c>
      <c r="B51" s="328" t="s">
        <v>56</v>
      </c>
      <c r="C51" s="121" t="s">
        <v>64</v>
      </c>
      <c r="D51" s="121" t="s">
        <v>64</v>
      </c>
      <c r="E51" s="121"/>
      <c r="F51" s="121" t="str">
        <f t="shared" ref="F51" si="110">I51&amp;K51&amp;M51&amp;O51</f>
        <v>201060800;201060801;</v>
      </c>
      <c r="G51" s="770">
        <v>0</v>
      </c>
      <c r="H51" s="561" t="str">
        <f t="shared" ref="H51" si="111">B51&amp;C51&amp;$I$2</f>
        <v>太素灵枢篇灵枢妙手1</v>
      </c>
      <c r="I51" s="561" t="str">
        <f>IF(IFERROR(INDEX(EffectData!$G:$G,MATCH(H51,EffectData!$C:$C,0)),"")&amp;";"=";","",IFERROR(INDEX(EffectData!$G:$G,MATCH(H51,EffectData!$C:$C,0)),"")&amp;";")</f>
        <v>201060800;</v>
      </c>
      <c r="J51" s="561" t="str">
        <f t="shared" si="2"/>
        <v>太素灵枢篇灵枢妙手2</v>
      </c>
      <c r="K51" s="561" t="str">
        <f>IF(IFERROR(INDEX(EffectData!$G:$G,MATCH(J51,EffectData!$C:$C,0)),"")&amp;";"=";","",IFERROR(INDEX(EffectData!$G:$G,MATCH(J51,EffectData!$C:$C,0)),"")&amp;";")</f>
        <v>201060801;</v>
      </c>
      <c r="L51" s="561" t="str">
        <f t="shared" ref="L51" si="112">B51&amp;C51&amp;$M$2</f>
        <v>太素灵枢篇灵枢妙手3</v>
      </c>
      <c r="N51" s="561" t="str">
        <f t="shared" ref="N51" si="113">B51&amp;C51&amp;$O$2</f>
        <v>太素灵枢篇灵枢妙手4</v>
      </c>
      <c r="O51" s="561" t="str">
        <f>IFERROR(INDEX(EffectData!$G:$G,MATCH(N51,EffectData!$C:$C,0)),"")</f>
        <v/>
      </c>
    </row>
    <row r="52" spans="1:15" x14ac:dyDescent="0.25">
      <c r="A52" s="328">
        <f>VLOOKUP(D52,Sheet3!$C:$AP,40,0)</f>
        <v>2010609</v>
      </c>
      <c r="B52" s="328" t="s">
        <v>56</v>
      </c>
      <c r="C52" s="121" t="s">
        <v>65</v>
      </c>
      <c r="D52" s="121" t="s">
        <v>65</v>
      </c>
      <c r="E52" s="121"/>
      <c r="F52" s="121" t="str">
        <f t="shared" ref="F52" si="114">I52&amp;K52&amp;M52&amp;O52</f>
        <v>201060900;</v>
      </c>
      <c r="G52" s="770">
        <v>0</v>
      </c>
      <c r="H52" s="561" t="str">
        <f t="shared" ref="H52" si="115">B52&amp;C52&amp;$I$2</f>
        <v>太素灵枢篇顺脉通贯1</v>
      </c>
      <c r="I52" s="561" t="str">
        <f>IF(IFERROR(INDEX(EffectData!$G:$G,MATCH(H52,EffectData!$C:$C,0)),"")&amp;";"=";","",IFERROR(INDEX(EffectData!$G:$G,MATCH(H52,EffectData!$C:$C,0)),"")&amp;";")</f>
        <v>201060900;</v>
      </c>
      <c r="J52" s="561" t="str">
        <f t="shared" ref="J52" si="116">B52&amp;C52&amp;$K$2</f>
        <v>太素灵枢篇顺脉通贯2</v>
      </c>
      <c r="K52" s="561" t="str">
        <f>IF(IFERROR(INDEX(EffectData!$G:$G,MATCH(J52,EffectData!$C:$C,0)),"")&amp;";"=";","",IFERROR(INDEX(EffectData!$G:$G,MATCH(J52,EffectData!$C:$C,0)),"")&amp;";")</f>
        <v/>
      </c>
      <c r="L52" s="561" t="str">
        <f t="shared" ref="L52" si="117">B52&amp;C52&amp;$M$2</f>
        <v>太素灵枢篇顺脉通贯3</v>
      </c>
      <c r="N52" s="561" t="str">
        <f t="shared" ref="N52" si="118">B52&amp;C52&amp;$O$2</f>
        <v>太素灵枢篇顺脉通贯4</v>
      </c>
      <c r="O52" s="561" t="str">
        <f>IFERROR(INDEX(EffectData!$G:$G,MATCH(N52,EffectData!$C:$C,0)),"")</f>
        <v/>
      </c>
    </row>
    <row r="53" spans="1:15" x14ac:dyDescent="0.25">
      <c r="A53" s="771">
        <f>VLOOKUP(D53,Sheet3!$C:$AP,40,0)</f>
        <v>2010702</v>
      </c>
      <c r="B53" s="772" t="s">
        <v>66</v>
      </c>
      <c r="C53" s="241" t="s">
        <v>67</v>
      </c>
      <c r="D53" s="241" t="s">
        <v>67</v>
      </c>
      <c r="E53" s="241"/>
      <c r="F53" s="241" t="str">
        <f t="shared" ref="F53" si="119">I53&amp;K53&amp;M53&amp;O53</f>
        <v>201070200;201070201;</v>
      </c>
      <c r="G53" s="766">
        <v>0</v>
      </c>
      <c r="H53" s="561" t="str">
        <f t="shared" ref="H53" si="120">B53&amp;C53&amp;$I$2</f>
        <v>太玄混元经道法合和1</v>
      </c>
      <c r="I53" s="561" t="str">
        <f>IF(IFERROR(INDEX(EffectData!$G:$G,MATCH(H53,EffectData!$C:$C,0)),"")&amp;";"=";","",IFERROR(INDEX(EffectData!$G:$G,MATCH(H53,EffectData!$C:$C,0)),"")&amp;";")</f>
        <v>201070200;</v>
      </c>
      <c r="J53" s="561" t="str">
        <f t="shared" si="2"/>
        <v>太玄混元经道法合和2</v>
      </c>
      <c r="K53" s="561" t="str">
        <f>IF(IFERROR(INDEX(EffectData!$G:$G,MATCH(J53,EffectData!$C:$C,0)),"")&amp;";"=";","",IFERROR(INDEX(EffectData!$G:$G,MATCH(J53,EffectData!$C:$C,0)),"")&amp;";")</f>
        <v>201070201;</v>
      </c>
      <c r="L53" s="561" t="str">
        <f t="shared" ref="L53" si="121">B53&amp;C53&amp;$M$2</f>
        <v>太玄混元经道法合和3</v>
      </c>
      <c r="N53" s="561" t="str">
        <f t="shared" ref="N53" si="122">B53&amp;C53&amp;$O$2</f>
        <v>太玄混元经道法合和4</v>
      </c>
      <c r="O53" t="str">
        <f>IFERROR(INDEX(EffectData!$G:$G,MATCH(O50,EffectData!$C:$C,0)),"")</f>
        <v/>
      </c>
    </row>
    <row r="54" spans="1:15" x14ac:dyDescent="0.25">
      <c r="A54" s="771">
        <f>VLOOKUP(D54,Sheet3!$C:$AP,40,0)</f>
        <v>2010704</v>
      </c>
      <c r="B54" s="772" t="s">
        <v>66</v>
      </c>
      <c r="C54" s="241" t="s">
        <v>68</v>
      </c>
      <c r="D54" s="241" t="s">
        <v>68</v>
      </c>
      <c r="E54" s="241"/>
      <c r="F54" s="241" t="str">
        <f t="shared" ref="F54" si="123">I54&amp;K54&amp;M54&amp;O54</f>
        <v>201070401;</v>
      </c>
      <c r="G54" s="766">
        <v>0</v>
      </c>
      <c r="H54" s="561" t="str">
        <f t="shared" ref="H54" si="124">B54&amp;C54&amp;$I$2</f>
        <v>太玄混元经洞玄纳真1</v>
      </c>
      <c r="J54" s="561" t="str">
        <f t="shared" si="2"/>
        <v>太玄混元经洞玄纳真2</v>
      </c>
      <c r="K54" s="561" t="str">
        <f>IF(IFERROR(INDEX(EffectData!$G:$G,MATCH(J54,EffectData!$C:$C,0)),"")&amp;";"=";","",IFERROR(INDEX(EffectData!$G:$G,MATCH(J54,EffectData!$C:$C,0)),"")&amp;";")</f>
        <v>201070401;</v>
      </c>
      <c r="L54" s="561" t="str">
        <f t="shared" ref="L54" si="125">B54&amp;C54&amp;$M$2</f>
        <v>太玄混元经洞玄纳真3</v>
      </c>
      <c r="N54" s="561" t="str">
        <f t="shared" ref="N54" si="126">B54&amp;C54&amp;$O$2</f>
        <v>太玄混元经洞玄纳真4</v>
      </c>
      <c r="O54" t="str">
        <f>IFERROR(INDEX(EffectData!$G:$G,MATCH(O50,EffectData!$C:$C,0)),"")</f>
        <v/>
      </c>
    </row>
    <row r="55" spans="1:15" x14ac:dyDescent="0.25">
      <c r="A55" s="771">
        <f>VLOOKUP(D55,Sheet3!$C:$AP,40,0)</f>
        <v>2010705</v>
      </c>
      <c r="B55" s="772" t="s">
        <v>66</v>
      </c>
      <c r="C55" s="241" t="s">
        <v>69</v>
      </c>
      <c r="D55" s="241" t="s">
        <v>69</v>
      </c>
      <c r="E55" s="241"/>
      <c r="F55" s="241" t="str">
        <f t="shared" si="93"/>
        <v>201070500;</v>
      </c>
      <c r="G55" s="766">
        <v>0</v>
      </c>
      <c r="H55" s="561" t="str">
        <f t="shared" si="107"/>
        <v>太玄混元经乾卦昇1</v>
      </c>
      <c r="I55" s="561" t="str">
        <f>IF(IFERROR(INDEX(EffectData!$G:$G,MATCH(H55,EffectData!$C:$C,0)),"")&amp;";"=";","",IFERROR(INDEX(EffectData!$G:$G,MATCH(H55,EffectData!$C:$C,0)),"")&amp;";")</f>
        <v>201070500;</v>
      </c>
      <c r="J55" s="561" t="str">
        <f t="shared" si="2"/>
        <v>太玄混元经乾卦昇2</v>
      </c>
      <c r="L55" s="561" t="str">
        <f t="shared" si="108"/>
        <v>太玄混元经乾卦昇3</v>
      </c>
      <c r="N55" s="561" t="str">
        <f t="shared" si="109"/>
        <v>太玄混元经乾卦昇4</v>
      </c>
      <c r="O55" t="str">
        <f>IFERROR(INDEX(EffectData!$G:$G,MATCH(O50,EffectData!$C:$C,0)),"")</f>
        <v/>
      </c>
    </row>
    <row r="56" spans="1:15" x14ac:dyDescent="0.25">
      <c r="A56" s="771">
        <f>VLOOKUP(D56,Sheet3!$C:$AP,40,0)</f>
        <v>2010706</v>
      </c>
      <c r="B56" s="772" t="s">
        <v>66</v>
      </c>
      <c r="C56" s="241" t="s">
        <v>70</v>
      </c>
      <c r="D56" s="241" t="s">
        <v>70</v>
      </c>
      <c r="E56" s="241"/>
      <c r="F56" s="241" t="str">
        <f t="shared" ref="F56" si="127">I56&amp;K56&amp;M56&amp;O56</f>
        <v>201070600;</v>
      </c>
      <c r="G56" s="766">
        <v>0</v>
      </c>
      <c r="H56" s="561" t="str">
        <f t="shared" ref="H56" si="128">B56&amp;C56&amp;$I$2</f>
        <v>太玄混元经列冲纯阳1</v>
      </c>
      <c r="I56" s="561" t="str">
        <f>IF(IFERROR(INDEX(EffectData!$G:$G,MATCH(H56,EffectData!$C:$C,0)),"")&amp;";"=";","",IFERROR(INDEX(EffectData!$G:$G,MATCH(H56,EffectData!$C:$C,0)),"")&amp;";")</f>
        <v>201070600;</v>
      </c>
      <c r="J56" s="561" t="str">
        <f t="shared" ref="J56" si="129">B56&amp;C56&amp;$K$2</f>
        <v>太玄混元经列冲纯阳2</v>
      </c>
      <c r="L56" s="561" t="str">
        <f t="shared" ref="L56" si="130">B56&amp;C56&amp;$M$2</f>
        <v>太玄混元经列冲纯阳3</v>
      </c>
      <c r="N56" s="561" t="str">
        <f t="shared" ref="N56" si="131">B56&amp;C56&amp;$O$2</f>
        <v>太玄混元经列冲纯阳4</v>
      </c>
      <c r="O56" t="str">
        <f>IFERROR(INDEX(EffectData!$G:$G,MATCH(O51,EffectData!$C:$C,0)),"")</f>
        <v/>
      </c>
    </row>
    <row r="57" spans="1:15" x14ac:dyDescent="0.25">
      <c r="A57" s="771">
        <f>VLOOKUP(D57,Sheet3!$C:$AP,40,0)</f>
        <v>2010707</v>
      </c>
      <c r="B57" s="772" t="s">
        <v>66</v>
      </c>
      <c r="C57" s="241" t="s">
        <v>71</v>
      </c>
      <c r="D57" s="241" t="s">
        <v>71</v>
      </c>
      <c r="E57" s="241"/>
      <c r="F57" s="241" t="str">
        <f t="shared" si="93"/>
        <v>201070700;201070701;</v>
      </c>
      <c r="G57" s="766">
        <v>0</v>
      </c>
      <c r="H57" s="561" t="str">
        <f t="shared" si="107"/>
        <v>太玄混元经坤卦载1</v>
      </c>
      <c r="I57" s="561" t="str">
        <f>IF(IFERROR(INDEX(EffectData!$G:$G,MATCH(H57,EffectData!$C:$C,0)),"")&amp;";"=";","",IFERROR(INDEX(EffectData!$G:$G,MATCH(H57,EffectData!$C:$C,0)),"")&amp;";")</f>
        <v>201070700;</v>
      </c>
      <c r="J57" s="561" t="str">
        <f t="shared" si="2"/>
        <v>太玄混元经坤卦载2</v>
      </c>
      <c r="K57" s="561" t="str">
        <f>IF(IFERROR(INDEX(EffectData!$G:$G,MATCH(J57,EffectData!$C:$C,0)),"")&amp;";"=";","",IFERROR(INDEX(EffectData!$G:$G,MATCH(J57,EffectData!$C:$C,0)),"")&amp;";")</f>
        <v>201070701;</v>
      </c>
      <c r="L57" s="561" t="str">
        <f t="shared" si="108"/>
        <v>太玄混元经坤卦载3</v>
      </c>
      <c r="N57" s="561" t="str">
        <f t="shared" si="109"/>
        <v>太玄混元经坤卦载4</v>
      </c>
      <c r="O57" t="str">
        <f>IFERROR(INDEX(EffectData!$G:$G,MATCH(#REF!,EffectData!$C:$C,0)),"")</f>
        <v/>
      </c>
    </row>
    <row r="58" spans="1:15" x14ac:dyDescent="0.25">
      <c r="A58" s="771">
        <f>VLOOKUP(D58,Sheet3!$C:$AP,40,0)</f>
        <v>2010708</v>
      </c>
      <c r="B58" s="772" t="s">
        <v>66</v>
      </c>
      <c r="C58" s="241" t="s">
        <v>72</v>
      </c>
      <c r="D58" s="241" t="s">
        <v>72</v>
      </c>
      <c r="E58" s="241"/>
      <c r="F58" s="241" t="str">
        <f t="shared" ref="F58" si="132">I58&amp;K58&amp;M58&amp;O58</f>
        <v>201070800;</v>
      </c>
      <c r="G58" s="766">
        <v>0</v>
      </c>
      <c r="H58" s="561" t="str">
        <f t="shared" ref="H58" si="133">B58&amp;C58&amp;$I$2</f>
        <v>太玄混元经太和清气1</v>
      </c>
      <c r="I58" s="561" t="str">
        <f>IF(IFERROR(INDEX(EffectData!$G:$G,MATCH(H58,EffectData!$C:$C,0)),"")&amp;";"=";","",IFERROR(INDEX(EffectData!$G:$G,MATCH(H58,EffectData!$C:$C,0)),"")&amp;";")</f>
        <v>201070800;</v>
      </c>
      <c r="J58" s="561" t="str">
        <f t="shared" ref="J58" si="134">B58&amp;C58&amp;$K$2</f>
        <v>太玄混元经太和清气2</v>
      </c>
      <c r="K58" s="561" t="str">
        <f>IF(IFERROR(INDEX(EffectData!$G:$G,MATCH(J58,EffectData!$C:$C,0)),"")&amp;";"=";","",IFERROR(INDEX(EffectData!$G:$G,MATCH(J58,EffectData!$C:$C,0)),"")&amp;";")</f>
        <v/>
      </c>
      <c r="L58" s="561" t="str">
        <f t="shared" ref="L58" si="135">B58&amp;C58&amp;$M$2</f>
        <v>太玄混元经太和清气3</v>
      </c>
      <c r="N58" s="561" t="str">
        <f t="shared" ref="N58" si="136">B58&amp;C58&amp;$O$2</f>
        <v>太玄混元经太和清气4</v>
      </c>
      <c r="O58" t="str">
        <f>IFERROR(INDEX(EffectData!$G:$G,MATCH(#REF!,EffectData!$C:$C,0)),"")</f>
        <v/>
      </c>
    </row>
    <row r="59" spans="1:15" x14ac:dyDescent="0.25">
      <c r="A59" s="771">
        <f>VLOOKUP(D59,Sheet3!$C:$AP,40,0)</f>
        <v>2010709</v>
      </c>
      <c r="B59" s="772" t="s">
        <v>66</v>
      </c>
      <c r="C59" s="241" t="s">
        <v>73</v>
      </c>
      <c r="D59" s="241" t="s">
        <v>73</v>
      </c>
      <c r="E59" s="241"/>
      <c r="F59" s="241" t="str">
        <f t="shared" ref="F59" si="137">I59&amp;K59&amp;M59&amp;O59</f>
        <v>201070900;</v>
      </c>
      <c r="G59" s="766">
        <v>0</v>
      </c>
      <c r="H59" s="561" t="str">
        <f t="shared" ref="H59" si="138">B59&amp;C59&amp;$I$2</f>
        <v>太玄混元经玄远意1</v>
      </c>
      <c r="I59" s="561" t="str">
        <f>IF(IFERROR(INDEX(EffectData!$G:$G,MATCH(H59,EffectData!$C:$C,0)),"")&amp;";"=";","",IFERROR(INDEX(EffectData!$G:$G,MATCH(H59,EffectData!$C:$C,0)),"")&amp;";")</f>
        <v>201070900;</v>
      </c>
      <c r="J59" s="561" t="str">
        <f t="shared" ref="J59" si="139">B59&amp;C59&amp;$K$2</f>
        <v>太玄混元经玄远意2</v>
      </c>
      <c r="K59" s="561" t="str">
        <f>IF(IFERROR(INDEX(EffectData!$G:$G,MATCH(J59,EffectData!$C:$C,0)),"")&amp;";"=";","",IFERROR(INDEX(EffectData!$G:$G,MATCH(J59,EffectData!$C:$C,0)),"")&amp;";")</f>
        <v/>
      </c>
      <c r="L59" s="561" t="str">
        <f t="shared" ref="L59" si="140">B59&amp;C59&amp;$M$2</f>
        <v>太玄混元经玄远意3</v>
      </c>
      <c r="N59" s="561" t="str">
        <f t="shared" ref="N59" si="141">B59&amp;C59&amp;$O$2</f>
        <v>太玄混元经玄远意4</v>
      </c>
      <c r="O59" t="str">
        <f>IFERROR(INDEX(EffectData!$G:$G,MATCH(#REF!,EffectData!$C:$C,0)),"")</f>
        <v/>
      </c>
    </row>
    <row r="60" spans="1:15" x14ac:dyDescent="0.25">
      <c r="A60" s="257">
        <f>VLOOKUP(D60,Sheet3!$C:$AP,40,0)</f>
        <v>2010802</v>
      </c>
      <c r="B60" s="256" t="s">
        <v>74</v>
      </c>
      <c r="C60" s="256" t="s">
        <v>75</v>
      </c>
      <c r="D60" s="256" t="s">
        <v>75</v>
      </c>
      <c r="E60" s="256"/>
      <c r="F60" s="266" t="str">
        <f t="shared" ref="F60:F62" si="142">I60&amp;K60&amp;M60</f>
        <v>201080200;</v>
      </c>
      <c r="G60" s="773">
        <v>0</v>
      </c>
      <c r="H60" s="561" t="str">
        <f t="shared" si="107"/>
        <v>悟玄参契用晦而明1</v>
      </c>
      <c r="I60" s="561" t="str">
        <f>IF(IFERROR(INDEX(EffectData!$G:$G,MATCH(H60,EffectData!$C:$C,0)),"")&amp;";"=";","",IFERROR(INDEX(EffectData!$G:$G,MATCH(H60,EffectData!$C:$C,0)),"")&amp;";")</f>
        <v>201080200;</v>
      </c>
      <c r="J60" s="561" t="str">
        <f t="shared" si="2"/>
        <v>悟玄参契用晦而明2</v>
      </c>
    </row>
    <row r="61" spans="1:15" x14ac:dyDescent="0.25">
      <c r="A61" s="257">
        <f>VLOOKUP(D61,Sheet3!$C:$AP,40,0)</f>
        <v>2010803</v>
      </c>
      <c r="B61" s="256" t="s">
        <v>74</v>
      </c>
      <c r="C61" s="256" t="s">
        <v>76</v>
      </c>
      <c r="D61" s="256" t="s">
        <v>76</v>
      </c>
      <c r="E61" s="256"/>
      <c r="F61" s="266" t="str">
        <f t="shared" si="142"/>
        <v>201080300;</v>
      </c>
      <c r="G61" s="773">
        <v>0</v>
      </c>
      <c r="H61" s="561" t="str">
        <f t="shared" si="107"/>
        <v>悟玄参契倒果为因1</v>
      </c>
      <c r="I61" s="561" t="str">
        <f>IF(IFERROR(INDEX(EffectData!$G:$G,MATCH(H61,EffectData!$C:$C,0)),"")&amp;";"=";","",IFERROR(INDEX(EffectData!$G:$G,MATCH(H61,EffectData!$C:$C,0)),"")&amp;";")</f>
        <v>201080300;</v>
      </c>
      <c r="J61" s="561" t="str">
        <f t="shared" si="2"/>
        <v>悟玄参契倒果为因2</v>
      </c>
    </row>
    <row r="62" spans="1:15" x14ac:dyDescent="0.25">
      <c r="A62" s="257">
        <f>VLOOKUP(D62,Sheet3!$C:$AP,40,0)</f>
        <v>2010804</v>
      </c>
      <c r="B62" s="256" t="s">
        <v>74</v>
      </c>
      <c r="C62" s="282" t="s">
        <v>77</v>
      </c>
      <c r="D62" s="282" t="s">
        <v>77</v>
      </c>
      <c r="E62" s="256"/>
      <c r="F62" s="266" t="str">
        <f t="shared" si="142"/>
        <v>201080400;</v>
      </c>
      <c r="G62" s="773">
        <v>0</v>
      </c>
      <c r="H62" s="561" t="str">
        <f t="shared" si="107"/>
        <v>悟玄参契同乘同体1</v>
      </c>
      <c r="I62" s="561" t="str">
        <f>IF(IFERROR(INDEX(EffectData!$G:$G,MATCH(H62,EffectData!$C:$C,0)),"")&amp;";"=";","",IFERROR(INDEX(EffectData!$G:$G,MATCH(H62,EffectData!$C:$C,0)),"")&amp;";")</f>
        <v>201080400;</v>
      </c>
      <c r="J62" s="561" t="str">
        <f t="shared" ref="J62" si="143">B62&amp;C62&amp;$K$2</f>
        <v>悟玄参契同乘同体2</v>
      </c>
    </row>
    <row r="63" spans="1:15" x14ac:dyDescent="0.25">
      <c r="A63" s="257">
        <f>VLOOKUP(D63,Sheet3!$C:$AP,40,0)</f>
        <v>2010805</v>
      </c>
      <c r="B63" s="256" t="s">
        <v>74</v>
      </c>
      <c r="C63" s="256" t="s">
        <v>78</v>
      </c>
      <c r="D63" s="256" t="s">
        <v>78</v>
      </c>
      <c r="E63" s="256"/>
      <c r="F63" s="266" t="str">
        <f t="shared" ref="F63:F68" si="144">I63&amp;K63&amp;M63</f>
        <v>201080500;</v>
      </c>
      <c r="G63" s="773">
        <v>0</v>
      </c>
      <c r="H63" s="561" t="str">
        <f t="shared" ref="H63:H68" si="145">B63&amp;C63&amp;$I$2</f>
        <v>悟玄参契阙少围多1</v>
      </c>
      <c r="I63" s="561" t="str">
        <f>IF(IFERROR(INDEX(EffectData!$G:$G,MATCH(H63,EffectData!$C:$C,0)),"")&amp;";"=";","",IFERROR(INDEX(EffectData!$G:$G,MATCH(H63,EffectData!$C:$C,0)),"")&amp;";")</f>
        <v>201080500;</v>
      </c>
      <c r="J63" s="561" t="str">
        <f t="shared" si="2"/>
        <v>悟玄参契阙少围多2</v>
      </c>
    </row>
    <row r="64" spans="1:15" x14ac:dyDescent="0.25">
      <c r="A64" s="257">
        <f>VLOOKUP(D64,Sheet3!$C:$AP,40,0)</f>
        <v>2010806</v>
      </c>
      <c r="B64" s="256" t="s">
        <v>74</v>
      </c>
      <c r="C64" s="282" t="s">
        <v>79</v>
      </c>
      <c r="D64" s="282" t="s">
        <v>79</v>
      </c>
      <c r="E64" s="256"/>
      <c r="F64" s="266" t="str">
        <f t="shared" ref="F64" si="146">I64&amp;K64&amp;M64</f>
        <v>201080600;</v>
      </c>
      <c r="G64" s="773">
        <v>0</v>
      </c>
      <c r="H64" s="561" t="str">
        <f t="shared" ref="H64" si="147">B64&amp;C64&amp;$I$2</f>
        <v>悟玄参契熄命燃性1</v>
      </c>
      <c r="I64" s="561" t="str">
        <f>IF(IFERROR(INDEX(EffectData!$G:$G,MATCH(H64,EffectData!$C:$C,0)),"")&amp;";"=";","",IFERROR(INDEX(EffectData!$G:$G,MATCH(H64,EffectData!$C:$C,0)),"")&amp;";")</f>
        <v>201080600;</v>
      </c>
      <c r="J64" s="561" t="str">
        <f t="shared" ref="J64" si="148">B64&amp;C64&amp;$K$2</f>
        <v>悟玄参契熄命燃性2</v>
      </c>
    </row>
    <row r="65" spans="1:15" x14ac:dyDescent="0.25">
      <c r="A65" s="257">
        <f>VLOOKUP(D65,Sheet3!$C:$AP,40,0)</f>
        <v>2010807</v>
      </c>
      <c r="B65" s="256" t="s">
        <v>74</v>
      </c>
      <c r="C65" s="282" t="s">
        <v>80</v>
      </c>
      <c r="D65" s="282" t="s">
        <v>80</v>
      </c>
      <c r="E65" s="256"/>
      <c r="F65" s="266" t="str">
        <f t="shared" ref="F65" si="149">I65&amp;K65&amp;M65</f>
        <v>201080700;</v>
      </c>
      <c r="G65" s="773">
        <v>0</v>
      </c>
      <c r="H65" s="561" t="str">
        <f t="shared" ref="H65" si="150">B65&amp;C65&amp;$I$2</f>
        <v>悟玄参契真始玄篇1</v>
      </c>
      <c r="I65" s="561" t="str">
        <f>IF(IFERROR(INDEX(EffectData!$G:$G,MATCH(H65,EffectData!$C:$C,0)),"")&amp;";"=";","",IFERROR(INDEX(EffectData!$G:$G,MATCH(H65,EffectData!$C:$C,0)),"")&amp;";")</f>
        <v>201080700;</v>
      </c>
      <c r="J65" s="561" t="str">
        <f t="shared" ref="J65" si="151">B65&amp;C65&amp;$K$2</f>
        <v>悟玄参契真始玄篇2</v>
      </c>
    </row>
    <row r="66" spans="1:15" x14ac:dyDescent="0.25">
      <c r="A66" s="257">
        <f>VLOOKUP(D66,Sheet3!$C:$AP,40,0)</f>
        <v>2010808</v>
      </c>
      <c r="B66" s="256" t="s">
        <v>74</v>
      </c>
      <c r="C66" s="282" t="s">
        <v>81</v>
      </c>
      <c r="D66" s="282" t="s">
        <v>81</v>
      </c>
      <c r="E66" s="256"/>
      <c r="F66" s="266" t="str">
        <f t="shared" ref="F66" si="152">I66&amp;K66&amp;M66</f>
        <v>201080800;201080801;</v>
      </c>
      <c r="G66" s="773">
        <v>0</v>
      </c>
      <c r="H66" s="561" t="str">
        <f t="shared" ref="H66" si="153">B66&amp;C66&amp;$I$2</f>
        <v>悟玄参契敛羽化生势1</v>
      </c>
      <c r="I66" s="561" t="str">
        <f>IF(IFERROR(INDEX(EffectData!$G:$G,MATCH(H66,EffectData!$C:$C,0)),"")&amp;";"=";","",IFERROR(INDEX(EffectData!$G:$G,MATCH(H66,EffectData!$C:$C,0)),"")&amp;";")</f>
        <v>201080800;</v>
      </c>
      <c r="J66" s="561" t="str">
        <f t="shared" ref="J66" si="154">B66&amp;C66&amp;$K$2</f>
        <v>悟玄参契敛羽化生势2</v>
      </c>
      <c r="K66" s="561" t="str">
        <f>IF(IFERROR(INDEX(EffectData!$G:$G,MATCH(J66,EffectData!$C:$C,0)),"")&amp;";"=";","",IFERROR(INDEX(EffectData!$G:$G,MATCH(J66,EffectData!$C:$C,0)),"")&amp;";")</f>
        <v>201080801;</v>
      </c>
    </row>
    <row r="67" spans="1:15" x14ac:dyDescent="0.25">
      <c r="A67" s="257">
        <f>VLOOKUP(D67,Sheet3!$C:$AP,40,0)</f>
        <v>2010809</v>
      </c>
      <c r="B67" s="256" t="s">
        <v>74</v>
      </c>
      <c r="C67" s="282" t="s">
        <v>82</v>
      </c>
      <c r="D67" s="282" t="s">
        <v>82</v>
      </c>
      <c r="E67" s="256"/>
      <c r="F67" s="266" t="str">
        <f t="shared" ref="F67" si="155">I67&amp;K67&amp;M67</f>
        <v>201080900;</v>
      </c>
      <c r="G67" s="773">
        <v>0</v>
      </c>
      <c r="H67" s="561" t="str">
        <f t="shared" ref="H67" si="156">B67&amp;C67&amp;$I$2</f>
        <v>悟玄参契入北冥1</v>
      </c>
      <c r="I67" s="561" t="str">
        <f>IF(IFERROR(INDEX(EffectData!$G:$G,MATCH(H67,EffectData!$C:$C,0)),"")&amp;";"=";","",IFERROR(INDEX(EffectData!$G:$G,MATCH(H67,EffectData!$C:$C,0)),"")&amp;";")</f>
        <v>201080900;</v>
      </c>
      <c r="J67" s="561" t="str">
        <f t="shared" ref="J67" si="157">B67&amp;C67&amp;$K$2</f>
        <v>悟玄参契入北冥2</v>
      </c>
      <c r="K67" s="561" t="str">
        <f>IF(IFERROR(INDEX(EffectData!$G:$G,MATCH(J67,EffectData!$C:$C,0)),"")&amp;";"=";","",IFERROR(INDEX(EffectData!$G:$G,MATCH(J67,EffectData!$C:$C,0)),"")&amp;";")</f>
        <v/>
      </c>
    </row>
    <row r="68" spans="1:15" x14ac:dyDescent="0.25">
      <c r="A68" s="774">
        <f>VLOOKUP(D68,Sheet3!$C:$AP,40,0)</f>
        <v>2010901</v>
      </c>
      <c r="B68" s="209" t="s">
        <v>83</v>
      </c>
      <c r="C68" s="288" t="s">
        <v>84</v>
      </c>
      <c r="D68" s="288" t="s">
        <v>84</v>
      </c>
      <c r="E68" s="288"/>
      <c r="F68" s="288" t="str">
        <f t="shared" si="144"/>
        <v>201090100;201090102;</v>
      </c>
      <c r="G68" s="70">
        <v>0</v>
      </c>
      <c r="H68" s="561" t="str">
        <f t="shared" si="145"/>
        <v>吸星噬寰图噬寰吞鸿1</v>
      </c>
      <c r="I68" s="561" t="str">
        <f>IF(IFERROR(INDEX(EffectData!$G:$G,MATCH(H68,EffectData!$C:$C,0)),"")&amp;";"=";","",IFERROR(INDEX(EffectData!$G:$G,MATCH(H68,EffectData!$C:$C,0)),"")&amp;";")</f>
        <v>201090100;</v>
      </c>
      <c r="J68" s="561" t="str">
        <f t="shared" si="2"/>
        <v>吸星噬寰图噬寰吞鸿2</v>
      </c>
      <c r="L68" s="561" t="str">
        <f t="shared" ref="L68" si="158">B68&amp;C68&amp;$M$2</f>
        <v>吸星噬寰图噬寰吞鸿3</v>
      </c>
      <c r="M68" s="561" t="str">
        <f>IF(IFERROR(INDEX(EffectData!$G:$G,MATCH(L68,EffectData!$C:$C,0)),"")&amp;";"=";","",IFERROR(INDEX(EffectData!$G:$G,MATCH(L68,EffectData!$C:$C,0)),"")&amp;";")</f>
        <v>201090102;</v>
      </c>
      <c r="N68" s="561" t="str">
        <f t="shared" ref="N68" si="159">B68&amp;C68&amp;$O$2</f>
        <v>吸星噬寰图噬寰吞鸿4</v>
      </c>
      <c r="O68" t="str">
        <f>IFERROR(INDEX(EffectData!$G:$G,MATCH(O63,EffectData!$C:$C,0)),"")</f>
        <v/>
      </c>
    </row>
    <row r="69" spans="1:15" x14ac:dyDescent="0.25">
      <c r="A69" s="774">
        <f>VLOOKUP(D69,Sheet3!$C:$AP,40,0)</f>
        <v>2010902</v>
      </c>
      <c r="B69" s="209" t="s">
        <v>83</v>
      </c>
      <c r="C69" s="288" t="s">
        <v>85</v>
      </c>
      <c r="D69" s="288" t="s">
        <v>85</v>
      </c>
      <c r="E69" s="288"/>
      <c r="F69" s="288" t="str">
        <f t="shared" ref="F69" si="160">I69&amp;K69&amp;M69</f>
        <v>201090200;</v>
      </c>
      <c r="G69" s="70">
        <v>0</v>
      </c>
      <c r="H69" s="561" t="str">
        <f t="shared" ref="H69" si="161">B69&amp;C69&amp;$I$2</f>
        <v>吸星噬寰图气荡瀚斗1</v>
      </c>
      <c r="I69" s="561" t="str">
        <f>IF(IFERROR(INDEX(EffectData!$G:$G,MATCH(H69,EffectData!$C:$C,0)),"")&amp;";"=";","",IFERROR(INDEX(EffectData!$G:$G,MATCH(H69,EffectData!$C:$C,0)),"")&amp;";")</f>
        <v>201090200;</v>
      </c>
      <c r="J69" s="561" t="str">
        <f t="shared" ref="J69" si="162">B69&amp;C69&amp;$K$2</f>
        <v>吸星噬寰图气荡瀚斗2</v>
      </c>
      <c r="K69" s="561" t="str">
        <f>IF(IFERROR(INDEX(EffectData!$G:$G,MATCH(J69,EffectData!$C:$C,0)),"")&amp;";"=";","",IFERROR(INDEX(EffectData!$G:$G,MATCH(J69,EffectData!$C:$C,0)),"")&amp;";")</f>
        <v/>
      </c>
      <c r="L69" s="561" t="str">
        <f t="shared" ref="L69" si="163">B69&amp;C69&amp;$M$2</f>
        <v>吸星噬寰图气荡瀚斗3</v>
      </c>
      <c r="M69" s="561" t="str">
        <f>IF(IFERROR(INDEX(EffectData!$G:$G,MATCH(L69,EffectData!$C:$C,0)),"")&amp;";"=";","",IFERROR(INDEX(EffectData!$G:$G,MATCH(L69,EffectData!$C:$C,0)),"")&amp;";")</f>
        <v/>
      </c>
      <c r="N69" s="561" t="str">
        <f t="shared" ref="N69" si="164">B69&amp;C69&amp;$O$2</f>
        <v>吸星噬寰图气荡瀚斗4</v>
      </c>
      <c r="O69" t="str">
        <f>IFERROR(INDEX(EffectData!$G:$G,MATCH(O64,EffectData!$C:$C,0)),"")</f>
        <v/>
      </c>
    </row>
    <row r="70" spans="1:15" x14ac:dyDescent="0.25">
      <c r="A70" s="774">
        <f>VLOOKUP(D70,Sheet3!$C:$AP,40,0)</f>
        <v>2010903</v>
      </c>
      <c r="B70" s="209" t="s">
        <v>83</v>
      </c>
      <c r="C70" s="288" t="s">
        <v>86</v>
      </c>
      <c r="D70" s="288" t="s">
        <v>86</v>
      </c>
      <c r="E70" s="288"/>
      <c r="F70" s="288" t="str">
        <f t="shared" ref="F70" si="165">I70&amp;K70&amp;M70</f>
        <v>201090300;</v>
      </c>
      <c r="G70" s="70">
        <v>0</v>
      </c>
      <c r="H70" s="561" t="str">
        <f t="shared" ref="H70" si="166">B70&amp;C70&amp;$I$2</f>
        <v>吸星噬寰图枯髓钻脉1</v>
      </c>
      <c r="I70" s="561" t="str">
        <f>IF(IFERROR(INDEX(EffectData!$G:$G,MATCH(H70,EffectData!$C:$C,0)),"")&amp;";"=";","",IFERROR(INDEX(EffectData!$G:$G,MATCH(H70,EffectData!$C:$C,0)),"")&amp;";")</f>
        <v>201090300;</v>
      </c>
      <c r="J70" s="561" t="str">
        <f t="shared" ref="J70" si="167">B70&amp;C70&amp;$K$2</f>
        <v>吸星噬寰图枯髓钻脉2</v>
      </c>
      <c r="K70" s="561" t="str">
        <f>IF(IFERROR(INDEX(EffectData!$G:$G,MATCH(J70,EffectData!$C:$C,0)),"")&amp;";"=";","",IFERROR(INDEX(EffectData!$G:$G,MATCH(J70,EffectData!$C:$C,0)),"")&amp;";")</f>
        <v/>
      </c>
      <c r="L70" s="561" t="str">
        <f t="shared" ref="L70" si="168">B70&amp;C70&amp;$M$2</f>
        <v>吸星噬寰图枯髓钻脉3</v>
      </c>
      <c r="M70" s="561" t="str">
        <f>IF(IFERROR(INDEX(EffectData!$G:$G,MATCH(L70,EffectData!$C:$C,0)),"")&amp;";"=";","",IFERROR(INDEX(EffectData!$G:$G,MATCH(L70,EffectData!$C:$C,0)),"")&amp;";")</f>
        <v/>
      </c>
      <c r="N70" s="561" t="str">
        <f t="shared" ref="N70" si="169">B70&amp;C70&amp;$O$2</f>
        <v>吸星噬寰图枯髓钻脉4</v>
      </c>
      <c r="O70" t="str">
        <f>IFERROR(INDEX(EffectData!$G:$G,MATCH(O66,EffectData!$C:$C,0)),"")</f>
        <v/>
      </c>
    </row>
    <row r="71" spans="1:15" x14ac:dyDescent="0.25">
      <c r="A71" s="774">
        <f>VLOOKUP(D71,Sheet3!$C:$AP,40,0)</f>
        <v>2010904</v>
      </c>
      <c r="B71" s="209" t="s">
        <v>83</v>
      </c>
      <c r="C71" s="288" t="s">
        <v>87</v>
      </c>
      <c r="D71" s="288" t="s">
        <v>87</v>
      </c>
      <c r="E71" s="288"/>
      <c r="F71" s="288" t="str">
        <f t="shared" ref="F71:F73" si="170">I71&amp;K71&amp;M71</f>
        <v>201090400;</v>
      </c>
      <c r="G71" s="70">
        <v>0</v>
      </c>
      <c r="H71" s="561" t="str">
        <f t="shared" ref="H71:H73" si="171">B71&amp;C71&amp;$I$2</f>
        <v>吸星噬寰图搜山检海1</v>
      </c>
      <c r="I71" s="561" t="str">
        <f>IF(IFERROR(INDEX(EffectData!$G:$G,MATCH(H71,EffectData!$C:$C,0)),"")&amp;";"=";","",IFERROR(INDEX(EffectData!$G:$G,MATCH(H71,EffectData!$C:$C,0)),"")&amp;";")</f>
        <v>201090400;</v>
      </c>
      <c r="J71" s="561" t="str">
        <f t="shared" ref="J71:J73" si="172">B71&amp;C71&amp;$K$2</f>
        <v>吸星噬寰图搜山检海2</v>
      </c>
      <c r="K71" s="561" t="str">
        <f>IF(IFERROR(INDEX(EffectData!$G:$G,MATCH(J71,EffectData!$C:$C,0)),"")&amp;";"=";","",IFERROR(INDEX(EffectData!$G:$G,MATCH(J71,EffectData!$C:$C,0)),"")&amp;";")</f>
        <v/>
      </c>
      <c r="L71" s="561" t="str">
        <f t="shared" ref="L71:L73" si="173">B71&amp;C71&amp;$M$2</f>
        <v>吸星噬寰图搜山检海3</v>
      </c>
      <c r="M71" s="561" t="str">
        <f>IF(IFERROR(INDEX(EffectData!$G:$G,MATCH(L71,EffectData!$C:$C,0)),"")&amp;";"=";","",IFERROR(INDEX(EffectData!$G:$G,MATCH(L71,EffectData!$C:$C,0)),"")&amp;";")</f>
        <v/>
      </c>
      <c r="N71" s="561" t="str">
        <f t="shared" ref="N71:N73" si="174">B71&amp;C71&amp;$O$2</f>
        <v>吸星噬寰图搜山检海4</v>
      </c>
      <c r="O71" t="str">
        <f>IFERROR(INDEX(EffectData!$G:$G,MATCH(O68,EffectData!$C:$C,0)),"")</f>
        <v/>
      </c>
    </row>
    <row r="72" spans="1:15" x14ac:dyDescent="0.25">
      <c r="A72" s="774">
        <f>VLOOKUP(D72,Sheet3!$C:$AP,40,0)</f>
        <v>2010905</v>
      </c>
      <c r="B72" s="209" t="s">
        <v>83</v>
      </c>
      <c r="C72" s="288" t="s">
        <v>88</v>
      </c>
      <c r="D72" s="288" t="s">
        <v>88</v>
      </c>
      <c r="E72" s="288"/>
      <c r="F72" s="288" t="str">
        <f t="shared" ref="F72" si="175">I72&amp;K72&amp;M72</f>
        <v>201090500;</v>
      </c>
      <c r="G72" s="70">
        <v>0</v>
      </c>
      <c r="H72" s="561" t="str">
        <f t="shared" ref="H72" si="176">B72&amp;C72&amp;$I$2</f>
        <v>吸星噬寰图九窍俱裂1</v>
      </c>
      <c r="I72" s="561" t="str">
        <f>IF(IFERROR(INDEX(EffectData!$G:$G,MATCH(H72,EffectData!$C:$C,0)),"")&amp;";"=";","",IFERROR(INDEX(EffectData!$G:$G,MATCH(H72,EffectData!$C:$C,0)),"")&amp;";")</f>
        <v>201090500;</v>
      </c>
      <c r="J72" s="561" t="str">
        <f t="shared" ref="J72" si="177">B72&amp;C72&amp;$K$2</f>
        <v>吸星噬寰图九窍俱裂2</v>
      </c>
      <c r="K72" s="561" t="str">
        <f>IF(IFERROR(INDEX(EffectData!$G:$G,MATCH(J72,EffectData!$C:$C,0)),"")&amp;";"=";","",IFERROR(INDEX(EffectData!$G:$G,MATCH(J72,EffectData!$C:$C,0)),"")&amp;";")</f>
        <v/>
      </c>
      <c r="L72" s="561" t="str">
        <f t="shared" ref="L72" si="178">B72&amp;C72&amp;$M$2</f>
        <v>吸星噬寰图九窍俱裂3</v>
      </c>
      <c r="M72" s="561" t="str">
        <f>IF(IFERROR(INDEX(EffectData!$G:$G,MATCH(L72,EffectData!$C:$C,0)),"")&amp;";"=";","",IFERROR(INDEX(EffectData!$G:$G,MATCH(L72,EffectData!$C:$C,0)),"")&amp;";")</f>
        <v/>
      </c>
      <c r="N72" s="561" t="str">
        <f t="shared" ref="N72" si="179">B72&amp;C72&amp;$O$2</f>
        <v>吸星噬寰图九窍俱裂4</v>
      </c>
      <c r="O72" t="str">
        <f>IFERROR(INDEX(EffectData!$G:$G,MATCH(O66,EffectData!$C:$C,0)),"")</f>
        <v/>
      </c>
    </row>
    <row r="73" spans="1:15" x14ac:dyDescent="0.25">
      <c r="A73" s="774">
        <f>VLOOKUP(D73,Sheet3!$C:$AP,40,0)</f>
        <v>2010906</v>
      </c>
      <c r="B73" s="209" t="s">
        <v>83</v>
      </c>
      <c r="C73" s="288" t="s">
        <v>89</v>
      </c>
      <c r="D73" s="288" t="s">
        <v>89</v>
      </c>
      <c r="E73" s="288"/>
      <c r="F73" s="288" t="str">
        <f t="shared" si="170"/>
        <v>201090600;</v>
      </c>
      <c r="G73" s="70">
        <v>0</v>
      </c>
      <c r="H73" s="561" t="str">
        <f t="shared" si="171"/>
        <v>吸星噬寰图玄冥天渊1</v>
      </c>
      <c r="I73" s="561" t="str">
        <f>IF(IFERROR(INDEX(EffectData!$G:$G,MATCH(H73,EffectData!$C:$C,0)),"")&amp;";"=";","",IFERROR(INDEX(EffectData!$G:$G,MATCH(H73,EffectData!$C:$C,0)),"")&amp;";")</f>
        <v>201090600;</v>
      </c>
      <c r="J73" s="561" t="str">
        <f t="shared" si="172"/>
        <v>吸星噬寰图玄冥天渊2</v>
      </c>
      <c r="K73" s="561" t="str">
        <f>IF(IFERROR(INDEX(EffectData!$G:$G,MATCH(J73,EffectData!$C:$C,0)),"")&amp;";"=";","",IFERROR(INDEX(EffectData!$G:$G,MATCH(J73,EffectData!$C:$C,0)),"")&amp;";")</f>
        <v/>
      </c>
      <c r="L73" s="561" t="str">
        <f t="shared" si="173"/>
        <v>吸星噬寰图玄冥天渊3</v>
      </c>
      <c r="M73" s="561" t="str">
        <f>IF(IFERROR(INDEX(EffectData!$G:$G,MATCH(L73,EffectData!$C:$C,0)),"")&amp;";"=";","",IFERROR(INDEX(EffectData!$G:$G,MATCH(L73,EffectData!$C:$C,0)),"")&amp;";")</f>
        <v/>
      </c>
      <c r="N73" s="561" t="str">
        <f t="shared" si="174"/>
        <v>吸星噬寰图玄冥天渊4</v>
      </c>
      <c r="O73" t="str">
        <f>IFERROR(INDEX(EffectData!$G:$G,MATCH(O68,EffectData!$C:$C,0)),"")</f>
        <v/>
      </c>
    </row>
    <row r="74" spans="1:15" x14ac:dyDescent="0.25">
      <c r="A74" s="774">
        <f>VLOOKUP(D74,Sheet3!$C:$AP,40,0)</f>
        <v>2010907</v>
      </c>
      <c r="B74" s="209" t="s">
        <v>83</v>
      </c>
      <c r="C74" s="288" t="s">
        <v>90</v>
      </c>
      <c r="D74" s="288" t="s">
        <v>90</v>
      </c>
      <c r="E74" s="288"/>
      <c r="F74" s="288" t="str">
        <f t="shared" ref="F74:F76" si="180">I74&amp;K74&amp;M74</f>
        <v>201090700;</v>
      </c>
      <c r="G74" s="70">
        <v>0</v>
      </c>
      <c r="H74" s="561" t="str">
        <f t="shared" ref="H74" si="181">B74&amp;C74&amp;$I$2</f>
        <v>吸星噬寰图浑天碎穹1</v>
      </c>
      <c r="I74" s="561" t="str">
        <f>IF(IFERROR(INDEX(EffectData!$G:$G,MATCH(H74,EffectData!$C:$C,0)),"")&amp;";"=";","",IFERROR(INDEX(EffectData!$G:$G,MATCH(H74,EffectData!$C:$C,0)),"")&amp;";")</f>
        <v>201090700;</v>
      </c>
      <c r="J74" s="561" t="str">
        <f t="shared" ref="J74" si="182">B74&amp;C74&amp;$K$2</f>
        <v>吸星噬寰图浑天碎穹2</v>
      </c>
      <c r="K74" s="561" t="str">
        <f>IF(IFERROR(INDEX(EffectData!$G:$G,MATCH(J74,EffectData!$C:$C,0)),"")&amp;";"=";","",IFERROR(INDEX(EffectData!$G:$G,MATCH(J74,EffectData!$C:$C,0)),"")&amp;";")</f>
        <v/>
      </c>
      <c r="L74" s="561" t="str">
        <f t="shared" ref="L74" si="183">B74&amp;C74&amp;$M$2</f>
        <v>吸星噬寰图浑天碎穹3</v>
      </c>
      <c r="M74" s="561" t="str">
        <f>IF(IFERROR(INDEX(EffectData!$G:$G,MATCH(L74,EffectData!$C:$C,0)),"")&amp;";"=";","",IFERROR(INDEX(EffectData!$G:$G,MATCH(L74,EffectData!$C:$C,0)),"")&amp;";")</f>
        <v/>
      </c>
      <c r="N74" s="561" t="str">
        <f t="shared" ref="N74" si="184">B74&amp;C74&amp;$O$2</f>
        <v>吸星噬寰图浑天碎穹4</v>
      </c>
      <c r="O74" t="str">
        <f>IFERROR(INDEX(EffectData!$G:$G,MATCH(O69,EffectData!$C:$C,0)),"")</f>
        <v/>
      </c>
    </row>
    <row r="75" spans="1:15" x14ac:dyDescent="0.25">
      <c r="A75" s="774">
        <f>VLOOKUP(D75,Sheet3!$C:$AP,40,0)</f>
        <v>2010908</v>
      </c>
      <c r="B75" s="209" t="s">
        <v>83</v>
      </c>
      <c r="C75" s="288" t="s">
        <v>91</v>
      </c>
      <c r="D75" s="288" t="s">
        <v>91</v>
      </c>
      <c r="E75" s="288"/>
      <c r="F75" s="288"/>
      <c r="G75" s="70">
        <v>0</v>
      </c>
      <c r="H75" s="561" t="str">
        <f t="shared" ref="H75" si="185">B75&amp;C75&amp;$I$2</f>
        <v>吸星噬寰图星衍万曜1</v>
      </c>
      <c r="I75" s="561" t="str">
        <f>IF(IFERROR(INDEX(EffectData!$G:$G,MATCH(H75,EffectData!$C:$C,0)),"")&amp;";"=";","",IFERROR(INDEX(EffectData!$G:$G,MATCH(H75,EffectData!$C:$C,0)),"")&amp;";")</f>
        <v>201090800;</v>
      </c>
      <c r="J75" s="561" t="str">
        <f t="shared" ref="J75" si="186">B75&amp;C75&amp;$K$2</f>
        <v>吸星噬寰图星衍万曜2</v>
      </c>
      <c r="K75" s="561" t="str">
        <f>IF(IFERROR(INDEX(EffectData!$G:$G,MATCH(J75,EffectData!$C:$C,0)),"")&amp;";"=";","",IFERROR(INDEX(EffectData!$G:$G,MATCH(J75,EffectData!$C:$C,0)),"")&amp;";")</f>
        <v/>
      </c>
      <c r="L75" s="561" t="str">
        <f t="shared" ref="L75" si="187">B75&amp;C75&amp;$M$2</f>
        <v>吸星噬寰图星衍万曜3</v>
      </c>
      <c r="M75" s="561" t="str">
        <f>IF(IFERROR(INDEX(EffectData!$G:$G,MATCH(L75,EffectData!$C:$C,0)),"")&amp;";"=";","",IFERROR(INDEX(EffectData!$G:$G,MATCH(L75,EffectData!$C:$C,0)),"")&amp;";")</f>
        <v/>
      </c>
      <c r="N75" s="561" t="str">
        <f t="shared" ref="N75" si="188">B75&amp;C75&amp;$O$2</f>
        <v>吸星噬寰图星衍万曜4</v>
      </c>
      <c r="O75" t="str">
        <f>IFERROR(INDEX(EffectData!$G:$G,MATCH(O70,EffectData!$C:$C,0)),"")</f>
        <v/>
      </c>
    </row>
    <row r="76" spans="1:15" x14ac:dyDescent="0.25">
      <c r="A76" s="774">
        <f>VLOOKUP(D76,Sheet3!$C:$AP,40,0)</f>
        <v>2010909</v>
      </c>
      <c r="B76" s="209" t="s">
        <v>83</v>
      </c>
      <c r="C76" s="288" t="s">
        <v>92</v>
      </c>
      <c r="D76" s="288" t="s">
        <v>92</v>
      </c>
      <c r="E76" s="288"/>
      <c r="F76" s="288" t="str">
        <f t="shared" si="180"/>
        <v>201090900;</v>
      </c>
      <c r="G76" s="70">
        <v>0</v>
      </c>
      <c r="H76" s="561" t="str">
        <f t="shared" ref="H76" si="189">B76&amp;C76&amp;$I$2</f>
        <v>吸星噬寰图化躯1</v>
      </c>
      <c r="I76" s="561" t="str">
        <f>IF(IFERROR(INDEX(EffectData!$G:$G,MATCH(H76,EffectData!$C:$C,0)),"")&amp;";"=";","",IFERROR(INDEX(EffectData!$G:$G,MATCH(H76,EffectData!$C:$C,0)),"")&amp;";")</f>
        <v>201090900;</v>
      </c>
      <c r="J76" s="561" t="str">
        <f t="shared" ref="J76" si="190">B76&amp;C76&amp;$K$2</f>
        <v>吸星噬寰图化躯2</v>
      </c>
      <c r="K76" s="561" t="str">
        <f>IF(IFERROR(INDEX(EffectData!$G:$G,MATCH(J76,EffectData!$C:$C,0)),"")&amp;";"=";","",IFERROR(INDEX(EffectData!$G:$G,MATCH(J76,EffectData!$C:$C,0)),"")&amp;";")</f>
        <v/>
      </c>
      <c r="L76" s="561" t="str">
        <f t="shared" ref="L76" si="191">B76&amp;C76&amp;$M$2</f>
        <v>吸星噬寰图化躯3</v>
      </c>
      <c r="M76" s="561" t="str">
        <f>IF(IFERROR(INDEX(EffectData!$G:$G,MATCH(L76,EffectData!$C:$C,0)),"")&amp;";"=";","",IFERROR(INDEX(EffectData!$G:$G,MATCH(L76,EffectData!$C:$C,0)),"")&amp;";")</f>
        <v/>
      </c>
      <c r="N76" s="561" t="str">
        <f t="shared" ref="N76" si="192">B76&amp;C76&amp;$O$2</f>
        <v>吸星噬寰图化躯4</v>
      </c>
      <c r="O76" t="str">
        <f>IFERROR(INDEX(EffectData!$G:$G,MATCH(O71,EffectData!$C:$C,0)),"")</f>
        <v/>
      </c>
    </row>
    <row r="77" spans="1:15" x14ac:dyDescent="0.25">
      <c r="A77" s="275">
        <f>VLOOKUP(D77,Sheet3!$C:$AP,40,0)</f>
        <v>2011001</v>
      </c>
      <c r="B77" s="275" t="s">
        <v>93</v>
      </c>
      <c r="C77" s="275" t="s">
        <v>94</v>
      </c>
      <c r="D77" s="275" t="s">
        <v>94</v>
      </c>
      <c r="E77" s="275"/>
      <c r="F77" s="275" t="str">
        <f t="shared" si="38"/>
        <v/>
      </c>
      <c r="G77" s="766">
        <v>0</v>
      </c>
      <c r="H77" s="561" t="str">
        <f t="shared" si="5"/>
        <v>湘竹葬兰书扶柳飘絮1</v>
      </c>
      <c r="J77" s="561" t="str">
        <f t="shared" si="2"/>
        <v>湘竹葬兰书扶柳飘絮2</v>
      </c>
      <c r="L77" s="561" t="str">
        <f t="shared" si="6"/>
        <v>湘竹葬兰书扶柳飘絮3</v>
      </c>
      <c r="N77" s="561" t="str">
        <f t="shared" si="7"/>
        <v>湘竹葬兰书扶柳飘絮4</v>
      </c>
      <c r="O77" t="str">
        <f>IFERROR(INDEX(EffectData!$G:$G,MATCH(O49,EffectData!$C:$C,0)),"")</f>
        <v/>
      </c>
    </row>
    <row r="78" spans="1:15" x14ac:dyDescent="0.25">
      <c r="A78" s="275">
        <f>VLOOKUP(D78,Sheet3!$C:$AP,40,0)</f>
        <v>2011002</v>
      </c>
      <c r="B78" s="275" t="s">
        <v>93</v>
      </c>
      <c r="C78" s="275" t="s">
        <v>95</v>
      </c>
      <c r="D78" s="275" t="s">
        <v>95</v>
      </c>
      <c r="E78" s="275"/>
      <c r="F78" s="275" t="str">
        <f t="shared" si="38"/>
        <v>201100200;</v>
      </c>
      <c r="G78" s="770">
        <v>0</v>
      </c>
      <c r="H78" s="561" t="str">
        <f t="shared" si="5"/>
        <v>湘竹葬兰书竹有骨1</v>
      </c>
      <c r="I78" s="561" t="str">
        <f>IF(IFERROR(INDEX(EffectData!$G:$G,MATCH(H78,EffectData!$C:$C,0)),"")&amp;";"=";","",IFERROR(INDEX(EffectData!$G:$G,MATCH(H78,EffectData!$C:$C,0)),"")&amp;";")</f>
        <v>201100200;</v>
      </c>
      <c r="J78" s="561" t="str">
        <f t="shared" si="2"/>
        <v>湘竹葬兰书竹有骨2</v>
      </c>
    </row>
    <row r="79" spans="1:15" x14ac:dyDescent="0.25">
      <c r="A79" s="275">
        <f>VLOOKUP(D79,Sheet3!$C:$AP,40,0)</f>
        <v>2011003</v>
      </c>
      <c r="B79" s="275" t="s">
        <v>93</v>
      </c>
      <c r="C79" s="275" t="s">
        <v>96</v>
      </c>
      <c r="D79" s="275" t="s">
        <v>96</v>
      </c>
      <c r="E79" s="275"/>
      <c r="F79" s="275" t="str">
        <f t="shared" ref="F79" si="193">I79&amp;K79&amp;M79</f>
        <v>201100300;</v>
      </c>
      <c r="G79" s="770">
        <v>0</v>
      </c>
      <c r="H79" s="561" t="str">
        <f t="shared" ref="H79" si="194">B79&amp;C79&amp;$I$2</f>
        <v>湘竹葬兰书敛朱颜1</v>
      </c>
      <c r="I79" s="561" t="str">
        <f>IF(IFERROR(INDEX(EffectData!$G:$G,MATCH(H79,EffectData!$C:$C,0)),"")&amp;";"=";","",IFERROR(INDEX(EffectData!$G:$G,MATCH(H79,EffectData!$C:$C,0)),"")&amp;";")</f>
        <v>201100300;</v>
      </c>
      <c r="J79" s="561" t="str">
        <f t="shared" si="2"/>
        <v>湘竹葬兰书敛朱颜2</v>
      </c>
    </row>
    <row r="80" spans="1:15" x14ac:dyDescent="0.25">
      <c r="A80" s="275">
        <f>VLOOKUP(D80,Sheet3!$C:$AP,40,0)</f>
        <v>2011004</v>
      </c>
      <c r="B80" s="275" t="s">
        <v>93</v>
      </c>
      <c r="C80" s="275" t="s">
        <v>97</v>
      </c>
      <c r="D80" s="275" t="s">
        <v>97</v>
      </c>
      <c r="E80" s="275"/>
      <c r="F80" s="275" t="str">
        <f t="shared" ref="F80" si="195">I80&amp;K80&amp;M80</f>
        <v>201100401;201100402;</v>
      </c>
      <c r="G80" s="770">
        <v>0</v>
      </c>
      <c r="H80" s="561" t="str">
        <f t="shared" ref="H80" si="196">B80&amp;C80&amp;$I$2</f>
        <v>湘竹葬兰书随花傍柳1</v>
      </c>
      <c r="J80" s="561" t="str">
        <f t="shared" si="2"/>
        <v>湘竹葬兰书随花傍柳2</v>
      </c>
      <c r="K80" s="561" t="str">
        <f>IF(IFERROR(INDEX(EffectData!$G:$G,MATCH(J80,EffectData!$C:$C,0)),"")&amp;";"=";","",IFERROR(INDEX(EffectData!$G:$G,MATCH(J80,EffectData!$C:$C,0)),"")&amp;";")</f>
        <v>201100401;</v>
      </c>
      <c r="L80" s="561" t="str">
        <f t="shared" si="6"/>
        <v>湘竹葬兰书随花傍柳3</v>
      </c>
      <c r="M80" s="561" t="str">
        <f>IF(IFERROR(INDEX(EffectData!$G:$G,MATCH(L80,EffectData!$C:$C,0)),"")&amp;";"=";","",IFERROR(INDEX(EffectData!$G:$G,MATCH(L80,EffectData!$C:$C,0)),"")&amp;";")</f>
        <v>201100402;</v>
      </c>
    </row>
    <row r="81" spans="1:15" x14ac:dyDescent="0.25">
      <c r="A81" s="275">
        <f>VLOOKUP(D81,Sheet3!$C:$AP,40,0)</f>
        <v>2011005</v>
      </c>
      <c r="B81" s="275" t="s">
        <v>93</v>
      </c>
      <c r="C81" s="275" t="s">
        <v>98</v>
      </c>
      <c r="D81" s="275" t="s">
        <v>98</v>
      </c>
      <c r="E81" s="275"/>
      <c r="F81" s="275" t="str">
        <f t="shared" ref="F81" si="197">I81&amp;K81&amp;M81</f>
        <v>201100500;</v>
      </c>
      <c r="G81" s="770">
        <v>0</v>
      </c>
      <c r="H81" s="561" t="str">
        <f t="shared" ref="H81" si="198">B81&amp;C81&amp;$I$2</f>
        <v>湘竹葬兰书兰庭叹1</v>
      </c>
      <c r="I81" s="561" t="str">
        <f>IF(IFERROR(INDEX(EffectData!$G:$G,MATCH(H81,EffectData!$C:$C,0)),"")&amp;";"=";","",IFERROR(INDEX(EffectData!$G:$G,MATCH(H81,EffectData!$C:$C,0)),"")&amp;";")</f>
        <v>201100500;</v>
      </c>
      <c r="J81" s="561" t="str">
        <f t="shared" si="2"/>
        <v>湘竹葬兰书兰庭叹2</v>
      </c>
      <c r="K81" s="561" t="str">
        <f>IF(IFERROR(INDEX(EffectData!$G:$G,MATCH(J81,EffectData!$C:$C,0)),"")&amp;";"=";","",IFERROR(INDEX(EffectData!$G:$G,MATCH(J81,EffectData!$C:$C,0)),"")&amp;";")</f>
        <v/>
      </c>
    </row>
    <row r="82" spans="1:15" x14ac:dyDescent="0.25">
      <c r="A82" s="275">
        <f>VLOOKUP(D82,Sheet3!$C:$AP,40,0)</f>
        <v>2011006</v>
      </c>
      <c r="B82" s="275" t="s">
        <v>93</v>
      </c>
      <c r="C82" s="275" t="s">
        <v>99</v>
      </c>
      <c r="D82" s="275" t="s">
        <v>99</v>
      </c>
      <c r="E82" s="275"/>
      <c r="F82" s="275" t="str">
        <f t="shared" ref="F82" si="199">I82&amp;K82&amp;M82</f>
        <v/>
      </c>
      <c r="G82" s="770">
        <v>0</v>
      </c>
      <c r="H82" s="561" t="str">
        <f t="shared" ref="H82" si="200">B82&amp;C82&amp;$I$2</f>
        <v>湘竹葬兰书何觅芳兰1</v>
      </c>
      <c r="J82" s="561" t="str">
        <f t="shared" si="2"/>
        <v>湘竹葬兰书何觅芳兰2</v>
      </c>
      <c r="K82" s="561" t="str">
        <f>IF(IFERROR(INDEX(EffectData!$G:$G,MATCH(J82,EffectData!$C:$C,0)),"")&amp;";"=";","",IFERROR(INDEX(EffectData!$G:$G,MATCH(J82,EffectData!$C:$C,0)),"")&amp;";")</f>
        <v/>
      </c>
    </row>
    <row r="83" spans="1:15" x14ac:dyDescent="0.25">
      <c r="A83" s="275">
        <f>VLOOKUP(D83,Sheet3!$C:$AP,40,0)</f>
        <v>2011007</v>
      </c>
      <c r="B83" s="275" t="s">
        <v>93</v>
      </c>
      <c r="C83" s="275" t="s">
        <v>100</v>
      </c>
      <c r="D83" s="275" t="s">
        <v>100</v>
      </c>
      <c r="E83" s="275"/>
      <c r="F83" s="275" t="str">
        <f t="shared" si="38"/>
        <v>201100701;201100702;</v>
      </c>
      <c r="G83" s="766">
        <v>0</v>
      </c>
      <c r="H83" s="561" t="str">
        <f t="shared" si="5"/>
        <v>湘竹葬兰书落英枯雅1</v>
      </c>
      <c r="J83" s="561" t="str">
        <f t="shared" si="2"/>
        <v>湘竹葬兰书落英枯雅2</v>
      </c>
      <c r="K83" s="561" t="str">
        <f>IF(IFERROR(INDEX(EffectData!$G:$G,MATCH(J83,EffectData!$C:$C,0)),"")&amp;";"=";","",IFERROR(INDEX(EffectData!$G:$G,MATCH(J83,EffectData!$C:$C,0)),"")&amp;";")</f>
        <v>201100701;</v>
      </c>
      <c r="L83" s="561" t="str">
        <f t="shared" si="6"/>
        <v>湘竹葬兰书落英枯雅3</v>
      </c>
      <c r="M83" s="561" t="str">
        <f>IF(IFERROR(INDEX(EffectData!$G:$G,MATCH(L83,EffectData!$C:$C,0)),"")&amp;";"=";","",IFERROR(INDEX(EffectData!$G:$G,MATCH(L83,EffectData!$C:$C,0)),"")&amp;";")</f>
        <v>201100702;</v>
      </c>
      <c r="N83" s="561" t="str">
        <f t="shared" si="7"/>
        <v>湘竹葬兰书落英枯雅4</v>
      </c>
      <c r="O83" t="str">
        <f>IFERROR(INDEX(EffectData!$G:$G,MATCH(#REF!,EffectData!$C:$C,0)),"")</f>
        <v/>
      </c>
    </row>
    <row r="84" spans="1:15" x14ac:dyDescent="0.25">
      <c r="A84" s="275">
        <f>VLOOKUP(D84,Sheet3!$C:$AP,40,0)</f>
        <v>2011008</v>
      </c>
      <c r="B84" s="271" t="s">
        <v>93</v>
      </c>
      <c r="C84" s="285" t="s">
        <v>101</v>
      </c>
      <c r="D84" s="285" t="s">
        <v>101</v>
      </c>
      <c r="E84" s="275"/>
      <c r="F84" s="275" t="s">
        <v>102</v>
      </c>
      <c r="G84" s="766">
        <v>0</v>
      </c>
      <c r="H84" s="561" t="str">
        <f t="shared" ref="H84" si="201">B84&amp;C84&amp;$I$2</f>
        <v>湘竹葬兰书兰竹调1</v>
      </c>
      <c r="J84" s="561" t="str">
        <f t="shared" ref="J84" si="202">B84&amp;C84&amp;$K$2</f>
        <v>湘竹葬兰书兰竹调2</v>
      </c>
      <c r="K84" s="561" t="str">
        <f>IF(IFERROR(INDEX(EffectData!$G:$G,MATCH(J84,EffectData!$C:$C,0)),"")&amp;";"=";","",IFERROR(INDEX(EffectData!$G:$G,MATCH(J84,EffectData!$C:$C,0)),"")&amp;";")</f>
        <v>201100801;</v>
      </c>
      <c r="L84" s="561" t="str">
        <f t="shared" ref="L84" si="203">B84&amp;C84&amp;$M$2</f>
        <v>湘竹葬兰书兰竹调3</v>
      </c>
      <c r="M84" s="561" t="str">
        <f>IF(IFERROR(INDEX(EffectData!$G:$G,MATCH(L84,EffectData!$C:$C,0)),"")&amp;";"=";","",IFERROR(INDEX(EffectData!$G:$G,MATCH(L84,EffectData!$C:$C,0)),"")&amp;";")</f>
        <v>201100802;</v>
      </c>
      <c r="N84" s="561" t="str">
        <f t="shared" ref="N84" si="204">B84&amp;C84&amp;$O$2</f>
        <v>湘竹葬兰书兰竹调4</v>
      </c>
      <c r="O84" t="str">
        <f>IFERROR(INDEX(EffectData!$G:$G,MATCH(#REF!,EffectData!$C:$C,0)),"")</f>
        <v/>
      </c>
    </row>
    <row r="85" spans="1:15" x14ac:dyDescent="0.25">
      <c r="A85" s="275">
        <f>VLOOKUP(D85,Sheet3!$C:$AP,40,0)</f>
        <v>2011009</v>
      </c>
      <c r="B85" s="271" t="s">
        <v>93</v>
      </c>
      <c r="C85" s="285" t="s">
        <v>103</v>
      </c>
      <c r="D85" s="285" t="s">
        <v>103</v>
      </c>
      <c r="E85" s="275"/>
      <c r="F85" s="288" t="str">
        <f t="shared" ref="F85" si="205">I85&amp;K85&amp;M85</f>
        <v>201100900;</v>
      </c>
      <c r="G85" s="766">
        <v>0</v>
      </c>
      <c r="H85" s="561" t="str">
        <f t="shared" ref="H85" si="206">B85&amp;C85&amp;$I$2</f>
        <v>湘竹葬兰书泪竹兰1</v>
      </c>
      <c r="I85" s="561" t="str">
        <f>IF(IFERROR(INDEX(EffectData!$G:$G,MATCH(H85,EffectData!$C:$C,0)),"")&amp;";"=";","",IFERROR(INDEX(EffectData!$G:$G,MATCH(H85,EffectData!$C:$C,0)),"")&amp;";")</f>
        <v>201100900;</v>
      </c>
      <c r="J85" s="561" t="str">
        <f t="shared" ref="J85" si="207">B85&amp;C85&amp;$K$2</f>
        <v>湘竹葬兰书泪竹兰2</v>
      </c>
      <c r="K85" s="561" t="str">
        <f>IF(IFERROR(INDEX(EffectData!$G:$G,MATCH(J85,EffectData!$C:$C,0)),"")&amp;";"=";","",IFERROR(INDEX(EffectData!$G:$G,MATCH(J85,EffectData!$C:$C,0)),"")&amp;";")</f>
        <v/>
      </c>
      <c r="L85" s="561" t="str">
        <f t="shared" ref="L85" si="208">B85&amp;C85&amp;$M$2</f>
        <v>湘竹葬兰书泪竹兰3</v>
      </c>
      <c r="M85" s="561" t="str">
        <f>IF(IFERROR(INDEX(EffectData!$G:$G,MATCH(L85,EffectData!$C:$C,0)),"")&amp;";"=";","",IFERROR(INDEX(EffectData!$G:$G,MATCH(L85,EffectData!$C:$C,0)),"")&amp;";")</f>
        <v/>
      </c>
      <c r="N85" s="561" t="str">
        <f t="shared" ref="N85" si="209">B85&amp;C85&amp;$O$2</f>
        <v>湘竹葬兰书泪竹兰4</v>
      </c>
      <c r="O85" t="str">
        <f>IFERROR(INDEX(EffectData!$G:$G,MATCH(#REF!,EffectData!$C:$C,0)),"")</f>
        <v/>
      </c>
    </row>
    <row r="86" spans="1:15" x14ac:dyDescent="0.25">
      <c r="A86" s="771">
        <f>VLOOKUP(D86,Sheet3!$C:$AP,40,0)</f>
        <v>2011102</v>
      </c>
      <c r="B86" s="771" t="s">
        <v>104</v>
      </c>
      <c r="C86" s="771" t="s">
        <v>105</v>
      </c>
      <c r="D86" s="771" t="s">
        <v>105</v>
      </c>
      <c r="E86" s="771"/>
      <c r="F86" s="771" t="str">
        <f t="shared" si="38"/>
        <v>201110201;</v>
      </c>
      <c r="G86" s="37">
        <v>0</v>
      </c>
      <c r="H86" s="561" t="str">
        <f t="shared" ref="H86" si="210">B86&amp;C86&amp;$I$2</f>
        <v>昭霞别册炽霞破晓1</v>
      </c>
      <c r="J86" s="561" t="str">
        <f t="shared" si="2"/>
        <v>昭霞别册炽霞破晓2</v>
      </c>
      <c r="K86" s="561" t="str">
        <f>IF(IFERROR(INDEX(EffectData!$G:$G,MATCH(J86,EffectData!$C:$C,0)),"")&amp;";"=";","",IFERROR(INDEX(EffectData!$G:$G,MATCH(J86,EffectData!$C:$C,0)),"")&amp;";")</f>
        <v>201110201;</v>
      </c>
      <c r="L86" s="561" t="str">
        <f t="shared" ref="L86" si="211">B86&amp;C86&amp;$M$2</f>
        <v>昭霞别册炽霞破晓3</v>
      </c>
      <c r="N86" s="561" t="str">
        <f t="shared" ref="N86" si="212">B86&amp;C86&amp;$O$2</f>
        <v>昭霞别册炽霞破晓4</v>
      </c>
      <c r="O86" t="str">
        <f>IFERROR(INDEX(EffectData!$G:$G,MATCH(#REF!,EffectData!$C:$C,0)),"")</f>
        <v/>
      </c>
    </row>
    <row r="87" spans="1:15" x14ac:dyDescent="0.25">
      <c r="A87" s="775">
        <f>VLOOKUP(D87,Sheet3!$C:$AP,40,0)</f>
        <v>2011103</v>
      </c>
      <c r="B87" s="775" t="s">
        <v>104</v>
      </c>
      <c r="C87" s="775" t="s">
        <v>106</v>
      </c>
      <c r="D87" s="775" t="s">
        <v>106</v>
      </c>
      <c r="E87" s="775"/>
      <c r="F87" s="775" t="str">
        <f t="shared" ref="F87" si="213">I87&amp;K87&amp;M87</f>
        <v>201110300;</v>
      </c>
      <c r="G87" s="670">
        <v>0</v>
      </c>
      <c r="H87" s="561" t="str">
        <f t="shared" ref="H87" si="214">B87&amp;C87&amp;$I$2</f>
        <v>昭霞别册璨华贯虹1</v>
      </c>
      <c r="I87" s="561" t="str">
        <f>IF(IFERROR(INDEX(EffectData!$G:$G,MATCH(H87,EffectData!$C:$C,0)),"")&amp;";"=";","",IFERROR(INDEX(EffectData!$G:$G,MATCH(H87,EffectData!$C:$C,0)),"")&amp;";")</f>
        <v>201110300;</v>
      </c>
      <c r="J87" s="561" t="str">
        <f t="shared" ref="J87" si="215">B87&amp;C87&amp;$K$2</f>
        <v>昭霞别册璨华贯虹2</v>
      </c>
      <c r="K87" s="561" t="str">
        <f>IF(IFERROR(INDEX(EffectData!$G:$G,MATCH(J87,EffectData!$C:$C,0)),"")&amp;";"=";","",IFERROR(INDEX(EffectData!$G:$G,MATCH(J87,EffectData!$C:$C,0)),"")&amp;";")</f>
        <v/>
      </c>
      <c r="L87" s="561" t="str">
        <f t="shared" ref="L87" si="216">B87&amp;C87&amp;$M$2</f>
        <v>昭霞别册璨华贯虹3</v>
      </c>
      <c r="N87" s="561" t="str">
        <f t="shared" ref="N87" si="217">B87&amp;C87&amp;$O$2</f>
        <v>昭霞别册璨华贯虹4</v>
      </c>
      <c r="O87" t="str">
        <f>IFERROR(INDEX(EffectData!$G:$G,MATCH(#REF!,EffectData!$C:$C,0)),"")</f>
        <v/>
      </c>
    </row>
    <row r="88" spans="1:15" x14ac:dyDescent="0.25">
      <c r="A88" s="775">
        <f>VLOOKUP(D88,Sheet3!$C:$AP,40,0)</f>
        <v>2011104</v>
      </c>
      <c r="B88" s="775" t="s">
        <v>104</v>
      </c>
      <c r="C88" s="775" t="s">
        <v>107</v>
      </c>
      <c r="D88" s="775" t="s">
        <v>107</v>
      </c>
      <c r="E88" s="775"/>
      <c r="F88" s="775" t="str">
        <f t="shared" ref="F88" si="218">I88&amp;K88&amp;M88</f>
        <v>201110400;</v>
      </c>
      <c r="G88" s="670">
        <v>0</v>
      </c>
      <c r="H88" s="561" t="str">
        <f t="shared" ref="H88" si="219">B88&amp;C88&amp;$I$2</f>
        <v>昭霞别册熠霞辉朝1</v>
      </c>
      <c r="I88" s="561" t="str">
        <f>IF(IFERROR(INDEX(EffectData!$G:$G,MATCH(H88,EffectData!$C:$C,0)),"")&amp;";"=";","",IFERROR(INDEX(EffectData!$G:$G,MATCH(H88,EffectData!$C:$C,0)),"")&amp;";")</f>
        <v>201110400;</v>
      </c>
      <c r="J88" s="561" t="str">
        <f t="shared" ref="J88" si="220">B88&amp;C88&amp;$K$2</f>
        <v>昭霞别册熠霞辉朝2</v>
      </c>
      <c r="K88" s="561" t="str">
        <f>IF(IFERROR(INDEX(EffectData!$G:$G,MATCH(J88,EffectData!$C:$C,0)),"")&amp;";"=";","",IFERROR(INDEX(EffectData!$G:$G,MATCH(J88,EffectData!$C:$C,0)),"")&amp;";")</f>
        <v/>
      </c>
      <c r="L88" s="561" t="str">
        <f t="shared" ref="L88" si="221">B88&amp;C88&amp;$M$2</f>
        <v>昭霞别册熠霞辉朝3</v>
      </c>
      <c r="N88" s="561" t="str">
        <f t="shared" ref="N88" si="222">B88&amp;C88&amp;$O$2</f>
        <v>昭霞别册熠霞辉朝4</v>
      </c>
      <c r="O88" t="str">
        <f>IFERROR(INDEX(EffectData!$G:$G,MATCH(#REF!,EffectData!$C:$C,0)),"")</f>
        <v/>
      </c>
    </row>
    <row r="89" spans="1:15" x14ac:dyDescent="0.25">
      <c r="A89" s="775">
        <f>VLOOKUP(D89,Sheet3!$C:$AP,40,0)</f>
        <v>2011105</v>
      </c>
      <c r="B89" s="775" t="s">
        <v>104</v>
      </c>
      <c r="C89" s="775" t="s">
        <v>108</v>
      </c>
      <c r="D89" s="775" t="s">
        <v>108</v>
      </c>
      <c r="E89" s="775"/>
      <c r="F89" s="775" t="str">
        <f t="shared" ref="F89:F91" si="223">I89&amp;K89&amp;M89</f>
        <v>201110500;</v>
      </c>
      <c r="G89" s="670">
        <v>0</v>
      </c>
      <c r="H89" s="561" t="str">
        <f t="shared" ref="H89:H91" si="224">B89&amp;C89&amp;$I$2</f>
        <v>昭霞别册昼霞凝紫1</v>
      </c>
      <c r="I89" s="561" t="str">
        <f>IF(IFERROR(INDEX(EffectData!$G:$G,MATCH(H89,EffectData!$C:$C,0)),"")&amp;";"=";","",IFERROR(INDEX(EffectData!$G:$G,MATCH(H89,EffectData!$C:$C,0)),"")&amp;";")</f>
        <v>201110500;</v>
      </c>
      <c r="J89" s="561" t="str">
        <f t="shared" ref="J89:J91" si="225">B89&amp;C89&amp;$K$2</f>
        <v>昭霞别册昼霞凝紫2</v>
      </c>
      <c r="K89" s="561" t="str">
        <f>IF(IFERROR(INDEX(EffectData!$G:$G,MATCH(J89,EffectData!$C:$C,0)),"")&amp;";"=";","",IFERROR(INDEX(EffectData!$G:$G,MATCH(J89,EffectData!$C:$C,0)),"")&amp;";")</f>
        <v/>
      </c>
      <c r="L89" s="561" t="str">
        <f t="shared" ref="L89:L91" si="226">B89&amp;C89&amp;$M$2</f>
        <v>昭霞别册昼霞凝紫3</v>
      </c>
      <c r="N89" s="561" t="str">
        <f t="shared" ref="N89:N91" si="227">B89&amp;C89&amp;$O$2</f>
        <v>昭霞别册昼霞凝紫4</v>
      </c>
      <c r="O89" t="str">
        <f>IFERROR(INDEX(EffectData!$G:$G,MATCH(#REF!,EffectData!$C:$C,0)),"")</f>
        <v/>
      </c>
    </row>
    <row r="90" spans="1:15" x14ac:dyDescent="0.25">
      <c r="A90" s="775">
        <f>VLOOKUP(D90,Sheet3!$C:$AP,40,0)</f>
        <v>2011106</v>
      </c>
      <c r="B90" s="775" t="s">
        <v>104</v>
      </c>
      <c r="C90" s="775" t="s">
        <v>109</v>
      </c>
      <c r="D90" s="775" t="s">
        <v>109</v>
      </c>
      <c r="E90" s="775"/>
      <c r="F90" s="775" t="str">
        <f t="shared" ref="F90" si="228">I90&amp;K90&amp;M90</f>
        <v>201110600;</v>
      </c>
      <c r="G90" s="670">
        <v>0</v>
      </c>
      <c r="H90" s="561" t="str">
        <f t="shared" ref="H90" si="229">B90&amp;C90&amp;$I$2</f>
        <v>昭霞别册层云叠翳1</v>
      </c>
      <c r="I90" s="561" t="str">
        <f>IF(IFERROR(INDEX(EffectData!$G:$G,MATCH(H90,EffectData!$C:$C,0)),"")&amp;";"=";","",IFERROR(INDEX(EffectData!$G:$G,MATCH(H90,EffectData!$C:$C,0)),"")&amp;";")</f>
        <v>201110600;</v>
      </c>
      <c r="J90" s="561" t="str">
        <f t="shared" ref="J90" si="230">B90&amp;C90&amp;$K$2</f>
        <v>昭霞别册层云叠翳2</v>
      </c>
      <c r="K90" s="561" t="str">
        <f>IF(IFERROR(INDEX(EffectData!$G:$G,MATCH(J90,EffectData!$C:$C,0)),"")&amp;";"=";","",IFERROR(INDEX(EffectData!$G:$G,MATCH(J90,EffectData!$C:$C,0)),"")&amp;";")</f>
        <v/>
      </c>
      <c r="L90" s="561" t="str">
        <f t="shared" ref="L90" si="231">B90&amp;C90&amp;$M$2</f>
        <v>昭霞别册层云叠翳3</v>
      </c>
      <c r="N90" s="561" t="str">
        <f t="shared" ref="N90" si="232">B90&amp;C90&amp;$O$2</f>
        <v>昭霞别册层云叠翳4</v>
      </c>
      <c r="O90" t="str">
        <f>IFERROR(INDEX(EffectData!$G:$G,MATCH(#REF!,EffectData!$C:$C,0)),"")</f>
        <v/>
      </c>
    </row>
    <row r="91" spans="1:15" x14ac:dyDescent="0.25">
      <c r="A91" s="775">
        <f>VLOOKUP(D91,Sheet3!$C:$AP,40,0)</f>
        <v>2011107</v>
      </c>
      <c r="B91" s="775" t="s">
        <v>104</v>
      </c>
      <c r="C91" s="775" t="s">
        <v>110</v>
      </c>
      <c r="D91" s="775" t="s">
        <v>110</v>
      </c>
      <c r="E91" s="775"/>
      <c r="F91" s="775" t="str">
        <f t="shared" si="223"/>
        <v>201110700;</v>
      </c>
      <c r="G91" s="670">
        <v>0</v>
      </c>
      <c r="H91" s="561" t="str">
        <f t="shared" si="224"/>
        <v>昭霞别册霞清曜阳1</v>
      </c>
      <c r="I91" s="561" t="str">
        <f>IF(IFERROR(INDEX(EffectData!$G:$G,MATCH(H91,EffectData!$C:$C,0)),"")&amp;";"=";","",IFERROR(INDEX(EffectData!$G:$G,MATCH(H91,EffectData!$C:$C,0)),"")&amp;";")</f>
        <v>201110700;</v>
      </c>
      <c r="J91" s="561" t="str">
        <f t="shared" si="225"/>
        <v>昭霞别册霞清曜阳2</v>
      </c>
      <c r="K91" s="561" t="str">
        <f>IF(IFERROR(INDEX(EffectData!$G:$G,MATCH(J91,EffectData!$C:$C,0)),"")&amp;";"=";","",IFERROR(INDEX(EffectData!$G:$G,MATCH(J91,EffectData!$C:$C,0)),"")&amp;";")</f>
        <v/>
      </c>
      <c r="L91" s="561" t="str">
        <f t="shared" si="226"/>
        <v>昭霞别册霞清曜阳3</v>
      </c>
      <c r="N91" s="561" t="str">
        <f t="shared" si="227"/>
        <v>昭霞别册霞清曜阳4</v>
      </c>
      <c r="O91" t="str">
        <f>IFERROR(INDEX(EffectData!$G:$G,MATCH(#REF!,EffectData!$C:$C,0)),"")</f>
        <v/>
      </c>
    </row>
    <row r="92" spans="1:15" x14ac:dyDescent="0.25">
      <c r="A92" s="775">
        <f>VLOOKUP(D92,Sheet3!$C:$AP,40,0)</f>
        <v>2011109</v>
      </c>
      <c r="B92" s="775" t="s">
        <v>104</v>
      </c>
      <c r="C92" s="775" t="s">
        <v>111</v>
      </c>
      <c r="D92" s="775" t="s">
        <v>111</v>
      </c>
      <c r="E92" s="775"/>
      <c r="F92" s="775" t="str">
        <f t="shared" ref="F92" si="233">I92&amp;K92&amp;M92</f>
        <v>201110900;</v>
      </c>
      <c r="G92" s="670">
        <v>0</v>
      </c>
      <c r="H92" s="561" t="str">
        <f t="shared" ref="H92" si="234">B92&amp;C92&amp;$I$2</f>
        <v>昭霞别册紫气凝1</v>
      </c>
      <c r="I92" s="561" t="str">
        <f>IF(IFERROR(INDEX(EffectData!$G:$G,MATCH(H92,EffectData!$C:$C,0)),"")&amp;";"=";","",IFERROR(INDEX(EffectData!$G:$G,MATCH(H92,EffectData!$C:$C,0)),"")&amp;";")</f>
        <v>201110900;</v>
      </c>
      <c r="J92" s="561" t="str">
        <f t="shared" ref="J92" si="235">B92&amp;C92&amp;$K$2</f>
        <v>昭霞别册紫气凝2</v>
      </c>
      <c r="K92" s="561" t="str">
        <f>IF(IFERROR(INDEX(EffectData!$G:$G,MATCH(J92,EffectData!$C:$C,0)),"")&amp;";"=";","",IFERROR(INDEX(EffectData!$G:$G,MATCH(J92,EffectData!$C:$C,0)),"")&amp;";")</f>
        <v/>
      </c>
      <c r="L92" s="561" t="str">
        <f t="shared" ref="L92" si="236">B92&amp;C92&amp;$M$2</f>
        <v>昭霞别册紫气凝3</v>
      </c>
      <c r="N92" s="561" t="str">
        <f t="shared" ref="N92" si="237">B92&amp;C92&amp;$O$2</f>
        <v>昭霞别册紫气凝4</v>
      </c>
      <c r="O92" t="str">
        <f>IFERROR(INDEX(EffectData!$G:$G,MATCH(#REF!,EffectData!$C:$C,0)),"")</f>
        <v/>
      </c>
    </row>
    <row r="93" spans="1:15" x14ac:dyDescent="0.25">
      <c r="A93" s="765">
        <f>VLOOKUP(D93,Sheet3!$C:$AP,40,0)</f>
        <v>2011202</v>
      </c>
      <c r="B93" s="765" t="s">
        <v>112</v>
      </c>
      <c r="C93" s="765" t="s">
        <v>113</v>
      </c>
      <c r="D93" s="765" t="s">
        <v>113</v>
      </c>
      <c r="E93" s="765"/>
      <c r="F93" s="765" t="str">
        <f t="shared" si="38"/>
        <v>201120200;</v>
      </c>
      <c r="G93" s="766"/>
      <c r="H93" s="561" t="str">
        <f t="shared" si="5"/>
        <v>禅音狮子吼乍破天光1</v>
      </c>
      <c r="I93" s="561" t="str">
        <f>IF(IFERROR(INDEX(EffectData!$G:$G,MATCH(H93,EffectData!$C:$C,0)),"")&amp;";"=";","",IFERROR(INDEX(EffectData!$G:$G,MATCH(H93,EffectData!$C:$C,0)),"")&amp;";")</f>
        <v>201120200;</v>
      </c>
      <c r="J93" s="561" t="str">
        <f t="shared" si="2"/>
        <v>禅音狮子吼乍破天光2</v>
      </c>
    </row>
    <row r="94" spans="1:15" x14ac:dyDescent="0.25">
      <c r="A94" s="765">
        <f>VLOOKUP(D94,Sheet3!$C:$AP,40,0)</f>
        <v>2011203</v>
      </c>
      <c r="B94" s="765" t="s">
        <v>112</v>
      </c>
      <c r="C94" s="765" t="s">
        <v>114</v>
      </c>
      <c r="D94" s="765" t="s">
        <v>114</v>
      </c>
      <c r="E94" s="765"/>
      <c r="F94" s="765" t="str">
        <f t="shared" si="38"/>
        <v>201120300;</v>
      </c>
      <c r="G94" s="766"/>
      <c r="H94" s="561" t="str">
        <f t="shared" si="5"/>
        <v>禅音狮子吼暮鼓晨钟1</v>
      </c>
      <c r="I94" s="561" t="str">
        <f>IF(IFERROR(INDEX(EffectData!$G:$G,MATCH(H94,EffectData!$C:$C,0)),"")&amp;";"=";","",IFERROR(INDEX(EffectData!$G:$G,MATCH(H94,EffectData!$C:$C,0)),"")&amp;";")</f>
        <v>201120300;</v>
      </c>
      <c r="J94" s="561" t="str">
        <f t="shared" si="2"/>
        <v>禅音狮子吼暮鼓晨钟2</v>
      </c>
    </row>
    <row r="95" spans="1:15" x14ac:dyDescent="0.25">
      <c r="A95" s="765">
        <f>VLOOKUP(D95,Sheet3!$C:$AP,40,0)</f>
        <v>2011204</v>
      </c>
      <c r="B95" s="765" t="s">
        <v>112</v>
      </c>
      <c r="C95" s="765" t="s">
        <v>115</v>
      </c>
      <c r="D95" s="765" t="s">
        <v>115</v>
      </c>
      <c r="E95" s="765"/>
      <c r="F95" s="765" t="str">
        <f t="shared" si="38"/>
        <v>201120400;</v>
      </c>
      <c r="G95" s="766"/>
      <c r="H95" s="561" t="str">
        <f t="shared" si="5"/>
        <v>禅音狮子吼啸傲湖山1</v>
      </c>
      <c r="I95" s="561" t="str">
        <f>IF(IFERROR(INDEX(EffectData!$G:$G,MATCH(H95,EffectData!$C:$C,0)),"")&amp;";"=";","",IFERROR(INDEX(EffectData!$G:$G,MATCH(H95,EffectData!$C:$C,0)),"")&amp;";")</f>
        <v>201120400;</v>
      </c>
      <c r="J95" s="561" t="str">
        <f t="shared" ref="J95" si="238">B95&amp;C95&amp;$K$2</f>
        <v>禅音狮子吼啸傲湖山2</v>
      </c>
    </row>
    <row r="96" spans="1:15" x14ac:dyDescent="0.25">
      <c r="A96" s="765">
        <f>VLOOKUP(D96,Sheet3!$C:$AP,40,0)</f>
        <v>2011205</v>
      </c>
      <c r="B96" s="765" t="s">
        <v>112</v>
      </c>
      <c r="C96" s="765" t="s">
        <v>116</v>
      </c>
      <c r="D96" s="765" t="s">
        <v>116</v>
      </c>
      <c r="E96" s="765"/>
      <c r="F96" s="765" t="str">
        <f t="shared" ref="F96:F101" si="239">I96&amp;K96&amp;M96</f>
        <v>201120500;</v>
      </c>
      <c r="G96" s="766"/>
      <c r="H96" s="561" t="str">
        <f t="shared" ref="H96" si="240">B96&amp;C96&amp;$I$2</f>
        <v>禅音狮子吼驱雷掣电1</v>
      </c>
      <c r="I96" s="561" t="str">
        <f>IF(IFERROR(INDEX(EffectData!$G:$G,MATCH(H96,EffectData!$C:$C,0)),"")&amp;";"=";","",IFERROR(INDEX(EffectData!$G:$G,MATCH(H96,EffectData!$C:$C,0)),"")&amp;";")</f>
        <v>201120500;</v>
      </c>
      <c r="J96" s="561" t="str">
        <f t="shared" si="2"/>
        <v>禅音狮子吼驱雷掣电2</v>
      </c>
    </row>
    <row r="97" spans="1:15" x14ac:dyDescent="0.25">
      <c r="A97" s="765">
        <f>VLOOKUP(D97,Sheet3!$C:$AP,40,0)</f>
        <v>2011206</v>
      </c>
      <c r="B97" s="765" t="s">
        <v>112</v>
      </c>
      <c r="C97" s="765" t="s">
        <v>117</v>
      </c>
      <c r="D97" s="765" t="s">
        <v>117</v>
      </c>
      <c r="E97" s="765"/>
      <c r="F97" s="765" t="str">
        <f t="shared" ref="F97:F98" si="241">I97&amp;K97&amp;M97</f>
        <v>201120600;</v>
      </c>
      <c r="G97" s="766"/>
      <c r="H97" s="561" t="str">
        <f t="shared" ref="H97:H98" si="242">B97&amp;C97&amp;$I$2</f>
        <v>禅音狮子吼摧枯折腐1</v>
      </c>
      <c r="I97" s="561" t="str">
        <f>IF(IFERROR(INDEX(EffectData!$G:$G,MATCH(H97,EffectData!$C:$C,0)),"")&amp;";"=";","",IFERROR(INDEX(EffectData!$G:$G,MATCH(H97,EffectData!$C:$C,0)),"")&amp;";")</f>
        <v>201120600;</v>
      </c>
      <c r="J97" s="561" t="str">
        <f t="shared" ref="J97:J98" si="243">B97&amp;C97&amp;$K$2</f>
        <v>禅音狮子吼摧枯折腐2</v>
      </c>
    </row>
    <row r="98" spans="1:15" x14ac:dyDescent="0.25">
      <c r="A98" s="765">
        <f>VLOOKUP(D98,Sheet3!$C:$AP,40,0)</f>
        <v>2011207</v>
      </c>
      <c r="B98" s="765" t="s">
        <v>112</v>
      </c>
      <c r="C98" s="765" t="s">
        <v>118</v>
      </c>
      <c r="D98" s="765" t="s">
        <v>118</v>
      </c>
      <c r="E98" s="765"/>
      <c r="F98" s="765" t="str">
        <f t="shared" si="241"/>
        <v>201120700;</v>
      </c>
      <c r="G98" s="766"/>
      <c r="H98" s="561" t="str">
        <f t="shared" si="242"/>
        <v>禅音狮子吼奔雷谲云1</v>
      </c>
      <c r="I98" s="561" t="str">
        <f>IF(IFERROR(INDEX(EffectData!$G:$G,MATCH(H98,EffectData!$C:$C,0)),"")&amp;";"=";","",IFERROR(INDEX(EffectData!$G:$G,MATCH(H98,EffectData!$C:$C,0)),"")&amp;";")</f>
        <v>201120700;</v>
      </c>
      <c r="J98" s="561" t="str">
        <f t="shared" si="243"/>
        <v>禅音狮子吼奔雷谲云2</v>
      </c>
      <c r="K98" s="561" t="str">
        <f>IF(IFERROR(INDEX(EffectData!$G:$G,MATCH(J98,EffectData!$C:$C,0)),"")&amp;";"=";","",IFERROR(INDEX(EffectData!$G:$G,MATCH(J98,EffectData!$C:$C,0)),"")&amp;";")</f>
        <v/>
      </c>
    </row>
    <row r="99" spans="1:15" x14ac:dyDescent="0.25">
      <c r="A99" s="765">
        <f>VLOOKUP(D99,Sheet3!$C:$AP,40,0)</f>
        <v>2011208</v>
      </c>
      <c r="B99" s="765" t="s">
        <v>112</v>
      </c>
      <c r="C99" s="765" t="s">
        <v>119</v>
      </c>
      <c r="D99" s="765" t="s">
        <v>119</v>
      </c>
      <c r="E99" s="765"/>
      <c r="F99" s="765" t="str">
        <f t="shared" ref="F99" si="244">I99&amp;K99&amp;M99</f>
        <v>201120800;201120801;</v>
      </c>
      <c r="G99" s="766"/>
      <c r="H99" s="561" t="str">
        <f t="shared" ref="H99" si="245">B99&amp;C99&amp;$I$2</f>
        <v>禅音狮子吼龙吟虎啸1</v>
      </c>
      <c r="I99" s="561" t="str">
        <f>IF(IFERROR(INDEX(EffectData!$G:$G,MATCH(H99,EffectData!$C:$C,0)),"")&amp;";"=";","",IFERROR(INDEX(EffectData!$G:$G,MATCH(H99,EffectData!$C:$C,0)),"")&amp;";")</f>
        <v>201120800;</v>
      </c>
      <c r="J99" s="561" t="str">
        <f t="shared" ref="J99" si="246">B99&amp;C99&amp;$K$2</f>
        <v>禅音狮子吼龙吟虎啸2</v>
      </c>
      <c r="K99" s="561" t="str">
        <f>IF(IFERROR(INDEX(EffectData!$G:$G,MATCH(J99,EffectData!$C:$C,0)),"")&amp;";"=";","",IFERROR(INDEX(EffectData!$G:$G,MATCH(J99,EffectData!$C:$C,0)),"")&amp;";")</f>
        <v>201120801;</v>
      </c>
    </row>
    <row r="100" spans="1:15" x14ac:dyDescent="0.25">
      <c r="A100" s="765">
        <f>VLOOKUP(D100,Sheet3!$C:$AP,40,0)</f>
        <v>2011209</v>
      </c>
      <c r="B100" s="765" t="s">
        <v>112</v>
      </c>
      <c r="C100" s="765" t="s">
        <v>120</v>
      </c>
      <c r="D100" s="765" t="s">
        <v>120</v>
      </c>
      <c r="E100" s="765"/>
      <c r="F100" s="765" t="str">
        <f t="shared" ref="F100" si="247">I100&amp;K100&amp;M100</f>
        <v>201120900;</v>
      </c>
      <c r="G100" s="766"/>
      <c r="H100" s="561" t="str">
        <f t="shared" ref="H100" si="248">B100&amp;C100&amp;$I$2</f>
        <v>禅音狮子吼罗汉相1</v>
      </c>
      <c r="I100" s="561" t="str">
        <f>IF(IFERROR(INDEX(EffectData!$G:$G,MATCH(H100,EffectData!$C:$C,0)),"")&amp;";"=";","",IFERROR(INDEX(EffectData!$G:$G,MATCH(H100,EffectData!$C:$C,0)),"")&amp;";")</f>
        <v>201120900;</v>
      </c>
      <c r="J100" s="561" t="str">
        <f t="shared" ref="J100" si="249">B100&amp;C100&amp;$K$2</f>
        <v>禅音狮子吼罗汉相2</v>
      </c>
      <c r="K100" s="561" t="str">
        <f>IF(IFERROR(INDEX(EffectData!$G:$G,MATCH(J100,EffectData!$C:$C,0)),"")&amp;";"=";","",IFERROR(INDEX(EffectData!$G:$G,MATCH(J100,EffectData!$C:$C,0)),"")&amp;";")</f>
        <v/>
      </c>
    </row>
    <row r="101" spans="1:15" x14ac:dyDescent="0.25">
      <c r="A101" s="257">
        <f>VLOOKUP(D101,Sheet3!$C:$AP,40,0)</f>
        <v>2011301</v>
      </c>
      <c r="B101" s="257" t="s">
        <v>121</v>
      </c>
      <c r="C101" s="266" t="s">
        <v>122</v>
      </c>
      <c r="D101" s="266" t="s">
        <v>122</v>
      </c>
      <c r="E101" s="266"/>
      <c r="F101" s="266" t="str">
        <f t="shared" si="239"/>
        <v>201130101;</v>
      </c>
      <c r="G101" s="773"/>
      <c r="H101" s="561" t="str">
        <f t="shared" ref="H101" si="250">B101&amp;C101&amp;$I$2</f>
        <v>金钟护体罩无漏金钟1</v>
      </c>
      <c r="J101" s="561" t="str">
        <f t="shared" si="2"/>
        <v>金钟护体罩无漏金钟2</v>
      </c>
      <c r="K101" s="561" t="str">
        <f>IF(IFERROR(INDEX(EffectData!$G:$G,MATCH(J101,EffectData!$C:$C,0)),"")&amp;";"=";","",IFERROR(INDEX(EffectData!$G:$G,MATCH(J101,EffectData!$C:$C,0)),"")&amp;";")</f>
        <v>201130101;</v>
      </c>
    </row>
    <row r="102" spans="1:15" x14ac:dyDescent="0.25">
      <c r="A102" s="257">
        <f>VLOOKUP(D102,Sheet3!$C:$AP,40,0)</f>
        <v>2011302</v>
      </c>
      <c r="B102" s="257" t="s">
        <v>121</v>
      </c>
      <c r="C102" s="266" t="s">
        <v>123</v>
      </c>
      <c r="D102" s="266" t="s">
        <v>123</v>
      </c>
      <c r="E102" s="266"/>
      <c r="F102" s="266" t="str">
        <f t="shared" ref="F102" si="251">I102&amp;K102&amp;M102</f>
        <v>201130201;</v>
      </c>
      <c r="G102" s="773"/>
      <c r="H102" s="561" t="str">
        <f t="shared" ref="H102:H103" si="252">B102&amp;C102&amp;$I$2</f>
        <v>金钟护体罩金沉共音1</v>
      </c>
      <c r="J102" s="561" t="str">
        <f t="shared" si="2"/>
        <v>金钟护体罩金沉共音2</v>
      </c>
      <c r="K102" s="561" t="str">
        <f>IF(IFERROR(INDEX(EffectData!$G:$G,MATCH(J102,EffectData!$C:$C,0)),"")&amp;";"=";","",IFERROR(INDEX(EffectData!$G:$G,MATCH(J102,EffectData!$C:$C,0)),"")&amp;";")</f>
        <v>201130201;</v>
      </c>
    </row>
    <row r="103" spans="1:15" x14ac:dyDescent="0.25">
      <c r="A103" s="257">
        <f>VLOOKUP(D103,Sheet3!$C:$AP,40,0)</f>
        <v>2011303</v>
      </c>
      <c r="B103" s="257" t="s">
        <v>121</v>
      </c>
      <c r="C103" s="334" t="s">
        <v>124</v>
      </c>
      <c r="D103" s="334" t="s">
        <v>124</v>
      </c>
      <c r="E103" s="266"/>
      <c r="F103" s="266" t="str">
        <f>I103&amp;K103&amp;M103&amp;O103</f>
        <v>201130300;201130301;201130302;201130303;</v>
      </c>
      <c r="G103" s="773"/>
      <c r="H103" s="561" t="str">
        <f t="shared" si="252"/>
        <v>金钟护体罩至刚至鸣1</v>
      </c>
      <c r="I103" s="561" t="str">
        <f>IF(IFERROR(INDEX(EffectData!$G:$G,MATCH(H103,EffectData!$C:$C,0)),"")&amp;";"=";","",IFERROR(INDEX(EffectData!$G:$G,MATCH(H103,EffectData!$C:$C,0)),"")&amp;";")</f>
        <v>201130300;</v>
      </c>
      <c r="J103" s="561" t="str">
        <f t="shared" ref="J103" si="253">B103&amp;C103&amp;$K$2</f>
        <v>金钟护体罩至刚至鸣2</v>
      </c>
      <c r="K103" s="561" t="str">
        <f>IF(IFERROR(INDEX(EffectData!$G:$G,MATCH(J103,EffectData!$C:$C,0)),"")&amp;";"=";","",IFERROR(INDEX(EffectData!$G:$G,MATCH(J103,EffectData!$C:$C,0)),"")&amp;";")</f>
        <v>201130301;</v>
      </c>
      <c r="L103" s="561" t="str">
        <f t="shared" ref="L103" si="254">B103&amp;C103&amp;$M$2</f>
        <v>金钟护体罩至刚至鸣3</v>
      </c>
      <c r="M103" s="561" t="str">
        <f>IF(IFERROR(INDEX(EffectData!$G:$G,MATCH(L103,EffectData!$C:$C,0)),"")&amp;";"=";","",IFERROR(INDEX(EffectData!$G:$G,MATCH(L103,EffectData!$C:$C,0)),"")&amp;";")</f>
        <v>201130302;</v>
      </c>
      <c r="N103" s="561" t="str">
        <f t="shared" ref="N103" si="255">B103&amp;C103&amp;$O$2</f>
        <v>金钟护体罩至刚至鸣4</v>
      </c>
      <c r="O103" s="561" t="str">
        <f>IF(IFERROR(INDEX(EffectData!$G:$G,MATCH(N103,EffectData!$C:$C,0)),"")&amp;";"=";","",IFERROR(INDEX(EffectData!$G:$G,MATCH(N103,EffectData!$C:$C,0)),"")&amp;";")</f>
        <v>201130303;</v>
      </c>
    </row>
    <row r="104" spans="1:15" x14ac:dyDescent="0.25">
      <c r="A104" s="257">
        <f>VLOOKUP(D104,Sheet3!$C:$AP,40,0)</f>
        <v>2011304</v>
      </c>
      <c r="B104" s="257" t="s">
        <v>121</v>
      </c>
      <c r="C104" s="266" t="s">
        <v>125</v>
      </c>
      <c r="D104" s="266" t="s">
        <v>125</v>
      </c>
      <c r="E104" s="266"/>
      <c r="F104" s="266" t="str">
        <f t="shared" ref="F104" si="256">I104&amp;K104&amp;M104</f>
        <v>201130401;201130402;</v>
      </c>
      <c r="G104" s="773"/>
      <c r="H104" s="561" t="str">
        <f t="shared" ref="H104" si="257">B104&amp;C104&amp;$I$2</f>
        <v>金钟护体罩钟鼎不垢1</v>
      </c>
      <c r="J104" s="561" t="str">
        <f t="shared" si="2"/>
        <v>金钟护体罩钟鼎不垢2</v>
      </c>
      <c r="K104" s="561" t="str">
        <f>IF(IFERROR(INDEX(EffectData!$G:$G,MATCH(J104,EffectData!$C:$C,0)),"")&amp;";"=";","",IFERROR(INDEX(EffectData!$G:$G,MATCH(J104,EffectData!$C:$C,0)),"")&amp;";")</f>
        <v>201130401;</v>
      </c>
      <c r="L104" s="561" t="str">
        <f t="shared" ref="L104" si="258">B104&amp;C104&amp;$M$2</f>
        <v>金钟护体罩钟鼎不垢3</v>
      </c>
      <c r="M104" s="561" t="str">
        <f>IF(IFERROR(INDEX(EffectData!$G:$G,MATCH(L104,EffectData!$C:$C,0)),"")&amp;";"=";","",IFERROR(INDEX(EffectData!$G:$G,MATCH(L104,EffectData!$C:$C,0)),"")&amp;";")</f>
        <v>201130402;</v>
      </c>
    </row>
    <row r="105" spans="1:15" x14ac:dyDescent="0.25">
      <c r="A105" s="257">
        <f>VLOOKUP(D105,Sheet3!$C:$AP,40,0)</f>
        <v>2011305</v>
      </c>
      <c r="B105" s="257" t="s">
        <v>121</v>
      </c>
      <c r="C105" s="266" t="s">
        <v>126</v>
      </c>
      <c r="D105" s="266" t="s">
        <v>126</v>
      </c>
      <c r="E105" s="266"/>
      <c r="F105" s="266" t="str">
        <f t="shared" si="38"/>
        <v>201130500;</v>
      </c>
      <c r="G105" s="773"/>
      <c r="H105" s="561" t="str">
        <f t="shared" si="5"/>
        <v>金钟护体罩烁金抵岳1</v>
      </c>
      <c r="I105" s="561" t="str">
        <f>IF(IFERROR(INDEX(EffectData!$G:$G,MATCH(H105,EffectData!$C:$C,0)),"")&amp;";"=";","",IFERROR(INDEX(EffectData!$G:$G,MATCH(H105,EffectData!$C:$C,0)),"")&amp;";")</f>
        <v>201130500;</v>
      </c>
      <c r="J105" s="561" t="str">
        <f t="shared" si="2"/>
        <v>金钟护体罩烁金抵岳2</v>
      </c>
    </row>
    <row r="106" spans="1:15" ht="14.55" customHeight="1" x14ac:dyDescent="0.25">
      <c r="A106" s="257">
        <f>VLOOKUP(D106,Sheet3!$C:$AP,40,0)</f>
        <v>2011306</v>
      </c>
      <c r="B106" s="257" t="s">
        <v>121</v>
      </c>
      <c r="C106" s="266" t="s">
        <v>127</v>
      </c>
      <c r="D106" s="266" t="s">
        <v>127</v>
      </c>
      <c r="E106" s="266"/>
      <c r="F106" s="266" t="str">
        <f t="shared" si="38"/>
        <v>201130600;</v>
      </c>
      <c r="G106" s="773"/>
      <c r="H106" s="561" t="str">
        <f t="shared" si="5"/>
        <v>金钟护体罩金城汤池1</v>
      </c>
      <c r="I106" s="561" t="str">
        <f>IF(IFERROR(INDEX(EffectData!$G:$G,MATCH(H106,EffectData!$C:$C,0)),"")&amp;";"=";","",IFERROR(INDEX(EffectData!$G:$G,MATCH(H106,EffectData!$C:$C,0)),"")&amp;";")</f>
        <v>201130600;</v>
      </c>
      <c r="J106" s="561" t="str">
        <f t="shared" si="2"/>
        <v>金钟护体罩金城汤池2</v>
      </c>
    </row>
    <row r="107" spans="1:15" ht="14.55" customHeight="1" x14ac:dyDescent="0.25">
      <c r="A107" s="257">
        <f>VLOOKUP(D107,Sheet3!$C:$AP,40,0)</f>
        <v>2011307</v>
      </c>
      <c r="B107" s="257" t="s">
        <v>121</v>
      </c>
      <c r="C107" s="266" t="s">
        <v>128</v>
      </c>
      <c r="D107" s="266" t="s">
        <v>128</v>
      </c>
      <c r="E107" s="266"/>
      <c r="F107" s="266" t="str">
        <f t="shared" ref="F107" si="259">I107&amp;K107&amp;M107</f>
        <v>201130701;201130702;</v>
      </c>
      <c r="G107" s="773"/>
      <c r="H107" s="561" t="str">
        <f t="shared" ref="H107" si="260">B107&amp;C107&amp;$I$2</f>
        <v>金钟护体罩菩提种1</v>
      </c>
      <c r="J107" s="561" t="str">
        <f t="shared" si="2"/>
        <v>金钟护体罩菩提种2</v>
      </c>
      <c r="K107" s="561" t="str">
        <f>IF(IFERROR(INDEX(EffectData!$G:$G,MATCH(J107,EffectData!$C:$C,0)),"")&amp;";"=";","",IFERROR(INDEX(EffectData!$G:$G,MATCH(J107,EffectData!$C:$C,0)),"")&amp;";")</f>
        <v>201130701;</v>
      </c>
      <c r="L107" s="561" t="str">
        <f t="shared" ref="L107" si="261">B107&amp;C107&amp;$M$2</f>
        <v>金钟护体罩菩提种3</v>
      </c>
      <c r="M107" s="561" t="str">
        <f>IF(IFERROR(INDEX(EffectData!$G:$G,MATCH(L107,EffectData!$C:$C,0)),"")&amp;";"=";","",IFERROR(INDEX(EffectData!$G:$G,MATCH(L107,EffectData!$C:$C,0)),"")&amp;";")</f>
        <v>201130702;</v>
      </c>
    </row>
    <row r="108" spans="1:15" ht="14.55" customHeight="1" x14ac:dyDescent="0.25">
      <c r="A108" s="257">
        <f>VLOOKUP(D108,Sheet3!$C:$AP,40,0)</f>
        <v>2011308</v>
      </c>
      <c r="B108" s="257" t="s">
        <v>121</v>
      </c>
      <c r="C108" s="334" t="s">
        <v>129</v>
      </c>
      <c r="D108" s="334" t="s">
        <v>129</v>
      </c>
      <c r="E108" s="266"/>
      <c r="F108" s="266" t="str">
        <f t="shared" ref="F108" si="262">I108&amp;K108&amp;M108</f>
        <v>201130800;201130801;</v>
      </c>
      <c r="G108" s="773"/>
      <c r="H108" s="561" t="str">
        <f t="shared" ref="H108" si="263">B108&amp;C108&amp;$I$2</f>
        <v>金钟护体罩广震钟三音1</v>
      </c>
      <c r="I108" s="561" t="str">
        <f>IF(IFERROR(INDEX(EffectData!$G:$G,MATCH(H108,EffectData!$C:$C,0)),"")&amp;";"=";","",IFERROR(INDEX(EffectData!$G:$G,MATCH(H108,EffectData!$C:$C,0)),"")&amp;";")</f>
        <v>201130800;</v>
      </c>
      <c r="J108" s="561" t="str">
        <f t="shared" ref="J108" si="264">B108&amp;C108&amp;$K$2</f>
        <v>金钟护体罩广震钟三音2</v>
      </c>
      <c r="K108" s="561" t="str">
        <f>IF(IFERROR(INDEX(EffectData!$G:$G,MATCH(J108,EffectData!$C:$C,0)),"")&amp;";"=";","",IFERROR(INDEX(EffectData!$G:$G,MATCH(J108,EffectData!$C:$C,0)),"")&amp;";")</f>
        <v>201130801;</v>
      </c>
      <c r="L108" s="561" t="str">
        <f t="shared" ref="L108" si="265">B108&amp;C108&amp;$M$2</f>
        <v>金钟护体罩广震钟三音3</v>
      </c>
      <c r="M108" s="561" t="str">
        <f>IF(IFERROR(INDEX(EffectData!$G:$G,MATCH(L108,EffectData!$C:$C,0)),"")&amp;";"=";","",IFERROR(INDEX(EffectData!$G:$G,MATCH(L108,EffectData!$C:$C,0)),"")&amp;";")</f>
        <v/>
      </c>
    </row>
    <row r="109" spans="1:15" ht="14.55" customHeight="1" x14ac:dyDescent="0.25">
      <c r="A109" s="257">
        <f>VLOOKUP(D109,Sheet3!$C:$AP,40,0)</f>
        <v>2011309</v>
      </c>
      <c r="B109" s="257" t="s">
        <v>121</v>
      </c>
      <c r="C109" s="334" t="s">
        <v>130</v>
      </c>
      <c r="D109" s="334" t="s">
        <v>130</v>
      </c>
      <c r="E109" s="266"/>
      <c r="F109" s="266" t="str">
        <f t="shared" ref="F109" si="266">I109&amp;K109&amp;M109</f>
        <v>201130900;</v>
      </c>
      <c r="G109" s="773"/>
      <c r="H109" s="561" t="str">
        <f t="shared" ref="H109:H110" si="267">B109&amp;C109&amp;$I$2</f>
        <v>金钟护体罩禅合躯1</v>
      </c>
      <c r="I109" s="561" t="str">
        <f>IF(IFERROR(INDEX(EffectData!$G:$G,MATCH(H109,EffectData!$C:$C,0)),"")&amp;";"=";","",IFERROR(INDEX(EffectData!$G:$G,MATCH(H109,EffectData!$C:$C,0)),"")&amp;";")</f>
        <v>201130900;</v>
      </c>
      <c r="J109" s="561" t="str">
        <f t="shared" ref="J109:J110" si="268">B109&amp;C109&amp;$K$2</f>
        <v>金钟护体罩禅合躯2</v>
      </c>
      <c r="K109" s="561" t="str">
        <f>IF(IFERROR(INDEX(EffectData!$G:$G,MATCH(J109,EffectData!$C:$C,0)),"")&amp;";"=";","",IFERROR(INDEX(EffectData!$G:$G,MATCH(J109,EffectData!$C:$C,0)),"")&amp;";")</f>
        <v/>
      </c>
      <c r="L109" s="561" t="str">
        <f t="shared" ref="L109:L110" si="269">B109&amp;C109&amp;$M$2</f>
        <v>金钟护体罩禅合躯3</v>
      </c>
      <c r="M109" s="561" t="str">
        <f>IF(IFERROR(INDEX(EffectData!$G:$G,MATCH(L109,EffectData!$C:$C,0)),"")&amp;";"=";","",IFERROR(INDEX(EffectData!$G:$G,MATCH(L109,EffectData!$C:$C,0)),"")&amp;";")</f>
        <v/>
      </c>
    </row>
    <row r="110" spans="1:15" x14ac:dyDescent="0.25">
      <c r="A110" s="295">
        <f>VLOOKUP(D110,Sheet3!$C:$AP,40,0)</f>
        <v>2011401</v>
      </c>
      <c r="B110" s="295" t="s">
        <v>131</v>
      </c>
      <c r="C110" s="605" t="s">
        <v>132</v>
      </c>
      <c r="D110" s="605" t="s">
        <v>132</v>
      </c>
      <c r="E110" s="295"/>
      <c r="F110" s="295" t="str">
        <f>I110&amp;K110&amp;M110&amp;O110&amp;Q110&amp;S110</f>
        <v>201140102;</v>
      </c>
      <c r="G110" s="776"/>
      <c r="H110" s="561" t="str">
        <f t="shared" si="267"/>
        <v>太虚无极劲虚实相生1</v>
      </c>
      <c r="J110" s="561" t="str">
        <f t="shared" si="268"/>
        <v>太虚无极劲虚实相生2</v>
      </c>
      <c r="L110" s="561" t="str">
        <f t="shared" si="269"/>
        <v>太虚无极劲虚实相生3</v>
      </c>
      <c r="M110" s="561" t="str">
        <f>IF(IFERROR(INDEX(EffectData!$G:$G,MATCH(L110,EffectData!$C:$C,0)),"")&amp;";"=";","",IFERROR(INDEX(EffectData!$G:$G,MATCH(L110,EffectData!$C:$C,0)),"")&amp;";")</f>
        <v>201140102;</v>
      </c>
    </row>
    <row r="111" spans="1:15" x14ac:dyDescent="0.25">
      <c r="A111" s="295">
        <f>VLOOKUP(D111,Sheet3!$C:$AP,40,0)</f>
        <v>2011402</v>
      </c>
      <c r="B111" s="295" t="s">
        <v>131</v>
      </c>
      <c r="C111" s="295" t="s">
        <v>133</v>
      </c>
      <c r="D111" s="295" t="s">
        <v>133</v>
      </c>
      <c r="E111" s="295"/>
      <c r="F111" s="295" t="str">
        <f>I111&amp;K111&amp;M111&amp;O111&amp;Q111&amp;S111</f>
        <v>201140200;</v>
      </c>
      <c r="G111" s="776"/>
      <c r="H111" s="561" t="str">
        <f t="shared" ref="H111" si="270">B111&amp;C111&amp;$I$2</f>
        <v>太虚无极劲阐幽明微1</v>
      </c>
      <c r="I111" s="561" t="str">
        <f>IF(IFERROR(INDEX(EffectData!$G:$G,MATCH(H111,EffectData!$C:$C,0)),"")&amp;";"=";","",IFERROR(INDEX(EffectData!$G:$G,MATCH(H111,EffectData!$C:$C,0)),"")&amp;";")</f>
        <v>201140200;</v>
      </c>
      <c r="J111" s="561" t="str">
        <f t="shared" si="2"/>
        <v>太虚无极劲阐幽明微2</v>
      </c>
    </row>
    <row r="112" spans="1:15" x14ac:dyDescent="0.25">
      <c r="A112" s="295">
        <f>VLOOKUP(D112,Sheet3!$C:$AP,40,0)</f>
        <v>2011403</v>
      </c>
      <c r="B112" s="295" t="s">
        <v>131</v>
      </c>
      <c r="C112" s="295" t="s">
        <v>134</v>
      </c>
      <c r="D112" s="295" t="s">
        <v>134</v>
      </c>
      <c r="E112" s="295"/>
      <c r="F112" s="295" t="str">
        <f>I112&amp;K112&amp;M112&amp;O112&amp;Q112&amp;S112</f>
        <v>201140300;</v>
      </c>
      <c r="G112" s="773"/>
      <c r="H112" s="561" t="str">
        <f t="shared" ref="H112" si="271">B112&amp;C112&amp;$I$2</f>
        <v>太虚无极劲为而不争1</v>
      </c>
      <c r="I112" s="561" t="str">
        <f>IF(IFERROR(INDEX(EffectData!$G:$G,MATCH(H112,EffectData!$C:$C,0)),"")&amp;";"=";","",IFERROR(INDEX(EffectData!$G:$G,MATCH(H112,EffectData!$C:$C,0)),"")&amp;";")</f>
        <v>201140300;</v>
      </c>
      <c r="J112" s="561" t="str">
        <f t="shared" si="2"/>
        <v>太虚无极劲为而不争2</v>
      </c>
    </row>
    <row r="113" spans="1:19" x14ac:dyDescent="0.25">
      <c r="A113" s="295">
        <f>VLOOKUP(D113,Sheet3!$C:$AP,40,0)</f>
        <v>2011404</v>
      </c>
      <c r="B113" s="295" t="s">
        <v>131</v>
      </c>
      <c r="C113" s="295" t="s">
        <v>135</v>
      </c>
      <c r="D113" s="295" t="s">
        <v>135</v>
      </c>
      <c r="E113" s="295"/>
      <c r="F113" s="295" t="str">
        <f>I113&amp;K113&amp;M113&amp;O113&amp;Q113&amp;S113</f>
        <v>201140401;201140403;201140404;</v>
      </c>
      <c r="G113" s="776">
        <v>0</v>
      </c>
      <c r="H113" s="561" t="str">
        <f t="shared" si="5"/>
        <v>太虚无极劲见素抱朴1</v>
      </c>
      <c r="J113" s="561" t="str">
        <f t="shared" si="2"/>
        <v>太虚无极劲见素抱朴2</v>
      </c>
      <c r="K113" s="561" t="str">
        <f>IF(IFERROR(INDEX(EffectData!$G:$G,MATCH(J113,EffectData!$C:$C,0)),"")&amp;";"=";","",IFERROR(INDEX(EffectData!$G:$G,MATCH(J113,EffectData!$C:$C,0)),"")&amp;";")</f>
        <v>201140401;</v>
      </c>
      <c r="L113" s="561" t="str">
        <f t="shared" si="6"/>
        <v>太虚无极劲见素抱朴3</v>
      </c>
      <c r="N113" s="561" t="str">
        <f t="shared" si="7"/>
        <v>太虚无极劲见素抱朴4</v>
      </c>
      <c r="O113" s="561" t="str">
        <f>IF(IFERROR(INDEX(EffectData!$G:$G,MATCH(N113,EffectData!$C:$C,0)),"")&amp;";"=";","",IFERROR(INDEX(EffectData!$G:$G,MATCH(N113,EffectData!$C:$C,0)),"")&amp;";")</f>
        <v>201140403;</v>
      </c>
      <c r="P113" t="str">
        <f>B113&amp;C113&amp;$P$2</f>
        <v>太虚无极劲见素抱朴5</v>
      </c>
      <c r="Q113" s="561" t="str">
        <f>IFERROR(INDEX(EffectData!$G:$G,MATCH(P113,EffectData!$C:$C,0)),"")&amp;";"</f>
        <v>201140404;</v>
      </c>
      <c r="R113" t="str">
        <f>B113&amp;C113&amp;$R$2</f>
        <v>太虚无极劲见素抱朴6</v>
      </c>
      <c r="S113" s="561" t="str">
        <f>IFERROR(INDEX(EffectData!$G:$G,MATCH(R113,EffectData!$C:$C,0)),"")</f>
        <v/>
      </c>
    </row>
    <row r="114" spans="1:19" x14ac:dyDescent="0.25">
      <c r="A114" s="295">
        <f>VLOOKUP(D114,Sheet3!$C:$AP,40,0)</f>
        <v>2011405</v>
      </c>
      <c r="B114" s="295" t="s">
        <v>131</v>
      </c>
      <c r="C114" s="295" t="s">
        <v>136</v>
      </c>
      <c r="D114" s="295" t="s">
        <v>136</v>
      </c>
      <c r="E114" s="295"/>
      <c r="F114" s="295" t="str">
        <f>I114&amp;K114&amp;M114&amp;O114&amp;Q114&amp;S114</f>
        <v>201140500;</v>
      </c>
      <c r="G114" s="776">
        <v>0</v>
      </c>
      <c r="H114" s="561" t="str">
        <f t="shared" ref="H114:H115" si="272">B114&amp;C114&amp;$I$2</f>
        <v>太虚无极劲持盈避锐1</v>
      </c>
      <c r="I114" s="561" t="str">
        <f>IF(IFERROR(INDEX(EffectData!$G:$G,MATCH(H114,EffectData!$C:$C,0)),"")&amp;";"=";","",IFERROR(INDEX(EffectData!$G:$G,MATCH(H114,EffectData!$C:$C,0)),"")&amp;";")</f>
        <v>201140500;</v>
      </c>
      <c r="J114" s="561" t="str">
        <f t="shared" si="2"/>
        <v>太虚无极劲持盈避锐2</v>
      </c>
      <c r="L114" s="561" t="str">
        <f t="shared" ref="L114:L115" si="273">B114&amp;C114&amp;$M$2</f>
        <v>太虚无极劲持盈避锐3</v>
      </c>
      <c r="N114" s="561" t="str">
        <f t="shared" ref="N114:N115" si="274">B114&amp;C114&amp;$O$2</f>
        <v>太虚无极劲持盈避锐4</v>
      </c>
      <c r="O114" s="561"/>
      <c r="P114" t="str">
        <f t="shared" ref="P114:P118" si="275">B114&amp;C114&amp;$P$2</f>
        <v>太虚无极劲持盈避锐5</v>
      </c>
      <c r="Q114" s="561"/>
      <c r="R114" t="str">
        <f t="shared" ref="R114:R118" si="276">B114&amp;C114&amp;$R$2</f>
        <v>太虚无极劲持盈避锐6</v>
      </c>
      <c r="S114" s="561" t="str">
        <f>IFERROR(INDEX(EffectData!$G:$G,MATCH(R114,EffectData!$C:$C,0)),"")</f>
        <v/>
      </c>
    </row>
    <row r="115" spans="1:19" x14ac:dyDescent="0.25">
      <c r="A115" s="295">
        <f>VLOOKUP(D115,Sheet3!$C:$AP,40,0)</f>
        <v>2011406</v>
      </c>
      <c r="B115" s="295" t="s">
        <v>131</v>
      </c>
      <c r="C115" s="605" t="s">
        <v>137</v>
      </c>
      <c r="D115" s="605" t="s">
        <v>137</v>
      </c>
      <c r="E115" s="295"/>
      <c r="F115" s="295" t="s">
        <v>138</v>
      </c>
      <c r="G115" s="776">
        <v>0</v>
      </c>
      <c r="H115" s="561" t="str">
        <f t="shared" si="272"/>
        <v>太虚无极劲天道行乾1</v>
      </c>
      <c r="J115" s="561" t="str">
        <f t="shared" ref="J115" si="277">B115&amp;C115&amp;$K$2</f>
        <v>太虚无极劲天道行乾2</v>
      </c>
      <c r="K115" s="561" t="str">
        <f>IF(IFERROR(INDEX(EffectData!$G:$G,MATCH(J115,EffectData!$C:$C,0)),"")&amp;";"=";","",IFERROR(INDEX(EffectData!$G:$G,MATCH(J115,EffectData!$C:$C,0)),"")&amp;";")</f>
        <v>201140601;</v>
      </c>
      <c r="L115" s="561" t="str">
        <f t="shared" si="273"/>
        <v>太虚无极劲天道行乾3</v>
      </c>
      <c r="N115" s="561" t="str">
        <f t="shared" si="274"/>
        <v>太虚无极劲天道行乾4</v>
      </c>
      <c r="O115" s="561" t="str">
        <f>IF(IFERROR(INDEX(EffectData!$G:$G,MATCH(N115,EffectData!$C:$C,0)),"")&amp;";"=";","",IFERROR(INDEX(EffectData!$G:$G,MATCH(N115,EffectData!$C:$C,0)),"")&amp;";")</f>
        <v>201140603;</v>
      </c>
      <c r="P115" t="str">
        <f t="shared" si="275"/>
        <v>太虚无极劲天道行乾5</v>
      </c>
      <c r="Q115" s="561" t="str">
        <f>IFERROR(INDEX(EffectData!$G:$G,MATCH(P115,EffectData!$C:$C,0)),"")&amp;";"</f>
        <v>201140604;</v>
      </c>
      <c r="R115" t="str">
        <f t="shared" si="276"/>
        <v>太虚无极劲天道行乾6</v>
      </c>
      <c r="S115" s="561">
        <f>IFERROR(INDEX(EffectData!$G:$G,MATCH(R115,EffectData!$C:$C,0)),"")</f>
        <v>201140605</v>
      </c>
    </row>
    <row r="116" spans="1:19" x14ac:dyDescent="0.25">
      <c r="A116" s="295">
        <f>VLOOKUP(D116,Sheet3!$C:$AP,40,0)</f>
        <v>2011407</v>
      </c>
      <c r="B116" s="295" t="s">
        <v>131</v>
      </c>
      <c r="C116" s="295" t="s">
        <v>139</v>
      </c>
      <c r="D116" s="295" t="s">
        <v>139</v>
      </c>
      <c r="E116" s="295"/>
      <c r="F116" s="295" t="str">
        <f>I116&amp;K116&amp;M116&amp;O116&amp;Q116&amp;S116</f>
        <v>201140701;201140703;201140704;</v>
      </c>
      <c r="G116" s="776">
        <v>0</v>
      </c>
      <c r="H116" s="561" t="str">
        <f t="shared" si="5"/>
        <v>太虚无极劲大实若虚1</v>
      </c>
      <c r="J116" s="561" t="str">
        <f t="shared" si="2"/>
        <v>太虚无极劲大实若虚2</v>
      </c>
      <c r="K116" s="561" t="str">
        <f>IF(IFERROR(INDEX(EffectData!$G:$G,MATCH(J116,EffectData!$C:$C,0)),"")&amp;";"=";","",IFERROR(INDEX(EffectData!$G:$G,MATCH(J116,EffectData!$C:$C,0)),"")&amp;";")</f>
        <v>201140701;</v>
      </c>
      <c r="L116" s="561" t="str">
        <f t="shared" si="6"/>
        <v>太虚无极劲大实若虚3</v>
      </c>
      <c r="N116" s="561" t="str">
        <f t="shared" si="7"/>
        <v>太虚无极劲大实若虚4</v>
      </c>
      <c r="O116" s="561" t="str">
        <f>IF(IFERROR(INDEX(EffectData!$G:$G,MATCH(N116,EffectData!$C:$C,0)),"")&amp;";"=";","",IFERROR(INDEX(EffectData!$G:$G,MATCH(N116,EffectData!$C:$C,0)),"")&amp;";")</f>
        <v>201140703;</v>
      </c>
      <c r="P116" t="str">
        <f t="shared" si="275"/>
        <v>太虚无极劲大实若虚5</v>
      </c>
      <c r="Q116" s="561" t="str">
        <f>IFERROR(INDEX(EffectData!$G:$G,MATCH(P116,EffectData!$C:$C,0)),"")&amp;";"</f>
        <v>201140704;</v>
      </c>
      <c r="R116" t="str">
        <f t="shared" si="276"/>
        <v>太虚无极劲大实若虚6</v>
      </c>
      <c r="S116" s="561" t="str">
        <f>IFERROR(INDEX(EffectData!$G:$G,MATCH(R116,EffectData!$C:$C,0)),"")</f>
        <v/>
      </c>
    </row>
    <row r="117" spans="1:19" x14ac:dyDescent="0.25">
      <c r="A117" s="295">
        <f>VLOOKUP(D117,Sheet3!$C:$AP,40,0)</f>
        <v>2011408</v>
      </c>
      <c r="B117" s="295" t="s">
        <v>131</v>
      </c>
      <c r="C117" s="295" t="s">
        <v>140</v>
      </c>
      <c r="D117" s="295" t="s">
        <v>140</v>
      </c>
      <c r="E117" s="295"/>
      <c r="F117" s="295" t="str">
        <f>I117&amp;K117&amp;M117&amp;O117&amp;Q117&amp;S117</f>
        <v>201140801;</v>
      </c>
      <c r="G117" s="773">
        <v>0</v>
      </c>
      <c r="H117" s="561" t="str">
        <f t="shared" ref="H117" si="278">B117&amp;C117&amp;$I$2</f>
        <v>太虚无极劲太虚无极1</v>
      </c>
      <c r="J117" s="561" t="str">
        <f t="shared" si="2"/>
        <v>太虚无极劲太虚无极2</v>
      </c>
      <c r="K117" s="561" t="str">
        <f>IF(IFERROR(INDEX(EffectData!$G:$G,MATCH(J117,EffectData!$C:$C,0)),"")&amp;";"=";","",IFERROR(INDEX(EffectData!$G:$G,MATCH(J117,EffectData!$C:$C,0)),"")&amp;";")</f>
        <v>201140801;</v>
      </c>
      <c r="L117" s="561" t="str">
        <f t="shared" ref="L117" si="279">B117&amp;C117&amp;$M$2</f>
        <v>太虚无极劲太虚无极3</v>
      </c>
      <c r="N117" s="561" t="str">
        <f t="shared" si="7"/>
        <v>太虚无极劲太虚无极4</v>
      </c>
      <c r="O117" s="561"/>
      <c r="P117" t="str">
        <f t="shared" si="275"/>
        <v>太虚无极劲太虚无极5</v>
      </c>
      <c r="Q117" s="561"/>
      <c r="R117" t="str">
        <f t="shared" si="276"/>
        <v>太虚无极劲太虚无极6</v>
      </c>
      <c r="S117" s="561" t="str">
        <f>IFERROR(INDEX(EffectData!$G:$G,MATCH(R117,EffectData!$C:$C,0)),"")</f>
        <v/>
      </c>
    </row>
    <row r="118" spans="1:19" x14ac:dyDescent="0.25">
      <c r="A118" s="295">
        <f>VLOOKUP(D118,Sheet3!$C:$AP,40,0)</f>
        <v>2011409</v>
      </c>
      <c r="B118" s="295" t="s">
        <v>131</v>
      </c>
      <c r="C118" s="295" t="s">
        <v>141</v>
      </c>
      <c r="D118" s="295" t="s">
        <v>141</v>
      </c>
      <c r="E118" s="295"/>
      <c r="F118" s="295" t="str">
        <f>I118&amp;K118&amp;M118&amp;O118&amp;Q118&amp;S118</f>
        <v>201140900;</v>
      </c>
      <c r="G118" s="773">
        <v>0</v>
      </c>
      <c r="H118" s="561" t="str">
        <f t="shared" ref="H118" si="280">B118&amp;C118&amp;$I$2</f>
        <v>太虚无极劲无极之极1</v>
      </c>
      <c r="I118" s="561" t="str">
        <f>IF(IFERROR(INDEX(EffectData!$G:$G,MATCH(H118,EffectData!$C:$C,0)),"")&amp;";"=";","",IFERROR(INDEX(EffectData!$G:$G,MATCH(H118,EffectData!$C:$C,0)),"")&amp;";")</f>
        <v>201140900;</v>
      </c>
      <c r="J118" s="561" t="str">
        <f t="shared" ref="J118" si="281">B118&amp;C118&amp;$K$2</f>
        <v>太虚无极劲无极之极2</v>
      </c>
      <c r="K118" s="561" t="str">
        <f>IF(IFERROR(INDEX(EffectData!$G:$G,MATCH(J118,EffectData!$C:$C,0)),"")&amp;";"=";","",IFERROR(INDEX(EffectData!$G:$G,MATCH(J118,EffectData!$C:$C,0)),"")&amp;";")</f>
        <v/>
      </c>
      <c r="L118" s="561" t="str">
        <f t="shared" ref="L118" si="282">B118&amp;C118&amp;$M$2</f>
        <v>太虚无极劲无极之极3</v>
      </c>
      <c r="N118" s="561" t="str">
        <f t="shared" ref="N118" si="283">B118&amp;C118&amp;$O$2</f>
        <v>太虚无极劲无极之极4</v>
      </c>
      <c r="O118" s="561"/>
      <c r="P118" t="str">
        <f t="shared" si="275"/>
        <v>太虚无极劲无极之极5</v>
      </c>
      <c r="Q118" s="561"/>
      <c r="R118" t="str">
        <f t="shared" si="276"/>
        <v>太虚无极劲无极之极6</v>
      </c>
      <c r="S118" s="561" t="str">
        <f>IFERROR(INDEX(EffectData!$G:$G,MATCH(R118,EffectData!$C:$C,0)),"")</f>
        <v/>
      </c>
    </row>
    <row r="119" spans="1:19" x14ac:dyDescent="0.25">
      <c r="A119" s="765">
        <f>VLOOKUP(D119,Sheet3!$C:$AP,40,0)</f>
        <v>2011501</v>
      </c>
      <c r="B119" s="765" t="s">
        <v>142</v>
      </c>
      <c r="C119" s="765" t="s">
        <v>143</v>
      </c>
      <c r="D119" s="765" t="s">
        <v>143</v>
      </c>
      <c r="E119" s="765"/>
      <c r="F119" s="765" t="str">
        <f t="shared" si="38"/>
        <v>201150100;201150101;</v>
      </c>
      <c r="G119" s="769">
        <v>0</v>
      </c>
      <c r="H119" s="561" t="str">
        <f t="shared" si="5"/>
        <v>霸王卸甲解甲投戈1</v>
      </c>
      <c r="I119" s="561" t="str">
        <f>IF(IFERROR(INDEX(EffectData!$G:$G,MATCH(H119,EffectData!$C:$C,0)),"")&amp;";"=";","",IFERROR(INDEX(EffectData!$G:$G,MATCH(H119,EffectData!$C:$C,0)),"")&amp;";")</f>
        <v>201150100;</v>
      </c>
      <c r="J119" s="561" t="str">
        <f t="shared" si="2"/>
        <v>霸王卸甲解甲投戈2</v>
      </c>
      <c r="K119" s="561" t="str">
        <f>IF(IFERROR(INDEX(EffectData!$G:$G,MATCH(J119,EffectData!$C:$C,0)),"")&amp;";"=";","",IFERROR(INDEX(EffectData!$G:$G,MATCH(J119,EffectData!$C:$C,0)),"")&amp;";")</f>
        <v>201150101;</v>
      </c>
      <c r="L119" s="561" t="str">
        <f t="shared" si="6"/>
        <v>霸王卸甲解甲投戈3</v>
      </c>
      <c r="N119" s="561" t="str">
        <f t="shared" si="7"/>
        <v>霸王卸甲解甲投戈4</v>
      </c>
      <c r="O119" s="561"/>
    </row>
    <row r="120" spans="1:19" x14ac:dyDescent="0.25">
      <c r="A120" s="765">
        <f>VLOOKUP(D120,Sheet3!$C:$AP,40,0)</f>
        <v>2011502</v>
      </c>
      <c r="B120" s="765" t="s">
        <v>142</v>
      </c>
      <c r="C120" s="765" t="s">
        <v>144</v>
      </c>
      <c r="D120" s="765" t="s">
        <v>144</v>
      </c>
      <c r="E120" s="765"/>
      <c r="F120" s="765" t="str">
        <f t="shared" ref="F120" si="284">I120&amp;K120&amp;M120</f>
        <v>201150200;</v>
      </c>
      <c r="G120" s="769">
        <v>0</v>
      </c>
      <c r="H120" s="561" t="str">
        <f t="shared" ref="H120" si="285">B120&amp;C120&amp;$I$2</f>
        <v>霸王卸甲剽勇轻悍1</v>
      </c>
      <c r="I120" s="561" t="str">
        <f>IF(IFERROR(INDEX(EffectData!$G:$G,MATCH(H120,EffectData!$C:$C,0)),"")&amp;";"=";","",IFERROR(INDEX(EffectData!$G:$G,MATCH(H120,EffectData!$C:$C,0)),"")&amp;";")</f>
        <v>201150200;</v>
      </c>
      <c r="J120" s="561" t="str">
        <f t="shared" si="2"/>
        <v>霸王卸甲剽勇轻悍2</v>
      </c>
      <c r="L120" s="561" t="str">
        <f t="shared" ref="L120" si="286">B120&amp;C120&amp;$M$2</f>
        <v>霸王卸甲剽勇轻悍3</v>
      </c>
      <c r="N120" s="561" t="str">
        <f t="shared" ref="N120" si="287">B120&amp;C120&amp;$O$2</f>
        <v>霸王卸甲剽勇轻悍4</v>
      </c>
      <c r="O120" s="561"/>
    </row>
    <row r="121" spans="1:19" x14ac:dyDescent="0.25">
      <c r="A121" s="765">
        <f>VLOOKUP(D121,Sheet3!$C:$AP,40,0)</f>
        <v>2011503</v>
      </c>
      <c r="B121" s="765" t="s">
        <v>142</v>
      </c>
      <c r="C121" s="765" t="s">
        <v>145</v>
      </c>
      <c r="D121" s="765" t="s">
        <v>145</v>
      </c>
      <c r="E121" s="765"/>
      <c r="F121" s="765" t="str">
        <f t="shared" ref="F121" si="288">I121&amp;K121&amp;M121</f>
        <v>201150300;</v>
      </c>
      <c r="G121" s="769">
        <v>0</v>
      </c>
      <c r="H121" s="561" t="str">
        <f t="shared" ref="H121" si="289">B121&amp;C121&amp;$I$2</f>
        <v>霸王卸甲隙末凶终1</v>
      </c>
      <c r="I121" s="561" t="str">
        <f>IF(IFERROR(INDEX(EffectData!$G:$G,MATCH(H121,EffectData!$C:$C,0)),"")&amp;";"=";","",IFERROR(INDEX(EffectData!$G:$G,MATCH(H121,EffectData!$C:$C,0)),"")&amp;";")</f>
        <v>201150300;</v>
      </c>
      <c r="J121" s="561" t="str">
        <f t="shared" si="2"/>
        <v>霸王卸甲隙末凶终2</v>
      </c>
      <c r="L121" s="561" t="str">
        <f t="shared" ref="L121" si="290">B121&amp;C121&amp;$M$2</f>
        <v>霸王卸甲隙末凶终3</v>
      </c>
      <c r="N121" s="561" t="str">
        <f t="shared" ref="N121" si="291">B121&amp;C121&amp;$O$2</f>
        <v>霸王卸甲隙末凶终4</v>
      </c>
      <c r="O121" s="561"/>
    </row>
    <row r="122" spans="1:19" x14ac:dyDescent="0.25">
      <c r="A122" s="765">
        <f>VLOOKUP(D122,Sheet3!$C:$AP,40,0)</f>
        <v>2011504</v>
      </c>
      <c r="B122" s="765" t="s">
        <v>142</v>
      </c>
      <c r="C122" s="765" t="s">
        <v>146</v>
      </c>
      <c r="D122" s="765" t="s">
        <v>146</v>
      </c>
      <c r="E122" s="765"/>
      <c r="F122" s="765" t="str">
        <f t="shared" si="38"/>
        <v>201150400;201150401;</v>
      </c>
      <c r="G122" s="769">
        <v>0</v>
      </c>
      <c r="H122" s="561" t="str">
        <f t="shared" si="5"/>
        <v>霸王卸甲沐血为衣1</v>
      </c>
      <c r="I122" s="561" t="str">
        <f>IF(IFERROR(INDEX(EffectData!$G:$G,MATCH(H122,EffectData!$C:$C,0)),"")&amp;";"=";","",IFERROR(INDEX(EffectData!$G:$G,MATCH(H122,EffectData!$C:$C,0)),"")&amp;";")</f>
        <v>201150400;</v>
      </c>
      <c r="J122" s="561" t="str">
        <f t="shared" si="2"/>
        <v>霸王卸甲沐血为衣2</v>
      </c>
      <c r="K122" s="561" t="str">
        <f>IF(IFERROR(INDEX(EffectData!$G:$G,MATCH(J122,EffectData!$C:$C,0)),"")&amp;";"=";","",IFERROR(INDEX(EffectData!$G:$G,MATCH(J122,EffectData!$C:$C,0)),"")&amp;";")</f>
        <v>201150401;</v>
      </c>
      <c r="L122" s="561" t="str">
        <f t="shared" si="6"/>
        <v>霸王卸甲沐血为衣3</v>
      </c>
      <c r="N122" s="561" t="str">
        <f t="shared" si="7"/>
        <v>霸王卸甲沐血为衣4</v>
      </c>
    </row>
    <row r="123" spans="1:19" x14ac:dyDescent="0.25">
      <c r="A123" s="765">
        <f>VLOOKUP(D123,Sheet3!$C:$AP,40,0)</f>
        <v>2011505</v>
      </c>
      <c r="B123" s="765" t="s">
        <v>142</v>
      </c>
      <c r="C123" s="765" t="s">
        <v>147</v>
      </c>
      <c r="D123" s="765" t="s">
        <v>147</v>
      </c>
      <c r="E123" s="765"/>
      <c r="F123" s="765" t="str">
        <f t="shared" ref="F123" si="292">I123&amp;K123&amp;M123</f>
        <v>201150500;</v>
      </c>
      <c r="G123" s="769">
        <v>0</v>
      </c>
      <c r="H123" s="561" t="str">
        <f t="shared" ref="H123" si="293">B123&amp;C123&amp;$I$2</f>
        <v>霸王卸甲悍疾如风1</v>
      </c>
      <c r="I123" s="561" t="str">
        <f>IF(IFERROR(INDEX(EffectData!$G:$G,MATCH(H123,EffectData!$C:$C,0)),"")&amp;";"=";","",IFERROR(INDEX(EffectData!$G:$G,MATCH(H123,EffectData!$C:$C,0)),"")&amp;";")</f>
        <v>201150500;</v>
      </c>
      <c r="J123" s="561" t="str">
        <f t="shared" ref="J123" si="294">B123&amp;C123&amp;$K$2</f>
        <v>霸王卸甲悍疾如风2</v>
      </c>
      <c r="K123" s="561" t="str">
        <f>IF(IFERROR(INDEX(EffectData!$G:$G,MATCH(J123,EffectData!$C:$C,0)),"")&amp;";"=";","",IFERROR(INDEX(EffectData!$G:$G,MATCH(J123,EffectData!$C:$C,0)),"")&amp;";")</f>
        <v/>
      </c>
      <c r="L123" s="561" t="str">
        <f t="shared" ref="L123" si="295">B123&amp;C123&amp;$M$2</f>
        <v>霸王卸甲悍疾如风3</v>
      </c>
      <c r="N123" s="561" t="str">
        <f t="shared" ref="N123" si="296">B123&amp;C123&amp;$O$2</f>
        <v>霸王卸甲悍疾如风4</v>
      </c>
    </row>
    <row r="124" spans="1:19" x14ac:dyDescent="0.25">
      <c r="A124" s="765">
        <f>VLOOKUP(D124,Sheet3!$C:$AP,40,0)</f>
        <v>2011506</v>
      </c>
      <c r="B124" s="765" t="s">
        <v>142</v>
      </c>
      <c r="C124" s="765" t="s">
        <v>148</v>
      </c>
      <c r="D124" s="765" t="s">
        <v>148</v>
      </c>
      <c r="E124" s="765"/>
      <c r="F124" s="765" t="str">
        <f t="shared" ref="F124" si="297">I124&amp;K124&amp;M124</f>
        <v>201150600;</v>
      </c>
      <c r="G124" s="769">
        <v>0</v>
      </c>
      <c r="H124" s="561" t="str">
        <f t="shared" ref="H124" si="298">B124&amp;C124&amp;$I$2</f>
        <v>霸王卸甲遗风余烈1</v>
      </c>
      <c r="I124" s="561" t="str">
        <f>IF(IFERROR(INDEX(EffectData!$G:$G,MATCH(H124,EffectData!$C:$C,0)),"")&amp;";"=";","",IFERROR(INDEX(EffectData!$G:$G,MATCH(H124,EffectData!$C:$C,0)),"")&amp;";")</f>
        <v>201150600;</v>
      </c>
      <c r="J124" s="561" t="str">
        <f t="shared" ref="J124" si="299">B124&amp;C124&amp;$K$2</f>
        <v>霸王卸甲遗风余烈2</v>
      </c>
      <c r="K124" s="561" t="str">
        <f>IF(IFERROR(INDEX(EffectData!$G:$G,MATCH(J124,EffectData!$C:$C,0)),"")&amp;";"=";","",IFERROR(INDEX(EffectData!$G:$G,MATCH(J124,EffectData!$C:$C,0)),"")&amp;";")</f>
        <v/>
      </c>
      <c r="L124" s="561" t="str">
        <f t="shared" ref="L124" si="300">B124&amp;C124&amp;$M$2</f>
        <v>霸王卸甲遗风余烈3</v>
      </c>
      <c r="N124" s="561" t="str">
        <f t="shared" ref="N124" si="301">B124&amp;C124&amp;$O$2</f>
        <v>霸王卸甲遗风余烈4</v>
      </c>
    </row>
    <row r="125" spans="1:19" x14ac:dyDescent="0.25">
      <c r="A125" s="765">
        <f>VLOOKUP(D125,Sheet3!$C:$AP,40,0)</f>
        <v>2011507</v>
      </c>
      <c r="B125" s="765" t="s">
        <v>142</v>
      </c>
      <c r="C125" s="765" t="s">
        <v>149</v>
      </c>
      <c r="D125" s="765" t="s">
        <v>149</v>
      </c>
      <c r="E125" s="765"/>
      <c r="F125" s="765" t="str">
        <f t="shared" si="38"/>
        <v>201150700;201150701;</v>
      </c>
      <c r="G125" s="769">
        <v>0</v>
      </c>
      <c r="H125" s="561" t="str">
        <f t="shared" si="5"/>
        <v>霸王卸甲八面威风1</v>
      </c>
      <c r="I125" s="561" t="str">
        <f>IF(IFERROR(INDEX(EffectData!$G:$G,MATCH(H125,EffectData!$C:$C,0)),"")&amp;";"=";","",IFERROR(INDEX(EffectData!$G:$G,MATCH(H125,EffectData!$C:$C,0)),"")&amp;";")</f>
        <v>201150700;</v>
      </c>
      <c r="J125" s="561" t="str">
        <f t="shared" si="2"/>
        <v>霸王卸甲八面威风2</v>
      </c>
      <c r="K125" s="561" t="str">
        <f>IF(IFERROR(INDEX(EffectData!$G:$G,MATCH(J125,EffectData!$C:$C,0)),"")&amp;";"=";","",IFERROR(INDEX(EffectData!$G:$G,MATCH(J125,EffectData!$C:$C,0)),"")&amp;";")</f>
        <v>201150701;</v>
      </c>
      <c r="L125" s="561" t="str">
        <f t="shared" si="6"/>
        <v>霸王卸甲八面威风3</v>
      </c>
      <c r="N125" s="561" t="str">
        <f t="shared" si="7"/>
        <v>霸王卸甲八面威风4</v>
      </c>
      <c r="O125" t="str">
        <f>IFERROR(INDEX(EffectData!$G:$G,MATCH(O122,EffectData!$C:$C,0)),"")</f>
        <v/>
      </c>
    </row>
    <row r="126" spans="1:19" x14ac:dyDescent="0.25">
      <c r="A126" s="765">
        <f>VLOOKUP(D126,Sheet3!$C:$AP,40,0)</f>
        <v>2011509</v>
      </c>
      <c r="B126" s="765" t="s">
        <v>142</v>
      </c>
      <c r="C126" s="765" t="s">
        <v>150</v>
      </c>
      <c r="D126" s="765" t="s">
        <v>150</v>
      </c>
      <c r="E126" s="765"/>
      <c r="F126" s="765" t="str">
        <f t="shared" ref="F126" si="302">I126&amp;K126&amp;M126</f>
        <v>201150900;</v>
      </c>
      <c r="G126" s="769">
        <v>0</v>
      </c>
      <c r="H126" s="561" t="str">
        <f t="shared" ref="H126" si="303">B126&amp;C126&amp;$I$2</f>
        <v>霸王卸甲闯阵曲1</v>
      </c>
      <c r="I126" s="561" t="str">
        <f>IF(IFERROR(INDEX(EffectData!$G:$G,MATCH(H126,EffectData!$C:$C,0)),"")&amp;";"=";","",IFERROR(INDEX(EffectData!$G:$G,MATCH(H126,EffectData!$C:$C,0)),"")&amp;";")</f>
        <v>201150900;</v>
      </c>
      <c r="J126" s="561" t="str">
        <f t="shared" ref="J126" si="304">B126&amp;C126&amp;$K$2</f>
        <v>霸王卸甲闯阵曲2</v>
      </c>
      <c r="K126" s="561" t="str">
        <f>IF(IFERROR(INDEX(EffectData!$G:$G,MATCH(J126,EffectData!$C:$C,0)),"")&amp;";"=";","",IFERROR(INDEX(EffectData!$G:$G,MATCH(J126,EffectData!$C:$C,0)),"")&amp;";")</f>
        <v/>
      </c>
      <c r="L126" s="561" t="str">
        <f t="shared" ref="L126" si="305">B126&amp;C126&amp;$M$2</f>
        <v>霸王卸甲闯阵曲3</v>
      </c>
      <c r="N126" s="561" t="str">
        <f t="shared" ref="N126" si="306">B126&amp;C126&amp;$O$2</f>
        <v>霸王卸甲闯阵曲4</v>
      </c>
      <c r="O126" t="str">
        <f>IFERROR(INDEX(EffectData!$G:$G,MATCH(O123,EffectData!$C:$C,0)),"")</f>
        <v/>
      </c>
    </row>
    <row r="127" spans="1:19" x14ac:dyDescent="0.25">
      <c r="A127" s="771">
        <f>VLOOKUP(D127,Sheet3!$C:$AP,40,0)</f>
        <v>2011601</v>
      </c>
      <c r="B127" s="771" t="s">
        <v>151</v>
      </c>
      <c r="C127" s="771" t="s">
        <v>152</v>
      </c>
      <c r="D127" s="771" t="s">
        <v>152</v>
      </c>
      <c r="E127" s="771"/>
      <c r="F127" s="771" t="str">
        <f t="shared" ref="F127:F130" si="307">I127&amp;K127&amp;M127</f>
        <v>201160100;</v>
      </c>
      <c r="G127" s="37">
        <v>0</v>
      </c>
      <c r="H127" s="561" t="str">
        <f t="shared" si="5"/>
        <v>青囊宝钞妙手生春1</v>
      </c>
      <c r="I127" s="561" t="str">
        <f>IF(IFERROR(INDEX(EffectData!$G:$G,MATCH(H127,EffectData!$C:$C,0)),"")&amp;";"=";","",IFERROR(INDEX(EffectData!$G:$G,MATCH(H127,EffectData!$C:$C,0)),"")&amp;";")</f>
        <v>201160100;</v>
      </c>
      <c r="J127" s="561" t="str">
        <f t="shared" ref="J127:J130" si="308">B127&amp;C127&amp;$K$2</f>
        <v>青囊宝钞妙手生春2</v>
      </c>
      <c r="L127" s="561" t="str">
        <f t="shared" si="6"/>
        <v>青囊宝钞妙手生春3</v>
      </c>
      <c r="N127" s="561" t="str">
        <f t="shared" si="7"/>
        <v>青囊宝钞妙手生春4</v>
      </c>
      <c r="O127" t="str">
        <f>IFERROR(INDEX(EffectData!$G:$G,MATCH(#REF!,EffectData!$C:$C,0)),"")</f>
        <v/>
      </c>
    </row>
    <row r="128" spans="1:19" x14ac:dyDescent="0.25">
      <c r="A128" s="775">
        <f>VLOOKUP(D128,Sheet3!$C:$AP,40,0)</f>
        <v>2011603</v>
      </c>
      <c r="B128" s="771" t="s">
        <v>151</v>
      </c>
      <c r="C128" s="775" t="s">
        <v>153</v>
      </c>
      <c r="D128" s="775" t="s">
        <v>153</v>
      </c>
      <c r="E128" s="775"/>
      <c r="F128" s="775" t="str">
        <f t="shared" si="307"/>
        <v>201160300;</v>
      </c>
      <c r="G128" s="670">
        <v>0</v>
      </c>
      <c r="H128" s="561" t="str">
        <f t="shared" si="5"/>
        <v>青囊宝钞识穴法1</v>
      </c>
      <c r="I128" s="561" t="str">
        <f>IF(IFERROR(INDEX(EffectData!$G:$G,MATCH(H128,EffectData!$C:$C,0)),"")&amp;";"=";","",IFERROR(INDEX(EffectData!$G:$G,MATCH(H128,EffectData!$C:$C,0)),"")&amp;";")</f>
        <v>201160300;</v>
      </c>
      <c r="J128" s="561" t="str">
        <f t="shared" si="308"/>
        <v>青囊宝钞识穴法2</v>
      </c>
      <c r="K128" s="561" t="str">
        <f>IF(IFERROR(INDEX(EffectData!$G:$G,MATCH(J128,EffectData!$C:$C,0)),"")&amp;";"=";","",IFERROR(INDEX(EffectData!$G:$G,MATCH(J128,EffectData!$C:$C,0)),"")&amp;";")</f>
        <v/>
      </c>
      <c r="L128" s="561" t="str">
        <f t="shared" si="6"/>
        <v>青囊宝钞识穴法3</v>
      </c>
      <c r="N128" s="561" t="str">
        <f t="shared" si="7"/>
        <v>青囊宝钞识穴法4</v>
      </c>
      <c r="O128" t="str">
        <f>IFERROR(INDEX(EffectData!$G:$G,MATCH(#REF!,EffectData!$C:$C,0)),"")</f>
        <v/>
      </c>
    </row>
    <row r="129" spans="1:15" x14ac:dyDescent="0.25">
      <c r="A129" s="775">
        <f>VLOOKUP(D129,Sheet3!$C:$AP,40,0)</f>
        <v>2011602</v>
      </c>
      <c r="B129" s="771" t="s">
        <v>151</v>
      </c>
      <c r="C129" s="775" t="s">
        <v>154</v>
      </c>
      <c r="D129" s="775" t="s">
        <v>154</v>
      </c>
      <c r="E129" s="775"/>
      <c r="F129" s="775" t="str">
        <f t="shared" ref="F129" si="309">I129&amp;K129&amp;M129</f>
        <v>201160200;</v>
      </c>
      <c r="G129" s="670">
        <v>0</v>
      </c>
      <c r="H129" s="561" t="str">
        <f t="shared" ref="H129" si="310">B129&amp;C129&amp;$I$2</f>
        <v>青囊宝钞安神法1</v>
      </c>
      <c r="I129" s="561" t="str">
        <f>IF(IFERROR(INDEX(EffectData!$G:$G,MATCH(H129,EffectData!$C:$C,0)),"")&amp;";"=";","",IFERROR(INDEX(EffectData!$G:$G,MATCH(H129,EffectData!$C:$C,0)),"")&amp;";")</f>
        <v>201160200;</v>
      </c>
      <c r="J129" s="561" t="str">
        <f t="shared" ref="J129" si="311">B129&amp;C129&amp;$K$2</f>
        <v>青囊宝钞安神法2</v>
      </c>
      <c r="K129" s="561" t="str">
        <f>IF(IFERROR(INDEX(EffectData!$G:$G,MATCH(J129,EffectData!$C:$C,0)),"")&amp;";"=";","",IFERROR(INDEX(EffectData!$G:$G,MATCH(J129,EffectData!$C:$C,0)),"")&amp;";")</f>
        <v/>
      </c>
      <c r="L129" s="561" t="str">
        <f t="shared" ref="L129" si="312">B129&amp;C129&amp;$M$2</f>
        <v>青囊宝钞安神法3</v>
      </c>
      <c r="N129" s="561" t="str">
        <f t="shared" ref="N129" si="313">B129&amp;C129&amp;$O$2</f>
        <v>青囊宝钞安神法4</v>
      </c>
      <c r="O129" t="str">
        <f>IFERROR(INDEX(EffectData!$G:$G,MATCH(#REF!,EffectData!$C:$C,0)),"")</f>
        <v/>
      </c>
    </row>
    <row r="130" spans="1:15" x14ac:dyDescent="0.25">
      <c r="A130" s="775">
        <f>VLOOKUP(D130,Sheet3!$C:$AP,40,0)</f>
        <v>2011604</v>
      </c>
      <c r="B130" s="771" t="s">
        <v>151</v>
      </c>
      <c r="C130" s="775" t="s">
        <v>155</v>
      </c>
      <c r="D130" s="775" t="s">
        <v>155</v>
      </c>
      <c r="E130" s="775"/>
      <c r="F130" s="775" t="str">
        <f t="shared" si="307"/>
        <v>201160400;201160401;</v>
      </c>
      <c r="G130" s="670">
        <v>0</v>
      </c>
      <c r="H130" s="561" t="str">
        <f t="shared" si="5"/>
        <v>青囊宝钞养脉法1</v>
      </c>
      <c r="I130" s="561" t="str">
        <f>IF(IFERROR(INDEX(EffectData!$G:$G,MATCH(H130,EffectData!$C:$C,0)),"")&amp;";"=";","",IFERROR(INDEX(EffectData!$G:$G,MATCH(H130,EffectData!$C:$C,0)),"")&amp;";")</f>
        <v>201160400;</v>
      </c>
      <c r="J130" s="561" t="str">
        <f t="shared" si="308"/>
        <v>青囊宝钞养脉法2</v>
      </c>
      <c r="K130" s="561" t="str">
        <f>IF(IFERROR(INDEX(EffectData!$G:$G,MATCH(J130,EffectData!$C:$C,0)),"")&amp;";"=";","",IFERROR(INDEX(EffectData!$G:$G,MATCH(J130,EffectData!$C:$C,0)),"")&amp;";")</f>
        <v>201160401;</v>
      </c>
      <c r="L130" s="561" t="str">
        <f t="shared" si="6"/>
        <v>青囊宝钞养脉法3</v>
      </c>
      <c r="N130" s="561" t="str">
        <f t="shared" si="7"/>
        <v>青囊宝钞养脉法4</v>
      </c>
      <c r="O130" t="str">
        <f>IFERROR(INDEX(EffectData!$G:$G,MATCH(#REF!,EffectData!$C:$C,0)),"")</f>
        <v/>
      </c>
    </row>
    <row r="131" spans="1:15" x14ac:dyDescent="0.25">
      <c r="A131" s="775">
        <f>VLOOKUP(D131,Sheet3!$C:$AP,40,0)</f>
        <v>2011605</v>
      </c>
      <c r="B131" s="771" t="s">
        <v>151</v>
      </c>
      <c r="C131" s="775" t="s">
        <v>156</v>
      </c>
      <c r="D131" s="775" t="s">
        <v>156</v>
      </c>
      <c r="E131" s="775"/>
      <c r="F131" s="775" t="str">
        <f t="shared" ref="F131:F132" si="314">I131&amp;K131&amp;M131</f>
        <v>201160500;</v>
      </c>
      <c r="G131" s="670">
        <v>0</v>
      </c>
      <c r="H131" s="561" t="str">
        <f t="shared" ref="H131:H132" si="315">B131&amp;C131&amp;$I$2</f>
        <v>青囊宝钞延寿法1</v>
      </c>
      <c r="I131" s="561" t="str">
        <f>IF(IFERROR(INDEX(EffectData!$G:$G,MATCH(H131,EffectData!$C:$C,0)),"")&amp;";"=";","",IFERROR(INDEX(EffectData!$G:$G,MATCH(H131,EffectData!$C:$C,0)),"")&amp;";")</f>
        <v>201160500;</v>
      </c>
      <c r="J131" s="561" t="str">
        <f t="shared" ref="J131:J132" si="316">B131&amp;C131&amp;$K$2</f>
        <v>青囊宝钞延寿法2</v>
      </c>
      <c r="K131" s="561" t="str">
        <f>IF(IFERROR(INDEX(EffectData!$G:$G,MATCH(J131,EffectData!$C:$C,0)),"")&amp;";"=";","",IFERROR(INDEX(EffectData!$G:$G,MATCH(J131,EffectData!$C:$C,0)),"")&amp;";")</f>
        <v/>
      </c>
      <c r="L131" s="561" t="str">
        <f t="shared" ref="L131:L132" si="317">B131&amp;C131&amp;$M$2</f>
        <v>青囊宝钞延寿法3</v>
      </c>
      <c r="N131" s="561" t="str">
        <f t="shared" ref="N131:N132" si="318">B131&amp;C131&amp;$O$2</f>
        <v>青囊宝钞延寿法4</v>
      </c>
      <c r="O131" t="str">
        <f>IFERROR(INDEX(EffectData!$G:$G,MATCH(#REF!,EffectData!$C:$C,0)),"")</f>
        <v/>
      </c>
    </row>
    <row r="132" spans="1:15" x14ac:dyDescent="0.25">
      <c r="A132" s="775">
        <f>VLOOKUP(D132,Sheet3!$C:$AP,40,0)</f>
        <v>2011607</v>
      </c>
      <c r="B132" s="771" t="s">
        <v>151</v>
      </c>
      <c r="C132" s="775" t="s">
        <v>157</v>
      </c>
      <c r="D132" s="775" t="s">
        <v>157</v>
      </c>
      <c r="E132" s="775"/>
      <c r="F132" s="775" t="str">
        <f t="shared" si="314"/>
        <v>201160700;201160701;</v>
      </c>
      <c r="G132" s="670">
        <v>0</v>
      </c>
      <c r="H132" s="561" t="str">
        <f t="shared" si="315"/>
        <v>青囊宝钞枯衣法1</v>
      </c>
      <c r="I132" s="561" t="str">
        <f>IF(IFERROR(INDEX(EffectData!$G:$G,MATCH(H132,EffectData!$C:$C,0)),"")&amp;";"=";","",IFERROR(INDEX(EffectData!$G:$G,MATCH(H132,EffectData!$C:$C,0)),"")&amp;";")</f>
        <v>201160700;</v>
      </c>
      <c r="J132" s="561" t="str">
        <f t="shared" si="316"/>
        <v>青囊宝钞枯衣法2</v>
      </c>
      <c r="K132" s="561" t="str">
        <f>IF(IFERROR(INDEX(EffectData!$G:$G,MATCH(J132,EffectData!$C:$C,0)),"")&amp;";"=";","",IFERROR(INDEX(EffectData!$G:$G,MATCH(J132,EffectData!$C:$C,0)),"")&amp;";")</f>
        <v>201160701;</v>
      </c>
      <c r="L132" s="561" t="str">
        <f t="shared" si="317"/>
        <v>青囊宝钞枯衣法3</v>
      </c>
      <c r="N132" s="561" t="str">
        <f t="shared" si="318"/>
        <v>青囊宝钞枯衣法4</v>
      </c>
      <c r="O132" t="str">
        <f>IFERROR(INDEX(EffectData!$G:$G,MATCH(#REF!,EffectData!$C:$C,0)),"")</f>
        <v/>
      </c>
    </row>
    <row r="133" spans="1:15" x14ac:dyDescent="0.25">
      <c r="A133" s="775">
        <f>VLOOKUP(D133,Sheet3!$C:$AP,40,0)</f>
        <v>2011608</v>
      </c>
      <c r="B133" s="771" t="s">
        <v>151</v>
      </c>
      <c r="C133" s="775" t="s">
        <v>158</v>
      </c>
      <c r="D133" s="775" t="s">
        <v>158</v>
      </c>
      <c r="E133" s="775"/>
      <c r="F133" s="775" t="str">
        <f t="shared" ref="F133" si="319">I133&amp;K133&amp;M133</f>
        <v>201160800;201160801;</v>
      </c>
      <c r="G133" s="670">
        <v>0</v>
      </c>
      <c r="H133" s="561" t="str">
        <f t="shared" ref="H133" si="320">B133&amp;C133&amp;$I$2</f>
        <v>青囊宝钞回生法1</v>
      </c>
      <c r="I133" s="561" t="str">
        <f>IF(IFERROR(INDEX(EffectData!$G:$G,MATCH(H133,EffectData!$C:$C,0)),"")&amp;";"=";","",IFERROR(INDEX(EffectData!$G:$G,MATCH(H133,EffectData!$C:$C,0)),"")&amp;";")</f>
        <v>201160800;</v>
      </c>
      <c r="J133" s="561" t="str">
        <f t="shared" ref="J133" si="321">B133&amp;C133&amp;$K$2</f>
        <v>青囊宝钞回生法2</v>
      </c>
      <c r="K133" s="561" t="str">
        <f>IF(IFERROR(INDEX(EffectData!$G:$G,MATCH(J133,EffectData!$C:$C,0)),"")&amp;";"=";","",IFERROR(INDEX(EffectData!$G:$G,MATCH(J133,EffectData!$C:$C,0)),"")&amp;";")</f>
        <v>201160801;</v>
      </c>
      <c r="L133" s="561" t="str">
        <f t="shared" ref="L133" si="322">B133&amp;C133&amp;$M$2</f>
        <v>青囊宝钞回生法3</v>
      </c>
      <c r="N133" s="561" t="str">
        <f t="shared" ref="N133" si="323">B133&amp;C133&amp;$O$2</f>
        <v>青囊宝钞回生法4</v>
      </c>
      <c r="O133" t="str">
        <f>IFERROR(INDEX(EffectData!$G:$G,MATCH(#REF!,EffectData!$C:$C,0)),"")</f>
        <v/>
      </c>
    </row>
    <row r="134" spans="1:15" x14ac:dyDescent="0.25">
      <c r="A134" s="775">
        <f>VLOOKUP(D134,Sheet3!$C:$AP,40,0)</f>
        <v>2011609</v>
      </c>
      <c r="B134" s="771" t="s">
        <v>151</v>
      </c>
      <c r="C134" s="775" t="s">
        <v>159</v>
      </c>
      <c r="D134" s="775" t="s">
        <v>159</v>
      </c>
      <c r="E134" s="775"/>
      <c r="F134" s="775" t="str">
        <f t="shared" ref="F134" si="324">I134&amp;K134&amp;M134</f>
        <v>201160900;</v>
      </c>
      <c r="G134" s="670">
        <v>0</v>
      </c>
      <c r="H134" s="561" t="str">
        <f t="shared" ref="H134" si="325">B134&amp;C134&amp;$I$2</f>
        <v>青囊宝钞青壶1</v>
      </c>
      <c r="I134" s="561" t="str">
        <f>IF(IFERROR(INDEX(EffectData!$G:$G,MATCH(H134,EffectData!$C:$C,0)),"")&amp;";"=";","",IFERROR(INDEX(EffectData!$G:$G,MATCH(H134,EffectData!$C:$C,0)),"")&amp;";")</f>
        <v>201160900;</v>
      </c>
      <c r="J134" s="561" t="str">
        <f t="shared" ref="J134" si="326">B134&amp;C134&amp;$K$2</f>
        <v>青囊宝钞青壶2</v>
      </c>
      <c r="K134" s="561" t="str">
        <f>IF(IFERROR(INDEX(EffectData!$G:$G,MATCH(J134,EffectData!$C:$C,0)),"")&amp;";"=";","",IFERROR(INDEX(EffectData!$G:$G,MATCH(J134,EffectData!$C:$C,0)),"")&amp;";")</f>
        <v/>
      </c>
      <c r="L134" s="561" t="str">
        <f t="shared" ref="L134" si="327">B134&amp;C134&amp;$M$2</f>
        <v>青囊宝钞青壶3</v>
      </c>
      <c r="N134" s="561" t="str">
        <f t="shared" ref="N134" si="328">B134&amp;C134&amp;$O$2</f>
        <v>青囊宝钞青壶4</v>
      </c>
      <c r="O134" t="str">
        <f>IFERROR(INDEX(EffectData!$G:$G,MATCH(#REF!,EffectData!$C:$C,0)),"")</f>
        <v/>
      </c>
    </row>
    <row r="135" spans="1:15" x14ac:dyDescent="0.25">
      <c r="A135" s="777">
        <f>VLOOKUP(D135,Sheet3!$C:$AP,40,0)</f>
        <v>2011701</v>
      </c>
      <c r="B135" s="777" t="s">
        <v>160</v>
      </c>
      <c r="C135" s="777" t="s">
        <v>161</v>
      </c>
      <c r="D135" s="777" t="s">
        <v>161</v>
      </c>
      <c r="E135" s="777"/>
      <c r="F135" s="777" t="str">
        <f t="shared" si="38"/>
        <v>201170100;201170101;</v>
      </c>
      <c r="G135" s="778">
        <v>0</v>
      </c>
      <c r="H135" s="561" t="str">
        <f t="shared" si="5"/>
        <v>饮情蛊痴缠两怨1</v>
      </c>
      <c r="I135" s="561" t="str">
        <f>IF(IFERROR(INDEX(EffectData!$G:$G,MATCH(H135,EffectData!$C:$C,0)),"")&amp;";"=";","",IFERROR(INDEX(EffectData!$G:$G,MATCH(H135,EffectData!$C:$C,0)),"")&amp;";")</f>
        <v>201170100;</v>
      </c>
      <c r="J135" s="561" t="str">
        <f t="shared" si="2"/>
        <v>饮情蛊痴缠两怨2</v>
      </c>
      <c r="K135" s="561" t="str">
        <f>IF(IFERROR(INDEX(EffectData!$G:$G,MATCH(J135,EffectData!$C:$C,0)),"")&amp;";"=";","",IFERROR(INDEX(EffectData!$G:$G,MATCH(J135,EffectData!$C:$C,0)),"")&amp;";")</f>
        <v>201170101;</v>
      </c>
      <c r="L135" s="561" t="str">
        <f t="shared" si="6"/>
        <v>饮情蛊痴缠两怨3</v>
      </c>
      <c r="N135" s="561" t="str">
        <f t="shared" si="7"/>
        <v>饮情蛊痴缠两怨4</v>
      </c>
      <c r="O135" t="str">
        <f>IFERROR(INDEX(EffectData!$G:$G,MATCH(#REF!,EffectData!$C:$C,0)),"")</f>
        <v/>
      </c>
    </row>
    <row r="136" spans="1:15" x14ac:dyDescent="0.25">
      <c r="A136" s="777">
        <f>VLOOKUP(D136,Sheet3!$C:$AP,40,0)</f>
        <v>2011702</v>
      </c>
      <c r="B136" s="777" t="s">
        <v>160</v>
      </c>
      <c r="C136" s="210" t="s">
        <v>162</v>
      </c>
      <c r="D136" s="210" t="s">
        <v>162</v>
      </c>
      <c r="E136" s="777"/>
      <c r="F136" s="777" t="str">
        <f t="shared" si="38"/>
        <v>201170200;201170201;</v>
      </c>
      <c r="G136" s="779">
        <v>0</v>
      </c>
      <c r="H136" s="561" t="str">
        <f t="shared" si="5"/>
        <v>饮情蛊愁绪难消1</v>
      </c>
      <c r="I136" s="561" t="str">
        <f>IF(IFERROR(INDEX(EffectData!$G:$G,MATCH(H136,EffectData!$C:$C,0)),"")&amp;";"=";","",IFERROR(INDEX(EffectData!$G:$G,MATCH(H136,EffectData!$C:$C,0)),"")&amp;";")</f>
        <v>201170200;</v>
      </c>
      <c r="J136" s="561" t="str">
        <f t="shared" ref="J136:J138" si="329">B136&amp;C136&amp;$K$2</f>
        <v>饮情蛊愁绪难消2</v>
      </c>
      <c r="K136" s="561" t="str">
        <f>IF(IFERROR(INDEX(EffectData!$G:$G,MATCH(J136,EffectData!$C:$C,0)),"")&amp;";"=";","",IFERROR(INDEX(EffectData!$G:$G,MATCH(J136,EffectData!$C:$C,0)),"")&amp;";")</f>
        <v>201170201;</v>
      </c>
      <c r="L136" s="561" t="str">
        <f t="shared" si="6"/>
        <v>饮情蛊愁绪难消3</v>
      </c>
      <c r="N136" s="561" t="str">
        <f t="shared" si="7"/>
        <v>饮情蛊愁绪难消4</v>
      </c>
      <c r="O136" t="str">
        <f>IFERROR(INDEX(EffectData!$G:$G,MATCH(#REF!,EffectData!$C:$C,0)),"")</f>
        <v/>
      </c>
    </row>
    <row r="137" spans="1:15" x14ac:dyDescent="0.25">
      <c r="A137" s="777">
        <f>VLOOKUP(D137,Sheet3!$C:$AP,40,0)</f>
        <v>2011703</v>
      </c>
      <c r="B137" s="777" t="s">
        <v>160</v>
      </c>
      <c r="C137" s="777" t="s">
        <v>163</v>
      </c>
      <c r="D137" s="777" t="s">
        <v>163</v>
      </c>
      <c r="E137" s="777"/>
      <c r="F137" s="777" t="str">
        <f t="shared" ref="F137" si="330">I137&amp;K137&amp;M137</f>
        <v>201170300;</v>
      </c>
      <c r="G137" s="779">
        <v>0</v>
      </c>
      <c r="H137" s="561" t="str">
        <f t="shared" ref="H137" si="331">B137&amp;C137&amp;$I$2</f>
        <v>饮情蛊如芒囚心1</v>
      </c>
      <c r="I137" s="561" t="str">
        <f>IF(IFERROR(INDEX(EffectData!$G:$G,MATCH(H137,EffectData!$C:$C,0)),"")&amp;";"=";","",IFERROR(INDEX(EffectData!$G:$G,MATCH(H137,EffectData!$C:$C,0)),"")&amp;";")</f>
        <v>201170300;</v>
      </c>
      <c r="J137" s="561" t="str">
        <f t="shared" si="329"/>
        <v>饮情蛊如芒囚心2</v>
      </c>
      <c r="L137" s="561" t="str">
        <f t="shared" ref="L137" si="332">B137&amp;C137&amp;$M$2</f>
        <v>饮情蛊如芒囚心3</v>
      </c>
      <c r="N137" s="561" t="str">
        <f t="shared" ref="N137" si="333">B137&amp;C137&amp;$O$2</f>
        <v>饮情蛊如芒囚心4</v>
      </c>
      <c r="O137" t="str">
        <f>IFERROR(INDEX(EffectData!$G:$G,MATCH(#REF!,EffectData!$C:$C,0)),"")</f>
        <v/>
      </c>
    </row>
    <row r="138" spans="1:15" x14ac:dyDescent="0.25">
      <c r="A138" s="780">
        <f>VLOOKUP(D138,Sheet3!$C:$AP,40,0)</f>
        <v>2011704</v>
      </c>
      <c r="B138" s="780" t="s">
        <v>160</v>
      </c>
      <c r="C138" s="780" t="s">
        <v>164</v>
      </c>
      <c r="D138" s="780" t="s">
        <v>164</v>
      </c>
      <c r="E138" s="780"/>
      <c r="F138" s="780" t="str">
        <f t="shared" si="38"/>
        <v>201170400;201170401;</v>
      </c>
      <c r="G138" s="778">
        <v>0</v>
      </c>
      <c r="H138" s="561" t="str">
        <f t="shared" si="5"/>
        <v>饮情蛊欢喜趣1</v>
      </c>
      <c r="I138" s="561" t="str">
        <f>IF(IFERROR(INDEX(EffectData!$G:$G,MATCH(H138,EffectData!$C:$C,0)),"")&amp;";"=";","",IFERROR(INDEX(EffectData!$G:$G,MATCH(H138,EffectData!$C:$C,0)),"")&amp;";")</f>
        <v>201170400;</v>
      </c>
      <c r="J138" s="561" t="str">
        <f t="shared" si="329"/>
        <v>饮情蛊欢喜趣2</v>
      </c>
      <c r="K138" s="561" t="str">
        <f>IF(IFERROR(INDEX(EffectData!$G:$G,MATCH(J138,EffectData!$C:$C,0)),"")&amp;";"=";","",IFERROR(INDEX(EffectData!$G:$G,MATCH(J138,EffectData!$C:$C,0)),"")&amp;";")</f>
        <v>201170401;</v>
      </c>
      <c r="L138" s="561" t="str">
        <f t="shared" si="6"/>
        <v>饮情蛊欢喜趣3</v>
      </c>
      <c r="N138" s="561" t="str">
        <f t="shared" si="7"/>
        <v>饮情蛊欢喜趣4</v>
      </c>
      <c r="O138" t="str">
        <f>IFERROR(INDEX(EffectData!$G:$G,MATCH(O135,EffectData!$C:$C,0)),"")</f>
        <v/>
      </c>
    </row>
    <row r="139" spans="1:15" x14ac:dyDescent="0.25">
      <c r="A139" s="780">
        <f>VLOOKUP(D139,Sheet3!$C:$AP,40,0)</f>
        <v>2011705</v>
      </c>
      <c r="B139" s="780" t="s">
        <v>160</v>
      </c>
      <c r="C139" s="336" t="s">
        <v>165</v>
      </c>
      <c r="D139" s="336" t="s">
        <v>165</v>
      </c>
      <c r="E139" s="780"/>
      <c r="F139" s="780" t="str">
        <f t="shared" ref="F139" si="334">I139&amp;K139&amp;M139</f>
        <v>201170500;201170501;</v>
      </c>
      <c r="G139" s="778">
        <v>0</v>
      </c>
      <c r="H139" s="561" t="str">
        <f t="shared" ref="H139" si="335">B139&amp;C139&amp;$I$2</f>
        <v>饮情蛊抵死生1</v>
      </c>
      <c r="I139" s="561" t="str">
        <f>IF(IFERROR(INDEX(EffectData!$G:$G,MATCH(H139,EffectData!$C:$C,0)),"")&amp;";"=";","",IFERROR(INDEX(EffectData!$G:$G,MATCH(H139,EffectData!$C:$C,0)),"")&amp;";")</f>
        <v>201170500;</v>
      </c>
      <c r="J139" s="561" t="str">
        <f t="shared" ref="J139" si="336">B139&amp;C139&amp;$K$2</f>
        <v>饮情蛊抵死生2</v>
      </c>
      <c r="K139" s="561" t="str">
        <f>IF(IFERROR(INDEX(EffectData!$G:$G,MATCH(J139,EffectData!$C:$C,0)),"")&amp;";"=";","",IFERROR(INDEX(EffectData!$G:$G,MATCH(J139,EffectData!$C:$C,0)),"")&amp;";")</f>
        <v>201170501;</v>
      </c>
      <c r="L139" s="561" t="str">
        <f t="shared" ref="L139" si="337">B139&amp;C139&amp;$M$2</f>
        <v>饮情蛊抵死生3</v>
      </c>
      <c r="N139" s="561" t="str">
        <f t="shared" ref="N139" si="338">B139&amp;C139&amp;$O$2</f>
        <v>饮情蛊抵死生4</v>
      </c>
      <c r="O139" t="str">
        <f>IFERROR(INDEX(EffectData!$G:$G,MATCH(O136,EffectData!$C:$C,0)),"")</f>
        <v/>
      </c>
    </row>
    <row r="140" spans="1:15" x14ac:dyDescent="0.25">
      <c r="A140" s="780">
        <f>VLOOKUP(D140,Sheet3!$C:$AP,40,0)</f>
        <v>2011706</v>
      </c>
      <c r="B140" s="780" t="s">
        <v>160</v>
      </c>
      <c r="C140" s="336" t="s">
        <v>166</v>
      </c>
      <c r="D140" s="336" t="s">
        <v>166</v>
      </c>
      <c r="E140" s="780"/>
      <c r="F140" s="780" t="str">
        <f t="shared" ref="F140" si="339">I140&amp;K140&amp;M140</f>
        <v>201170600;</v>
      </c>
      <c r="G140" s="778">
        <v>0</v>
      </c>
      <c r="H140" s="561" t="str">
        <f t="shared" ref="H140" si="340">B140&amp;C140&amp;$I$2</f>
        <v>饮情蛊乍见欢1</v>
      </c>
      <c r="I140" s="561" t="str">
        <f>IF(IFERROR(INDEX(EffectData!$G:$G,MATCH(H140,EffectData!$C:$C,0)),"")&amp;";"=";","",IFERROR(INDEX(EffectData!$G:$G,MATCH(H140,EffectData!$C:$C,0)),"")&amp;";")</f>
        <v>201170600;</v>
      </c>
      <c r="J140" s="561" t="str">
        <f t="shared" ref="J140:J141" si="341">B140&amp;C140&amp;$K$2</f>
        <v>饮情蛊乍见欢2</v>
      </c>
      <c r="K140" s="561" t="str">
        <f>IF(IFERROR(INDEX(EffectData!$G:$G,MATCH(J140,EffectData!$C:$C,0)),"")&amp;";"=";","",IFERROR(INDEX(EffectData!$G:$G,MATCH(J140,EffectData!$C:$C,0)),"")&amp;";")</f>
        <v/>
      </c>
      <c r="L140" s="561" t="str">
        <f t="shared" ref="L140" si="342">B140&amp;C140&amp;$M$2</f>
        <v>饮情蛊乍见欢3</v>
      </c>
      <c r="N140" s="561" t="str">
        <f t="shared" ref="N140" si="343">B140&amp;C140&amp;$O$2</f>
        <v>饮情蛊乍见欢4</v>
      </c>
      <c r="O140" t="str">
        <f>IFERROR(INDEX(EffectData!$G:$G,MATCH(O137,EffectData!$C:$C,0)),"")</f>
        <v/>
      </c>
    </row>
    <row r="141" spans="1:15" x14ac:dyDescent="0.25">
      <c r="A141" s="780">
        <f>VLOOKUP(D141,Sheet3!$C:$AP,40,0)</f>
        <v>2011707</v>
      </c>
      <c r="B141" s="780" t="s">
        <v>160</v>
      </c>
      <c r="C141" s="780" t="s">
        <v>167</v>
      </c>
      <c r="D141" s="780" t="s">
        <v>167</v>
      </c>
      <c r="E141" s="780"/>
      <c r="F141" s="780" t="str">
        <f t="shared" si="38"/>
        <v>201170700;201170701;</v>
      </c>
      <c r="G141" s="778">
        <v>0</v>
      </c>
      <c r="H141" s="561" t="str">
        <f t="shared" si="5"/>
        <v>饮情蛊离怨无缘1</v>
      </c>
      <c r="I141" s="561" t="str">
        <f>IF(IFERROR(INDEX(EffectData!$G:$G,MATCH(H141,EffectData!$C:$C,0)),"")&amp;";"=";","",IFERROR(INDEX(EffectData!$G:$G,MATCH(H141,EffectData!$C:$C,0)),"")&amp;";")</f>
        <v>201170700;</v>
      </c>
      <c r="J141" s="561" t="str">
        <f t="shared" si="341"/>
        <v>饮情蛊离怨无缘2</v>
      </c>
      <c r="K141" s="561" t="str">
        <f>IF(IFERROR(INDEX(EffectData!$G:$G,MATCH(J141,EffectData!$C:$C,0)),"")&amp;";"=";","",IFERROR(INDEX(EffectData!$G:$G,MATCH(J141,EffectData!$C:$C,0)),"")&amp;";")</f>
        <v>201170701;</v>
      </c>
      <c r="L141" s="561" t="str">
        <f t="shared" si="6"/>
        <v>饮情蛊离怨无缘3</v>
      </c>
      <c r="N141" s="561" t="str">
        <f t="shared" si="7"/>
        <v>饮情蛊离怨无缘4</v>
      </c>
      <c r="O141" t="str">
        <f>IFERROR(INDEX(EffectData!$G:$G,MATCH(O138,EffectData!$C:$C,0)),"")</f>
        <v/>
      </c>
    </row>
    <row r="142" spans="1:15" x14ac:dyDescent="0.25">
      <c r="A142" s="780">
        <f>VLOOKUP(D142,Sheet3!$C:$AP,40,0)</f>
        <v>2011708</v>
      </c>
      <c r="B142" s="780" t="s">
        <v>160</v>
      </c>
      <c r="C142" s="336" t="s">
        <v>168</v>
      </c>
      <c r="D142" s="336" t="s">
        <v>168</v>
      </c>
      <c r="E142" s="780"/>
      <c r="F142" s="780" t="str">
        <f t="shared" ref="F142:F147" si="344">I142&amp;K142&amp;M142</f>
        <v>201170800;201170801;</v>
      </c>
      <c r="G142" s="778">
        <v>0</v>
      </c>
      <c r="H142" s="561" t="str">
        <f t="shared" ref="H142:H147" si="345">B142&amp;C142&amp;$I$2</f>
        <v>饮情蛊情蛊1</v>
      </c>
      <c r="I142" s="561" t="str">
        <f>IF(IFERROR(INDEX(EffectData!$G:$G,MATCH(H142,EffectData!$C:$C,0)),"")&amp;";"=";","",IFERROR(INDEX(EffectData!$G:$G,MATCH(H142,EffectData!$C:$C,0)),"")&amp;";")</f>
        <v>201170800;</v>
      </c>
      <c r="J142" s="561" t="str">
        <f t="shared" ref="J142:J147" si="346">B142&amp;C142&amp;$K$2</f>
        <v>饮情蛊情蛊2</v>
      </c>
      <c r="K142" s="561" t="str">
        <f>IF(IFERROR(INDEX(EffectData!$G:$G,MATCH(J142,EffectData!$C:$C,0)),"")&amp;";"=";","",IFERROR(INDEX(EffectData!$G:$G,MATCH(J142,EffectData!$C:$C,0)),"")&amp;";")</f>
        <v>201170801;</v>
      </c>
      <c r="L142" s="561" t="str">
        <f t="shared" ref="L142:L147" si="347">B142&amp;C142&amp;$M$2</f>
        <v>饮情蛊情蛊3</v>
      </c>
      <c r="N142" s="561" t="str">
        <f t="shared" ref="N142:N147" si="348">B142&amp;C142&amp;$O$2</f>
        <v>饮情蛊情蛊4</v>
      </c>
      <c r="O142" t="str">
        <f>IFERROR(INDEX(EffectData!$G:$G,MATCH(O139,EffectData!$C:$C,0)),"")</f>
        <v/>
      </c>
    </row>
    <row r="143" spans="1:15" x14ac:dyDescent="0.25">
      <c r="A143" s="780">
        <f>VLOOKUP(D143,Sheet3!$C:$AP,40,0)</f>
        <v>2011709</v>
      </c>
      <c r="B143" s="780" t="s">
        <v>160</v>
      </c>
      <c r="C143" s="336" t="s">
        <v>169</v>
      </c>
      <c r="D143" s="336" t="s">
        <v>169</v>
      </c>
      <c r="E143" s="780"/>
      <c r="F143" s="780" t="str">
        <f t="shared" ref="F143" si="349">I143&amp;K143&amp;M143</f>
        <v>201170900;</v>
      </c>
      <c r="G143" s="778">
        <v>0</v>
      </c>
      <c r="H143" s="561" t="str">
        <f t="shared" ref="H143" si="350">B143&amp;C143&amp;$I$2</f>
        <v>饮情蛊缠情1</v>
      </c>
      <c r="I143" s="561" t="str">
        <f>IF(IFERROR(INDEX(EffectData!$G:$G,MATCH(H143,EffectData!$C:$C,0)),"")&amp;";"=";","",IFERROR(INDEX(EffectData!$G:$G,MATCH(H143,EffectData!$C:$C,0)),"")&amp;";")</f>
        <v>201170900;</v>
      </c>
      <c r="J143" s="561" t="str">
        <f t="shared" ref="J143" si="351">B143&amp;C143&amp;$K$2</f>
        <v>饮情蛊缠情2</v>
      </c>
      <c r="K143" s="561" t="str">
        <f>IF(IFERROR(INDEX(EffectData!$G:$G,MATCH(J143,EffectData!$C:$C,0)),"")&amp;";"=";","",IFERROR(INDEX(EffectData!$G:$G,MATCH(J143,EffectData!$C:$C,0)),"")&amp;";")</f>
        <v/>
      </c>
      <c r="L143" s="561" t="str">
        <f t="shared" ref="L143" si="352">B143&amp;C143&amp;$M$2</f>
        <v>饮情蛊缠情3</v>
      </c>
      <c r="N143" s="561" t="str">
        <f t="shared" ref="N143" si="353">B143&amp;C143&amp;$O$2</f>
        <v>饮情蛊缠情4</v>
      </c>
      <c r="O143" t="str">
        <f>IFERROR(INDEX(EffectData!$G:$G,MATCH(O140,EffectData!$C:$C,0)),"")</f>
        <v/>
      </c>
    </row>
    <row r="144" spans="1:15" x14ac:dyDescent="0.25">
      <c r="A144" s="771">
        <f>VLOOKUP(D144,Sheet3!$C:$AP,40,0)</f>
        <v>2011801</v>
      </c>
      <c r="B144" s="771" t="s">
        <v>170</v>
      </c>
      <c r="C144" s="771" t="s">
        <v>171</v>
      </c>
      <c r="D144" s="771" t="s">
        <v>171</v>
      </c>
      <c r="E144" s="771"/>
      <c r="F144" s="771" t="str">
        <f t="shared" si="344"/>
        <v>201180100;</v>
      </c>
      <c r="G144" s="37">
        <v>0</v>
      </c>
      <c r="H144" s="561" t="str">
        <f t="shared" si="345"/>
        <v>支山祁支无祁身1</v>
      </c>
      <c r="I144" s="561" t="str">
        <f>IF(IFERROR(INDEX(EffectData!$G:$G,MATCH(H144,EffectData!$C:$C,0)),"")&amp;";"=";","",IFERROR(INDEX(EffectData!$G:$G,MATCH(H144,EffectData!$C:$C,0)),"")&amp;";")</f>
        <v>201180100;</v>
      </c>
      <c r="J144" s="561" t="str">
        <f t="shared" si="346"/>
        <v>支山祁支无祁身2</v>
      </c>
      <c r="L144" s="561" t="str">
        <f t="shared" si="347"/>
        <v>支山祁支无祁身3</v>
      </c>
      <c r="N144" s="561" t="str">
        <f t="shared" si="348"/>
        <v>支山祁支无祁身4</v>
      </c>
      <c r="O144" t="str">
        <f>IFERROR(INDEX(EffectData!$G:$G,MATCH(#REF!,EffectData!$C:$C,0)),"")</f>
        <v/>
      </c>
    </row>
    <row r="145" spans="1:15" x14ac:dyDescent="0.25">
      <c r="A145" s="775">
        <f>VLOOKUP(D145,Sheet3!$C:$AP,40,0)</f>
        <v>2011802</v>
      </c>
      <c r="B145" s="771" t="s">
        <v>170</v>
      </c>
      <c r="C145" s="775" t="s">
        <v>172</v>
      </c>
      <c r="D145" s="775" t="s">
        <v>172</v>
      </c>
      <c r="E145" s="775"/>
      <c r="F145" s="775" t="str">
        <f t="shared" si="344"/>
        <v>201180200;</v>
      </c>
      <c r="G145" s="670">
        <v>0</v>
      </c>
      <c r="H145" s="561" t="str">
        <f t="shared" si="345"/>
        <v>支山祁破山荡淮1</v>
      </c>
      <c r="I145" s="561" t="str">
        <f>IF(IFERROR(INDEX(EffectData!$G:$G,MATCH(H145,EffectData!$C:$C,0)),"")&amp;";"=";","",IFERROR(INDEX(EffectData!$G:$G,MATCH(H145,EffectData!$C:$C,0)),"")&amp;";")</f>
        <v>201180200;</v>
      </c>
      <c r="J145" s="561" t="str">
        <f t="shared" si="346"/>
        <v>支山祁破山荡淮2</v>
      </c>
      <c r="K145" s="561" t="str">
        <f>IF(IFERROR(INDEX(EffectData!$G:$G,MATCH(J145,EffectData!$C:$C,0)),"")&amp;";"=";","",IFERROR(INDEX(EffectData!$G:$G,MATCH(J145,EffectData!$C:$C,0)),"")&amp;";")</f>
        <v/>
      </c>
      <c r="L145" s="561" t="str">
        <f t="shared" si="347"/>
        <v>支山祁破山荡淮3</v>
      </c>
      <c r="N145" s="561" t="str">
        <f t="shared" si="348"/>
        <v>支山祁破山荡淮4</v>
      </c>
      <c r="O145" t="str">
        <f>IFERROR(INDEX(EffectData!$G:$G,MATCH(#REF!,EffectData!$C:$C,0)),"")</f>
        <v/>
      </c>
    </row>
    <row r="146" spans="1:15" x14ac:dyDescent="0.25">
      <c r="A146" s="775">
        <f>VLOOKUP(D146,Sheet3!$C:$AP,40,0)</f>
        <v>2011803</v>
      </c>
      <c r="B146" s="771" t="s">
        <v>170</v>
      </c>
      <c r="C146" s="775" t="s">
        <v>173</v>
      </c>
      <c r="D146" s="775" t="s">
        <v>173</v>
      </c>
      <c r="E146" s="775"/>
      <c r="F146" s="775" t="str">
        <f t="shared" si="344"/>
        <v>201180300;</v>
      </c>
      <c r="G146" s="670">
        <v>0</v>
      </c>
      <c r="H146" s="561" t="str">
        <f t="shared" si="345"/>
        <v>支山祁涡脉流川1</v>
      </c>
      <c r="I146" s="561" t="str">
        <f>IF(IFERROR(INDEX(EffectData!$G:$G,MATCH(H146,EffectData!$C:$C,0)),"")&amp;";"=";","",IFERROR(INDEX(EffectData!$G:$G,MATCH(H146,EffectData!$C:$C,0)),"")&amp;";")</f>
        <v>201180300;</v>
      </c>
      <c r="J146" s="561" t="str">
        <f t="shared" si="346"/>
        <v>支山祁涡脉流川2</v>
      </c>
      <c r="K146" s="561" t="str">
        <f>IF(IFERROR(INDEX(EffectData!$G:$G,MATCH(J146,EffectData!$C:$C,0)),"")&amp;";"=";","",IFERROR(INDEX(EffectData!$G:$G,MATCH(J146,EffectData!$C:$C,0)),"")&amp;";")</f>
        <v/>
      </c>
      <c r="L146" s="561" t="str">
        <f t="shared" si="347"/>
        <v>支山祁涡脉流川3</v>
      </c>
      <c r="N146" s="561" t="str">
        <f t="shared" si="348"/>
        <v>支山祁涡脉流川4</v>
      </c>
      <c r="O146" t="str">
        <f>IFERROR(INDEX(EffectData!$G:$G,MATCH(#REF!,EffectData!$C:$C,0)),"")</f>
        <v/>
      </c>
    </row>
    <row r="147" spans="1:15" x14ac:dyDescent="0.25">
      <c r="A147" s="775">
        <f>VLOOKUP(D147,Sheet3!$C:$AP,40,0)</f>
        <v>2011804</v>
      </c>
      <c r="B147" s="771" t="s">
        <v>170</v>
      </c>
      <c r="C147" s="775" t="s">
        <v>174</v>
      </c>
      <c r="D147" s="775" t="s">
        <v>174</v>
      </c>
      <c r="E147" s="775"/>
      <c r="F147" s="775" t="str">
        <f t="shared" si="344"/>
        <v>201180400;</v>
      </c>
      <c r="G147" s="670">
        <v>0</v>
      </c>
      <c r="H147" s="561" t="str">
        <f t="shared" si="345"/>
        <v>支山祁淮水锻岳1</v>
      </c>
      <c r="I147" s="561" t="str">
        <f>IF(IFERROR(INDEX(EffectData!$G:$G,MATCH(H147,EffectData!$C:$C,0)),"")&amp;";"=";","",IFERROR(INDEX(EffectData!$G:$G,MATCH(H147,EffectData!$C:$C,0)),"")&amp;";")</f>
        <v>201180400;</v>
      </c>
      <c r="J147" s="561" t="str">
        <f t="shared" si="346"/>
        <v>支山祁淮水锻岳2</v>
      </c>
      <c r="K147" s="561" t="str">
        <f>IF(IFERROR(INDEX(EffectData!$G:$G,MATCH(J147,EffectData!$C:$C,0)),"")&amp;";"=";","",IFERROR(INDEX(EffectData!$G:$G,MATCH(J147,EffectData!$C:$C,0)),"")&amp;";")</f>
        <v/>
      </c>
      <c r="L147" s="561" t="str">
        <f t="shared" si="347"/>
        <v>支山祁淮水锻岳3</v>
      </c>
      <c r="N147" s="561" t="str">
        <f t="shared" si="348"/>
        <v>支山祁淮水锻岳4</v>
      </c>
      <c r="O147" t="str">
        <f>IFERROR(INDEX(EffectData!$G:$G,MATCH(#REF!,EffectData!$C:$C,0)),"")</f>
        <v/>
      </c>
    </row>
    <row r="148" spans="1:15" x14ac:dyDescent="0.25">
      <c r="A148" s="771">
        <f>VLOOKUP(D148,Sheet3!$C:$AP,40,0)</f>
        <v>2011805</v>
      </c>
      <c r="B148" s="771" t="s">
        <v>170</v>
      </c>
      <c r="C148" s="771" t="s">
        <v>175</v>
      </c>
      <c r="D148" s="771" t="s">
        <v>175</v>
      </c>
      <c r="E148" s="771"/>
      <c r="F148" s="771" t="str">
        <f t="shared" ref="F148:F151" si="354">I148&amp;K148&amp;M148</f>
        <v>201180500;</v>
      </c>
      <c r="G148" s="37">
        <v>0</v>
      </c>
      <c r="H148" s="561" t="str">
        <f t="shared" ref="H148:H151" si="355">B148&amp;C148&amp;$I$2</f>
        <v>支山祁古铁横锁1</v>
      </c>
      <c r="I148" s="561" t="str">
        <f>IF(IFERROR(INDEX(EffectData!$G:$G,MATCH(H148,EffectData!$C:$C,0)),"")&amp;";"=";","",IFERROR(INDEX(EffectData!$G:$G,MATCH(H148,EffectData!$C:$C,0)),"")&amp;";")</f>
        <v>201180500;</v>
      </c>
      <c r="J148" s="561" t="str">
        <f t="shared" ref="J148:J151" si="356">B148&amp;C148&amp;$K$2</f>
        <v>支山祁古铁横锁2</v>
      </c>
      <c r="L148" s="561" t="str">
        <f t="shared" ref="L148:L151" si="357">B148&amp;C148&amp;$M$2</f>
        <v>支山祁古铁横锁3</v>
      </c>
      <c r="N148" s="561" t="str">
        <f t="shared" ref="N148:N151" si="358">B148&amp;C148&amp;$O$2</f>
        <v>支山祁古铁横锁4</v>
      </c>
      <c r="O148" t="str">
        <f>IFERROR(INDEX(EffectData!$G:$G,MATCH(#REF!,EffectData!$C:$C,0)),"")</f>
        <v/>
      </c>
    </row>
    <row r="149" spans="1:15" x14ac:dyDescent="0.25">
      <c r="A149" s="775">
        <f>VLOOKUP(D149,Sheet3!$C:$AP,40,0)</f>
        <v>2011806</v>
      </c>
      <c r="B149" s="771" t="s">
        <v>170</v>
      </c>
      <c r="C149" s="775" t="s">
        <v>176</v>
      </c>
      <c r="D149" s="775" t="s">
        <v>176</v>
      </c>
      <c r="E149" s="775"/>
      <c r="F149" s="775" t="str">
        <f t="shared" si="354"/>
        <v>201180600;</v>
      </c>
      <c r="G149" s="670">
        <v>0</v>
      </c>
      <c r="H149" s="561" t="str">
        <f t="shared" si="355"/>
        <v>支山祁宫阁水君1</v>
      </c>
      <c r="I149" s="561" t="str">
        <f>IF(IFERROR(INDEX(EffectData!$G:$G,MATCH(H149,EffectData!$C:$C,0)),"")&amp;";"=";","",IFERROR(INDEX(EffectData!$G:$G,MATCH(H149,EffectData!$C:$C,0)),"")&amp;";")</f>
        <v>201180600;</v>
      </c>
      <c r="J149" s="561" t="str">
        <f t="shared" si="356"/>
        <v>支山祁宫阁水君2</v>
      </c>
      <c r="K149" s="561" t="str">
        <f>IF(IFERROR(INDEX(EffectData!$G:$G,MATCH(J149,EffectData!$C:$C,0)),"")&amp;";"=";","",IFERROR(INDEX(EffectData!$G:$G,MATCH(J149,EffectData!$C:$C,0)),"")&amp;";")</f>
        <v/>
      </c>
      <c r="L149" s="561" t="str">
        <f t="shared" si="357"/>
        <v>支山祁宫阁水君3</v>
      </c>
      <c r="N149" s="561" t="str">
        <f t="shared" si="358"/>
        <v>支山祁宫阁水君4</v>
      </c>
      <c r="O149" t="str">
        <f>IFERROR(INDEX(EffectData!$G:$G,MATCH(#REF!,EffectData!$C:$C,0)),"")</f>
        <v/>
      </c>
    </row>
    <row r="150" spans="1:15" x14ac:dyDescent="0.25">
      <c r="A150" s="775">
        <f>VLOOKUP(D150,Sheet3!$C:$AP,40,0)</f>
        <v>2011807</v>
      </c>
      <c r="B150" s="771" t="s">
        <v>170</v>
      </c>
      <c r="C150" s="775" t="s">
        <v>177</v>
      </c>
      <c r="D150" s="775" t="s">
        <v>177</v>
      </c>
      <c r="E150" s="775"/>
      <c r="F150" s="775" t="s">
        <v>178</v>
      </c>
      <c r="G150" s="670">
        <v>0</v>
      </c>
      <c r="H150" s="561" t="str">
        <f t="shared" si="355"/>
        <v>支山祁诸邪伏拜1</v>
      </c>
      <c r="I150" s="561" t="str">
        <f>IF(IFERROR(INDEX(EffectData!$G:$G,MATCH(H150,EffectData!$C:$C,0)),"")&amp;";"=";","",IFERROR(INDEX(EffectData!$G:$G,MATCH(H150,EffectData!$C:$C,0)),"")&amp;";")</f>
        <v>201180700;</v>
      </c>
      <c r="J150" s="561" t="str">
        <f t="shared" si="356"/>
        <v>支山祁诸邪伏拜2</v>
      </c>
      <c r="K150" s="561" t="str">
        <f>IF(IFERROR(INDEX(EffectData!$G:$G,MATCH(J150,EffectData!$C:$C,0)),"")&amp;";"=";","",IFERROR(INDEX(EffectData!$G:$G,MATCH(J150,EffectData!$C:$C,0)),"")&amp;";")</f>
        <v/>
      </c>
      <c r="L150" s="561" t="str">
        <f t="shared" si="357"/>
        <v>支山祁诸邪伏拜3</v>
      </c>
      <c r="N150" s="561" t="str">
        <f t="shared" si="358"/>
        <v>支山祁诸邪伏拜4</v>
      </c>
      <c r="O150" t="str">
        <f>IFERROR(INDEX(EffectData!$G:$G,MATCH(#REF!,EffectData!$C:$C,0)),"")</f>
        <v/>
      </c>
    </row>
    <row r="151" spans="1:15" x14ac:dyDescent="0.25">
      <c r="A151" s="775">
        <f>VLOOKUP(D151,Sheet3!$C:$AP,40,0)</f>
        <v>2011808</v>
      </c>
      <c r="B151" s="771" t="s">
        <v>170</v>
      </c>
      <c r="C151" s="775" t="s">
        <v>179</v>
      </c>
      <c r="D151" s="775" t="s">
        <v>179</v>
      </c>
      <c r="E151" s="775"/>
      <c r="F151" s="775" t="str">
        <f t="shared" si="354"/>
        <v>201180800;</v>
      </c>
      <c r="G151" s="670">
        <v>0</v>
      </c>
      <c r="H151" s="561" t="str">
        <f t="shared" si="355"/>
        <v>支山祁予天寿1</v>
      </c>
      <c r="I151" s="561" t="str">
        <f>IF(IFERROR(INDEX(EffectData!$G:$G,MATCH(H151,EffectData!$C:$C,0)),"")&amp;";"=";","",IFERROR(INDEX(EffectData!$G:$G,MATCH(H151,EffectData!$C:$C,0)),"")&amp;";")</f>
        <v>201180800;</v>
      </c>
      <c r="J151" s="561" t="str">
        <f t="shared" si="356"/>
        <v>支山祁予天寿2</v>
      </c>
      <c r="K151" s="561" t="str">
        <f>IF(IFERROR(INDEX(EffectData!$G:$G,MATCH(J151,EffectData!$C:$C,0)),"")&amp;";"=";","",IFERROR(INDEX(EffectData!$G:$G,MATCH(J151,EffectData!$C:$C,0)),"")&amp;";")</f>
        <v/>
      </c>
      <c r="L151" s="561" t="str">
        <f t="shared" si="357"/>
        <v>支山祁予天寿3</v>
      </c>
      <c r="N151" s="561" t="str">
        <f t="shared" si="358"/>
        <v>支山祁予天寿4</v>
      </c>
      <c r="O151" t="str">
        <f>IFERROR(INDEX(EffectData!$G:$G,MATCH(#REF!,EffectData!$C:$C,0)),"")</f>
        <v/>
      </c>
    </row>
    <row r="152" spans="1:15" x14ac:dyDescent="0.25">
      <c r="A152" s="775">
        <f>VLOOKUP(D152,Sheet3!$C:$AP,40,0)</f>
        <v>2011809</v>
      </c>
      <c r="B152" s="771" t="s">
        <v>170</v>
      </c>
      <c r="C152" s="775" t="s">
        <v>180</v>
      </c>
      <c r="D152" s="775" t="s">
        <v>180</v>
      </c>
      <c r="E152" s="775"/>
      <c r="F152" s="775" t="str">
        <f t="shared" ref="F152" si="359">I152&amp;K152&amp;M152</f>
        <v>201180900;</v>
      </c>
      <c r="G152" s="670">
        <v>0</v>
      </c>
      <c r="H152" s="561" t="str">
        <f t="shared" ref="H152" si="360">B152&amp;C152&amp;$I$2</f>
        <v>支山祁镇水1</v>
      </c>
      <c r="I152" s="561" t="str">
        <f>IF(IFERROR(INDEX(EffectData!$G:$G,MATCH(H152,EffectData!$C:$C,0)),"")&amp;";"=";","",IFERROR(INDEX(EffectData!$G:$G,MATCH(H152,EffectData!$C:$C,0)),"")&amp;";")</f>
        <v>201180900;</v>
      </c>
      <c r="J152" s="561" t="str">
        <f t="shared" ref="J152:J156" si="361">B152&amp;C152&amp;$K$2</f>
        <v>支山祁镇水2</v>
      </c>
      <c r="K152" s="561" t="str">
        <f>IF(IFERROR(INDEX(EffectData!$G:$G,MATCH(J152,EffectData!$C:$C,0)),"")&amp;";"=";","",IFERROR(INDEX(EffectData!$G:$G,MATCH(J152,EffectData!$C:$C,0)),"")&amp;";")</f>
        <v/>
      </c>
      <c r="L152" s="561" t="str">
        <f t="shared" ref="L152" si="362">B152&amp;C152&amp;$M$2</f>
        <v>支山祁镇水3</v>
      </c>
      <c r="N152" s="561" t="str">
        <f t="shared" ref="N152" si="363">B152&amp;C152&amp;$O$2</f>
        <v>支山祁镇水4</v>
      </c>
      <c r="O152" t="str">
        <f>IFERROR(INDEX(EffectData!$G:$G,MATCH(#REF!,EffectData!$C:$C,0)),"")</f>
        <v/>
      </c>
    </row>
    <row r="153" spans="1:15" x14ac:dyDescent="0.25">
      <c r="A153" s="317">
        <f>VLOOKUP(D153,Sheet3!$C:$AP,40,0)</f>
        <v>3010102</v>
      </c>
      <c r="B153" s="317" t="s">
        <v>181</v>
      </c>
      <c r="C153" s="317" t="s">
        <v>182</v>
      </c>
      <c r="D153" s="317" t="s">
        <v>182</v>
      </c>
      <c r="E153" s="317"/>
      <c r="F153" s="317" t="str">
        <f t="shared" ref="F153" si="364">I153&amp;K153&amp;M153</f>
        <v>301010200;</v>
      </c>
      <c r="G153" s="781">
        <v>0</v>
      </c>
      <c r="H153" s="561" t="str">
        <f t="shared" ref="H153" si="365">B153&amp;C153&amp;$I$2</f>
        <v>步海阁身飘絮1</v>
      </c>
      <c r="I153" s="561" t="str">
        <f>IF(IFERROR(INDEX(EffectData!$G:$G,MATCH(H153,EffectData!$C:$C,0)),"")&amp;";"=";","",IFERROR(INDEX(EffectData!$G:$G,MATCH(H153,EffectData!$C:$C,0)),"")&amp;";")</f>
        <v>301010200;</v>
      </c>
      <c r="J153" s="561" t="str">
        <f t="shared" si="361"/>
        <v>步海阁身飘絮2</v>
      </c>
      <c r="L153" s="561" t="str">
        <f t="shared" ref="L153" si="366">B153&amp;C153&amp;$M$2</f>
        <v>步海阁身飘絮3</v>
      </c>
      <c r="N153" s="561" t="str">
        <f t="shared" ref="N153" si="367">B153&amp;C153&amp;$O$2</f>
        <v>步海阁身飘絮4</v>
      </c>
      <c r="O153" t="str">
        <f>IFERROR(INDEX(EffectData!$G:$G,MATCH(#REF!,EffectData!$C:$C,0)),"")</f>
        <v/>
      </c>
    </row>
    <row r="154" spans="1:15" x14ac:dyDescent="0.25">
      <c r="A154" s="317">
        <f>VLOOKUP(D154,Sheet3!$C:$AP,40,0)</f>
        <v>3010103</v>
      </c>
      <c r="B154" s="317" t="s">
        <v>181</v>
      </c>
      <c r="C154" s="317" t="s">
        <v>183</v>
      </c>
      <c r="D154" s="317" t="s">
        <v>183</v>
      </c>
      <c r="E154" s="317"/>
      <c r="F154" s="317" t="str">
        <f t="shared" ref="F154" si="368">I154&amp;K154&amp;M154</f>
        <v>301010300;</v>
      </c>
      <c r="G154" s="781">
        <v>0</v>
      </c>
      <c r="H154" s="561" t="str">
        <f t="shared" ref="H154" si="369">B154&amp;C154&amp;$I$2</f>
        <v>步海阁车载竹1</v>
      </c>
      <c r="I154" s="561" t="str">
        <f>IF(IFERROR(INDEX(EffectData!$G:$G,MATCH(H154,EffectData!$C:$C,0)),"")&amp;";"=";","",IFERROR(INDEX(EffectData!$G:$G,MATCH(H154,EffectData!$C:$C,0)),"")&amp;";")</f>
        <v>301010300;</v>
      </c>
      <c r="J154" s="561" t="str">
        <f t="shared" si="361"/>
        <v>步海阁车载竹2</v>
      </c>
      <c r="L154" s="561" t="str">
        <f t="shared" ref="L154" si="370">B154&amp;C154&amp;$M$2</f>
        <v>步海阁车载竹3</v>
      </c>
      <c r="N154" s="561" t="str">
        <f t="shared" ref="N154" si="371">B154&amp;C154&amp;$O$2</f>
        <v>步海阁车载竹4</v>
      </c>
      <c r="O154" t="str">
        <f>IFERROR(INDEX(EffectData!$G:$G,MATCH(O153,EffectData!$C:$C,0)),"")</f>
        <v/>
      </c>
    </row>
    <row r="155" spans="1:15" x14ac:dyDescent="0.25">
      <c r="A155" s="317">
        <f>VLOOKUP(D155,Sheet3!$C:$AP,40,0)</f>
        <v>3010104</v>
      </c>
      <c r="B155" s="317" t="s">
        <v>181</v>
      </c>
      <c r="C155" s="317" t="s">
        <v>184</v>
      </c>
      <c r="D155" s="317" t="s">
        <v>184</v>
      </c>
      <c r="E155" s="317"/>
      <c r="F155" s="317" t="str">
        <f t="shared" si="38"/>
        <v>301010401;301010402;</v>
      </c>
      <c r="G155" s="781">
        <v>0</v>
      </c>
      <c r="H155" s="561" t="str">
        <f t="shared" si="5"/>
        <v>步海阁风牧松1</v>
      </c>
      <c r="J155" s="561" t="str">
        <f t="shared" si="361"/>
        <v>步海阁风牧松2</v>
      </c>
      <c r="K155" s="561" t="str">
        <f>IF(IFERROR(INDEX(EffectData!$G:$G,MATCH(J155,EffectData!$C:$C,0)),"")&amp;";"=";","",IFERROR(INDEX(EffectData!$G:$G,MATCH(J155,EffectData!$C:$C,0)),"")&amp;";")</f>
        <v>301010401;</v>
      </c>
      <c r="L155" s="561" t="str">
        <f t="shared" si="6"/>
        <v>步海阁风牧松3</v>
      </c>
      <c r="M155" s="561" t="str">
        <f>IF(IFERROR(INDEX(EffectData!$G:$G,MATCH(L155,EffectData!$C:$C,0)),"")&amp;";"=";","",IFERROR(INDEX(EffectData!$G:$G,MATCH(L155,EffectData!$C:$C,0)),"")&amp;";")</f>
        <v>301010402;</v>
      </c>
      <c r="N155" s="561" t="str">
        <f t="shared" si="7"/>
        <v>步海阁风牧松4</v>
      </c>
      <c r="O155" t="str">
        <f>IFERROR(INDEX(EffectData!$G:$G,MATCH(#REF!,EffectData!$C:$C,0)),"")</f>
        <v/>
      </c>
    </row>
    <row r="156" spans="1:15" x14ac:dyDescent="0.25">
      <c r="A156" s="317">
        <f>VLOOKUP(D156,Sheet3!$C:$AP,40,0)</f>
        <v>3010105</v>
      </c>
      <c r="B156" s="317" t="s">
        <v>181</v>
      </c>
      <c r="C156" s="317" t="s">
        <v>185</v>
      </c>
      <c r="D156" s="317" t="s">
        <v>185</v>
      </c>
      <c r="E156" s="317"/>
      <c r="F156" s="317" t="str">
        <f t="shared" si="38"/>
        <v>301010500;</v>
      </c>
      <c r="G156" s="781">
        <v>0</v>
      </c>
      <c r="H156" s="561" t="str">
        <f t="shared" si="5"/>
        <v>步海阁纵阁登楼1</v>
      </c>
      <c r="I156" s="561" t="str">
        <f>IF(IFERROR(INDEX(EffectData!$G:$G,MATCH(H156,EffectData!$C:$C,0)),"")&amp;";"=";","",IFERROR(INDEX(EffectData!$G:$G,MATCH(H156,EffectData!$C:$C,0)),"")&amp;";")</f>
        <v>301010500;</v>
      </c>
      <c r="J156" s="561" t="str">
        <f t="shared" si="361"/>
        <v>步海阁纵阁登楼2</v>
      </c>
      <c r="L156" s="561" t="str">
        <f t="shared" si="6"/>
        <v>步海阁纵阁登楼3</v>
      </c>
      <c r="N156" s="561" t="str">
        <f t="shared" si="7"/>
        <v>步海阁纵阁登楼4</v>
      </c>
      <c r="O156" t="str">
        <f>IFERROR(INDEX(EffectData!$G:$G,MATCH(O138,EffectData!$C:$C,0)),"")</f>
        <v/>
      </c>
    </row>
    <row r="157" spans="1:15" x14ac:dyDescent="0.25">
      <c r="A157" s="317">
        <f>VLOOKUP(D157,Sheet3!$C:$AP,40,0)</f>
        <v>3010106</v>
      </c>
      <c r="B157" s="317" t="s">
        <v>181</v>
      </c>
      <c r="C157" s="317" t="s">
        <v>186</v>
      </c>
      <c r="D157" s="317" t="s">
        <v>186</v>
      </c>
      <c r="E157" s="317"/>
      <c r="F157" s="317" t="str">
        <f t="shared" ref="F157" si="372">I157&amp;K157&amp;M157</f>
        <v>301010600;301010601;301010602;</v>
      </c>
      <c r="G157" s="781">
        <v>0</v>
      </c>
      <c r="H157" s="561" t="str">
        <f t="shared" ref="H157" si="373">B157&amp;C157&amp;$I$2</f>
        <v>步海阁环顾自影1</v>
      </c>
      <c r="I157" s="561" t="str">
        <f>IF(IFERROR(INDEX(EffectData!$G:$G,MATCH(H157,EffectData!$C:$C,0)),"")&amp;";"=";","",IFERROR(INDEX(EffectData!$G:$G,MATCH(H157,EffectData!$C:$C,0)),"")&amp;";")</f>
        <v>301010600;</v>
      </c>
      <c r="J157" s="561" t="str">
        <f t="shared" ref="J157:J158" si="374">B157&amp;C157&amp;$K$2</f>
        <v>步海阁环顾自影2</v>
      </c>
      <c r="K157" s="561" t="str">
        <f>IF(IFERROR(INDEX(EffectData!$G:$G,MATCH(J157,EffectData!$C:$C,0)),"")&amp;";"=";","",IFERROR(INDEX(EffectData!$G:$G,MATCH(J157,EffectData!$C:$C,0)),"")&amp;";")</f>
        <v>301010601;</v>
      </c>
      <c r="L157" s="561" t="str">
        <f t="shared" ref="L157" si="375">B157&amp;C157&amp;$M$2</f>
        <v>步海阁环顾自影3</v>
      </c>
      <c r="M157" s="561" t="str">
        <f>IF(IFERROR(INDEX(EffectData!$G:$G,MATCH(L157,EffectData!$C:$C,0)),"")&amp;";"=";","",IFERROR(INDEX(EffectData!$G:$G,MATCH(L157,EffectData!$C:$C,0)),"")&amp;";")</f>
        <v>301010602;</v>
      </c>
      <c r="N157" s="561" t="str">
        <f t="shared" ref="N157" si="376">B157&amp;C157&amp;$O$2</f>
        <v>步海阁环顾自影4</v>
      </c>
      <c r="O157" t="str">
        <f>IFERROR(INDEX(EffectData!$G:$G,MATCH(O139,EffectData!$C:$C,0)),"")</f>
        <v/>
      </c>
    </row>
    <row r="158" spans="1:15" x14ac:dyDescent="0.25">
      <c r="A158" s="317">
        <f>VLOOKUP(D158,Sheet3!$C:$AP,40,0)</f>
        <v>3010107</v>
      </c>
      <c r="B158" s="317" t="s">
        <v>181</v>
      </c>
      <c r="C158" s="317" t="s">
        <v>187</v>
      </c>
      <c r="D158" s="317" t="s">
        <v>187</v>
      </c>
      <c r="E158" s="317"/>
      <c r="F158" s="317" t="str">
        <f t="shared" si="38"/>
        <v>301010701;301010702;</v>
      </c>
      <c r="G158" s="781">
        <v>0</v>
      </c>
      <c r="H158" s="561" t="str">
        <f t="shared" si="5"/>
        <v>步海阁掠寒柏1</v>
      </c>
      <c r="J158" s="561" t="str">
        <f t="shared" si="374"/>
        <v>步海阁掠寒柏2</v>
      </c>
      <c r="K158" s="561" t="str">
        <f>IF(IFERROR(INDEX(EffectData!$G:$G,MATCH(J158,EffectData!$C:$C,0)),"")&amp;";"=";","",IFERROR(INDEX(EffectData!$G:$G,MATCH(J158,EffectData!$C:$C,0)),"")&amp;";")</f>
        <v>301010701;</v>
      </c>
      <c r="L158" s="561" t="str">
        <f t="shared" si="6"/>
        <v>步海阁掠寒柏3</v>
      </c>
      <c r="M158" s="561" t="str">
        <f>IF(IFERROR(INDEX(EffectData!$G:$G,MATCH(L158,EffectData!$C:$C,0)),"")&amp;";"=";","",IFERROR(INDEX(EffectData!$G:$G,MATCH(L158,EffectData!$C:$C,0)),"")&amp;";")</f>
        <v>301010702;</v>
      </c>
      <c r="N158" s="561" t="str">
        <f t="shared" si="7"/>
        <v>步海阁掠寒柏4</v>
      </c>
      <c r="O158" t="str">
        <f>IFERROR(INDEX(EffectData!$G:$G,MATCH(O155,EffectData!$C:$C,0)),"")</f>
        <v/>
      </c>
    </row>
    <row r="159" spans="1:15" x14ac:dyDescent="0.25">
      <c r="A159" s="317">
        <f>VLOOKUP(D159,Sheet3!$C:$AP,40,0)</f>
        <v>3010108</v>
      </c>
      <c r="B159" s="317" t="s">
        <v>181</v>
      </c>
      <c r="C159" s="317" t="s">
        <v>188</v>
      </c>
      <c r="D159" s="317" t="s">
        <v>188</v>
      </c>
      <c r="E159" s="317"/>
      <c r="F159" s="317" t="str">
        <f t="shared" ref="F159:F161" si="377">I159&amp;K159&amp;M159</f>
        <v>301010800;</v>
      </c>
      <c r="G159" s="781">
        <v>0</v>
      </c>
      <c r="H159" s="561" t="str">
        <f t="shared" ref="H159" si="378">B159&amp;C159&amp;$I$2</f>
        <v>步海阁海角觅此声1</v>
      </c>
      <c r="I159" s="561" t="str">
        <f>IF(IFERROR(INDEX(EffectData!$G:$G,MATCH(H159,EffectData!$C:$C,0)),"")&amp;";"=";","",IFERROR(INDEX(EffectData!$G:$G,MATCH(H159,EffectData!$C:$C,0)),"")&amp;";")</f>
        <v>301010800;</v>
      </c>
      <c r="J159" s="561" t="str">
        <f t="shared" ref="J159" si="379">B159&amp;C159&amp;$K$2</f>
        <v>步海阁海角觅此声2</v>
      </c>
      <c r="K159" s="561" t="str">
        <f>IF(IFERROR(INDEX(EffectData!$G:$G,MATCH(J159,EffectData!$C:$C,0)),"")&amp;";"=";","",IFERROR(INDEX(EffectData!$G:$G,MATCH(J159,EffectData!$C:$C,0)),"")&amp;";")</f>
        <v/>
      </c>
      <c r="L159" s="561" t="str">
        <f t="shared" ref="L159" si="380">B159&amp;C159&amp;$M$2</f>
        <v>步海阁海角觅此声3</v>
      </c>
      <c r="M159" s="561" t="str">
        <f>IF(IFERROR(INDEX(EffectData!$G:$G,MATCH(L159,EffectData!$C:$C,0)),"")&amp;";"=";","",IFERROR(INDEX(EffectData!$G:$G,MATCH(L159,EffectData!$C:$C,0)),"")&amp;";")</f>
        <v/>
      </c>
      <c r="N159" s="561" t="str">
        <f t="shared" ref="N159" si="381">B159&amp;C159&amp;$O$2</f>
        <v>步海阁海角觅此声4</v>
      </c>
      <c r="O159" t="str">
        <f>IFERROR(INDEX(EffectData!$G:$G,MATCH(O156,EffectData!$C:$C,0)),"")</f>
        <v/>
      </c>
    </row>
    <row r="160" spans="1:15" x14ac:dyDescent="0.25">
      <c r="A160" s="317">
        <f>VLOOKUP(D160,Sheet3!$C:$AP,40,0)</f>
        <v>3010109</v>
      </c>
      <c r="B160" s="317" t="s">
        <v>181</v>
      </c>
      <c r="C160" s="317" t="s">
        <v>189</v>
      </c>
      <c r="D160" s="317" t="s">
        <v>189</v>
      </c>
      <c r="E160" s="317"/>
      <c r="F160" s="317" t="str">
        <f t="shared" si="377"/>
        <v>301010900;</v>
      </c>
      <c r="G160" s="781">
        <v>0</v>
      </c>
      <c r="H160" s="561" t="str">
        <f t="shared" ref="H160:H182" si="382">B160&amp;C160&amp;$I$2</f>
        <v>步海阁穿海步履1</v>
      </c>
      <c r="I160" s="561" t="str">
        <f>IF(IFERROR(INDEX(EffectData!$G:$G,MATCH(H160,EffectData!$C:$C,0)),"")&amp;";"=";","",IFERROR(INDEX(EffectData!$G:$G,MATCH(H160,EffectData!$C:$C,0)),"")&amp;";")</f>
        <v>301010900;</v>
      </c>
      <c r="J160" s="561" t="str">
        <f t="shared" ref="J160:J169" si="383">B160&amp;C160&amp;$K$2</f>
        <v>步海阁穿海步履2</v>
      </c>
      <c r="K160" s="561" t="str">
        <f>IF(IFERROR(INDEX(EffectData!$G:$G,MATCH(J160,EffectData!$C:$C,0)),"")&amp;";"=";","",IFERROR(INDEX(EffectData!$G:$G,MATCH(J160,EffectData!$C:$C,0)),"")&amp;";")</f>
        <v/>
      </c>
      <c r="L160" s="561" t="str">
        <f t="shared" ref="L160:L182" si="384">B160&amp;C160&amp;$M$2</f>
        <v>步海阁穿海步履3</v>
      </c>
      <c r="M160" s="561" t="str">
        <f>IF(IFERROR(INDEX(EffectData!$G:$G,MATCH(L160,EffectData!$C:$C,0)),"")&amp;";"=";","",IFERROR(INDEX(EffectData!$G:$G,MATCH(L160,EffectData!$C:$C,0)),"")&amp;";")</f>
        <v/>
      </c>
      <c r="N160" s="561" t="str">
        <f t="shared" ref="N160:N182" si="385">B160&amp;C160&amp;$O$2</f>
        <v>步海阁穿海步履4</v>
      </c>
      <c r="O160" t="str">
        <f>IFERROR(INDEX(EffectData!$G:$G,MATCH(O157,EffectData!$C:$C,0)),"")</f>
        <v/>
      </c>
    </row>
    <row r="161" spans="1:19" x14ac:dyDescent="0.25">
      <c r="A161" s="614">
        <f>VLOOKUP(D161,Sheet3!$C:$AP,40,0)</f>
        <v>2011901</v>
      </c>
      <c r="B161" s="614" t="s">
        <v>190</v>
      </c>
      <c r="C161" s="614" t="s">
        <v>191</v>
      </c>
      <c r="D161" s="614" t="s">
        <v>191</v>
      </c>
      <c r="E161" s="614"/>
      <c r="F161" s="614" t="str">
        <f t="shared" si="377"/>
        <v/>
      </c>
      <c r="G161" s="781">
        <v>0</v>
      </c>
      <c r="H161" s="561" t="str">
        <f t="shared" si="382"/>
        <v>七煞铁衣功煞血骨1</v>
      </c>
      <c r="I161" s="561" t="str">
        <f>IF(IFERROR(INDEX(EffectData!$G:$G,MATCH(H161,EffectData!$C:$C,0)),"")&amp;";"=";","",IFERROR(INDEX(EffectData!$G:$G,MATCH(H161,EffectData!$C:$C,0)),"")&amp;";")</f>
        <v/>
      </c>
      <c r="J161" s="561" t="str">
        <f t="shared" si="383"/>
        <v>七煞铁衣功煞血骨2</v>
      </c>
      <c r="L161" s="561" t="str">
        <f t="shared" si="384"/>
        <v>七煞铁衣功煞血骨3</v>
      </c>
      <c r="N161" s="561" t="str">
        <f t="shared" si="385"/>
        <v>七煞铁衣功煞血骨4</v>
      </c>
      <c r="O161" t="str">
        <f>IFERROR(INDEX(EffectData!$G:$G,MATCH(#REF!,EffectData!$C:$C,0)),"")</f>
        <v/>
      </c>
    </row>
    <row r="162" spans="1:19" x14ac:dyDescent="0.25">
      <c r="A162" s="614">
        <f>VLOOKUP(D162,Sheet3!$C:$AP,40,0)</f>
        <v>2011902</v>
      </c>
      <c r="B162" s="614" t="s">
        <v>190</v>
      </c>
      <c r="C162" s="614" t="s">
        <v>192</v>
      </c>
      <c r="D162" s="614" t="s">
        <v>192</v>
      </c>
      <c r="E162" s="614"/>
      <c r="F162" s="614" t="s">
        <v>193</v>
      </c>
      <c r="G162" s="781">
        <v>0</v>
      </c>
      <c r="H162" s="561" t="str">
        <f t="shared" si="382"/>
        <v>七煞铁衣功折刃1</v>
      </c>
      <c r="I162" s="561" t="str">
        <f>IF(IFERROR(INDEX(EffectData!$G:$G,MATCH(H162,EffectData!$C:$C,0)),"")&amp;";"=";","",IFERROR(INDEX(EffectData!$G:$G,MATCH(H162,EffectData!$C:$C,0)),"")&amp;";")</f>
        <v>201190200;</v>
      </c>
      <c r="J162" s="561" t="str">
        <f t="shared" si="383"/>
        <v>七煞铁衣功折刃2</v>
      </c>
      <c r="K162" s="561" t="str">
        <f>IF(IFERROR(INDEX(EffectData!$G:$G,MATCH(J162,EffectData!$C:$C,0)),"")&amp;";"=";","",IFERROR(INDEX(EffectData!$G:$G,MATCH(J162,EffectData!$C:$C,0)),"")&amp;";")</f>
        <v>201190201;</v>
      </c>
      <c r="L162" s="561" t="str">
        <f t="shared" si="384"/>
        <v>七煞铁衣功折刃3</v>
      </c>
      <c r="M162" s="561" t="str">
        <f>IF(IFERROR(INDEX(EffectData!$G:$G,MATCH(L162,EffectData!$C:$C,0)),"")&amp;";"=";","",IFERROR(INDEX(EffectData!$G:$G,MATCH(L162,EffectData!$C:$C,0)),"")&amp;";")</f>
        <v>201190202;</v>
      </c>
      <c r="N162" s="561" t="str">
        <f t="shared" si="385"/>
        <v>七煞铁衣功折刃4</v>
      </c>
      <c r="O162" s="561" t="str">
        <f>IF(IFERROR(INDEX(EffectData!$G:$G,MATCH(N162,EffectData!$C:$C,0)),"")&amp;";"=";","",IFERROR(INDEX(EffectData!$G:$G,MATCH(N162,EffectData!$C:$C,0)),"")&amp;";")</f>
        <v>201190203;</v>
      </c>
      <c r="P162" t="str">
        <f>B162&amp;C162&amp;$P$2</f>
        <v>七煞铁衣功折刃5</v>
      </c>
      <c r="Q162" s="561" t="str">
        <f>IFERROR(INDEX(EffectData!$G:$G,MATCH(P162,EffectData!$C:$C,0)),"")&amp;";"</f>
        <v>201190204;</v>
      </c>
      <c r="R162" t="str">
        <f>B162&amp;C162&amp;$R$2</f>
        <v>七煞铁衣功折刃6</v>
      </c>
      <c r="S162" s="561">
        <f>IFERROR(INDEX(EffectData!$G:$G,MATCH(R162,EffectData!$C:$C,0)),"")</f>
        <v>201190205</v>
      </c>
    </row>
    <row r="163" spans="1:19" x14ac:dyDescent="0.25">
      <c r="A163" s="614">
        <f>VLOOKUP(D163,Sheet3!$C:$AP,40,0)</f>
        <v>2011903</v>
      </c>
      <c r="B163" s="614" t="s">
        <v>190</v>
      </c>
      <c r="C163" s="614" t="s">
        <v>194</v>
      </c>
      <c r="D163" s="614" t="s">
        <v>194</v>
      </c>
      <c r="E163" s="614"/>
      <c r="F163" s="614" t="str">
        <f>I163&amp;K163&amp;M163</f>
        <v>201190300;</v>
      </c>
      <c r="G163" s="781">
        <v>0</v>
      </c>
      <c r="H163" s="561" t="str">
        <f t="shared" si="382"/>
        <v>七煞铁衣功百战1</v>
      </c>
      <c r="I163" s="561" t="str">
        <f>IF(IFERROR(INDEX(EffectData!$G:$G,MATCH(H163,EffectData!$C:$C,0)),"")&amp;";"=";","",IFERROR(INDEX(EffectData!$G:$G,MATCH(H163,EffectData!$C:$C,0)),"")&amp;";")</f>
        <v>201190300;</v>
      </c>
      <c r="J163" s="561" t="str">
        <f t="shared" si="383"/>
        <v>七煞铁衣功百战2</v>
      </c>
      <c r="K163" s="561" t="str">
        <f>IF(IFERROR(INDEX(EffectData!$G:$G,MATCH(J163,EffectData!$C:$C,0)),"")&amp;";"=";","",IFERROR(INDEX(EffectData!$G:$G,MATCH(J163,EffectData!$C:$C,0)),"")&amp;";")</f>
        <v/>
      </c>
      <c r="L163" s="561" t="str">
        <f t="shared" si="384"/>
        <v>七煞铁衣功百战3</v>
      </c>
      <c r="M163" s="561" t="str">
        <f>IF(IFERROR(INDEX(EffectData!$G:$G,MATCH(L163,EffectData!$C:$C,0)),"")&amp;";"=";","",IFERROR(INDEX(EffectData!$G:$G,MATCH(L163,EffectData!$C:$C,0)),"")&amp;";")</f>
        <v/>
      </c>
      <c r="N163" s="561" t="str">
        <f t="shared" si="385"/>
        <v>七煞铁衣功百战4</v>
      </c>
      <c r="O163" t="str">
        <f>IFERROR(INDEX(EffectData!$G:$G,MATCH(#REF!,EffectData!$C:$C,0)),"")</f>
        <v/>
      </c>
    </row>
    <row r="164" spans="1:19" x14ac:dyDescent="0.25">
      <c r="A164" s="614">
        <f>VLOOKUP(D164,Sheet3!$C:$AP,40,0)</f>
        <v>2011905</v>
      </c>
      <c r="B164" s="614" t="s">
        <v>190</v>
      </c>
      <c r="C164" s="614" t="s">
        <v>195</v>
      </c>
      <c r="D164" s="614" t="s">
        <v>195</v>
      </c>
      <c r="E164" s="614"/>
      <c r="F164" s="614" t="str">
        <f>I164&amp;K164&amp;M164</f>
        <v>201190500;</v>
      </c>
      <c r="G164" s="781">
        <v>0</v>
      </c>
      <c r="H164" s="561" t="str">
        <f t="shared" si="382"/>
        <v>七煞铁衣功横戈1</v>
      </c>
      <c r="I164" s="561" t="str">
        <f>IF(IFERROR(INDEX(EffectData!$G:$G,MATCH(H164,EffectData!$C:$C,0)),"")&amp;";"=";","",IFERROR(INDEX(EffectData!$G:$G,MATCH(H164,EffectData!$C:$C,0)),"")&amp;";")</f>
        <v>201190500;</v>
      </c>
      <c r="J164" s="561" t="str">
        <f t="shared" si="383"/>
        <v>七煞铁衣功横戈2</v>
      </c>
      <c r="K164" s="561" t="str">
        <f>IF(IFERROR(INDEX(EffectData!$G:$G,MATCH(J164,EffectData!$C:$C,0)),"")&amp;";"=";","",IFERROR(INDEX(EffectData!$G:$G,MATCH(J164,EffectData!$C:$C,0)),"")&amp;";")</f>
        <v/>
      </c>
      <c r="L164" s="561" t="str">
        <f t="shared" si="384"/>
        <v>七煞铁衣功横戈3</v>
      </c>
      <c r="M164" s="561" t="str">
        <f>IF(IFERROR(INDEX(EffectData!$G:$G,MATCH(L164,EffectData!$C:$C,0)),"")&amp;";"=";","",IFERROR(INDEX(EffectData!$G:$G,MATCH(L164,EffectData!$C:$C,0)),"")&amp;";")</f>
        <v/>
      </c>
      <c r="N164" s="561" t="str">
        <f t="shared" si="385"/>
        <v>七煞铁衣功横戈4</v>
      </c>
      <c r="O164" t="str">
        <f>IFERROR(INDEX(EffectData!$G:$G,MATCH(O147,EffectData!$C:$C,0)),"")</f>
        <v/>
      </c>
    </row>
    <row r="165" spans="1:19" x14ac:dyDescent="0.25">
      <c r="A165" s="614">
        <f>VLOOKUP(D165,Sheet3!$C:$AP,40,0)</f>
        <v>2011904</v>
      </c>
      <c r="B165" s="614" t="s">
        <v>190</v>
      </c>
      <c r="C165" s="614" t="s">
        <v>196</v>
      </c>
      <c r="D165" s="614" t="s">
        <v>196</v>
      </c>
      <c r="E165" s="614"/>
      <c r="F165" s="614" t="str">
        <f t="shared" ref="F165:F170" si="386">I165&amp;K165&amp;M165</f>
        <v>201190400;</v>
      </c>
      <c r="G165" s="781">
        <v>0</v>
      </c>
      <c r="H165" s="561" t="str">
        <f t="shared" ref="H165" si="387">B165&amp;C165&amp;$I$2</f>
        <v>七煞铁衣功烽燃1</v>
      </c>
      <c r="I165" s="561" t="str">
        <f>IF(IFERROR(INDEX(EffectData!$G:$G,MATCH(H165,EffectData!$C:$C,0)),"")&amp;";"=";","",IFERROR(INDEX(EffectData!$G:$G,MATCH(H165,EffectData!$C:$C,0)),"")&amp;";")</f>
        <v>201190400;</v>
      </c>
      <c r="J165" s="561" t="str">
        <f t="shared" ref="J165" si="388">B165&amp;C165&amp;$K$2</f>
        <v>七煞铁衣功烽燃2</v>
      </c>
      <c r="K165" s="561" t="str">
        <f>IF(IFERROR(INDEX(EffectData!$G:$G,MATCH(J165,EffectData!$C:$C,0)),"")&amp;";"=";","",IFERROR(INDEX(EffectData!$G:$G,MATCH(J165,EffectData!$C:$C,0)),"")&amp;";")</f>
        <v/>
      </c>
      <c r="L165" s="561" t="str">
        <f t="shared" ref="L165" si="389">B165&amp;C165&amp;$M$2</f>
        <v>七煞铁衣功烽燃3</v>
      </c>
      <c r="M165" s="561" t="str">
        <f>IF(IFERROR(INDEX(EffectData!$G:$G,MATCH(L165,EffectData!$C:$C,0)),"")&amp;";"=";","",IFERROR(INDEX(EffectData!$G:$G,MATCH(L165,EffectData!$C:$C,0)),"")&amp;";")</f>
        <v/>
      </c>
      <c r="N165" s="561" t="str">
        <f t="shared" ref="N165" si="390">B165&amp;C165&amp;$O$2</f>
        <v>七煞铁衣功烽燃4</v>
      </c>
      <c r="O165" t="str">
        <f>IFERROR(INDEX(EffectData!$G:$G,MATCH(O148,EffectData!$C:$C,0)),"")</f>
        <v/>
      </c>
    </row>
    <row r="166" spans="1:19" x14ac:dyDescent="0.25">
      <c r="A166" s="614">
        <f>VLOOKUP(D166,Sheet3!$C:$AP,40,0)</f>
        <v>2011906</v>
      </c>
      <c r="B166" s="614" t="s">
        <v>190</v>
      </c>
      <c r="C166" s="614" t="s">
        <v>197</v>
      </c>
      <c r="D166" s="614" t="s">
        <v>197</v>
      </c>
      <c r="E166" s="614"/>
      <c r="F166" s="614" t="str">
        <f>I166&amp;K166&amp;M166&amp;O166&amp;Q166&amp;S166</f>
        <v>201190600;201190601;201190602;201190603;201190604;201190605</v>
      </c>
      <c r="G166" s="781">
        <v>0</v>
      </c>
      <c r="H166" s="561" t="str">
        <f t="shared" si="382"/>
        <v>七煞铁衣功叱咤1</v>
      </c>
      <c r="I166" s="561" t="str">
        <f>IF(IFERROR(INDEX(EffectData!$G:$G,MATCH(H166,EffectData!$C:$C,0)),"")&amp;";"=";","",IFERROR(INDEX(EffectData!$G:$G,MATCH(H166,EffectData!$C:$C,0)),"")&amp;";")</f>
        <v>201190600;</v>
      </c>
      <c r="J166" s="561" t="str">
        <f t="shared" si="383"/>
        <v>七煞铁衣功叱咤2</v>
      </c>
      <c r="K166" s="561" t="str">
        <f>IF(IFERROR(INDEX(EffectData!$G:$G,MATCH(J166,EffectData!$C:$C,0)),"")&amp;";"=";","",IFERROR(INDEX(EffectData!$G:$G,MATCH(J166,EffectData!$C:$C,0)),"")&amp;";")</f>
        <v>201190601;</v>
      </c>
      <c r="L166" s="561" t="str">
        <f t="shared" si="384"/>
        <v>七煞铁衣功叱咤3</v>
      </c>
      <c r="M166" s="561" t="str">
        <f>IF(IFERROR(INDEX(EffectData!$G:$G,MATCH(L166,EffectData!$C:$C,0)),"")&amp;";"=";","",IFERROR(INDEX(EffectData!$G:$G,MATCH(L166,EffectData!$C:$C,0)),"")&amp;";")</f>
        <v>201190602;</v>
      </c>
      <c r="N166" s="561" t="str">
        <f t="shared" si="385"/>
        <v>七煞铁衣功叱咤4</v>
      </c>
      <c r="O166" s="561" t="str">
        <f>IF(IFERROR(INDEX(EffectData!$G:$G,MATCH(N166,EffectData!$C:$C,0)),"")&amp;";"=";","",IFERROR(INDEX(EffectData!$G:$G,MATCH(N166,EffectData!$C:$C,0)),"")&amp;";")</f>
        <v>201190603;</v>
      </c>
      <c r="P166" t="str">
        <f>B166&amp;C166&amp;$P$2</f>
        <v>七煞铁衣功叱咤5</v>
      </c>
      <c r="Q166" s="561" t="str">
        <f>IFERROR(INDEX(EffectData!$G:$G,MATCH(P166,EffectData!$C:$C,0)),"")&amp;";"</f>
        <v>201190604;</v>
      </c>
      <c r="R166" t="str">
        <f>B166&amp;C166&amp;$R$2</f>
        <v>七煞铁衣功叱咤6</v>
      </c>
      <c r="S166" s="561">
        <f>IFERROR(INDEX(EffectData!$G:$G,MATCH(R166,EffectData!$C:$C,0)),"")</f>
        <v>201190605</v>
      </c>
    </row>
    <row r="167" spans="1:19" x14ac:dyDescent="0.25">
      <c r="A167" s="614">
        <f>VLOOKUP(D167,Sheet3!$C:$AP,40,0)</f>
        <v>2011907</v>
      </c>
      <c r="B167" s="614" t="s">
        <v>190</v>
      </c>
      <c r="C167" s="614" t="s">
        <v>198</v>
      </c>
      <c r="D167" s="614" t="s">
        <v>198</v>
      </c>
      <c r="E167" s="614"/>
      <c r="F167" s="614" t="str">
        <f t="shared" si="386"/>
        <v>201190700;</v>
      </c>
      <c r="G167" s="781">
        <v>0</v>
      </c>
      <c r="H167" s="561" t="str">
        <f t="shared" ref="H167" si="391">B167&amp;C167&amp;$I$2</f>
        <v>七煞铁衣功北朔1</v>
      </c>
      <c r="I167" s="561" t="str">
        <f>IF(IFERROR(INDEX(EffectData!$G:$G,MATCH(H167,EffectData!$C:$C,0)),"")&amp;";"=";","",IFERROR(INDEX(EffectData!$G:$G,MATCH(H167,EffectData!$C:$C,0)),"")&amp;";")</f>
        <v>201190700;</v>
      </c>
      <c r="J167" s="561" t="str">
        <f t="shared" ref="J167" si="392">B167&amp;C167&amp;$K$2</f>
        <v>七煞铁衣功北朔2</v>
      </c>
      <c r="K167" s="561" t="str">
        <f>IF(IFERROR(INDEX(EffectData!$G:$G,MATCH(J167,EffectData!$C:$C,0)),"")&amp;";"=";","",IFERROR(INDEX(EffectData!$G:$G,MATCH(J167,EffectData!$C:$C,0)),"")&amp;";")</f>
        <v/>
      </c>
      <c r="L167" s="561" t="str">
        <f t="shared" ref="L167" si="393">B167&amp;C167&amp;$M$2</f>
        <v>七煞铁衣功北朔3</v>
      </c>
      <c r="M167" s="561" t="str">
        <f>IF(IFERROR(INDEX(EffectData!$G:$G,MATCH(L167,EffectData!$C:$C,0)),"")&amp;";"=";","",IFERROR(INDEX(EffectData!$G:$G,MATCH(L167,EffectData!$C:$C,0)),"")&amp;";")</f>
        <v/>
      </c>
      <c r="N167" s="561" t="str">
        <f t="shared" ref="N167" si="394">B167&amp;C167&amp;$O$2</f>
        <v>七煞铁衣功北朔4</v>
      </c>
      <c r="O167" s="561" t="str">
        <f>IF(IFERROR(INDEX(EffectData!$G:$G,MATCH(N167,EffectData!$C:$C,0)),"")&amp;";"=";","",IFERROR(INDEX(EffectData!$G:$G,MATCH(N167,EffectData!$C:$C,0)),"")&amp;";")</f>
        <v/>
      </c>
      <c r="P167" t="str">
        <f>B167&amp;C167&amp;$P$2</f>
        <v>七煞铁衣功北朔5</v>
      </c>
      <c r="Q167" s="561" t="str">
        <f>IFERROR(INDEX(EffectData!$G:$G,MATCH(P167,EffectData!$C:$C,0)),"")&amp;";"</f>
        <v>;</v>
      </c>
      <c r="R167" t="str">
        <f>B167&amp;C167&amp;$R$2</f>
        <v>七煞铁衣功北朔6</v>
      </c>
      <c r="S167" s="561" t="str">
        <f>IFERROR(INDEX(EffectData!$G:$G,MATCH(R167,EffectData!$C:$C,0)),"")</f>
        <v/>
      </c>
    </row>
    <row r="168" spans="1:19" x14ac:dyDescent="0.25">
      <c r="A168" s="614">
        <f>VLOOKUP(D168,Sheet3!$C:$AP,40,0)</f>
        <v>2011908</v>
      </c>
      <c r="B168" s="614" t="s">
        <v>190</v>
      </c>
      <c r="C168" s="614" t="s">
        <v>199</v>
      </c>
      <c r="D168" s="614" t="s">
        <v>199</v>
      </c>
      <c r="E168" s="614"/>
      <c r="F168" s="614" t="str">
        <f t="shared" si="386"/>
        <v>201190800;201190801;</v>
      </c>
      <c r="G168" s="781">
        <v>0</v>
      </c>
      <c r="H168" s="561" t="str">
        <f t="shared" si="382"/>
        <v>七煞铁衣功阴山月1</v>
      </c>
      <c r="I168" s="561" t="str">
        <f>IF(IFERROR(INDEX(EffectData!$G:$G,MATCH(H168,EffectData!$C:$C,0)),"")&amp;";"=";","",IFERROR(INDEX(EffectData!$G:$G,MATCH(H168,EffectData!$C:$C,0)),"")&amp;";")</f>
        <v>201190800;</v>
      </c>
      <c r="J168" s="561" t="str">
        <f t="shared" si="383"/>
        <v>七煞铁衣功阴山月2</v>
      </c>
      <c r="K168" s="561" t="str">
        <f>IF(IFERROR(INDEX(EffectData!$G:$G,MATCH(J168,EffectData!$C:$C,0)),"")&amp;";"=";","",IFERROR(INDEX(EffectData!$G:$G,MATCH(J168,EffectData!$C:$C,0)),"")&amp;";")</f>
        <v>201190801;</v>
      </c>
      <c r="L168" s="561" t="str">
        <f t="shared" si="384"/>
        <v>七煞铁衣功阴山月3</v>
      </c>
      <c r="M168" s="561" t="str">
        <f>IF(IFERROR(INDEX(EffectData!$G:$G,MATCH(L168,EffectData!$C:$C,0)),"")&amp;";"=";","",IFERROR(INDEX(EffectData!$G:$G,MATCH(L168,EffectData!$C:$C,0)),"")&amp;";")</f>
        <v/>
      </c>
      <c r="N168" s="561" t="str">
        <f t="shared" si="385"/>
        <v>七煞铁衣功阴山月4</v>
      </c>
      <c r="O168" t="str">
        <f>IFERROR(INDEX(EffectData!$G:$G,MATCH(O164,EffectData!$C:$C,0)),"")</f>
        <v/>
      </c>
    </row>
    <row r="169" spans="1:19" x14ac:dyDescent="0.25">
      <c r="A169" s="614">
        <f>VLOOKUP(D169,Sheet3!$C:$AP,40,0)</f>
        <v>2011909</v>
      </c>
      <c r="B169" s="614" t="s">
        <v>190</v>
      </c>
      <c r="C169" s="614" t="s">
        <v>200</v>
      </c>
      <c r="D169" s="614" t="s">
        <v>200</v>
      </c>
      <c r="E169" s="614"/>
      <c r="F169" s="614" t="str">
        <f t="shared" si="386"/>
        <v>201190900;</v>
      </c>
      <c r="G169" s="781">
        <v>0</v>
      </c>
      <c r="H169" s="561" t="str">
        <f t="shared" si="382"/>
        <v>七煞铁衣功向天悲1</v>
      </c>
      <c r="I169" s="561" t="str">
        <f>IF(IFERROR(INDEX(EffectData!$G:$G,MATCH(H169,EffectData!$C:$C,0)),"")&amp;";"=";","",IFERROR(INDEX(EffectData!$G:$G,MATCH(H169,EffectData!$C:$C,0)),"")&amp;";")</f>
        <v>201190900;</v>
      </c>
      <c r="J169" s="561" t="str">
        <f t="shared" si="383"/>
        <v>七煞铁衣功向天悲2</v>
      </c>
      <c r="K169" s="561" t="str">
        <f>IF(IFERROR(INDEX(EffectData!$G:$G,MATCH(J169,EffectData!$C:$C,0)),"")&amp;";"=";","",IFERROR(INDEX(EffectData!$G:$G,MATCH(J169,EffectData!$C:$C,0)),"")&amp;";")</f>
        <v/>
      </c>
      <c r="L169" s="561" t="str">
        <f t="shared" si="384"/>
        <v>七煞铁衣功向天悲3</v>
      </c>
      <c r="M169" s="561" t="str">
        <f>IF(IFERROR(INDEX(EffectData!$G:$G,MATCH(L169,EffectData!$C:$C,0)),"")&amp;";"=";","",IFERROR(INDEX(EffectData!$G:$G,MATCH(L169,EffectData!$C:$C,0)),"")&amp;";")</f>
        <v/>
      </c>
      <c r="N169" s="561" t="str">
        <f t="shared" si="385"/>
        <v>七煞铁衣功向天悲4</v>
      </c>
      <c r="O169" t="str">
        <f>IFERROR(INDEX(EffectData!$G:$G,MATCH(O166,EffectData!$C:$C,0)),"")</f>
        <v/>
      </c>
    </row>
    <row r="170" spans="1:19" x14ac:dyDescent="0.25">
      <c r="A170" s="295">
        <f>VLOOKUP(D170,Sheet3!$C:$AP,40,0)</f>
        <v>2012001</v>
      </c>
      <c r="B170" s="295" t="s">
        <v>201</v>
      </c>
      <c r="C170" s="295" t="s">
        <v>202</v>
      </c>
      <c r="D170" s="295" t="s">
        <v>202</v>
      </c>
      <c r="E170" s="295"/>
      <c r="F170" s="295" t="str">
        <f t="shared" si="386"/>
        <v>201200100;201200101;</v>
      </c>
      <c r="G170" s="781">
        <v>0</v>
      </c>
      <c r="H170" s="561" t="str">
        <f t="shared" ref="H170:H177" si="395">B170&amp;C170&amp;$I$2</f>
        <v>不仁经刍狗红尘世1</v>
      </c>
      <c r="I170" s="561" t="str">
        <f>IF(IFERROR(INDEX(EffectData!$G:$G,MATCH(H170,EffectData!$C:$C,0)),"")&amp;";"=";","",IFERROR(INDEX(EffectData!$G:$G,MATCH(H170,EffectData!$C:$C,0)),"")&amp;";")</f>
        <v>201200100;</v>
      </c>
      <c r="J170" s="561" t="str">
        <f t="shared" ref="J170:J177" si="396">B170&amp;C170&amp;$K$2</f>
        <v>不仁经刍狗红尘世2</v>
      </c>
      <c r="K170" s="561" t="str">
        <f>IF(IFERROR(INDEX(EffectData!$G:$G,MATCH(J170,EffectData!$C:$C,0)),"")&amp;";"=";","",IFERROR(INDEX(EffectData!$G:$G,MATCH(J170,EffectData!$C:$C,0)),"")&amp;";")</f>
        <v>201200101;</v>
      </c>
      <c r="L170" s="561" t="str">
        <f t="shared" ref="L170:L177" si="397">B170&amp;C170&amp;$M$2</f>
        <v>不仁经刍狗红尘世3</v>
      </c>
      <c r="N170" s="561" t="str">
        <f t="shared" ref="N170:N177" si="398">B170&amp;C170&amp;$O$2</f>
        <v>不仁经刍狗红尘世4</v>
      </c>
      <c r="O170" t="str">
        <f>IFERROR(INDEX(EffectData!$G:$G,MATCH(#REF!,EffectData!$C:$C,0)),"")</f>
        <v/>
      </c>
    </row>
    <row r="171" spans="1:19" x14ac:dyDescent="0.25">
      <c r="A171" s="295">
        <f>VLOOKUP(D171,Sheet3!$C:$AP,40,0)</f>
        <v>2012002</v>
      </c>
      <c r="B171" s="295" t="s">
        <v>201</v>
      </c>
      <c r="C171" s="295" t="s">
        <v>203</v>
      </c>
      <c r="D171" s="295" t="s">
        <v>203</v>
      </c>
      <c r="E171" s="295"/>
      <c r="F171" s="295" t="str">
        <f t="shared" ref="F171:F180" si="399">I171&amp;K171&amp;M171</f>
        <v>201200200;</v>
      </c>
      <c r="G171" s="781">
        <v>0</v>
      </c>
      <c r="H171" s="561" t="str">
        <f t="shared" si="395"/>
        <v>不仁经诛世刀1</v>
      </c>
      <c r="I171" s="561" t="str">
        <f>IF(IFERROR(INDEX(EffectData!$G:$G,MATCH(H171,EffectData!$C:$C,0)),"")&amp;";"=";","",IFERROR(INDEX(EffectData!$G:$G,MATCH(H171,EffectData!$C:$C,0)),"")&amp;";")</f>
        <v>201200200;</v>
      </c>
      <c r="J171" s="561" t="str">
        <f t="shared" si="396"/>
        <v>不仁经诛世刀2</v>
      </c>
      <c r="K171" s="561" t="str">
        <f>IF(IFERROR(INDEX(EffectData!$G:$G,MATCH(J171,EffectData!$C:$C,0)),"")&amp;";"=";","",IFERROR(INDEX(EffectData!$G:$G,MATCH(J171,EffectData!$C:$C,0)),"")&amp;";")</f>
        <v/>
      </c>
      <c r="L171" s="561" t="str">
        <f t="shared" si="397"/>
        <v>不仁经诛世刀3</v>
      </c>
      <c r="M171" s="561" t="str">
        <f>IF(IFERROR(INDEX(EffectData!$G:$G,MATCH(L171,EffectData!$C:$C,0)),"")&amp;";"=";","",IFERROR(INDEX(EffectData!$G:$G,MATCH(L171,EffectData!$C:$C,0)),"")&amp;";")</f>
        <v/>
      </c>
      <c r="N171" s="561" t="str">
        <f t="shared" si="398"/>
        <v>不仁经诛世刀4</v>
      </c>
      <c r="O171" s="561" t="str">
        <f>IF(IFERROR(INDEX(EffectData!$G:$G,MATCH(N171,EffectData!$C:$C,0)),"")&amp;";"=";","",IFERROR(INDEX(EffectData!$G:$G,MATCH(N171,EffectData!$C:$C,0)),"")&amp;";")</f>
        <v/>
      </c>
      <c r="P171" t="str">
        <f>B171&amp;C171&amp;$P$2</f>
        <v>不仁经诛世刀5</v>
      </c>
      <c r="Q171" s="561" t="str">
        <f>IFERROR(INDEX(EffectData!$G:$G,MATCH(P171,EffectData!$C:$C,0)),"")&amp;";"</f>
        <v>;</v>
      </c>
      <c r="R171" t="str">
        <f>B171&amp;C171&amp;$R$2</f>
        <v>不仁经诛世刀6</v>
      </c>
      <c r="S171" s="561" t="str">
        <f>IFERROR(INDEX(EffectData!$G:$G,MATCH(R171,EffectData!$C:$C,0)),"")</f>
        <v/>
      </c>
    </row>
    <row r="172" spans="1:19" x14ac:dyDescent="0.25">
      <c r="A172" s="295">
        <f>VLOOKUP(D172,Sheet3!$C:$AP,40,0)</f>
        <v>2012003</v>
      </c>
      <c r="B172" s="295" t="s">
        <v>201</v>
      </c>
      <c r="C172" s="295" t="s">
        <v>204</v>
      </c>
      <c r="D172" s="295" t="s">
        <v>204</v>
      </c>
      <c r="E172" s="295"/>
      <c r="F172" s="295" t="str">
        <f t="shared" si="399"/>
        <v>201200300;</v>
      </c>
      <c r="G172" s="781">
        <v>0</v>
      </c>
      <c r="H172" s="561" t="str">
        <f t="shared" si="395"/>
        <v>不仁经恨法晦1</v>
      </c>
      <c r="I172" s="561" t="str">
        <f>IF(IFERROR(INDEX(EffectData!$G:$G,MATCH(H172,EffectData!$C:$C,0)),"")&amp;";"=";","",IFERROR(INDEX(EffectData!$G:$G,MATCH(H172,EffectData!$C:$C,0)),"")&amp;";")</f>
        <v>201200300;</v>
      </c>
      <c r="J172" s="561" t="str">
        <f t="shared" si="396"/>
        <v>不仁经恨法晦2</v>
      </c>
      <c r="K172" s="561" t="str">
        <f>IF(IFERROR(INDEX(EffectData!$G:$G,MATCH(J172,EffectData!$C:$C,0)),"")&amp;";"=";","",IFERROR(INDEX(EffectData!$G:$G,MATCH(J172,EffectData!$C:$C,0)),"")&amp;";")</f>
        <v/>
      </c>
      <c r="L172" s="561" t="str">
        <f t="shared" si="397"/>
        <v>不仁经恨法晦3</v>
      </c>
      <c r="M172" s="561" t="str">
        <f>IF(IFERROR(INDEX(EffectData!$G:$G,MATCH(L172,EffectData!$C:$C,0)),"")&amp;";"=";","",IFERROR(INDEX(EffectData!$G:$G,MATCH(L172,EffectData!$C:$C,0)),"")&amp;";")</f>
        <v/>
      </c>
      <c r="N172" s="561" t="str">
        <f t="shared" si="398"/>
        <v>不仁经恨法晦4</v>
      </c>
      <c r="O172" t="str">
        <f>IFERROR(INDEX(EffectData!$G:$G,MATCH(#REF!,EffectData!$C:$C,0)),"")</f>
        <v/>
      </c>
    </row>
    <row r="173" spans="1:19" x14ac:dyDescent="0.25">
      <c r="A173" s="295">
        <f>VLOOKUP(D173,Sheet3!$C:$AP,40,0)</f>
        <v>2012004</v>
      </c>
      <c r="B173" s="295" t="s">
        <v>201</v>
      </c>
      <c r="C173" s="295" t="s">
        <v>205</v>
      </c>
      <c r="D173" s="295" t="s">
        <v>205</v>
      </c>
      <c r="E173" s="295"/>
      <c r="F173" s="295" t="str">
        <f t="shared" si="399"/>
        <v>201200400;</v>
      </c>
      <c r="G173" s="781">
        <v>0</v>
      </c>
      <c r="H173" s="561" t="str">
        <f t="shared" si="395"/>
        <v>不仁经笑忘生1</v>
      </c>
      <c r="I173" s="561" t="str">
        <f>IF(IFERROR(INDEX(EffectData!$G:$G,MATCH(H173,EffectData!$C:$C,0)),"")&amp;";"=";","",IFERROR(INDEX(EffectData!$G:$G,MATCH(H173,EffectData!$C:$C,0)),"")&amp;";")</f>
        <v>201200400;</v>
      </c>
      <c r="J173" s="561" t="str">
        <f t="shared" si="396"/>
        <v>不仁经笑忘生2</v>
      </c>
      <c r="K173" s="561" t="str">
        <f>IF(IFERROR(INDEX(EffectData!$G:$G,MATCH(J173,EffectData!$C:$C,0)),"")&amp;";"=";","",IFERROR(INDEX(EffectData!$G:$G,MATCH(J173,EffectData!$C:$C,0)),"")&amp;";")</f>
        <v/>
      </c>
      <c r="L173" s="561" t="str">
        <f t="shared" si="397"/>
        <v>不仁经笑忘生3</v>
      </c>
      <c r="M173" s="561" t="str">
        <f>IF(IFERROR(INDEX(EffectData!$G:$G,MATCH(L173,EffectData!$C:$C,0)),"")&amp;";"=";","",IFERROR(INDEX(EffectData!$G:$G,MATCH(L173,EffectData!$C:$C,0)),"")&amp;";")</f>
        <v/>
      </c>
      <c r="N173" s="561" t="str">
        <f t="shared" si="398"/>
        <v>不仁经笑忘生4</v>
      </c>
      <c r="O173" t="str">
        <f>IFERROR(INDEX(EffectData!$G:$G,MATCH(O156,EffectData!$C:$C,0)),"")</f>
        <v/>
      </c>
    </row>
    <row r="174" spans="1:19" x14ac:dyDescent="0.25">
      <c r="A174" s="295">
        <f>VLOOKUP(D174,Sheet3!$C:$AP,40,0)</f>
        <v>2012005</v>
      </c>
      <c r="B174" s="295" t="s">
        <v>201</v>
      </c>
      <c r="C174" s="295" t="s">
        <v>206</v>
      </c>
      <c r="D174" s="295" t="s">
        <v>206</v>
      </c>
      <c r="E174" s="295"/>
      <c r="F174" s="295" t="str">
        <f t="shared" si="399"/>
        <v>201200500;</v>
      </c>
      <c r="G174" s="781">
        <v>0</v>
      </c>
      <c r="H174" s="561" t="str">
        <f t="shared" si="395"/>
        <v>不仁经浊世经文1</v>
      </c>
      <c r="I174" s="561" t="str">
        <f>IF(IFERROR(INDEX(EffectData!$G:$G,MATCH(H174,EffectData!$C:$C,0)),"")&amp;";"=";","",IFERROR(INDEX(EffectData!$G:$G,MATCH(H174,EffectData!$C:$C,0)),"")&amp;";")</f>
        <v>201200500;</v>
      </c>
      <c r="J174" s="561" t="str">
        <f t="shared" si="396"/>
        <v>不仁经浊世经文2</v>
      </c>
      <c r="K174" s="561" t="str">
        <f>IF(IFERROR(INDEX(EffectData!$G:$G,MATCH(J174,EffectData!$C:$C,0)),"")&amp;";"=";","",IFERROR(INDEX(EffectData!$G:$G,MATCH(J174,EffectData!$C:$C,0)),"")&amp;";")</f>
        <v/>
      </c>
      <c r="L174" s="561" t="str">
        <f t="shared" si="397"/>
        <v>不仁经浊世经文3</v>
      </c>
      <c r="M174" s="561" t="str">
        <f>IF(IFERROR(INDEX(EffectData!$G:$G,MATCH(L174,EffectData!$C:$C,0)),"")&amp;";"=";","",IFERROR(INDEX(EffectData!$G:$G,MATCH(L174,EffectData!$C:$C,0)),"")&amp;";")</f>
        <v/>
      </c>
      <c r="N174" s="561" t="str">
        <f t="shared" si="398"/>
        <v>不仁经浊世经文4</v>
      </c>
      <c r="O174" t="str">
        <f>IFERROR(INDEX(EffectData!$G:$G,MATCH(O157,EffectData!$C:$C,0)),"")</f>
        <v/>
      </c>
    </row>
    <row r="175" spans="1:19" x14ac:dyDescent="0.25">
      <c r="A175" s="295">
        <f>VLOOKUP(D175,Sheet3!$C:$AP,40,0)</f>
        <v>2012006</v>
      </c>
      <c r="B175" s="295" t="s">
        <v>201</v>
      </c>
      <c r="C175" s="295" t="s">
        <v>207</v>
      </c>
      <c r="D175" s="295" t="s">
        <v>207</v>
      </c>
      <c r="E175" s="295"/>
      <c r="F175" s="295" t="str">
        <f t="shared" si="399"/>
        <v>201200600;201200601;</v>
      </c>
      <c r="G175" s="781">
        <v>0</v>
      </c>
      <c r="H175" s="561" t="str">
        <f t="shared" si="395"/>
        <v>不仁经枯骨界1</v>
      </c>
      <c r="I175" s="561" t="str">
        <f>IF(IFERROR(INDEX(EffectData!$G:$G,MATCH(H175,EffectData!$C:$C,0)),"")&amp;";"=";","",IFERROR(INDEX(EffectData!$G:$G,MATCH(H175,EffectData!$C:$C,0)),"")&amp;";")</f>
        <v>201200600;</v>
      </c>
      <c r="J175" s="561" t="str">
        <f t="shared" si="396"/>
        <v>不仁经枯骨界2</v>
      </c>
      <c r="K175" s="561" t="str">
        <f>IF(IFERROR(INDEX(EffectData!$G:$G,MATCH(J175,EffectData!$C:$C,0)),"")&amp;";"=";","",IFERROR(INDEX(EffectData!$G:$G,MATCH(J175,EffectData!$C:$C,0)),"")&amp;";")</f>
        <v>201200601;</v>
      </c>
      <c r="L175" s="561" t="str">
        <f t="shared" si="397"/>
        <v>不仁经枯骨界3</v>
      </c>
      <c r="M175" s="561" t="str">
        <f>IF(IFERROR(INDEX(EffectData!$G:$G,MATCH(L175,EffectData!$C:$C,0)),"")&amp;";"=";","",IFERROR(INDEX(EffectData!$G:$G,MATCH(L175,EffectData!$C:$C,0)),"")&amp;";")</f>
        <v/>
      </c>
      <c r="N175" s="561" t="str">
        <f t="shared" si="398"/>
        <v>不仁经枯骨界4</v>
      </c>
      <c r="O175" s="561" t="str">
        <f>IF(IFERROR(INDEX(EffectData!$G:$G,MATCH(N175,EffectData!$C:$C,0)),"")&amp;";"=";","",IFERROR(INDEX(EffectData!$G:$G,MATCH(N175,EffectData!$C:$C,0)),"")&amp;";")</f>
        <v/>
      </c>
      <c r="P175" t="str">
        <f>B175&amp;C175&amp;$P$2</f>
        <v>不仁经枯骨界5</v>
      </c>
      <c r="Q175" s="561" t="str">
        <f>IFERROR(INDEX(EffectData!$G:$G,MATCH(P175,EffectData!$C:$C,0)),"")&amp;";"</f>
        <v>;</v>
      </c>
      <c r="R175" t="str">
        <f>B175&amp;C175&amp;$R$2</f>
        <v>不仁经枯骨界6</v>
      </c>
      <c r="S175" s="561" t="str">
        <f>IFERROR(INDEX(EffectData!$G:$G,MATCH(R175,EffectData!$C:$C,0)),"")</f>
        <v/>
      </c>
    </row>
    <row r="176" spans="1:19" x14ac:dyDescent="0.25">
      <c r="A176" s="295">
        <f>VLOOKUP(D176,Sheet3!$C:$AP,40,0)</f>
        <v>2012007</v>
      </c>
      <c r="B176" s="295" t="s">
        <v>201</v>
      </c>
      <c r="C176" s="295" t="s">
        <v>208</v>
      </c>
      <c r="D176" s="295" t="s">
        <v>208</v>
      </c>
      <c r="E176" s="295"/>
      <c r="F176" s="295" t="str">
        <f t="shared" si="399"/>
        <v>201190205;</v>
      </c>
      <c r="G176" s="781">
        <v>0</v>
      </c>
      <c r="H176" s="561" t="str">
        <f t="shared" si="395"/>
        <v>不仁经大悲苦1</v>
      </c>
      <c r="I176" s="561" t="str">
        <f>IF(IFERROR(INDEX(EffectData!$G:$G,MATCH(H176,EffectData!$C:$C,0)),"")&amp;";"=";","",IFERROR(INDEX(EffectData!$G:$G,MATCH(H176,EffectData!$C:$C,0)),"")&amp;";")</f>
        <v>201190205;</v>
      </c>
      <c r="J176" s="561" t="str">
        <f t="shared" si="396"/>
        <v>不仁经大悲苦2</v>
      </c>
      <c r="K176" s="561" t="str">
        <f>IF(IFERROR(INDEX(EffectData!$G:$G,MATCH(J176,EffectData!$C:$C,0)),"")&amp;";"=";","",IFERROR(INDEX(EffectData!$G:$G,MATCH(J176,EffectData!$C:$C,0)),"")&amp;";")</f>
        <v/>
      </c>
      <c r="L176" s="561" t="str">
        <f t="shared" si="397"/>
        <v>不仁经大悲苦3</v>
      </c>
      <c r="M176" s="561" t="str">
        <f>IF(IFERROR(INDEX(EffectData!$G:$G,MATCH(L176,EffectData!$C:$C,0)),"")&amp;";"=";","",IFERROR(INDEX(EffectData!$G:$G,MATCH(L176,EffectData!$C:$C,0)),"")&amp;";")</f>
        <v/>
      </c>
      <c r="N176" s="561" t="str">
        <f t="shared" si="398"/>
        <v>不仁经大悲苦4</v>
      </c>
      <c r="O176" t="str">
        <f>IFERROR(INDEX(EffectData!$G:$G,MATCH(O173,EffectData!$C:$C,0)),"")</f>
        <v/>
      </c>
    </row>
    <row r="177" spans="1:15" x14ac:dyDescent="0.25">
      <c r="A177" s="295">
        <f>VLOOKUP(D177,Sheet3!$C:$AP,40,0)</f>
        <v>2012008</v>
      </c>
      <c r="B177" s="295" t="s">
        <v>201</v>
      </c>
      <c r="C177" s="295" t="s">
        <v>209</v>
      </c>
      <c r="D177" s="295" t="s">
        <v>209</v>
      </c>
      <c r="E177" s="295"/>
      <c r="F177" s="295" t="str">
        <f t="shared" si="399"/>
        <v>201200800;</v>
      </c>
      <c r="G177" s="781">
        <v>0</v>
      </c>
      <c r="H177" s="561" t="str">
        <f t="shared" si="395"/>
        <v>不仁经枯守红梅1</v>
      </c>
      <c r="I177" s="561" t="str">
        <f>IF(IFERROR(INDEX(EffectData!$G:$G,MATCH(H177,EffectData!$C:$C,0)),"")&amp;";"=";","",IFERROR(INDEX(EffectData!$G:$G,MATCH(H177,EffectData!$C:$C,0)),"")&amp;";")</f>
        <v>201200800;</v>
      </c>
      <c r="J177" s="561" t="str">
        <f t="shared" si="396"/>
        <v>不仁经枯守红梅2</v>
      </c>
      <c r="K177" s="561" t="str">
        <f>IF(IFERROR(INDEX(EffectData!$G:$G,MATCH(J177,EffectData!$C:$C,0)),"")&amp;";"=";","",IFERROR(INDEX(EffectData!$G:$G,MATCH(J177,EffectData!$C:$C,0)),"")&amp;";")</f>
        <v/>
      </c>
      <c r="L177" s="561" t="str">
        <f t="shared" si="397"/>
        <v>不仁经枯守红梅3</v>
      </c>
      <c r="M177" s="561" t="str">
        <f>IF(IFERROR(INDEX(EffectData!$G:$G,MATCH(L177,EffectData!$C:$C,0)),"")&amp;";"=";","",IFERROR(INDEX(EffectData!$G:$G,MATCH(L177,EffectData!$C:$C,0)),"")&amp;";")</f>
        <v/>
      </c>
      <c r="N177" s="561" t="str">
        <f t="shared" si="398"/>
        <v>不仁经枯守红梅4</v>
      </c>
      <c r="O177" t="str">
        <f>IFERROR(INDEX(EffectData!$G:$G,MATCH(O175,EffectData!$C:$C,0)),"")</f>
        <v/>
      </c>
    </row>
    <row r="178" spans="1:15" x14ac:dyDescent="0.25">
      <c r="A178" s="295">
        <f>VLOOKUP(D178,Sheet3!$C:$AP,40,0)</f>
        <v>2012009</v>
      </c>
      <c r="B178" s="295" t="s">
        <v>201</v>
      </c>
      <c r="C178" s="295" t="s">
        <v>210</v>
      </c>
      <c r="D178" s="295" t="s">
        <v>210</v>
      </c>
      <c r="E178" s="295"/>
      <c r="F178" s="295" t="str">
        <f t="shared" si="399"/>
        <v>201200900;</v>
      </c>
      <c r="G178" s="781">
        <v>0</v>
      </c>
      <c r="H178" s="561" t="str">
        <f t="shared" ref="H178" si="400">B178&amp;C178&amp;$I$2</f>
        <v>不仁经恨人痴1</v>
      </c>
      <c r="I178" s="561" t="str">
        <f>IF(IFERROR(INDEX(EffectData!$G:$G,MATCH(H178,EffectData!$C:$C,0)),"")&amp;";"=";","",IFERROR(INDEX(EffectData!$G:$G,MATCH(H178,EffectData!$C:$C,0)),"")&amp;";")</f>
        <v>201200900;</v>
      </c>
      <c r="J178" s="561" t="str">
        <f t="shared" ref="J178" si="401">B178&amp;C178&amp;$K$2</f>
        <v>不仁经恨人痴2</v>
      </c>
      <c r="K178" s="561" t="str">
        <f>IF(IFERROR(INDEX(EffectData!$G:$G,MATCH(J178,EffectData!$C:$C,0)),"")&amp;";"=";","",IFERROR(INDEX(EffectData!$G:$G,MATCH(J178,EffectData!$C:$C,0)),"")&amp;";")</f>
        <v/>
      </c>
      <c r="L178" s="561" t="str">
        <f t="shared" ref="L178" si="402">B178&amp;C178&amp;$M$2</f>
        <v>不仁经恨人痴3</v>
      </c>
      <c r="M178" s="561" t="str">
        <f>IF(IFERROR(INDEX(EffectData!$G:$G,MATCH(L178,EffectData!$C:$C,0)),"")&amp;";"=";","",IFERROR(INDEX(EffectData!$G:$G,MATCH(L178,EffectData!$C:$C,0)),"")&amp;";")</f>
        <v/>
      </c>
      <c r="N178" s="561" t="str">
        <f t="shared" ref="N178" si="403">B178&amp;C178&amp;$O$2</f>
        <v>不仁经恨人痴4</v>
      </c>
      <c r="O178" t="str">
        <f>IFERROR(INDEX(EffectData!$G:$G,MATCH(#REF!,EffectData!$C:$C,0)),"")</f>
        <v/>
      </c>
    </row>
    <row r="179" spans="1:15" x14ac:dyDescent="0.25">
      <c r="A179" s="295">
        <f>VLOOKUP(D179,Sheet3!$C:$AP,40,0)</f>
        <v>2012010</v>
      </c>
      <c r="B179" s="295" t="s">
        <v>201</v>
      </c>
      <c r="C179" s="295" t="s">
        <v>211</v>
      </c>
      <c r="D179" s="295" t="s">
        <v>211</v>
      </c>
      <c r="E179" s="295"/>
      <c r="F179" s="295" t="str">
        <f t="shared" si="399"/>
        <v>201201000;</v>
      </c>
      <c r="G179" s="781">
        <v>0</v>
      </c>
      <c r="H179" s="561" t="str">
        <f t="shared" ref="H179" si="404">B179&amp;C179&amp;$I$2</f>
        <v>不仁经离别苦1</v>
      </c>
      <c r="I179" s="561" t="str">
        <f>IF(IFERROR(INDEX(EffectData!$G:$G,MATCH(H179,EffectData!$C:$C,0)),"")&amp;";"=";","",IFERROR(INDEX(EffectData!$G:$G,MATCH(H179,EffectData!$C:$C,0)),"")&amp;";")</f>
        <v>201201000;</v>
      </c>
      <c r="J179" s="561" t="str">
        <f t="shared" ref="J179" si="405">B179&amp;C179&amp;$K$2</f>
        <v>不仁经离别苦2</v>
      </c>
      <c r="K179" s="561" t="str">
        <f>IF(IFERROR(INDEX(EffectData!$G:$G,MATCH(J179,EffectData!$C:$C,0)),"")&amp;";"=";","",IFERROR(INDEX(EffectData!$G:$G,MATCH(J179,EffectData!$C:$C,0)),"")&amp;";")</f>
        <v/>
      </c>
      <c r="L179" s="561" t="str">
        <f t="shared" ref="L179" si="406">B179&amp;C179&amp;$M$2</f>
        <v>不仁经离别苦3</v>
      </c>
      <c r="M179" s="561" t="str">
        <f>IF(IFERROR(INDEX(EffectData!$G:$G,MATCH(L179,EffectData!$C:$C,0)),"")&amp;";"=";","",IFERROR(INDEX(EffectData!$G:$G,MATCH(L179,EffectData!$C:$C,0)),"")&amp;";")</f>
        <v/>
      </c>
      <c r="N179" s="561" t="str">
        <f t="shared" ref="N179" si="407">B179&amp;C179&amp;$O$2</f>
        <v>不仁经离别苦4</v>
      </c>
      <c r="O179" t="str">
        <f>IFERROR(INDEX(EffectData!$G:$G,MATCH(O176,EffectData!$C:$C,0)),"")</f>
        <v/>
      </c>
    </row>
    <row r="180" spans="1:15" x14ac:dyDescent="0.25">
      <c r="A180" s="295">
        <f>VLOOKUP(D180,Sheet3!$C:$AP,40,0)</f>
        <v>2012011</v>
      </c>
      <c r="B180" s="295" t="s">
        <v>201</v>
      </c>
      <c r="C180" s="295" t="s">
        <v>212</v>
      </c>
      <c r="D180" s="295" t="s">
        <v>212</v>
      </c>
      <c r="E180" s="295"/>
      <c r="F180" s="295" t="str">
        <f t="shared" si="399"/>
        <v>201201100;</v>
      </c>
      <c r="G180" s="781">
        <v>0</v>
      </c>
      <c r="H180" s="561" t="str">
        <f t="shared" ref="H180" si="408">B180&amp;C180&amp;$I$2</f>
        <v>不仁经无穷劫1</v>
      </c>
      <c r="I180" s="561" t="str">
        <f>IF(IFERROR(INDEX(EffectData!$G:$G,MATCH(H180,EffectData!$C:$C,0)),"")&amp;";"=";","",IFERROR(INDEX(EffectData!$G:$G,MATCH(H180,EffectData!$C:$C,0)),"")&amp;";")</f>
        <v>201201100;</v>
      </c>
      <c r="J180" s="561" t="str">
        <f t="shared" ref="J180" si="409">B180&amp;C180&amp;$K$2</f>
        <v>不仁经无穷劫2</v>
      </c>
      <c r="K180" s="561" t="str">
        <f>IF(IFERROR(INDEX(EffectData!$G:$G,MATCH(J180,EffectData!$C:$C,0)),"")&amp;";"=";","",IFERROR(INDEX(EffectData!$G:$G,MATCH(J180,EffectData!$C:$C,0)),"")&amp;";")</f>
        <v/>
      </c>
      <c r="L180" s="561" t="str">
        <f t="shared" ref="L180" si="410">B180&amp;C180&amp;$M$2</f>
        <v>不仁经无穷劫3</v>
      </c>
      <c r="M180" s="561" t="str">
        <f>IF(IFERROR(INDEX(EffectData!$G:$G,MATCH(L180,EffectData!$C:$C,0)),"")&amp;";"=";","",IFERROR(INDEX(EffectData!$G:$G,MATCH(L180,EffectData!$C:$C,0)),"")&amp;";")</f>
        <v/>
      </c>
      <c r="N180" s="561" t="str">
        <f t="shared" ref="N180" si="411">B180&amp;C180&amp;$O$2</f>
        <v>不仁经无穷劫4</v>
      </c>
      <c r="O180" t="str">
        <f>IFERROR(INDEX(EffectData!$G:$G,MATCH(O177,EffectData!$C:$C,0)),"")</f>
        <v/>
      </c>
    </row>
    <row r="181" spans="1:15" x14ac:dyDescent="0.25">
      <c r="A181" s="782">
        <f>VLOOKUP(D181,Sheet3!$C:$AP,40,0)</f>
        <v>3010201</v>
      </c>
      <c r="B181" s="782" t="s">
        <v>213</v>
      </c>
      <c r="C181" s="597" t="s">
        <v>214</v>
      </c>
      <c r="D181" s="597" t="s">
        <v>214</v>
      </c>
      <c r="E181" s="259"/>
      <c r="F181" s="259" t="str">
        <f t="shared" ref="F181:F183" si="412">I181&amp;K181&amp;M181</f>
        <v>301020100;</v>
      </c>
      <c r="G181" s="36">
        <v>0</v>
      </c>
      <c r="H181" s="561" t="str">
        <f t="shared" si="382"/>
        <v>赶蝉游身环粘蝉环步1</v>
      </c>
      <c r="I181" s="561" t="str">
        <f>IF(IFERROR(INDEX(EffectData!$G:$G,MATCH(H181,EffectData!$C:$C,0)),"")&amp;";"=";","",IFERROR(INDEX(EffectData!$G:$G,MATCH(H181,EffectData!$C:$C,0)),"")&amp;";")</f>
        <v>301020100;</v>
      </c>
      <c r="J181" s="561" t="str">
        <f t="shared" ref="J181:J182" si="413">B181&amp;C181&amp;$K$2</f>
        <v>赶蝉游身环粘蝉环步2</v>
      </c>
      <c r="L181" s="561" t="str">
        <f t="shared" si="384"/>
        <v>赶蝉游身环粘蝉环步3</v>
      </c>
      <c r="N181" s="561" t="str">
        <f t="shared" si="385"/>
        <v>赶蝉游身环粘蝉环步4</v>
      </c>
      <c r="O181" t="str">
        <f>IFERROR(INDEX(EffectData!$G:$G,MATCH(O155,EffectData!$C:$C,0)),"")</f>
        <v/>
      </c>
    </row>
    <row r="182" spans="1:15" x14ac:dyDescent="0.25">
      <c r="A182" s="782">
        <f>VLOOKUP(D182,Sheet3!$C:$AP,40,0)</f>
        <v>3010202</v>
      </c>
      <c r="B182" s="782" t="s">
        <v>213</v>
      </c>
      <c r="C182" s="352" t="s">
        <v>215</v>
      </c>
      <c r="D182" s="352" t="s">
        <v>215</v>
      </c>
      <c r="E182" s="259"/>
      <c r="F182" s="259" t="str">
        <f t="shared" si="412"/>
        <v>301020200;</v>
      </c>
      <c r="G182" s="36">
        <v>0</v>
      </c>
      <c r="H182" s="561" t="str">
        <f t="shared" si="382"/>
        <v>赶蝉游身环粘蝉劲1</v>
      </c>
      <c r="I182" s="561" t="str">
        <f>IF(IFERROR(INDEX(EffectData!$G:$G,MATCH(H182,EffectData!$C:$C,0)),"")&amp;";"=";","",IFERROR(INDEX(EffectData!$G:$G,MATCH(H182,EffectData!$C:$C,0)),"")&amp;";")</f>
        <v>301020200;</v>
      </c>
      <c r="J182" s="561" t="str">
        <f t="shared" si="413"/>
        <v>赶蝉游身环粘蝉劲2</v>
      </c>
      <c r="K182" s="561" t="str">
        <f>IF(IFERROR(INDEX(EffectData!$G:$G,MATCH(J182,EffectData!$C:$C,0)),"")&amp;";"=";","",IFERROR(INDEX(EffectData!$G:$G,MATCH(J182,EffectData!$C:$C,0)),"")&amp;";")</f>
        <v/>
      </c>
      <c r="L182" s="561" t="str">
        <f t="shared" si="384"/>
        <v>赶蝉游身环粘蝉劲3</v>
      </c>
      <c r="N182" s="561" t="str">
        <f t="shared" si="385"/>
        <v>赶蝉游身环粘蝉劲4</v>
      </c>
      <c r="O182" t="str">
        <f>IFERROR(INDEX(EffectData!$G:$G,MATCH(O155,EffectData!$C:$C,0)),"")</f>
        <v/>
      </c>
    </row>
    <row r="183" spans="1:15" x14ac:dyDescent="0.25">
      <c r="A183" s="782">
        <f>VLOOKUP(D183,Sheet3!$C:$AP,40,0)</f>
        <v>3010204</v>
      </c>
      <c r="B183" s="782" t="s">
        <v>213</v>
      </c>
      <c r="C183" s="259" t="s">
        <v>216</v>
      </c>
      <c r="D183" s="259" t="s">
        <v>216</v>
      </c>
      <c r="E183" s="259"/>
      <c r="F183" s="259" t="str">
        <f t="shared" si="412"/>
        <v>301020400;</v>
      </c>
      <c r="G183" s="36">
        <v>0</v>
      </c>
      <c r="H183" s="561" t="str">
        <f t="shared" ref="H183:H187" si="414">B183&amp;C183&amp;$I$2</f>
        <v>赶蝉游身环鸣皋烟1</v>
      </c>
      <c r="I183" s="561" t="str">
        <f>IF(IFERROR(INDEX(EffectData!$G:$G,MATCH(H183,EffectData!$C:$C,0)),"")&amp;";"=";","",IFERROR(INDEX(EffectData!$G:$G,MATCH(H183,EffectData!$C:$C,0)),"")&amp;";")</f>
        <v>301020400;</v>
      </c>
      <c r="J183" s="561" t="str">
        <f t="shared" ref="J183:J227" si="415">B183&amp;C183&amp;$K$2</f>
        <v>赶蝉游身环鸣皋烟2</v>
      </c>
      <c r="K183" s="561" t="str">
        <f>IF(IFERROR(INDEX(EffectData!$G:$G,MATCH(J183,EffectData!$C:$C,0)),"")&amp;";"=";","",IFERROR(INDEX(EffectData!$G:$G,MATCH(J183,EffectData!$C:$C,0)),"")&amp;";")</f>
        <v/>
      </c>
      <c r="L183" s="561" t="str">
        <f t="shared" ref="L183:L187" si="416">B183&amp;C183&amp;$M$2</f>
        <v>赶蝉游身环鸣皋烟3</v>
      </c>
      <c r="N183" s="561" t="str">
        <f t="shared" ref="N183:N187" si="417">B183&amp;C183&amp;$O$2</f>
        <v>赶蝉游身环鸣皋烟4</v>
      </c>
      <c r="O183" t="str">
        <f>IFERROR(INDEX(EffectData!$G:$G,MATCH(O156,EffectData!$C:$C,0)),"")</f>
        <v/>
      </c>
    </row>
    <row r="184" spans="1:15" x14ac:dyDescent="0.25">
      <c r="A184" s="782">
        <f>VLOOKUP(D184,Sheet3!$C:$AP,40,0)</f>
        <v>3010203</v>
      </c>
      <c r="B184" s="782" t="s">
        <v>213</v>
      </c>
      <c r="C184" s="320" t="s">
        <v>217</v>
      </c>
      <c r="D184" s="320" t="s">
        <v>217</v>
      </c>
      <c r="E184" s="320"/>
      <c r="F184" s="259" t="str">
        <f t="shared" ref="F184" si="418">I184&amp;K184&amp;M184</f>
        <v>301020300;</v>
      </c>
      <c r="G184" s="36">
        <v>0</v>
      </c>
      <c r="H184" s="561" t="str">
        <f t="shared" ref="H184" si="419">B184&amp;C184&amp;$I$2</f>
        <v>赶蝉游身环长亭寒1</v>
      </c>
      <c r="I184" s="561" t="str">
        <f>IF(IFERROR(INDEX(EffectData!$G:$G,MATCH(H184,EffectData!$C:$C,0)),"")&amp;";"=";","",IFERROR(INDEX(EffectData!$G:$G,MATCH(H184,EffectData!$C:$C,0)),"")&amp;";")</f>
        <v>301020300;</v>
      </c>
      <c r="J184" s="561" t="str">
        <f t="shared" si="415"/>
        <v>赶蝉游身环长亭寒2</v>
      </c>
      <c r="L184" s="561" t="str">
        <f t="shared" ref="L184" si="420">B184&amp;C184&amp;$M$2</f>
        <v>赶蝉游身环长亭寒3</v>
      </c>
      <c r="N184" s="561" t="str">
        <f t="shared" ref="N184" si="421">B184&amp;C184&amp;$O$2</f>
        <v>赶蝉游身环长亭寒4</v>
      </c>
      <c r="O184" t="str">
        <f>IFERROR(INDEX(EffectData!$G:$G,MATCH(O158,EffectData!$C:$C,0)),"")</f>
        <v/>
      </c>
    </row>
    <row r="185" spans="1:15" x14ac:dyDescent="0.25">
      <c r="A185" s="782">
        <f>VLOOKUP(D185,Sheet3!$C:$AP,40,0)</f>
        <v>3010205</v>
      </c>
      <c r="B185" s="782" t="s">
        <v>213</v>
      </c>
      <c r="C185" s="259" t="s">
        <v>218</v>
      </c>
      <c r="D185" s="259" t="s">
        <v>218</v>
      </c>
      <c r="E185" s="259"/>
      <c r="F185" s="259" t="str">
        <f t="shared" ref="F185" si="422">I185&amp;K185&amp;M185</f>
        <v>301020500;</v>
      </c>
      <c r="G185" s="36">
        <v>0</v>
      </c>
      <c r="H185" s="561" t="str">
        <f t="shared" ref="H185" si="423">B185&amp;C185&amp;$I$2</f>
        <v>赶蝉游身环蝉鸣秋1</v>
      </c>
      <c r="I185" s="561" t="str">
        <f>IF(IFERROR(INDEX(EffectData!$G:$G,MATCH(H185,EffectData!$C:$C,0)),"")&amp;";"=";","",IFERROR(INDEX(EffectData!$G:$G,MATCH(H185,EffectData!$C:$C,0)),"")&amp;";")</f>
        <v>301020500;</v>
      </c>
      <c r="J185" s="561" t="str">
        <f t="shared" si="415"/>
        <v>赶蝉游身环蝉鸣秋2</v>
      </c>
      <c r="L185" s="561" t="str">
        <f t="shared" ref="L185" si="424">B185&amp;C185&amp;$M$2</f>
        <v>赶蝉游身环蝉鸣秋3</v>
      </c>
      <c r="N185" s="561" t="str">
        <f t="shared" ref="N185" si="425">B185&amp;C185&amp;$O$2</f>
        <v>赶蝉游身环蝉鸣秋4</v>
      </c>
      <c r="O185" t="str">
        <f>IFERROR(INDEX(EffectData!$G:$G,MATCH(O158,EffectData!$C:$C,0)),"")</f>
        <v/>
      </c>
    </row>
    <row r="186" spans="1:15" x14ac:dyDescent="0.25">
      <c r="A186" s="782">
        <f>VLOOKUP(D186,Sheet3!$C:$AP,40,0)</f>
        <v>3010206</v>
      </c>
      <c r="B186" s="782" t="s">
        <v>213</v>
      </c>
      <c r="C186" s="259" t="s">
        <v>219</v>
      </c>
      <c r="D186" s="259" t="s">
        <v>219</v>
      </c>
      <c r="E186" s="259"/>
      <c r="F186" s="259" t="str">
        <f t="shared" ref="F186:F187" si="426">I186&amp;K186&amp;M186</f>
        <v>301020600;</v>
      </c>
      <c r="G186" s="36">
        <v>0</v>
      </c>
      <c r="H186" s="561" t="str">
        <f t="shared" ref="H186" si="427">B186&amp;C186&amp;$I$2</f>
        <v>赶蝉游身环游身步1</v>
      </c>
      <c r="I186" s="561" t="str">
        <f>IF(IFERROR(INDEX(EffectData!$G:$G,MATCH(H186,EffectData!$C:$C,0)),"")&amp;";"=";","",IFERROR(INDEX(EffectData!$G:$G,MATCH(H186,EffectData!$C:$C,0)),"")&amp;";")</f>
        <v>301020600;</v>
      </c>
      <c r="J186" s="561" t="str">
        <f t="shared" si="415"/>
        <v>赶蝉游身环游身步2</v>
      </c>
      <c r="L186" s="561" t="str">
        <f t="shared" ref="L186" si="428">B186&amp;C186&amp;$M$2</f>
        <v>赶蝉游身环游身步3</v>
      </c>
      <c r="N186" s="561" t="str">
        <f t="shared" ref="N186" si="429">B186&amp;C186&amp;$O$2</f>
        <v>赶蝉游身环游身步4</v>
      </c>
      <c r="O186" t="str">
        <f>IFERROR(INDEX(EffectData!$G:$G,MATCH(O183,EffectData!$C:$C,0)),"")</f>
        <v/>
      </c>
    </row>
    <row r="187" spans="1:15" x14ac:dyDescent="0.25">
      <c r="A187" s="259">
        <f>VLOOKUP(D187,Sheet3!$C:$AP,40,0)</f>
        <v>3010207</v>
      </c>
      <c r="B187" s="259" t="s">
        <v>213</v>
      </c>
      <c r="C187" s="259" t="s">
        <v>220</v>
      </c>
      <c r="D187" s="259" t="s">
        <v>220</v>
      </c>
      <c r="E187" s="259"/>
      <c r="F187" s="259" t="str">
        <f t="shared" si="426"/>
        <v>301020700;</v>
      </c>
      <c r="G187" s="36">
        <v>0</v>
      </c>
      <c r="H187" s="561" t="str">
        <f t="shared" si="414"/>
        <v>赶蝉游身环昼夏生1</v>
      </c>
      <c r="I187" s="561" t="str">
        <f>IF(IFERROR(INDEX(EffectData!$G:$G,MATCH(H187,EffectData!$C:$C,0)),"")&amp;";"=";","",IFERROR(INDEX(EffectData!$G:$G,MATCH(H187,EffectData!$C:$C,0)),"")&amp;";")</f>
        <v>301020700;</v>
      </c>
      <c r="J187" s="561" t="str">
        <f t="shared" si="415"/>
        <v>赶蝉游身环昼夏生2</v>
      </c>
      <c r="L187" s="561" t="str">
        <f t="shared" si="416"/>
        <v>赶蝉游身环昼夏生3</v>
      </c>
      <c r="N187" s="561" t="str">
        <f t="shared" si="417"/>
        <v>赶蝉游身环昼夏生4</v>
      </c>
      <c r="O187" t="str">
        <f>IFERROR(INDEX(EffectData!$G:$G,MATCH(O158,EffectData!$C:$C,0)),"")</f>
        <v/>
      </c>
    </row>
    <row r="188" spans="1:15" x14ac:dyDescent="0.25">
      <c r="A188" s="259">
        <f>VLOOKUP(D188,Sheet3!$C:$AP,40,0)</f>
        <v>3010208</v>
      </c>
      <c r="B188" s="259" t="s">
        <v>213</v>
      </c>
      <c r="C188" s="208" t="s">
        <v>221</v>
      </c>
      <c r="D188" s="208" t="s">
        <v>221</v>
      </c>
      <c r="E188" s="259"/>
      <c r="F188" s="259" t="str">
        <f t="shared" ref="F188" si="430">I188&amp;K188&amp;M188</f>
        <v>301020800;</v>
      </c>
      <c r="G188" s="36">
        <v>0</v>
      </c>
      <c r="H188" s="561" t="str">
        <f t="shared" ref="H188" si="431">B188&amp;C188&amp;$I$2</f>
        <v>赶蝉游身环暮蝉运巧1</v>
      </c>
      <c r="I188" s="561" t="str">
        <f>IF(IFERROR(INDEX(EffectData!$G:$G,MATCH(H188,EffectData!$C:$C,0)),"")&amp;";"=";","",IFERROR(INDEX(EffectData!$G:$G,MATCH(H188,EffectData!$C:$C,0)),"")&amp;";")</f>
        <v>301020800;</v>
      </c>
      <c r="J188" s="561" t="str">
        <f t="shared" ref="J188" si="432">B188&amp;C188&amp;$K$2</f>
        <v>赶蝉游身环暮蝉运巧2</v>
      </c>
      <c r="L188" s="561" t="str">
        <f t="shared" ref="L188" si="433">B188&amp;C188&amp;$M$2</f>
        <v>赶蝉游身环暮蝉运巧3</v>
      </c>
      <c r="N188" s="561" t="str">
        <f t="shared" ref="N188" si="434">B188&amp;C188&amp;$O$2</f>
        <v>赶蝉游身环暮蝉运巧4</v>
      </c>
      <c r="O188" t="str">
        <f>IFERROR(INDEX(EffectData!$G:$G,MATCH(O159,EffectData!$C:$C,0)),"")</f>
        <v/>
      </c>
    </row>
    <row r="189" spans="1:15" x14ac:dyDescent="0.25">
      <c r="A189" s="259">
        <f>VLOOKUP(D189,Sheet3!$C:$AP,40,0)</f>
        <v>3010209</v>
      </c>
      <c r="B189" s="259" t="s">
        <v>213</v>
      </c>
      <c r="C189" s="208" t="s">
        <v>222</v>
      </c>
      <c r="D189" s="208" t="s">
        <v>222</v>
      </c>
      <c r="E189" s="259"/>
      <c r="F189" s="259" t="str">
        <f t="shared" ref="F189:F190" si="435">I189&amp;K189&amp;M189</f>
        <v>301020900;</v>
      </c>
      <c r="G189" s="36">
        <v>0</v>
      </c>
      <c r="H189" s="561" t="str">
        <f t="shared" ref="H189:H190" si="436">B189&amp;C189&amp;$I$2</f>
        <v>赶蝉游身环游寰穿身1</v>
      </c>
      <c r="I189" s="561" t="str">
        <f>IF(IFERROR(INDEX(EffectData!$G:$G,MATCH(H189,EffectData!$C:$C,0)),"")&amp;";"=";","",IFERROR(INDEX(EffectData!$G:$G,MATCH(H189,EffectData!$C:$C,0)),"")&amp;";")</f>
        <v>301020900;</v>
      </c>
      <c r="J189" s="561" t="str">
        <f t="shared" ref="J189" si="437">B189&amp;C189&amp;$K$2</f>
        <v>赶蝉游身环游寰穿身2</v>
      </c>
      <c r="L189" s="561" t="str">
        <f t="shared" ref="L189:L190" si="438">B189&amp;C189&amp;$M$2</f>
        <v>赶蝉游身环游寰穿身3</v>
      </c>
      <c r="N189" s="561" t="str">
        <f t="shared" ref="N189:N190" si="439">B189&amp;C189&amp;$O$2</f>
        <v>赶蝉游身环游寰穿身4</v>
      </c>
      <c r="O189" t="str">
        <f>IFERROR(INDEX(EffectData!$G:$G,MATCH(O160,EffectData!$C:$C,0)),"")</f>
        <v/>
      </c>
    </row>
    <row r="190" spans="1:15" x14ac:dyDescent="0.25">
      <c r="A190" s="221">
        <f>VLOOKUP(D190,Sheet3!$C:$AP,40,0)</f>
        <v>3010501</v>
      </c>
      <c r="B190" s="221" t="s">
        <v>223</v>
      </c>
      <c r="C190" s="221" t="s">
        <v>224</v>
      </c>
      <c r="D190" s="221" t="s">
        <v>224</v>
      </c>
      <c r="E190" s="221"/>
      <c r="F190" s="221" t="str">
        <f t="shared" si="435"/>
        <v>301050100;301050101;301050102;</v>
      </c>
      <c r="G190" s="70">
        <v>0</v>
      </c>
      <c r="H190" s="561" t="str">
        <f t="shared" si="436"/>
        <v>晴梅花步如香故1</v>
      </c>
      <c r="I190" s="561" t="str">
        <f>IF(IFERROR(INDEX(EffectData!$G:$G,MATCH(H190,EffectData!$C:$C,0)),"")&amp;";"=";","",IFERROR(INDEX(EffectData!$G:$G,MATCH(H190,EffectData!$C:$C,0)),"")&amp;";")</f>
        <v>301050100;</v>
      </c>
      <c r="J190" s="561" t="str">
        <f t="shared" si="415"/>
        <v>晴梅花步如香故2</v>
      </c>
      <c r="K190" s="561" t="str">
        <f>IF(IFERROR(INDEX(EffectData!$G:$G,MATCH(J190,EffectData!$C:$C,0)),"")&amp;";"=";","",IFERROR(INDEX(EffectData!$G:$G,MATCH(J190,EffectData!$C:$C,0)),"")&amp;";")</f>
        <v>301050101;</v>
      </c>
      <c r="L190" s="561" t="str">
        <f t="shared" si="438"/>
        <v>晴梅花步如香故3</v>
      </c>
      <c r="M190" s="561" t="str">
        <f>IF(IFERROR(INDEX(EffectData!$G:$G,MATCH(L190,EffectData!$C:$C,0)),"")&amp;";"=";","",IFERROR(INDEX(EffectData!$G:$G,MATCH(L190,EffectData!$C:$C,0)),"")&amp;";")</f>
        <v>301050102;</v>
      </c>
      <c r="N190" s="561" t="str">
        <f t="shared" si="439"/>
        <v>晴梅花步如香故4</v>
      </c>
      <c r="O190" s="561"/>
    </row>
    <row r="191" spans="1:15" x14ac:dyDescent="0.25">
      <c r="A191" s="221">
        <f>VLOOKUP(D191,Sheet3!$C:$AP,40,0)</f>
        <v>3010502</v>
      </c>
      <c r="B191" s="221" t="s">
        <v>223</v>
      </c>
      <c r="C191" s="221" t="s">
        <v>225</v>
      </c>
      <c r="D191" s="221" t="s">
        <v>225</v>
      </c>
      <c r="E191" s="221"/>
      <c r="F191" s="221" t="str">
        <f t="shared" ref="F191:F193" si="440">I191&amp;K191&amp;M191</f>
        <v>301050200;</v>
      </c>
      <c r="G191" s="70">
        <v>0</v>
      </c>
      <c r="H191" s="561" t="str">
        <f t="shared" ref="H191:H193" si="441">B191&amp;C191&amp;$I$2</f>
        <v>晴梅花步群芳任妒1</v>
      </c>
      <c r="I191" s="561" t="str">
        <f>IF(IFERROR(INDEX(EffectData!$G:$G,MATCH(H191,EffectData!$C:$C,0)),"")&amp;";"=";","",IFERROR(INDEX(EffectData!$G:$G,MATCH(H191,EffectData!$C:$C,0)),"")&amp;";")</f>
        <v>301050200;</v>
      </c>
      <c r="J191" s="561" t="str">
        <f t="shared" si="415"/>
        <v>晴梅花步群芳任妒2</v>
      </c>
      <c r="L191" s="561" t="str">
        <f t="shared" ref="L191:L193" si="442">B191&amp;C191&amp;$M$2</f>
        <v>晴梅花步群芳任妒3</v>
      </c>
      <c r="N191" s="561" t="str">
        <f t="shared" ref="N191:N193" si="443">B191&amp;C191&amp;$O$2</f>
        <v>晴梅花步群芳任妒4</v>
      </c>
      <c r="O191" t="str">
        <f>IFERROR(INDEX(EffectData!$G:$G,MATCH(O183,EffectData!$C:$C,0)),"")</f>
        <v/>
      </c>
    </row>
    <row r="192" spans="1:15" x14ac:dyDescent="0.25">
      <c r="A192" s="221">
        <f>VLOOKUP(D192,Sheet3!$C:$AP,40,0)</f>
        <v>3010503</v>
      </c>
      <c r="B192" s="221" t="s">
        <v>223</v>
      </c>
      <c r="C192" s="221" t="s">
        <v>226</v>
      </c>
      <c r="D192" s="221" t="s">
        <v>226</v>
      </c>
      <c r="E192" s="221"/>
      <c r="F192" s="221" t="str">
        <f t="shared" si="440"/>
        <v>301050300;</v>
      </c>
      <c r="G192" s="70">
        <v>0</v>
      </c>
      <c r="H192" s="561" t="str">
        <f t="shared" si="441"/>
        <v>晴梅花步独寒归1</v>
      </c>
      <c r="I192" s="561" t="str">
        <f>IF(IFERROR(INDEX(EffectData!$G:$G,MATCH(H192,EffectData!$C:$C,0)),"")&amp;";"=";","",IFERROR(INDEX(EffectData!$G:$G,MATCH(H192,EffectData!$C:$C,0)),"")&amp;";")</f>
        <v>301050300;</v>
      </c>
      <c r="J192" s="561" t="str">
        <f t="shared" si="415"/>
        <v>晴梅花步独寒归2</v>
      </c>
      <c r="L192" s="561" t="str">
        <f t="shared" si="442"/>
        <v>晴梅花步独寒归3</v>
      </c>
      <c r="N192" s="561" t="str">
        <f t="shared" si="443"/>
        <v>晴梅花步独寒归4</v>
      </c>
      <c r="O192" t="str">
        <f>IFERROR(INDEX(EffectData!$G:$G,MATCH(O184,EffectData!$C:$C,0)),"")</f>
        <v/>
      </c>
    </row>
    <row r="193" spans="1:15" x14ac:dyDescent="0.25">
      <c r="A193" s="221">
        <f>VLOOKUP(D193,Sheet3!$C:$AP,40,0)</f>
        <v>3010504</v>
      </c>
      <c r="B193" s="221" t="s">
        <v>223</v>
      </c>
      <c r="C193" s="221" t="s">
        <v>227</v>
      </c>
      <c r="D193" s="221" t="s">
        <v>227</v>
      </c>
      <c r="E193" s="221"/>
      <c r="F193" s="221" t="str">
        <f t="shared" si="440"/>
        <v>301050400;</v>
      </c>
      <c r="G193" s="37">
        <v>0</v>
      </c>
      <c r="H193" s="561" t="str">
        <f t="shared" si="441"/>
        <v>晴梅花步暗香盖雪1</v>
      </c>
      <c r="I193" s="561" t="str">
        <f>IF(IFERROR(INDEX(EffectData!$G:$G,MATCH(H193,EffectData!$C:$C,0)),"")&amp;";"=";","",IFERROR(INDEX(EffectData!$G:$G,MATCH(H193,EffectData!$C:$C,0)),"")&amp;";")</f>
        <v>301050400;</v>
      </c>
      <c r="J193" s="561" t="str">
        <f t="shared" si="415"/>
        <v>晴梅花步暗香盖雪2</v>
      </c>
      <c r="L193" s="561" t="str">
        <f t="shared" si="442"/>
        <v>晴梅花步暗香盖雪3</v>
      </c>
      <c r="N193" s="561" t="str">
        <f t="shared" si="443"/>
        <v>晴梅花步暗香盖雪4</v>
      </c>
      <c r="O193" t="str">
        <f>IFERROR(INDEX(EffectData!$G:$G,MATCH(O190,EffectData!$C:$C,0)),"")</f>
        <v/>
      </c>
    </row>
    <row r="194" spans="1:15" x14ac:dyDescent="0.25">
      <c r="A194" s="221">
        <f>VLOOKUP(D194,Sheet3!$C:$AP,40,0)</f>
        <v>3010505</v>
      </c>
      <c r="B194" s="221" t="s">
        <v>223</v>
      </c>
      <c r="C194" s="221" t="s">
        <v>228</v>
      </c>
      <c r="D194" s="221" t="s">
        <v>228</v>
      </c>
      <c r="E194" s="221"/>
      <c r="F194" s="221" t="str">
        <f t="shared" ref="F194" si="444">I194&amp;K194&amp;M194</f>
        <v>301050500;</v>
      </c>
      <c r="G194" s="70">
        <v>0</v>
      </c>
      <c r="H194" s="561" t="str">
        <f t="shared" ref="H194" si="445">B194&amp;C194&amp;$I$2</f>
        <v>晴梅花步寒梅缀枝1</v>
      </c>
      <c r="I194" s="561" t="str">
        <f>IF(IFERROR(INDEX(EffectData!$G:$G,MATCH(H194,EffectData!$C:$C,0)),"")&amp;";"=";","",IFERROR(INDEX(EffectData!$G:$G,MATCH(H194,EffectData!$C:$C,0)),"")&amp;";")</f>
        <v>301050500;</v>
      </c>
      <c r="J194" s="561" t="str">
        <f t="shared" si="415"/>
        <v>晴梅花步寒梅缀枝2</v>
      </c>
      <c r="L194" s="561" t="str">
        <f t="shared" ref="L194" si="446">B194&amp;C194&amp;$M$2</f>
        <v>晴梅花步寒梅缀枝3</v>
      </c>
      <c r="N194" s="561" t="str">
        <f t="shared" ref="N194" si="447">B194&amp;C194&amp;$O$2</f>
        <v>晴梅花步寒梅缀枝4</v>
      </c>
      <c r="O194" t="str">
        <f>IFERROR(INDEX(EffectData!$G:$G,MATCH(O186,EffectData!$C:$C,0)),"")</f>
        <v/>
      </c>
    </row>
    <row r="195" spans="1:15" x14ac:dyDescent="0.25">
      <c r="A195" s="221">
        <f>VLOOKUP(D195,Sheet3!$C:$AP,40,0)</f>
        <v>3010506</v>
      </c>
      <c r="B195" s="221" t="s">
        <v>223</v>
      </c>
      <c r="C195" s="245" t="s">
        <v>229</v>
      </c>
      <c r="D195" s="245" t="s">
        <v>229</v>
      </c>
      <c r="E195" s="221"/>
      <c r="F195" s="221" t="str">
        <f t="shared" ref="F195:F196" si="448">I195&amp;K195&amp;M195</f>
        <v>301050600;</v>
      </c>
      <c r="G195" s="70">
        <v>0</v>
      </c>
      <c r="H195" s="561" t="str">
        <f t="shared" ref="H195:H196" si="449">B195&amp;C195&amp;$I$2</f>
        <v>晴梅花步傲骨梅十1</v>
      </c>
      <c r="I195" s="561" t="str">
        <f>IF(IFERROR(INDEX(EffectData!$G:$G,MATCH(H195,EffectData!$C:$C,0)),"")&amp;";"=";","",IFERROR(INDEX(EffectData!$G:$G,MATCH(H195,EffectData!$C:$C,0)),"")&amp;";")</f>
        <v>301050600;</v>
      </c>
      <c r="J195" s="561" t="str">
        <f t="shared" ref="J195" si="450">B195&amp;C195&amp;$K$2</f>
        <v>晴梅花步傲骨梅十2</v>
      </c>
      <c r="L195" s="561" t="str">
        <f t="shared" ref="L195:L196" si="451">B195&amp;C195&amp;$M$2</f>
        <v>晴梅花步傲骨梅十3</v>
      </c>
      <c r="N195" s="561" t="str">
        <f t="shared" ref="N195:N196" si="452">B195&amp;C195&amp;$O$2</f>
        <v>晴梅花步傲骨梅十4</v>
      </c>
      <c r="O195" t="str">
        <f>IFERROR(INDEX(EffectData!$G:$G,MATCH(O187,EffectData!$C:$C,0)),"")</f>
        <v/>
      </c>
    </row>
    <row r="196" spans="1:15" x14ac:dyDescent="0.25">
      <c r="A196" s="221">
        <f>VLOOKUP(D196,Sheet3!$C:$AP,40,0)</f>
        <v>3010507</v>
      </c>
      <c r="B196" s="221" t="s">
        <v>223</v>
      </c>
      <c r="C196" s="221" t="s">
        <v>230</v>
      </c>
      <c r="D196" s="221" t="s">
        <v>230</v>
      </c>
      <c r="E196" s="221"/>
      <c r="F196" s="221" t="str">
        <f t="shared" si="448"/>
        <v>301050700;</v>
      </c>
      <c r="G196" s="70">
        <v>0</v>
      </c>
      <c r="H196" s="561" t="str">
        <f t="shared" si="449"/>
        <v>晴梅花步暮诗咏雪1</v>
      </c>
      <c r="I196" s="561" t="str">
        <f>IF(IFERROR(INDEX(EffectData!$G:$G,MATCH(H196,EffectData!$C:$C,0)),"")&amp;";"=";","",IFERROR(INDEX(EffectData!$G:$G,MATCH(H196,EffectData!$C:$C,0)),"")&amp;";")</f>
        <v>301050700;</v>
      </c>
      <c r="J196" s="561" t="str">
        <f t="shared" si="415"/>
        <v>晴梅花步暮诗咏雪2</v>
      </c>
      <c r="L196" s="561" t="str">
        <f t="shared" si="451"/>
        <v>晴梅花步暮诗咏雪3</v>
      </c>
      <c r="N196" s="561" t="str">
        <f t="shared" si="452"/>
        <v>晴梅花步暮诗咏雪4</v>
      </c>
      <c r="O196" t="str">
        <f>IFERROR(INDEX(EffectData!$G:$G,MATCH(O193,EffectData!$C:$C,0)),"")</f>
        <v/>
      </c>
    </row>
    <row r="197" spans="1:15" x14ac:dyDescent="0.25">
      <c r="A197" s="221">
        <f>VLOOKUP(D197,Sheet3!$C:$AP,40,0)</f>
        <v>3010509</v>
      </c>
      <c r="B197" s="221" t="s">
        <v>223</v>
      </c>
      <c r="C197" s="221" t="s">
        <v>231</v>
      </c>
      <c r="D197" s="221" t="s">
        <v>231</v>
      </c>
      <c r="E197" s="221"/>
      <c r="F197" s="221" t="str">
        <f t="shared" ref="F197:F199" si="453">I197&amp;K197&amp;M197</f>
        <v>301050900;</v>
      </c>
      <c r="G197" s="70">
        <v>0</v>
      </c>
      <c r="H197" s="561" t="str">
        <f t="shared" ref="H197:H199" si="454">B197&amp;C197&amp;$I$2</f>
        <v>晴梅花步傲梅骨1</v>
      </c>
      <c r="I197" s="561" t="str">
        <f>IF(IFERROR(INDEX(EffectData!$G:$G,MATCH(H197,EffectData!$C:$C,0)),"")&amp;";"=";","",IFERROR(INDEX(EffectData!$G:$G,MATCH(H197,EffectData!$C:$C,0)),"")&amp;";")</f>
        <v>301050900;</v>
      </c>
      <c r="J197" s="561" t="str">
        <f t="shared" ref="J197" si="455">B197&amp;C197&amp;$K$2</f>
        <v>晴梅花步傲梅骨2</v>
      </c>
      <c r="L197" s="561" t="str">
        <f t="shared" ref="L197:L199" si="456">B197&amp;C197&amp;$M$2</f>
        <v>晴梅花步傲梅骨3</v>
      </c>
      <c r="N197" s="561" t="str">
        <f t="shared" ref="N197:N199" si="457">B197&amp;C197&amp;$O$2</f>
        <v>晴梅花步傲梅骨4</v>
      </c>
      <c r="O197" t="str">
        <f>IFERROR(INDEX(EffectData!$G:$G,MATCH(O194,EffectData!$C:$C,0)),"")</f>
        <v/>
      </c>
    </row>
    <row r="198" spans="1:15" x14ac:dyDescent="0.25">
      <c r="A198" s="150">
        <f>VLOOKUP(D198,Sheet3!$C:$AP,40,0)</f>
        <v>3010402</v>
      </c>
      <c r="B198" s="150" t="s">
        <v>232</v>
      </c>
      <c r="C198" s="168" t="s">
        <v>233</v>
      </c>
      <c r="D198" s="168" t="s">
        <v>233</v>
      </c>
      <c r="E198" s="168"/>
      <c r="F198" s="168" t="str">
        <f t="shared" si="453"/>
        <v>301040200;</v>
      </c>
      <c r="G198" s="37">
        <v>0</v>
      </c>
      <c r="H198" s="561" t="str">
        <f t="shared" si="454"/>
        <v>洛神踏雪步繁霜至曙1</v>
      </c>
      <c r="I198" s="561" t="str">
        <f>IF(IFERROR(INDEX(EffectData!$G:$G,MATCH(H198,EffectData!$C:$C,0)),"")&amp;";"=";","",IFERROR(INDEX(EffectData!$G:$G,MATCH(H198,EffectData!$C:$C,0)),"")&amp;";")</f>
        <v>301040200;</v>
      </c>
      <c r="J198" s="561" t="str">
        <f t="shared" si="415"/>
        <v>洛神踏雪步繁霜至曙2</v>
      </c>
      <c r="L198" s="561" t="str">
        <f t="shared" si="456"/>
        <v>洛神踏雪步繁霜至曙3</v>
      </c>
      <c r="N198" s="561" t="str">
        <f t="shared" si="457"/>
        <v>洛神踏雪步繁霜至曙4</v>
      </c>
      <c r="O198" t="str">
        <f>IFERROR(INDEX(EffectData!$G:$G,MATCH(O190,EffectData!$C:$C,0)),"")</f>
        <v/>
      </c>
    </row>
    <row r="199" spans="1:15" x14ac:dyDescent="0.25">
      <c r="A199" s="150">
        <f>VLOOKUP(D199,Sheet3!$C:$AP,40,0)</f>
        <v>3010403</v>
      </c>
      <c r="B199" s="150" t="s">
        <v>232</v>
      </c>
      <c r="C199" s="168" t="s">
        <v>234</v>
      </c>
      <c r="D199" s="168" t="s">
        <v>234</v>
      </c>
      <c r="E199" s="168"/>
      <c r="F199" s="168" t="str">
        <f t="shared" si="453"/>
        <v>301040300;</v>
      </c>
      <c r="G199" s="37">
        <v>0</v>
      </c>
      <c r="H199" s="561" t="str">
        <f t="shared" si="454"/>
        <v>洛神踏雪步洛水寒1</v>
      </c>
      <c r="I199" s="561" t="str">
        <f>IF(IFERROR(INDEX(EffectData!$G:$G,MATCH(H199,EffectData!$C:$C,0)),"")&amp;";"=";","",IFERROR(INDEX(EffectData!$G:$G,MATCH(H199,EffectData!$C:$C,0)),"")&amp;";")</f>
        <v>301040300;</v>
      </c>
      <c r="J199" s="561" t="str">
        <f t="shared" si="415"/>
        <v>洛神踏雪步洛水寒2</v>
      </c>
      <c r="L199" s="561" t="str">
        <f t="shared" si="456"/>
        <v>洛神踏雪步洛水寒3</v>
      </c>
      <c r="N199" s="561" t="str">
        <f t="shared" si="457"/>
        <v>洛神踏雪步洛水寒4</v>
      </c>
      <c r="O199" t="str">
        <f>IFERROR(INDEX(EffectData!$G:$G,MATCH(O193,EffectData!$C:$C,0)),"")</f>
        <v/>
      </c>
    </row>
    <row r="200" spans="1:15" x14ac:dyDescent="0.25">
      <c r="A200" s="150">
        <f>VLOOKUP(D200,Sheet3!$C:$AP,40,0)</f>
        <v>3010404</v>
      </c>
      <c r="B200" s="150" t="s">
        <v>232</v>
      </c>
      <c r="C200" s="168" t="s">
        <v>235</v>
      </c>
      <c r="D200" s="168" t="s">
        <v>235</v>
      </c>
      <c r="E200" s="168"/>
      <c r="F200" s="168" t="str">
        <f t="shared" ref="F200:F209" si="458">I200&amp;K200&amp;M200</f>
        <v>301040400;301040401;301040402;</v>
      </c>
      <c r="G200" s="37">
        <v>0</v>
      </c>
      <c r="H200" s="561" t="str">
        <f t="shared" ref="H200:H209" si="459">B200&amp;C200&amp;$I$2</f>
        <v>洛神踏雪步罗袂掩涕1</v>
      </c>
      <c r="I200" s="561" t="str">
        <f>IF(IFERROR(INDEX(EffectData!$G:$G,MATCH(H200,EffectData!$C:$C,0)),"")&amp;";"=";","",IFERROR(INDEX(EffectData!$G:$G,MATCH(H200,EffectData!$C:$C,0)),"")&amp;";")</f>
        <v>301040400;</v>
      </c>
      <c r="J200" s="561" t="str">
        <f t="shared" si="415"/>
        <v>洛神踏雪步罗袂掩涕2</v>
      </c>
      <c r="K200" s="561" t="str">
        <f>IF(IFERROR(INDEX(EffectData!$G:$G,MATCH(J200,EffectData!$C:$C,0)),"")&amp;";"=";","",IFERROR(INDEX(EffectData!$G:$G,MATCH(J200,EffectData!$C:$C,0)),"")&amp;";")</f>
        <v>301040401;</v>
      </c>
      <c r="L200" s="561" t="str">
        <f t="shared" ref="L200:L209" si="460">B200&amp;C200&amp;$M$2</f>
        <v>洛神踏雪步罗袂掩涕3</v>
      </c>
      <c r="M200" s="561" t="str">
        <f>IF(IFERROR(INDEX(EffectData!$G:$G,MATCH(L200,EffectData!$C:$C,0)),"")&amp;";"=";","",IFERROR(INDEX(EffectData!$G:$G,MATCH(L200,EffectData!$C:$C,0)),"")&amp;";")</f>
        <v>301040402;</v>
      </c>
      <c r="N200" s="561" t="str">
        <f t="shared" ref="N200:N209" si="461">B200&amp;C200&amp;$O$2</f>
        <v>洛神踏雪步罗袂掩涕4</v>
      </c>
      <c r="O200" t="str">
        <f>IFERROR(INDEX(EffectData!$G:$G,MATCH(O196,EffectData!$C:$C,0)),"")</f>
        <v/>
      </c>
    </row>
    <row r="201" spans="1:15" x14ac:dyDescent="0.25">
      <c r="A201" s="150">
        <f>VLOOKUP(D201,Sheet3!$C:$AP,40,0)</f>
        <v>3010405</v>
      </c>
      <c r="B201" s="150" t="s">
        <v>232</v>
      </c>
      <c r="C201" s="168" t="s">
        <v>236</v>
      </c>
      <c r="D201" s="168" t="s">
        <v>236</v>
      </c>
      <c r="E201" s="168"/>
      <c r="F201" s="168" t="str">
        <f t="shared" si="458"/>
        <v>301040500;</v>
      </c>
      <c r="G201" s="37">
        <v>0</v>
      </c>
      <c r="H201" s="561" t="str">
        <f t="shared" si="459"/>
        <v>洛神踏雪步暖玉生烟1</v>
      </c>
      <c r="I201" s="561" t="str">
        <f>IF(IFERROR(INDEX(EffectData!$G:$G,MATCH(H201,EffectData!$C:$C,0)),"")&amp;";"=";","",IFERROR(INDEX(EffectData!$G:$G,MATCH(H201,EffectData!$C:$C,0)),"")&amp;";")</f>
        <v>301040500;</v>
      </c>
      <c r="J201" s="561" t="str">
        <f t="shared" si="415"/>
        <v>洛神踏雪步暖玉生烟2</v>
      </c>
      <c r="K201" s="561" t="str">
        <f>IF(IFERROR(INDEX(EffectData!$G:$G,MATCH(J201,EffectData!$C:$C,0)),"")&amp;";"=";","",IFERROR(INDEX(EffectData!$G:$G,MATCH(J201,EffectData!$C:$C,0)),"")&amp;";")</f>
        <v/>
      </c>
      <c r="L201" s="561" t="str">
        <f t="shared" si="460"/>
        <v>洛神踏雪步暖玉生烟3</v>
      </c>
      <c r="M201" s="561" t="str">
        <f>IF(IFERROR(INDEX(EffectData!$G:$G,MATCH(L201,EffectData!$C:$C,0)),"")&amp;";"=";","",IFERROR(INDEX(EffectData!$G:$G,MATCH(L201,EffectData!$C:$C,0)),"")&amp;";")</f>
        <v/>
      </c>
      <c r="N201" s="561" t="str">
        <f t="shared" si="461"/>
        <v>洛神踏雪步暖玉生烟4</v>
      </c>
      <c r="O201" t="str">
        <f>IFERROR(INDEX(EffectData!$G:$G,MATCH(O196,EffectData!$C:$C,0)),"")</f>
        <v/>
      </c>
    </row>
    <row r="202" spans="1:15" x14ac:dyDescent="0.25">
      <c r="A202" s="150">
        <f>VLOOKUP(D202,Sheet3!$C:$AP,40,0)</f>
        <v>3010406</v>
      </c>
      <c r="B202" s="150" t="s">
        <v>232</v>
      </c>
      <c r="C202" s="168" t="s">
        <v>237</v>
      </c>
      <c r="D202" s="168" t="s">
        <v>237</v>
      </c>
      <c r="E202" s="168"/>
      <c r="F202" s="168" t="str">
        <f t="shared" ref="F202" si="462">I202&amp;K202&amp;M202</f>
        <v>301040600;</v>
      </c>
      <c r="G202" s="37">
        <v>0</v>
      </c>
      <c r="H202" s="561" t="str">
        <f t="shared" ref="H202" si="463">B202&amp;C202&amp;$I$2</f>
        <v>洛神踏雪步哀逝异乡1</v>
      </c>
      <c r="I202" s="561" t="str">
        <f>IF(IFERROR(INDEX(EffectData!$G:$G,MATCH(H202,EffectData!$C:$C,0)),"")&amp;";"=";","",IFERROR(INDEX(EffectData!$G:$G,MATCH(H202,EffectData!$C:$C,0)),"")&amp;";")</f>
        <v>301040600;</v>
      </c>
      <c r="J202" s="561" t="str">
        <f t="shared" ref="J202" si="464">B202&amp;C202&amp;$K$2</f>
        <v>洛神踏雪步哀逝异乡2</v>
      </c>
      <c r="K202" s="561" t="str">
        <f>IF(IFERROR(INDEX(EffectData!$G:$G,MATCH(J202,EffectData!$C:$C,0)),"")&amp;";"=";","",IFERROR(INDEX(EffectData!$G:$G,MATCH(J202,EffectData!$C:$C,0)),"")&amp;";")</f>
        <v/>
      </c>
      <c r="L202" s="561" t="str">
        <f t="shared" ref="L202" si="465">B202&amp;C202&amp;$M$2</f>
        <v>洛神踏雪步哀逝异乡3</v>
      </c>
      <c r="M202" s="561" t="str">
        <f>IF(IFERROR(INDEX(EffectData!$G:$G,MATCH(L202,EffectData!$C:$C,0)),"")&amp;";"=";","",IFERROR(INDEX(EffectData!$G:$G,MATCH(L202,EffectData!$C:$C,0)),"")&amp;";")</f>
        <v/>
      </c>
      <c r="N202" s="561" t="str">
        <f t="shared" ref="N202" si="466">B202&amp;C202&amp;$O$2</f>
        <v>洛神踏雪步哀逝异乡4</v>
      </c>
      <c r="O202" t="str">
        <f>IFERROR(INDEX(EffectData!$G:$G,MATCH(O198,EffectData!$C:$C,0)),"")</f>
        <v/>
      </c>
    </row>
    <row r="203" spans="1:15" x14ac:dyDescent="0.25">
      <c r="A203" s="150">
        <f>VLOOKUP(D203,Sheet3!$C:$AP,40,0)</f>
        <v>3010407</v>
      </c>
      <c r="B203" s="150" t="s">
        <v>232</v>
      </c>
      <c r="C203" s="168" t="s">
        <v>238</v>
      </c>
      <c r="D203" s="168" t="s">
        <v>238</v>
      </c>
      <c r="E203" s="168"/>
      <c r="F203" s="168" t="str">
        <f t="shared" si="458"/>
        <v>301040700;301040701;301040702;</v>
      </c>
      <c r="G203" s="37">
        <v>0</v>
      </c>
      <c r="H203" s="561" t="str">
        <f t="shared" si="459"/>
        <v>洛神踏雪步神宵蔽光1</v>
      </c>
      <c r="I203" s="561" t="str">
        <f>IF(IFERROR(INDEX(EffectData!$G:$G,MATCH(H203,EffectData!$C:$C,0)),"")&amp;";"=";","",IFERROR(INDEX(EffectData!$G:$G,MATCH(H203,EffectData!$C:$C,0)),"")&amp;";")</f>
        <v>301040700;</v>
      </c>
      <c r="J203" s="561" t="str">
        <f t="shared" si="415"/>
        <v>洛神踏雪步神宵蔽光2</v>
      </c>
      <c r="K203" s="561" t="str">
        <f>IF(IFERROR(INDEX(EffectData!$G:$G,MATCH(J203,EffectData!$C:$C,0)),"")&amp;";"=";","",IFERROR(INDEX(EffectData!$G:$G,MATCH(J203,EffectData!$C:$C,0)),"")&amp;";")</f>
        <v>301040701;</v>
      </c>
      <c r="L203" s="561" t="str">
        <f t="shared" si="460"/>
        <v>洛神踏雪步神宵蔽光3</v>
      </c>
      <c r="M203" s="561" t="str">
        <f>IF(IFERROR(INDEX(EffectData!$G:$G,MATCH(L203,EffectData!$C:$C,0)),"")&amp;";"=";","",IFERROR(INDEX(EffectData!$G:$G,MATCH(L203,EffectData!$C:$C,0)),"")&amp;";")</f>
        <v>301040702;</v>
      </c>
      <c r="N203" s="561" t="str">
        <f t="shared" si="461"/>
        <v>洛神踏雪步神宵蔽光4</v>
      </c>
      <c r="O203" t="str">
        <f>IFERROR(INDEX(EffectData!$G:$G,MATCH(O200,EffectData!$C:$C,0)),"")</f>
        <v/>
      </c>
    </row>
    <row r="204" spans="1:15" x14ac:dyDescent="0.25">
      <c r="A204" s="150">
        <f>VLOOKUP(D204,Sheet3!$C:$AP,40,0)</f>
        <v>3010408</v>
      </c>
      <c r="B204" s="150" t="s">
        <v>232</v>
      </c>
      <c r="C204" s="168" t="s">
        <v>239</v>
      </c>
      <c r="D204" s="168" t="s">
        <v>239</v>
      </c>
      <c r="E204" s="168"/>
      <c r="F204" s="168" t="str">
        <f t="shared" ref="F204" si="467">I204&amp;K204&amp;M204</f>
        <v>301040800;</v>
      </c>
      <c r="G204" s="37">
        <v>0</v>
      </c>
      <c r="H204" s="561" t="str">
        <f t="shared" ref="H204" si="468">B204&amp;C204&amp;$I$2</f>
        <v>洛神踏雪步鸣玉鸾偕1</v>
      </c>
      <c r="I204" s="561" t="str">
        <f>IF(IFERROR(INDEX(EffectData!$G:$G,MATCH(H204,EffectData!$C:$C,0)),"")&amp;";"=";","",IFERROR(INDEX(EffectData!$G:$G,MATCH(H204,EffectData!$C:$C,0)),"")&amp;";")</f>
        <v>301040800;</v>
      </c>
      <c r="J204" s="561" t="str">
        <f t="shared" ref="J204" si="469">B204&amp;C204&amp;$K$2</f>
        <v>洛神踏雪步鸣玉鸾偕2</v>
      </c>
      <c r="K204" s="561" t="str">
        <f>IF(IFERROR(INDEX(EffectData!$G:$G,MATCH(J204,EffectData!$C:$C,0)),"")&amp;";"=";","",IFERROR(INDEX(EffectData!$G:$G,MATCH(J204,EffectData!$C:$C,0)),"")&amp;";")</f>
        <v/>
      </c>
      <c r="L204" s="561" t="str">
        <f t="shared" ref="L204" si="470">B204&amp;C204&amp;$M$2</f>
        <v>洛神踏雪步鸣玉鸾偕3</v>
      </c>
      <c r="M204" s="561" t="str">
        <f>IF(IFERROR(INDEX(EffectData!$G:$G,MATCH(L204,EffectData!$C:$C,0)),"")&amp;";"=";","",IFERROR(INDEX(EffectData!$G:$G,MATCH(L204,EffectData!$C:$C,0)),"")&amp;";")</f>
        <v/>
      </c>
      <c r="N204" s="561" t="str">
        <f t="shared" ref="N204" si="471">B204&amp;C204&amp;$O$2</f>
        <v>洛神踏雪步鸣玉鸾偕4</v>
      </c>
      <c r="O204" t="str">
        <f>IFERROR(INDEX(EffectData!$G:$G,MATCH(O201,EffectData!$C:$C,0)),"")</f>
        <v/>
      </c>
    </row>
    <row r="205" spans="1:15" x14ac:dyDescent="0.25">
      <c r="A205" s="150">
        <f>VLOOKUP(D205,Sheet3!$C:$AP,40,0)</f>
        <v>3010409</v>
      </c>
      <c r="B205" s="150" t="s">
        <v>232</v>
      </c>
      <c r="C205" s="168" t="s">
        <v>240</v>
      </c>
      <c r="D205" s="168" t="s">
        <v>240</v>
      </c>
      <c r="E205" s="168"/>
      <c r="F205" s="168" t="str">
        <f t="shared" ref="F205" si="472">I205&amp;K205&amp;M205</f>
        <v>301040900;</v>
      </c>
      <c r="G205" s="37">
        <v>0</v>
      </c>
      <c r="H205" s="561" t="str">
        <f t="shared" ref="H205" si="473">B205&amp;C205&amp;$I$2</f>
        <v>洛神踏雪步飘摇仿佛1</v>
      </c>
      <c r="I205" s="561" t="str">
        <f>IF(IFERROR(INDEX(EffectData!$G:$G,MATCH(H205,EffectData!$C:$C,0)),"")&amp;";"=";","",IFERROR(INDEX(EffectData!$G:$G,MATCH(H205,EffectData!$C:$C,0)),"")&amp;";")</f>
        <v>301040900;</v>
      </c>
      <c r="J205" s="561" t="str">
        <f t="shared" ref="J205" si="474">B205&amp;C205&amp;$K$2</f>
        <v>洛神踏雪步飘摇仿佛2</v>
      </c>
      <c r="K205" s="561" t="str">
        <f>IF(IFERROR(INDEX(EffectData!$G:$G,MATCH(J205,EffectData!$C:$C,0)),"")&amp;";"=";","",IFERROR(INDEX(EffectData!$G:$G,MATCH(J205,EffectData!$C:$C,0)),"")&amp;";")</f>
        <v/>
      </c>
      <c r="L205" s="561" t="str">
        <f t="shared" ref="L205" si="475">B205&amp;C205&amp;$M$2</f>
        <v>洛神踏雪步飘摇仿佛3</v>
      </c>
      <c r="M205" s="561" t="str">
        <f>IF(IFERROR(INDEX(EffectData!$G:$G,MATCH(L205,EffectData!$C:$C,0)),"")&amp;";"=";","",IFERROR(INDEX(EffectData!$G:$G,MATCH(L205,EffectData!$C:$C,0)),"")&amp;";")</f>
        <v/>
      </c>
      <c r="N205" s="561" t="str">
        <f t="shared" ref="N205" si="476">B205&amp;C205&amp;$O$2</f>
        <v>洛神踏雪步飘摇仿佛4</v>
      </c>
      <c r="O205" t="str">
        <f>IFERROR(INDEX(EffectData!$G:$G,MATCH(O202,EffectData!$C:$C,0)),"")</f>
        <v/>
      </c>
    </row>
    <row r="206" spans="1:15" x14ac:dyDescent="0.25">
      <c r="A206" s="207">
        <f>VLOOKUP(D206,Sheet3!$C:$AP,40,0)</f>
        <v>3010602</v>
      </c>
      <c r="B206" s="207" t="s">
        <v>241</v>
      </c>
      <c r="C206" s="207" t="s">
        <v>242</v>
      </c>
      <c r="D206" s="207" t="s">
        <v>242</v>
      </c>
      <c r="E206" s="207"/>
      <c r="F206" s="207" t="str">
        <f t="shared" si="458"/>
        <v>301060200;</v>
      </c>
      <c r="G206" s="36">
        <v>0</v>
      </c>
      <c r="H206" s="561" t="str">
        <f t="shared" si="459"/>
        <v>犰狳穿滚术叠软猬1</v>
      </c>
      <c r="I206" s="561" t="str">
        <f>IF(IFERROR(INDEX(EffectData!$G:$G,MATCH(H206,EffectData!$C:$C,0)),"")&amp;";"=";","",IFERROR(INDEX(EffectData!$G:$G,MATCH(H206,EffectData!$C:$C,0)),"")&amp;";")</f>
        <v>301060200;</v>
      </c>
      <c r="J206" s="561" t="str">
        <f t="shared" ref="J206:J209" si="477">B206&amp;C206&amp;$K$2</f>
        <v>犰狳穿滚术叠软猬2</v>
      </c>
      <c r="L206" s="561" t="str">
        <f t="shared" si="460"/>
        <v>犰狳穿滚术叠软猬3</v>
      </c>
      <c r="N206" s="561" t="str">
        <f t="shared" si="461"/>
        <v>犰狳穿滚术叠软猬4</v>
      </c>
      <c r="O206" t="str">
        <f>IFERROR(INDEX(EffectData!$G:$G,MATCH(#REF!,EffectData!$C:$C,0)),"")</f>
        <v/>
      </c>
    </row>
    <row r="207" spans="1:15" x14ac:dyDescent="0.25">
      <c r="A207" s="207">
        <f>VLOOKUP(D207,Sheet3!$C:$AP,40,0)</f>
        <v>3010603</v>
      </c>
      <c r="B207" s="207" t="s">
        <v>241</v>
      </c>
      <c r="C207" s="207" t="s">
        <v>243</v>
      </c>
      <c r="D207" s="207" t="s">
        <v>243</v>
      </c>
      <c r="E207" s="207"/>
      <c r="F207" s="207" t="str">
        <f t="shared" si="458"/>
        <v>301060300;</v>
      </c>
      <c r="G207" s="36">
        <v>0</v>
      </c>
      <c r="H207" s="561" t="str">
        <f t="shared" si="459"/>
        <v>犰狳穿滚术甲御鳞1</v>
      </c>
      <c r="I207" s="561" t="str">
        <f>IF(IFERROR(INDEX(EffectData!$G:$G,MATCH(H207,EffectData!$C:$C,0)),"")&amp;";"=";","",IFERROR(INDEX(EffectData!$G:$G,MATCH(H207,EffectData!$C:$C,0)),"")&amp;";")</f>
        <v>301060300;</v>
      </c>
      <c r="J207" s="561" t="str">
        <f t="shared" si="477"/>
        <v>犰狳穿滚术甲御鳞2</v>
      </c>
      <c r="L207" s="561" t="str">
        <f t="shared" si="460"/>
        <v>犰狳穿滚术甲御鳞3</v>
      </c>
      <c r="N207" s="561" t="str">
        <f t="shared" si="461"/>
        <v>犰狳穿滚术甲御鳞4</v>
      </c>
      <c r="O207" t="str">
        <f>IFERROR(INDEX(EffectData!$G:$G,MATCH(O206,EffectData!$C:$C,0)),"")</f>
        <v/>
      </c>
    </row>
    <row r="208" spans="1:15" x14ac:dyDescent="0.25">
      <c r="A208" s="207">
        <f>VLOOKUP(D208,Sheet3!$C:$AP,40,0)</f>
        <v>3010604</v>
      </c>
      <c r="B208" s="207" t="s">
        <v>241</v>
      </c>
      <c r="C208" s="324" t="s">
        <v>244</v>
      </c>
      <c r="D208" s="324" t="s">
        <v>244</v>
      </c>
      <c r="E208" s="207"/>
      <c r="F208" s="207" t="str">
        <f t="shared" si="458"/>
        <v>301060400;</v>
      </c>
      <c r="G208" s="36">
        <v>0</v>
      </c>
      <c r="H208" s="561" t="str">
        <f t="shared" si="459"/>
        <v>犰狳穿滚术破洞伐庙1</v>
      </c>
      <c r="I208" s="561" t="str">
        <f>IF(IFERROR(INDEX(EffectData!$G:$G,MATCH(H208,EffectData!$C:$C,0)),"")&amp;";"=";","",IFERROR(INDEX(EffectData!$G:$G,MATCH(H208,EffectData!$C:$C,0)),"")&amp;";")</f>
        <v>301060400;</v>
      </c>
      <c r="J208" s="561" t="str">
        <f t="shared" si="477"/>
        <v>犰狳穿滚术破洞伐庙2</v>
      </c>
      <c r="K208" s="561" t="str">
        <f>IF(IFERROR(INDEX(EffectData!$G:$G,MATCH(J208,EffectData!$C:$C,0)),"")&amp;";"=";","",IFERROR(INDEX(EffectData!$G:$G,MATCH(J208,EffectData!$C:$C,0)),"")&amp;";")</f>
        <v/>
      </c>
      <c r="L208" s="561" t="str">
        <f t="shared" si="460"/>
        <v>犰狳穿滚术破洞伐庙3</v>
      </c>
      <c r="M208" s="561" t="str">
        <f>IF(IFERROR(INDEX(EffectData!$G:$G,MATCH(L208,EffectData!$C:$C,0)),"")&amp;";"=";","",IFERROR(INDEX(EffectData!$G:$G,MATCH(L208,EffectData!$C:$C,0)),"")&amp;";")</f>
        <v/>
      </c>
      <c r="N208" s="561" t="str">
        <f t="shared" si="461"/>
        <v>犰狳穿滚术破洞伐庙4</v>
      </c>
      <c r="O208" t="str">
        <f>IFERROR(INDEX(EffectData!$G:$G,MATCH(#REF!,EffectData!$C:$C,0)),"")</f>
        <v/>
      </c>
    </row>
    <row r="209" spans="1:15" x14ac:dyDescent="0.25">
      <c r="A209" s="207">
        <f>VLOOKUP(D209,Sheet3!$C:$AP,40,0)</f>
        <v>3010605</v>
      </c>
      <c r="B209" s="207" t="s">
        <v>241</v>
      </c>
      <c r="C209" s="207" t="s">
        <v>245</v>
      </c>
      <c r="D209" s="207" t="s">
        <v>245</v>
      </c>
      <c r="E209" s="207"/>
      <c r="F209" s="207" t="str">
        <f t="shared" si="458"/>
        <v>301060500;</v>
      </c>
      <c r="G209" s="36">
        <v>0</v>
      </c>
      <c r="H209" s="561" t="str">
        <f t="shared" si="459"/>
        <v>犰狳穿滚术寻隙定神1</v>
      </c>
      <c r="I209" s="561" t="str">
        <f>IF(IFERROR(INDEX(EffectData!$G:$G,MATCH(H209,EffectData!$C:$C,0)),"")&amp;";"=";","",IFERROR(INDEX(EffectData!$G:$G,MATCH(H209,EffectData!$C:$C,0)),"")&amp;";")</f>
        <v>301060500;</v>
      </c>
      <c r="J209" s="561" t="str">
        <f t="shared" si="477"/>
        <v>犰狳穿滚术寻隙定神2</v>
      </c>
      <c r="L209" s="561" t="str">
        <f t="shared" si="460"/>
        <v>犰狳穿滚术寻隙定神3</v>
      </c>
      <c r="N209" s="561" t="str">
        <f t="shared" si="461"/>
        <v>犰狳穿滚术寻隙定神4</v>
      </c>
      <c r="O209" t="str">
        <f>IFERROR(INDEX(EffectData!$G:$G,MATCH(O199,EffectData!$C:$C,0)),"")</f>
        <v/>
      </c>
    </row>
    <row r="210" spans="1:15" x14ac:dyDescent="0.25">
      <c r="A210" s="207">
        <f>VLOOKUP(D210,Sheet3!$C:$AP,40,0)</f>
        <v>3010606</v>
      </c>
      <c r="B210" s="207" t="s">
        <v>241</v>
      </c>
      <c r="C210" s="282" t="s">
        <v>246</v>
      </c>
      <c r="D210" s="282" t="s">
        <v>246</v>
      </c>
      <c r="E210" s="207"/>
      <c r="F210" s="207" t="str">
        <f t="shared" ref="F210" si="478">I210&amp;K210&amp;M210</f>
        <v>301060600;</v>
      </c>
      <c r="G210" s="36">
        <v>0</v>
      </c>
      <c r="H210" s="561" t="str">
        <f t="shared" ref="H210" si="479">B210&amp;C210&amp;$I$2</f>
        <v>犰狳穿滚术环犰无痕1</v>
      </c>
      <c r="I210" s="561" t="str">
        <f>IF(IFERROR(INDEX(EffectData!$G:$G,MATCH(H210,EffectData!$C:$C,0)),"")&amp;";"=";","",IFERROR(INDEX(EffectData!$G:$G,MATCH(H210,EffectData!$C:$C,0)),"")&amp;";")</f>
        <v>301060600;</v>
      </c>
      <c r="J210" s="561" t="str">
        <f t="shared" ref="J210" si="480">B210&amp;C210&amp;$K$2</f>
        <v>犰狳穿滚术环犰无痕2</v>
      </c>
      <c r="L210" s="561" t="str">
        <f t="shared" ref="L210" si="481">B210&amp;C210&amp;$M$2</f>
        <v>犰狳穿滚术环犰无痕3</v>
      </c>
      <c r="N210" s="561" t="str">
        <f t="shared" ref="N210" si="482">B210&amp;C210&amp;$O$2</f>
        <v>犰狳穿滚术环犰无痕4</v>
      </c>
      <c r="O210" t="str">
        <f>IFERROR(INDEX(EffectData!$G:$G,MATCH(O200,EffectData!$C:$C,0)),"")</f>
        <v/>
      </c>
    </row>
    <row r="211" spans="1:15" x14ac:dyDescent="0.25">
      <c r="A211" s="207">
        <f>VLOOKUP(D211,Sheet3!$C:$AP,40,0)</f>
        <v>3010607</v>
      </c>
      <c r="B211" s="207" t="s">
        <v>241</v>
      </c>
      <c r="C211" s="324" t="s">
        <v>247</v>
      </c>
      <c r="D211" s="324" t="s">
        <v>247</v>
      </c>
      <c r="E211" s="207"/>
      <c r="F211" s="207" t="str">
        <f t="shared" ref="F211" si="483">I211&amp;K211&amp;M211</f>
        <v>301060700;</v>
      </c>
      <c r="G211" s="36">
        <v>0</v>
      </c>
      <c r="H211" s="561" t="str">
        <f t="shared" ref="H211" si="484">B211&amp;C211&amp;$I$2</f>
        <v>犰狳穿滚术穿山梭海1</v>
      </c>
      <c r="I211" s="561" t="str">
        <f>IF(IFERROR(INDEX(EffectData!$G:$G,MATCH(H211,EffectData!$C:$C,0)),"")&amp;";"=";","",IFERROR(INDEX(EffectData!$G:$G,MATCH(H211,EffectData!$C:$C,0)),"")&amp;";")</f>
        <v>301060700;</v>
      </c>
      <c r="J211" s="561" t="str">
        <f t="shared" ref="J211" si="485">B211&amp;C211&amp;$K$2</f>
        <v>犰狳穿滚术穿山梭海2</v>
      </c>
      <c r="L211" s="561" t="str">
        <f t="shared" ref="L211" si="486">B211&amp;C211&amp;$M$2</f>
        <v>犰狳穿滚术穿山梭海3</v>
      </c>
      <c r="N211" s="561" t="str">
        <f t="shared" ref="N211" si="487">B211&amp;C211&amp;$O$2</f>
        <v>犰狳穿滚术穿山梭海4</v>
      </c>
      <c r="O211" t="str">
        <f>IFERROR(INDEX(EffectData!$G:$G,MATCH(O200,EffectData!$C:$C,0)),"")</f>
        <v/>
      </c>
    </row>
    <row r="212" spans="1:15" x14ac:dyDescent="0.25">
      <c r="A212" s="207">
        <f>VLOOKUP(D212,Sheet3!$C:$AP,40,0)</f>
        <v>3010608</v>
      </c>
      <c r="B212" s="207" t="s">
        <v>241</v>
      </c>
      <c r="C212" s="324" t="s">
        <v>248</v>
      </c>
      <c r="D212" s="324" t="s">
        <v>248</v>
      </c>
      <c r="E212" s="207"/>
      <c r="F212" s="207" t="str">
        <f t="shared" ref="F212" si="488">I212&amp;K212&amp;M212</f>
        <v>301060800;</v>
      </c>
      <c r="G212" s="36">
        <v>0</v>
      </c>
      <c r="H212" s="561" t="str">
        <f t="shared" ref="H212" si="489">B212&amp;C212&amp;$I$2</f>
        <v>犰狳穿滚术地霸身1</v>
      </c>
      <c r="I212" s="561" t="str">
        <f>IF(IFERROR(INDEX(EffectData!$G:$G,MATCH(H212,EffectData!$C:$C,0)),"")&amp;";"=";","",IFERROR(INDEX(EffectData!$G:$G,MATCH(H212,EffectData!$C:$C,0)),"")&amp;";")</f>
        <v>301060800;</v>
      </c>
      <c r="J212" s="561" t="str">
        <f t="shared" ref="J212" si="490">B212&amp;C212&amp;$K$2</f>
        <v>犰狳穿滚术地霸身2</v>
      </c>
      <c r="L212" s="561" t="str">
        <f t="shared" ref="L212" si="491">B212&amp;C212&amp;$M$2</f>
        <v>犰狳穿滚术地霸身3</v>
      </c>
      <c r="N212" s="561" t="str">
        <f t="shared" ref="N212" si="492">B212&amp;C212&amp;$O$2</f>
        <v>犰狳穿滚术地霸身4</v>
      </c>
      <c r="O212" t="str">
        <f>IFERROR(INDEX(EffectData!$G:$G,MATCH(O203,EffectData!$C:$C,0)),"")</f>
        <v/>
      </c>
    </row>
    <row r="213" spans="1:15" x14ac:dyDescent="0.25">
      <c r="A213" s="207">
        <f>VLOOKUP(D213,Sheet3!$C:$AP,40,0)</f>
        <v>3010609</v>
      </c>
      <c r="B213" s="207" t="s">
        <v>241</v>
      </c>
      <c r="C213" s="324" t="s">
        <v>249</v>
      </c>
      <c r="D213" s="324" t="s">
        <v>249</v>
      </c>
      <c r="E213" s="207"/>
      <c r="F213" s="207" t="str">
        <f t="shared" ref="F213:F214" si="493">I213&amp;K213&amp;M213</f>
        <v>301060900;</v>
      </c>
      <c r="G213" s="36">
        <v>0</v>
      </c>
      <c r="H213" s="561" t="str">
        <f t="shared" ref="H213:H214" si="494">B213&amp;C213&amp;$I$2</f>
        <v>犰狳穿滚术犰形穿叠1</v>
      </c>
      <c r="I213" s="561" t="str">
        <f>IF(IFERROR(INDEX(EffectData!$G:$G,MATCH(H213,EffectData!$C:$C,0)),"")&amp;";"=";","",IFERROR(INDEX(EffectData!$G:$G,MATCH(H213,EffectData!$C:$C,0)),"")&amp;";")</f>
        <v>301060900;</v>
      </c>
      <c r="J213" s="561" t="str">
        <f t="shared" ref="J213" si="495">B213&amp;C213&amp;$K$2</f>
        <v>犰狳穿滚术犰形穿叠2</v>
      </c>
      <c r="L213" s="561" t="str">
        <f t="shared" ref="L213:L214" si="496">B213&amp;C213&amp;$M$2</f>
        <v>犰狳穿滚术犰形穿叠3</v>
      </c>
      <c r="N213" s="561" t="str">
        <f t="shared" ref="N213:N214" si="497">B213&amp;C213&amp;$O$2</f>
        <v>犰狳穿滚术犰形穿叠4</v>
      </c>
      <c r="O213" t="str">
        <f>IFERROR(INDEX(EffectData!$G:$G,MATCH(O204,EffectData!$C:$C,0)),"")</f>
        <v/>
      </c>
    </row>
    <row r="214" spans="1:15" x14ac:dyDescent="0.25">
      <c r="A214" s="337">
        <f>VLOOKUP(D214,Sheet3!$C:$AP,40,0)</f>
        <v>3010702</v>
      </c>
      <c r="B214" s="337" t="s">
        <v>250</v>
      </c>
      <c r="C214" s="337" t="s">
        <v>251</v>
      </c>
      <c r="D214" s="337" t="s">
        <v>251</v>
      </c>
      <c r="E214" s="337"/>
      <c r="F214" s="337" t="str">
        <f t="shared" si="493"/>
        <v>301070200;</v>
      </c>
      <c r="G214" s="37">
        <v>0</v>
      </c>
      <c r="H214" s="561" t="str">
        <f t="shared" si="494"/>
        <v>梯云纵云鬟梯1</v>
      </c>
      <c r="I214" s="561" t="str">
        <f>IF(IFERROR(INDEX(EffectData!$G:$G,MATCH(H214,EffectData!$C:$C,0)),"")&amp;";"=";","",IFERROR(INDEX(EffectData!$G:$G,MATCH(H214,EffectData!$C:$C,0)),"")&amp;";")</f>
        <v>301070200;</v>
      </c>
      <c r="J214" s="561" t="str">
        <f t="shared" si="415"/>
        <v>梯云纵云鬟梯2</v>
      </c>
      <c r="L214" s="561" t="str">
        <f t="shared" si="496"/>
        <v>梯云纵云鬟梯3</v>
      </c>
      <c r="N214" s="561" t="str">
        <f t="shared" si="497"/>
        <v>梯云纵云鬟梯4</v>
      </c>
      <c r="O214" t="str">
        <f>IFERROR(INDEX(EffectData!$G:$G,MATCH(O196,EffectData!$C:$C,0)),"")</f>
        <v/>
      </c>
    </row>
    <row r="215" spans="1:15" x14ac:dyDescent="0.25">
      <c r="A215" s="337">
        <f>VLOOKUP(D215,Sheet3!$C:$AP,40,0)</f>
        <v>3010703</v>
      </c>
      <c r="B215" s="337" t="s">
        <v>250</v>
      </c>
      <c r="C215" s="337" t="s">
        <v>252</v>
      </c>
      <c r="D215" s="337" t="s">
        <v>252</v>
      </c>
      <c r="E215" s="337"/>
      <c r="F215" s="337" t="str">
        <f t="shared" ref="F215:F219" si="498">I215&amp;K215&amp;M215</f>
        <v>301070300;</v>
      </c>
      <c r="G215" s="37">
        <v>0</v>
      </c>
      <c r="H215" s="561" t="str">
        <f t="shared" ref="H215:H219" si="499">B215&amp;C215&amp;$I$2</f>
        <v>梯云纵太和游身法1</v>
      </c>
      <c r="I215" s="561" t="str">
        <f>IF(IFERROR(INDEX(EffectData!$G:$G,MATCH(H215,EffectData!$C:$C,0)),"")&amp;";"=";","",IFERROR(INDEX(EffectData!$G:$G,MATCH(H215,EffectData!$C:$C,0)),"")&amp;";")</f>
        <v>301070300;</v>
      </c>
      <c r="J215" s="561" t="str">
        <f t="shared" si="415"/>
        <v>梯云纵太和游身法2</v>
      </c>
      <c r="L215" s="561" t="str">
        <f t="shared" ref="L215:L219" si="500">B215&amp;C215&amp;$M$2</f>
        <v>梯云纵太和游身法3</v>
      </c>
      <c r="N215" s="561" t="str">
        <f t="shared" ref="N215:N219" si="501">B215&amp;C215&amp;$O$2</f>
        <v>梯云纵太和游身法4</v>
      </c>
      <c r="O215" t="str">
        <f>IFERROR(INDEX(EffectData!$G:$G,MATCH(O198,EffectData!$C:$C,0)),"")</f>
        <v/>
      </c>
    </row>
    <row r="216" spans="1:15" x14ac:dyDescent="0.25">
      <c r="A216" s="337">
        <f>VLOOKUP(D216,Sheet3!$C:$AP,40,0)</f>
        <v>3010705</v>
      </c>
      <c r="B216" s="337" t="s">
        <v>250</v>
      </c>
      <c r="C216" s="337" t="s">
        <v>253</v>
      </c>
      <c r="D216" s="337" t="s">
        <v>253</v>
      </c>
      <c r="E216" s="337"/>
      <c r="F216" s="337" t="str">
        <f t="shared" ref="F216" si="502">I216&amp;K216&amp;M216</f>
        <v>301070500;</v>
      </c>
      <c r="G216" s="37">
        <v>0</v>
      </c>
      <c r="H216" s="561" t="str">
        <f t="shared" ref="H216" si="503">B216&amp;C216&amp;$I$2</f>
        <v>梯云纵登云架1</v>
      </c>
      <c r="I216" s="561" t="str">
        <f>IF(IFERROR(INDEX(EffectData!$G:$G,MATCH(H216,EffectData!$C:$C,0)),"")&amp;";"=";","",IFERROR(INDEX(EffectData!$G:$G,MATCH(H216,EffectData!$C:$C,0)),"")&amp;";")</f>
        <v>301070500;</v>
      </c>
      <c r="J216" s="561" t="str">
        <f t="shared" si="415"/>
        <v>梯云纵登云架2</v>
      </c>
      <c r="K216" s="561" t="str">
        <f>IF(IFERROR(INDEX(EffectData!$G:$G,MATCH(J216,EffectData!$C:$C,0)),"")&amp;";"=";","",IFERROR(INDEX(EffectData!$G:$G,MATCH(J216,EffectData!$C:$C,0)),"")&amp;";")</f>
        <v/>
      </c>
      <c r="L216" s="561" t="str">
        <f t="shared" ref="L216" si="504">B216&amp;C216&amp;$M$2</f>
        <v>梯云纵登云架3</v>
      </c>
      <c r="M216" s="561" t="str">
        <f>IF(IFERROR(INDEX(EffectData!$G:$G,MATCH(L216,EffectData!$C:$C,0)),"")&amp;";"=";","",IFERROR(INDEX(EffectData!$G:$G,MATCH(L216,EffectData!$C:$C,0)),"")&amp;";")</f>
        <v/>
      </c>
      <c r="N216" s="561" t="str">
        <f t="shared" ref="N216" si="505">B216&amp;C216&amp;$O$2</f>
        <v>梯云纵登云架4</v>
      </c>
      <c r="O216" t="str">
        <f>IFERROR(INDEX(EffectData!$G:$G,MATCH(O211,EffectData!$C:$C,0)),"")</f>
        <v/>
      </c>
    </row>
    <row r="217" spans="1:15" x14ac:dyDescent="0.25">
      <c r="A217" s="337">
        <f>VLOOKUP(D217,Sheet3!$C:$AP,40,0)</f>
        <v>3010706</v>
      </c>
      <c r="B217" s="337" t="s">
        <v>250</v>
      </c>
      <c r="C217" s="337" t="s">
        <v>254</v>
      </c>
      <c r="D217" s="337" t="s">
        <v>254</v>
      </c>
      <c r="E217" s="337"/>
      <c r="F217" s="337" t="str">
        <f t="shared" si="498"/>
        <v>301070600;</v>
      </c>
      <c r="G217" s="37">
        <v>0</v>
      </c>
      <c r="H217" s="561" t="str">
        <f t="shared" si="499"/>
        <v>梯云纵破云势1</v>
      </c>
      <c r="I217" s="561" t="str">
        <f>IF(IFERROR(INDEX(EffectData!$G:$G,MATCH(H217,EffectData!$C:$C,0)),"")&amp;";"=";","",IFERROR(INDEX(EffectData!$G:$G,MATCH(H217,EffectData!$C:$C,0)),"")&amp;";")</f>
        <v>301070600;</v>
      </c>
      <c r="J217" s="561" t="str">
        <f t="shared" ref="J217" si="506">B217&amp;C217&amp;$K$2</f>
        <v>梯云纵破云势2</v>
      </c>
      <c r="K217" s="561" t="str">
        <f>IF(IFERROR(INDEX(EffectData!$G:$G,MATCH(J217,EffectData!$C:$C,0)),"")&amp;";"=";","",IFERROR(INDEX(EffectData!$G:$G,MATCH(J217,EffectData!$C:$C,0)),"")&amp;";")</f>
        <v/>
      </c>
      <c r="L217" s="561" t="str">
        <f t="shared" si="500"/>
        <v>梯云纵破云势3</v>
      </c>
      <c r="M217" s="561" t="str">
        <f>IF(IFERROR(INDEX(EffectData!$G:$G,MATCH(L217,EffectData!$C:$C,0)),"")&amp;";"=";","",IFERROR(INDEX(EffectData!$G:$G,MATCH(L217,EffectData!$C:$C,0)),"")&amp;";")</f>
        <v/>
      </c>
      <c r="N217" s="561" t="str">
        <f t="shared" si="501"/>
        <v>梯云纵破云势4</v>
      </c>
      <c r="O217" t="str">
        <f>IFERROR(INDEX(EffectData!$G:$G,MATCH(O212,EffectData!$C:$C,0)),"")</f>
        <v/>
      </c>
    </row>
    <row r="218" spans="1:15" x14ac:dyDescent="0.25">
      <c r="A218" s="337">
        <f>VLOOKUP(D218,Sheet3!$C:$AP,40,0)</f>
        <v>3010704</v>
      </c>
      <c r="B218" s="337" t="s">
        <v>250</v>
      </c>
      <c r="C218" s="337" t="s">
        <v>255</v>
      </c>
      <c r="D218" s="337" t="s">
        <v>255</v>
      </c>
      <c r="E218" s="337"/>
      <c r="F218" s="337" t="str">
        <f t="shared" si="498"/>
        <v>301070401;301070402;</v>
      </c>
      <c r="G218" s="37">
        <v>0</v>
      </c>
      <c r="H218" s="561" t="str">
        <f t="shared" si="499"/>
        <v>梯云纵归藏步1</v>
      </c>
      <c r="J218" s="561" t="str">
        <f t="shared" si="415"/>
        <v>梯云纵归藏步2</v>
      </c>
      <c r="K218" s="561" t="str">
        <f>IF(IFERROR(INDEX(EffectData!$G:$G,MATCH(J218,EffectData!$C:$C,0)),"")&amp;";"=";","",IFERROR(INDEX(EffectData!$G:$G,MATCH(J218,EffectData!$C:$C,0)),"")&amp;";")</f>
        <v>301070401;</v>
      </c>
      <c r="L218" s="561" t="str">
        <f t="shared" si="500"/>
        <v>梯云纵归藏步3</v>
      </c>
      <c r="M218" s="561" t="str">
        <f>IF(IFERROR(INDEX(EffectData!$G:$G,MATCH(L218,EffectData!$C:$C,0)),"")&amp;";"=";","",IFERROR(INDEX(EffectData!$G:$G,MATCH(L218,EffectData!$C:$C,0)),"")&amp;";")</f>
        <v>301070402;</v>
      </c>
      <c r="N218" s="561" t="str">
        <f t="shared" si="501"/>
        <v>梯云纵归藏步4</v>
      </c>
      <c r="O218" t="str">
        <f>IFERROR(INDEX(EffectData!$G:$G,MATCH(O214,EffectData!$C:$C,0)),"")</f>
        <v/>
      </c>
    </row>
    <row r="219" spans="1:15" x14ac:dyDescent="0.25">
      <c r="A219" s="337">
        <f>VLOOKUP(D219,Sheet3!$C:$AP,40,0)</f>
        <v>3010707</v>
      </c>
      <c r="B219" s="337" t="s">
        <v>250</v>
      </c>
      <c r="C219" s="337" t="s">
        <v>256</v>
      </c>
      <c r="D219" s="337" t="s">
        <v>256</v>
      </c>
      <c r="E219" s="337"/>
      <c r="F219" s="337" t="str">
        <f t="shared" si="498"/>
        <v>301070701;301070702;</v>
      </c>
      <c r="G219" s="37">
        <v>0</v>
      </c>
      <c r="H219" s="561" t="str">
        <f t="shared" si="499"/>
        <v>梯云纵周而始1</v>
      </c>
      <c r="J219" s="561" t="str">
        <f t="shared" si="415"/>
        <v>梯云纵周而始2</v>
      </c>
      <c r="K219" s="561" t="str">
        <f>IF(IFERROR(INDEX(EffectData!$G:$G,MATCH(J219,EffectData!$C:$C,0)),"")&amp;";"=";","",IFERROR(INDEX(EffectData!$G:$G,MATCH(J219,EffectData!$C:$C,0)),"")&amp;";")</f>
        <v>301070701;</v>
      </c>
      <c r="L219" s="561" t="str">
        <f t="shared" si="500"/>
        <v>梯云纵周而始3</v>
      </c>
      <c r="M219" s="561" t="str">
        <f>IF(IFERROR(INDEX(EffectData!$G:$G,MATCH(L219,EffectData!$C:$C,0)),"")&amp;";"=";","",IFERROR(INDEX(EffectData!$G:$G,MATCH(L219,EffectData!$C:$C,0)),"")&amp;";")</f>
        <v>301070702;</v>
      </c>
      <c r="N219" s="561" t="str">
        <f t="shared" si="501"/>
        <v>梯云纵周而始4</v>
      </c>
      <c r="O219" t="str">
        <f>IFERROR(INDEX(EffectData!$G:$G,MATCH(O218,EffectData!$C:$C,0)),"")</f>
        <v/>
      </c>
    </row>
    <row r="220" spans="1:15" x14ac:dyDescent="0.25">
      <c r="A220" s="337">
        <f>VLOOKUP(D220,Sheet3!$C:$AP,40,0)</f>
        <v>3010708</v>
      </c>
      <c r="B220" s="337" t="s">
        <v>250</v>
      </c>
      <c r="C220" s="337" t="s">
        <v>257</v>
      </c>
      <c r="D220" s="337" t="s">
        <v>257</v>
      </c>
      <c r="E220" s="337"/>
      <c r="F220" s="337" t="str">
        <f t="shared" ref="F220:F224" si="507">I220&amp;K220&amp;M220</f>
        <v>301070800;</v>
      </c>
      <c r="G220" s="37">
        <v>0</v>
      </c>
      <c r="H220" s="561" t="str">
        <f t="shared" ref="H220:H225" si="508">B220&amp;C220&amp;$I$2</f>
        <v>梯云纵复纵层云1</v>
      </c>
      <c r="I220" s="561" t="str">
        <f>IF(IFERROR(INDEX(EffectData!$G:$G,MATCH(H220,EffectData!$C:$C,0)),"")&amp;";"=";","",IFERROR(INDEX(EffectData!$G:$G,MATCH(H220,EffectData!$C:$C,0)),"")&amp;";")</f>
        <v>301070800;</v>
      </c>
      <c r="J220" s="561" t="str">
        <f t="shared" si="415"/>
        <v>梯云纵复纵层云2</v>
      </c>
      <c r="L220" s="561" t="str">
        <f t="shared" ref="L220:L225" si="509">B220&amp;C220&amp;$M$2</f>
        <v>梯云纵复纵层云3</v>
      </c>
      <c r="N220" s="561" t="str">
        <f t="shared" ref="N220:N225" si="510">B220&amp;C220&amp;$O$2</f>
        <v>梯云纵复纵层云4</v>
      </c>
      <c r="O220" t="str">
        <f>IFERROR(INDEX(EffectData!$G:$G,MATCH(O219,EffectData!$C:$C,0)),"")</f>
        <v/>
      </c>
    </row>
    <row r="221" spans="1:15" x14ac:dyDescent="0.25">
      <c r="A221" s="337">
        <f>VLOOKUP(D221,Sheet3!$C:$AP,40,0)</f>
        <v>3010709</v>
      </c>
      <c r="B221" s="337" t="s">
        <v>250</v>
      </c>
      <c r="C221" s="337" t="s">
        <v>258</v>
      </c>
      <c r="D221" s="337" t="s">
        <v>258</v>
      </c>
      <c r="E221" s="337"/>
      <c r="F221" s="337" t="str">
        <f t="shared" ref="F221" si="511">I221&amp;K221&amp;M221</f>
        <v>301070900;</v>
      </c>
      <c r="G221" s="37">
        <v>0</v>
      </c>
      <c r="H221" s="561" t="str">
        <f t="shared" ref="H221" si="512">B221&amp;C221&amp;$I$2</f>
        <v>梯云纵远望登云1</v>
      </c>
      <c r="I221" s="561" t="str">
        <f>IF(IFERROR(INDEX(EffectData!$G:$G,MATCH(H221,EffectData!$C:$C,0)),"")&amp;";"=";","",IFERROR(INDEX(EffectData!$G:$G,MATCH(H221,EffectData!$C:$C,0)),"")&amp;";")</f>
        <v>301070900;</v>
      </c>
      <c r="J221" s="561" t="str">
        <f t="shared" ref="J221" si="513">B221&amp;C221&amp;$K$2</f>
        <v>梯云纵远望登云2</v>
      </c>
      <c r="L221" s="561" t="str">
        <f t="shared" ref="L221" si="514">B221&amp;C221&amp;$M$2</f>
        <v>梯云纵远望登云3</v>
      </c>
      <c r="N221" s="561" t="str">
        <f t="shared" ref="N221" si="515">B221&amp;C221&amp;$O$2</f>
        <v>梯云纵远望登云4</v>
      </c>
      <c r="O221" t="str">
        <f>IFERROR(INDEX(EffectData!$G:$G,MATCH(O220,EffectData!$C:$C,0)),"")</f>
        <v/>
      </c>
    </row>
    <row r="222" spans="1:15" x14ac:dyDescent="0.25">
      <c r="A222" s="259">
        <f>VLOOKUP(D222,Sheet3!$C:$AP,40,0)</f>
        <v>3010802</v>
      </c>
      <c r="B222" s="259" t="s">
        <v>259</v>
      </c>
      <c r="C222" s="253" t="s">
        <v>260</v>
      </c>
      <c r="D222" s="253" t="s">
        <v>260</v>
      </c>
      <c r="E222" s="253"/>
      <c r="F222" s="253" t="str">
        <f t="shared" si="507"/>
        <v>301080200;</v>
      </c>
      <c r="G222" s="37">
        <v>0</v>
      </c>
      <c r="H222" s="561" t="str">
        <f t="shared" si="508"/>
        <v>魍魉诡步影残乱1</v>
      </c>
      <c r="I222" s="561" t="str">
        <f>IF(IFERROR(INDEX(EffectData!$G:$G,MATCH(H222,EffectData!$C:$C,0)),"")&amp;";"=";","",IFERROR(INDEX(EffectData!$G:$G,MATCH(H222,EffectData!$C:$C,0)),"")&amp;";")</f>
        <v>301080200;</v>
      </c>
      <c r="J222" s="561" t="str">
        <f t="shared" si="415"/>
        <v>魍魉诡步影残乱2</v>
      </c>
      <c r="L222" s="561" t="str">
        <f t="shared" si="509"/>
        <v>魍魉诡步影残乱3</v>
      </c>
      <c r="N222" s="561" t="str">
        <f t="shared" si="510"/>
        <v>魍魉诡步影残乱4</v>
      </c>
      <c r="O222" t="str">
        <f>IFERROR(INDEX(EffectData!$G:$G,MATCH(O220,EffectData!$C:$C,0)),"")</f>
        <v/>
      </c>
    </row>
    <row r="223" spans="1:15" x14ac:dyDescent="0.25">
      <c r="A223" s="259">
        <f>VLOOKUP(D223,Sheet3!$C:$AP,40,0)</f>
        <v>3010803</v>
      </c>
      <c r="B223" s="259" t="s">
        <v>259</v>
      </c>
      <c r="C223" s="253" t="s">
        <v>261</v>
      </c>
      <c r="D223" s="253" t="s">
        <v>261</v>
      </c>
      <c r="E223" s="253"/>
      <c r="F223" s="253" t="str">
        <f t="shared" si="507"/>
        <v>301080300;</v>
      </c>
      <c r="G223" s="37">
        <v>0</v>
      </c>
      <c r="H223" s="561" t="str">
        <f t="shared" si="508"/>
        <v>魍魉诡步晓残蛊1</v>
      </c>
      <c r="I223" s="561" t="str">
        <f>IF(IFERROR(INDEX(EffectData!$G:$G,MATCH(H223,EffectData!$C:$C,0)),"")&amp;";"=";","",IFERROR(INDEX(EffectData!$G:$G,MATCH(H223,EffectData!$C:$C,0)),"")&amp;";")</f>
        <v>301080300;</v>
      </c>
      <c r="J223" s="561" t="str">
        <f t="shared" si="415"/>
        <v>魍魉诡步晓残蛊2</v>
      </c>
      <c r="L223" s="561" t="str">
        <f t="shared" si="509"/>
        <v>魍魉诡步晓残蛊3</v>
      </c>
      <c r="N223" s="561" t="str">
        <f t="shared" si="510"/>
        <v>魍魉诡步晓残蛊4</v>
      </c>
      <c r="O223" t="str">
        <f>IFERROR(INDEX(EffectData!$G:$G,MATCH(O224,EffectData!$C:$C,0)),"")</f>
        <v/>
      </c>
    </row>
    <row r="224" spans="1:15" x14ac:dyDescent="0.25">
      <c r="A224" s="259">
        <f>VLOOKUP(D224,Sheet3!$C:$AP,40,0)</f>
        <v>3010804</v>
      </c>
      <c r="B224" s="259" t="s">
        <v>259</v>
      </c>
      <c r="C224" s="253" t="s">
        <v>262</v>
      </c>
      <c r="D224" s="253" t="s">
        <v>262</v>
      </c>
      <c r="E224" s="253"/>
      <c r="F224" s="253" t="str">
        <f t="shared" si="507"/>
        <v>301080400;</v>
      </c>
      <c r="G224" s="37">
        <v>0</v>
      </c>
      <c r="H224" s="561" t="str">
        <f t="shared" si="508"/>
        <v>魍魉诡步草木皆兵1</v>
      </c>
      <c r="I224" s="561" t="str">
        <f>IF(IFERROR(INDEX(EffectData!$G:$G,MATCH(H224,EffectData!$C:$C,0)),"")&amp;";"=";","",IFERROR(INDEX(EffectData!$G:$G,MATCH(H224,EffectData!$C:$C,0)),"")&amp;";")</f>
        <v>301080400;</v>
      </c>
      <c r="J224" s="561" t="str">
        <f t="shared" si="415"/>
        <v>魍魉诡步草木皆兵2</v>
      </c>
      <c r="L224" s="561" t="str">
        <f t="shared" si="509"/>
        <v>魍魉诡步草木皆兵3</v>
      </c>
      <c r="N224" s="561" t="str">
        <f t="shared" si="510"/>
        <v>魍魉诡步草木皆兵4</v>
      </c>
      <c r="O224" t="str">
        <f>IFERROR(INDEX(EffectData!$G:$G,MATCH(O219,EffectData!$C:$C,0)),"")</f>
        <v/>
      </c>
    </row>
    <row r="225" spans="1:15" x14ac:dyDescent="0.25">
      <c r="A225" s="259">
        <f>VLOOKUP(D225,Sheet3!$C:$AP,40,0)</f>
        <v>3010806</v>
      </c>
      <c r="B225" s="259" t="s">
        <v>259</v>
      </c>
      <c r="C225" s="249" t="s">
        <v>263</v>
      </c>
      <c r="D225" s="249" t="s">
        <v>263</v>
      </c>
      <c r="E225" s="253"/>
      <c r="F225" s="253" t="s">
        <v>264</v>
      </c>
      <c r="G225" s="37">
        <v>0</v>
      </c>
      <c r="H225" s="561" t="str">
        <f t="shared" si="508"/>
        <v>魍魉诡步噬骨吸髓1</v>
      </c>
      <c r="I225" s="561" t="str">
        <f>IF(IFERROR(INDEX(EffectData!$G:$G,MATCH(H225,EffectData!$C:$C,0)),"")&amp;";"=";","",IFERROR(INDEX(EffectData!$G:$G,MATCH(H225,EffectData!$C:$C,0)),"")&amp;";")</f>
        <v>301080600;</v>
      </c>
      <c r="J225" s="561" t="str">
        <f t="shared" ref="J225" si="516">B225&amp;C225&amp;$K$2</f>
        <v>魍魉诡步噬骨吸髓2</v>
      </c>
      <c r="K225" s="561" t="str">
        <f>IF(IFERROR(INDEX(EffectData!$G:$G,MATCH(J225,EffectData!$C:$C,0)),"")&amp;";"=";","",IFERROR(INDEX(EffectData!$G:$G,MATCH(J225,EffectData!$C:$C,0)),"")&amp;";")</f>
        <v>301080601;</v>
      </c>
      <c r="L225" s="561" t="str">
        <f t="shared" si="509"/>
        <v>魍魉诡步噬骨吸髓3</v>
      </c>
      <c r="M225" s="561" t="str">
        <f>IF(IFERROR(INDEX(EffectData!$G:$G,MATCH(L225,EffectData!$C:$C,0)),"")&amp;";"=";","",IFERROR(INDEX(EffectData!$G:$G,MATCH(L225,EffectData!$C:$C,0)),"")&amp;";")</f>
        <v>301080602;</v>
      </c>
      <c r="N225" s="561" t="str">
        <f t="shared" si="510"/>
        <v>魍魉诡步噬骨吸髓4</v>
      </c>
      <c r="O225" s="561" t="str">
        <f>IF(IFERROR(INDEX(EffectData!$G:$G,MATCH(N225,EffectData!$C:$C,0)),"")&amp;";"=";","",IFERROR(INDEX(EffectData!$G:$G,MATCH(N225,EffectData!$C:$C,0)),"")&amp;";")</f>
        <v>301080603;</v>
      </c>
    </row>
    <row r="226" spans="1:15" x14ac:dyDescent="0.25">
      <c r="A226" s="259">
        <f>VLOOKUP(D226,Sheet3!$C:$AP,40,0)</f>
        <v>3010805</v>
      </c>
      <c r="B226" s="259" t="s">
        <v>259</v>
      </c>
      <c r="C226" s="253" t="s">
        <v>265</v>
      </c>
      <c r="D226" s="253" t="s">
        <v>265</v>
      </c>
      <c r="E226" s="253"/>
      <c r="F226" s="253" t="str">
        <f t="shared" ref="F226:F227" si="517">I226&amp;K226&amp;M226</f>
        <v>301080500;</v>
      </c>
      <c r="G226" s="37">
        <v>0</v>
      </c>
      <c r="H226" s="561" t="str">
        <f t="shared" ref="H226:H227" si="518">B226&amp;C226&amp;$I$2</f>
        <v>魍魉诡步猎戮无常1</v>
      </c>
      <c r="I226" s="561" t="str">
        <f>IF(IFERROR(INDEX(EffectData!$G:$G,MATCH(H226,EffectData!$C:$C,0)),"")&amp;";"=";","",IFERROR(INDEX(EffectData!$G:$G,MATCH(H226,EffectData!$C:$C,0)),"")&amp;";")</f>
        <v>301080500;</v>
      </c>
      <c r="J226" s="561" t="str">
        <f t="shared" si="415"/>
        <v>魍魉诡步猎戮无常2</v>
      </c>
      <c r="L226" s="561" t="str">
        <f t="shared" ref="L226:L227" si="519">B226&amp;C226&amp;$M$2</f>
        <v>魍魉诡步猎戮无常3</v>
      </c>
      <c r="N226" s="561" t="str">
        <f t="shared" ref="N226:N227" si="520">B226&amp;C226&amp;$O$2</f>
        <v>魍魉诡步猎戮无常4</v>
      </c>
      <c r="O226" t="str">
        <f>IFERROR(INDEX(EffectData!$G:$G,MATCH(O222,EffectData!$C:$C,0)),"")</f>
        <v/>
      </c>
    </row>
    <row r="227" spans="1:15" x14ac:dyDescent="0.25">
      <c r="A227" s="259">
        <f>VLOOKUP(D227,Sheet3!$C:$AP,40,0)</f>
        <v>3010807</v>
      </c>
      <c r="B227" s="259" t="s">
        <v>259</v>
      </c>
      <c r="C227" s="253" t="s">
        <v>266</v>
      </c>
      <c r="D227" s="253" t="s">
        <v>266</v>
      </c>
      <c r="E227" s="253"/>
      <c r="F227" s="253" t="str">
        <f t="shared" si="517"/>
        <v>301080700;</v>
      </c>
      <c r="G227" s="37">
        <v>0</v>
      </c>
      <c r="H227" s="561" t="str">
        <f t="shared" si="518"/>
        <v>魍魉诡步潜影炼形1</v>
      </c>
      <c r="I227" s="561" t="str">
        <f>IF(IFERROR(INDEX(EffectData!$G:$G,MATCH(H227,EffectData!$C:$C,0)),"")&amp;";"=";","",IFERROR(INDEX(EffectData!$G:$G,MATCH(H227,EffectData!$C:$C,0)),"")&amp;";")</f>
        <v>301080700;</v>
      </c>
      <c r="J227" s="561" t="str">
        <f t="shared" si="415"/>
        <v>魍魉诡步潜影炼形2</v>
      </c>
      <c r="L227" s="561" t="str">
        <f t="shared" si="519"/>
        <v>魍魉诡步潜影炼形3</v>
      </c>
      <c r="N227" s="561" t="str">
        <f t="shared" si="520"/>
        <v>魍魉诡步潜影炼形4</v>
      </c>
      <c r="O227" t="str">
        <f>IFERROR(INDEX(EffectData!$G:$G,MATCH(O224,EffectData!$C:$C,0)),"")</f>
        <v/>
      </c>
    </row>
    <row r="228" spans="1:15" x14ac:dyDescent="0.25">
      <c r="A228" s="259">
        <f>VLOOKUP(D228,Sheet3!$C:$AP,40,0)</f>
        <v>3010808</v>
      </c>
      <c r="B228" s="259" t="s">
        <v>259</v>
      </c>
      <c r="C228" s="249" t="s">
        <v>267</v>
      </c>
      <c r="D228" s="249" t="s">
        <v>267</v>
      </c>
      <c r="E228" s="253"/>
      <c r="F228" s="253" t="str">
        <f t="shared" ref="F228:F232" si="521">I228&amp;K228&amp;M228</f>
        <v>301080800;</v>
      </c>
      <c r="G228" s="37">
        <v>0</v>
      </c>
      <c r="H228" s="561" t="str">
        <f t="shared" ref="H228:H232" si="522">B228&amp;C228&amp;$I$2</f>
        <v>魍魉诡步十殿阎罗1</v>
      </c>
      <c r="I228" s="561" t="str">
        <f>IF(IFERROR(INDEX(EffectData!$G:$G,MATCH(H228,EffectData!$C:$C,0)),"")&amp;";"=";","",IFERROR(INDEX(EffectData!$G:$G,MATCH(H228,EffectData!$C:$C,0)),"")&amp;";")</f>
        <v>301080800;</v>
      </c>
      <c r="J228" s="561" t="str">
        <f t="shared" ref="J228:J235" si="523">B228&amp;C228&amp;$K$2</f>
        <v>魍魉诡步十殿阎罗2</v>
      </c>
      <c r="L228" s="561" t="str">
        <f t="shared" ref="L228:L232" si="524">B228&amp;C228&amp;$M$2</f>
        <v>魍魉诡步十殿阎罗3</v>
      </c>
      <c r="N228" s="561" t="str">
        <f t="shared" ref="N228:N232" si="525">B228&amp;C228&amp;$O$2</f>
        <v>魍魉诡步十殿阎罗4</v>
      </c>
      <c r="O228" t="str">
        <f>IFERROR(INDEX(EffectData!$G:$G,MATCH(O225,EffectData!$C:$C,0)),"")</f>
        <v/>
      </c>
    </row>
    <row r="229" spans="1:15" x14ac:dyDescent="0.25">
      <c r="A229" s="259">
        <f>VLOOKUP(D229,Sheet3!$C:$AP,40,0)</f>
        <v>3010809</v>
      </c>
      <c r="B229" s="259" t="s">
        <v>259</v>
      </c>
      <c r="C229" s="249" t="s">
        <v>268</v>
      </c>
      <c r="D229" s="249" t="s">
        <v>268</v>
      </c>
      <c r="E229" s="253"/>
      <c r="F229" s="253" t="str">
        <f t="shared" si="521"/>
        <v>301080900;</v>
      </c>
      <c r="G229" s="37">
        <v>0</v>
      </c>
      <c r="H229" s="561" t="str">
        <f t="shared" si="522"/>
        <v>魍魉诡步七诡扶步1</v>
      </c>
      <c r="I229" s="561" t="str">
        <f>IF(IFERROR(INDEX(EffectData!$G:$G,MATCH(H229,EffectData!$C:$C,0)),"")&amp;";"=";","",IFERROR(INDEX(EffectData!$G:$G,MATCH(H229,EffectData!$C:$C,0)),"")&amp;";")</f>
        <v>301080900;</v>
      </c>
      <c r="J229" s="561" t="str">
        <f t="shared" si="523"/>
        <v>魍魉诡步七诡扶步2</v>
      </c>
      <c r="L229" s="561" t="str">
        <f t="shared" si="524"/>
        <v>魍魉诡步七诡扶步3</v>
      </c>
      <c r="N229" s="561" t="str">
        <f t="shared" si="525"/>
        <v>魍魉诡步七诡扶步4</v>
      </c>
      <c r="O229" t="str">
        <f>IFERROR(INDEX(EffectData!$G:$G,MATCH(O226,EffectData!$C:$C,0)),"")</f>
        <v/>
      </c>
    </row>
    <row r="230" spans="1:15" x14ac:dyDescent="0.25">
      <c r="A230" s="783">
        <f>VLOOKUP(D230,Sheet3!$C:$AP,40,0)</f>
        <v>3010902</v>
      </c>
      <c r="B230" s="783" t="s">
        <v>269</v>
      </c>
      <c r="C230" s="33" t="s">
        <v>270</v>
      </c>
      <c r="D230" s="33" t="s">
        <v>270</v>
      </c>
      <c r="E230" s="783"/>
      <c r="F230" s="783" t="str">
        <f t="shared" si="521"/>
        <v>301090200;</v>
      </c>
      <c r="G230" s="784">
        <v>0</v>
      </c>
      <c r="H230" s="561" t="str">
        <f t="shared" si="522"/>
        <v>燕纵步雀环身1</v>
      </c>
      <c r="I230" s="561" t="str">
        <f>IF(IFERROR(INDEX(EffectData!$G:$G,MATCH(H230,EffectData!$C:$C,0)),"")&amp;";"=";","",IFERROR(INDEX(EffectData!$G:$G,MATCH(H230,EffectData!$C:$C,0)),"")&amp;";")</f>
        <v>301090200;</v>
      </c>
      <c r="J230" s="561" t="str">
        <f t="shared" si="523"/>
        <v>燕纵步雀环身2</v>
      </c>
      <c r="L230" s="561" t="str">
        <f t="shared" si="524"/>
        <v>燕纵步雀环身3</v>
      </c>
      <c r="N230" s="561" t="str">
        <f t="shared" si="525"/>
        <v>燕纵步雀环身4</v>
      </c>
      <c r="O230" t="str">
        <f>IFERROR(INDEX(EffectData!$G:$G,MATCH(O220,EffectData!$C:$C,0)),"")</f>
        <v/>
      </c>
    </row>
    <row r="231" spans="1:15" x14ac:dyDescent="0.25">
      <c r="A231" s="783">
        <f>VLOOKUP(D231,Sheet3!$C:$AP,40,0)</f>
        <v>3010903</v>
      </c>
      <c r="B231" s="783" t="s">
        <v>269</v>
      </c>
      <c r="C231" s="33" t="s">
        <v>271</v>
      </c>
      <c r="D231" s="33" t="s">
        <v>271</v>
      </c>
      <c r="E231" s="783"/>
      <c r="F231" s="783" t="str">
        <f t="shared" si="521"/>
        <v>301090300;</v>
      </c>
      <c r="G231" s="784">
        <v>0</v>
      </c>
      <c r="H231" s="561" t="str">
        <f t="shared" si="522"/>
        <v>燕纵步游隼目1</v>
      </c>
      <c r="I231" s="561" t="str">
        <f>IF(IFERROR(INDEX(EffectData!$G:$G,MATCH(H231,EffectData!$C:$C,0)),"")&amp;";"=";","",IFERROR(INDEX(EffectData!$G:$G,MATCH(H231,EffectData!$C:$C,0)),"")&amp;";")</f>
        <v>301090300;</v>
      </c>
      <c r="J231" s="561" t="str">
        <f t="shared" si="523"/>
        <v>燕纵步游隼目2</v>
      </c>
      <c r="L231" s="561" t="str">
        <f t="shared" si="524"/>
        <v>燕纵步游隼目3</v>
      </c>
      <c r="N231" s="561" t="str">
        <f t="shared" si="525"/>
        <v>燕纵步游隼目4</v>
      </c>
      <c r="O231" t="str">
        <f>IFERROR(INDEX(EffectData!$G:$G,MATCH(O222,EffectData!$C:$C,0)),"")</f>
        <v/>
      </c>
    </row>
    <row r="232" spans="1:15" x14ac:dyDescent="0.25">
      <c r="A232" s="783">
        <f>VLOOKUP(D232,Sheet3!$C:$AP,40,0)</f>
        <v>3010904</v>
      </c>
      <c r="B232" s="783" t="s">
        <v>269</v>
      </c>
      <c r="C232" s="783" t="s">
        <v>272</v>
      </c>
      <c r="D232" s="783" t="s">
        <v>272</v>
      </c>
      <c r="E232" s="783"/>
      <c r="F232" s="783" t="str">
        <f t="shared" si="521"/>
        <v>301090400;</v>
      </c>
      <c r="G232" s="784">
        <v>0</v>
      </c>
      <c r="H232" s="561" t="str">
        <f t="shared" si="522"/>
        <v>燕纵步驻栖巢1</v>
      </c>
      <c r="I232" s="561" t="str">
        <f>IF(IFERROR(INDEX(EffectData!$G:$G,MATCH(H232,EffectData!$C:$C,0)),"")&amp;";"=";","",IFERROR(INDEX(EffectData!$G:$G,MATCH(H232,EffectData!$C:$C,0)),"")&amp;";")</f>
        <v>301090400;</v>
      </c>
      <c r="J232" s="561" t="str">
        <f t="shared" si="523"/>
        <v>燕纵步驻栖巢2</v>
      </c>
      <c r="L232" s="561" t="str">
        <f t="shared" si="524"/>
        <v>燕纵步驻栖巢3</v>
      </c>
      <c r="N232" s="561" t="str">
        <f t="shared" si="525"/>
        <v>燕纵步驻栖巢4</v>
      </c>
      <c r="O232" t="str">
        <f>IFERROR(INDEX(EffectData!$G:$G,MATCH(O219,EffectData!$C:$C,0)),"")</f>
        <v/>
      </c>
    </row>
    <row r="233" spans="1:15" x14ac:dyDescent="0.25">
      <c r="A233" s="783">
        <f>VLOOKUP(D233,Sheet3!$C:$AP,40,0)</f>
        <v>3010905</v>
      </c>
      <c r="B233" s="783" t="s">
        <v>269</v>
      </c>
      <c r="C233" s="33" t="s">
        <v>273</v>
      </c>
      <c r="D233" s="33" t="s">
        <v>273</v>
      </c>
      <c r="E233" s="783"/>
      <c r="F233" s="783" t="str">
        <f t="shared" ref="F233" si="526">I233&amp;K233&amp;M233</f>
        <v>301090500;</v>
      </c>
      <c r="G233" s="784">
        <v>0</v>
      </c>
      <c r="H233" s="561" t="str">
        <f t="shared" ref="H233" si="527">B233&amp;C233&amp;$I$2</f>
        <v>燕纵步燕踏云1</v>
      </c>
      <c r="I233" s="561" t="str">
        <f>IF(IFERROR(INDEX(EffectData!$G:$G,MATCH(H233,EffectData!$C:$C,0)),"")&amp;";"=";","",IFERROR(INDEX(EffectData!$G:$G,MATCH(H233,EffectData!$C:$C,0)),"")&amp;";")</f>
        <v>301090500;</v>
      </c>
      <c r="J233" s="561" t="str">
        <f t="shared" si="523"/>
        <v>燕纵步燕踏云2</v>
      </c>
      <c r="L233" s="561" t="str">
        <f t="shared" ref="L233" si="528">B233&amp;C233&amp;$M$2</f>
        <v>燕纵步燕踏云3</v>
      </c>
      <c r="N233" s="561" t="str">
        <f t="shared" ref="N233" si="529">B233&amp;C233&amp;$O$2</f>
        <v>燕纵步燕踏云4</v>
      </c>
      <c r="O233" t="str">
        <f>IFERROR(INDEX(EffectData!$G:$G,MATCH(O220,EffectData!$C:$C,0)),"")</f>
        <v/>
      </c>
    </row>
    <row r="234" spans="1:15" x14ac:dyDescent="0.25">
      <c r="A234" s="783">
        <f>VLOOKUP(D234,Sheet3!$C:$AP,40,0)</f>
        <v>3010906</v>
      </c>
      <c r="B234" s="783" t="s">
        <v>269</v>
      </c>
      <c r="C234" s="33" t="s">
        <v>274</v>
      </c>
      <c r="D234" s="33" t="s">
        <v>274</v>
      </c>
      <c r="E234" s="783"/>
      <c r="F234" s="783" t="str">
        <f t="shared" ref="F234:F235" si="530">I234&amp;K234&amp;M234</f>
        <v>301090600;</v>
      </c>
      <c r="G234" s="784">
        <v>0</v>
      </c>
      <c r="H234" s="561" t="str">
        <f t="shared" ref="H234:H235" si="531">B234&amp;C234&amp;$I$2</f>
        <v>燕纵步燕子掠水1</v>
      </c>
      <c r="I234" s="561" t="str">
        <f>IF(IFERROR(INDEX(EffectData!$G:$G,MATCH(H234,EffectData!$C:$C,0)),"")&amp;";"=";","",IFERROR(INDEX(EffectData!$G:$G,MATCH(H234,EffectData!$C:$C,0)),"")&amp;";")</f>
        <v>301090600;</v>
      </c>
      <c r="J234" s="561" t="str">
        <f t="shared" si="523"/>
        <v>燕纵步燕子掠水2</v>
      </c>
      <c r="L234" s="561" t="str">
        <f t="shared" ref="L234:L235" si="532">B234&amp;C234&amp;$M$2</f>
        <v>燕纵步燕子掠水3</v>
      </c>
      <c r="N234" s="561" t="str">
        <f t="shared" ref="N234:N235" si="533">B234&amp;C234&amp;$O$2</f>
        <v>燕纵步燕子掠水4</v>
      </c>
      <c r="O234" t="str">
        <f>IFERROR(INDEX(EffectData!$G:$G,MATCH(O223,EffectData!$C:$C,0)),"")</f>
        <v/>
      </c>
    </row>
    <row r="235" spans="1:15" x14ac:dyDescent="0.25">
      <c r="A235" s="783">
        <f>VLOOKUP(D235,Sheet3!$C:$AP,40,0)</f>
        <v>3010907</v>
      </c>
      <c r="B235" s="783" t="s">
        <v>269</v>
      </c>
      <c r="C235" s="783" t="s">
        <v>275</v>
      </c>
      <c r="D235" s="783" t="s">
        <v>275</v>
      </c>
      <c r="E235" s="783"/>
      <c r="F235" s="783" t="str">
        <f t="shared" si="530"/>
        <v>301090700;</v>
      </c>
      <c r="G235" s="784">
        <v>0</v>
      </c>
      <c r="H235" s="561" t="str">
        <f t="shared" si="531"/>
        <v>燕纵步翅羽不落1</v>
      </c>
      <c r="I235" s="561" t="str">
        <f>IF(IFERROR(INDEX(EffectData!$G:$G,MATCH(H235,EffectData!$C:$C,0)),"")&amp;";"=";","",IFERROR(INDEX(EffectData!$G:$G,MATCH(H235,EffectData!$C:$C,0)),"")&amp;";")</f>
        <v>301090700;</v>
      </c>
      <c r="J235" s="561" t="str">
        <f t="shared" si="523"/>
        <v>燕纵步翅羽不落2</v>
      </c>
      <c r="L235" s="561" t="str">
        <f t="shared" si="532"/>
        <v>燕纵步翅羽不落3</v>
      </c>
      <c r="N235" s="561" t="str">
        <f t="shared" si="533"/>
        <v>燕纵步翅羽不落4</v>
      </c>
      <c r="O235" t="str">
        <f>IFERROR(INDEX(EffectData!$G:$G,MATCH(O232,EffectData!$C:$C,0)),"")</f>
        <v/>
      </c>
    </row>
    <row r="236" spans="1:15" x14ac:dyDescent="0.25">
      <c r="A236" s="783">
        <f>VLOOKUP(D236,Sheet3!$C:$AP,40,0)</f>
        <v>3010908</v>
      </c>
      <c r="B236" s="783" t="s">
        <v>269</v>
      </c>
      <c r="C236" s="34" t="s">
        <v>276</v>
      </c>
      <c r="D236" s="34" t="s">
        <v>276</v>
      </c>
      <c r="E236" s="783"/>
      <c r="F236" s="783" t="str">
        <f t="shared" ref="F236" si="534">I236&amp;K236&amp;M236</f>
        <v>301090800;</v>
      </c>
      <c r="G236" s="784">
        <v>0</v>
      </c>
      <c r="H236" s="561" t="str">
        <f t="shared" ref="H236" si="535">B236&amp;C236&amp;$I$2</f>
        <v>燕纵步掠水浮萍1</v>
      </c>
      <c r="I236" s="561" t="str">
        <f>IF(IFERROR(INDEX(EffectData!$G:$G,MATCH(H236,EffectData!$C:$C,0)),"")&amp;";"=";","",IFERROR(INDEX(EffectData!$G:$G,MATCH(H236,EffectData!$C:$C,0)),"")&amp;";")</f>
        <v>301090800;</v>
      </c>
      <c r="J236" s="561" t="str">
        <f t="shared" ref="J236" si="536">B236&amp;C236&amp;$K$2</f>
        <v>燕纵步掠水浮萍2</v>
      </c>
      <c r="L236" s="561" t="str">
        <f t="shared" ref="L236" si="537">B236&amp;C236&amp;$M$2</f>
        <v>燕纵步掠水浮萍3</v>
      </c>
      <c r="N236" s="561" t="str">
        <f t="shared" ref="N236" si="538">B236&amp;C236&amp;$O$2</f>
        <v>燕纵步掠水浮萍4</v>
      </c>
      <c r="O236" t="str">
        <f>IFERROR(INDEX(EffectData!$G:$G,MATCH(O233,EffectData!$C:$C,0)),"")</f>
        <v/>
      </c>
    </row>
    <row r="237" spans="1:15" x14ac:dyDescent="0.25">
      <c r="A237" s="783">
        <f>VLOOKUP(D237,Sheet3!$C:$AP,40,0)</f>
        <v>3010909</v>
      </c>
      <c r="B237" s="783" t="s">
        <v>269</v>
      </c>
      <c r="C237" s="33" t="s">
        <v>277</v>
      </c>
      <c r="D237" s="33" t="s">
        <v>277</v>
      </c>
      <c r="E237" s="783"/>
      <c r="F237" s="783" t="str">
        <f t="shared" ref="F237" si="539">I237&amp;K237&amp;M237</f>
        <v>301090900;</v>
      </c>
      <c r="G237" s="784">
        <v>0</v>
      </c>
      <c r="H237" s="561" t="str">
        <f t="shared" ref="H237" si="540">B237&amp;C237&amp;$I$2</f>
        <v>燕纵步叠燕1</v>
      </c>
      <c r="I237" s="561" t="str">
        <f>IF(IFERROR(INDEX(EffectData!$G:$G,MATCH(H237,EffectData!$C:$C,0)),"")&amp;";"=";","",IFERROR(INDEX(EffectData!$G:$G,MATCH(H237,EffectData!$C:$C,0)),"")&amp;";")</f>
        <v>301090900;</v>
      </c>
      <c r="J237" s="561" t="str">
        <f t="shared" ref="J237" si="541">B237&amp;C237&amp;$K$2</f>
        <v>燕纵步叠燕2</v>
      </c>
      <c r="L237" s="561" t="str">
        <f t="shared" ref="L237" si="542">B237&amp;C237&amp;$M$2</f>
        <v>燕纵步叠燕3</v>
      </c>
      <c r="N237" s="561" t="str">
        <f t="shared" ref="N237" si="543">B237&amp;C237&amp;$O$2</f>
        <v>燕纵步叠燕4</v>
      </c>
      <c r="O237" t="str">
        <f>IFERROR(INDEX(EffectData!$G:$G,MATCH(O234,EffectData!$C:$C,0)),"")</f>
        <v/>
      </c>
    </row>
    <row r="238" spans="1:15" x14ac:dyDescent="0.25">
      <c r="A238" s="767">
        <f>VLOOKUP(D238,Sheet3!$C:$AP,40,0)</f>
        <v>3011002</v>
      </c>
      <c r="B238" s="767" t="s">
        <v>278</v>
      </c>
      <c r="C238" s="767" t="s">
        <v>279</v>
      </c>
      <c r="D238" s="767" t="s">
        <v>279</v>
      </c>
      <c r="E238" s="767"/>
      <c r="F238" s="767" t="str">
        <f t="shared" ref="F238" si="544">I238&amp;K238&amp;M238</f>
        <v>301100200;</v>
      </c>
      <c r="G238" s="36">
        <v>0</v>
      </c>
      <c r="H238" s="561" t="str">
        <f t="shared" ref="H238" si="545">B238&amp;C238&amp;$I$2</f>
        <v>长亭远寄长亭送晚1</v>
      </c>
      <c r="I238" s="561" t="str">
        <f>IF(IFERROR(INDEX(EffectData!$G:$G,MATCH(H238,EffectData!$C:$C,0)),"")&amp;";"=";","",IFERROR(INDEX(EffectData!$G:$G,MATCH(H238,EffectData!$C:$C,0)),"")&amp;";")</f>
        <v>301100200;</v>
      </c>
      <c r="J238" s="561" t="str">
        <f t="shared" ref="J238" si="546">B238&amp;C238&amp;$K$2</f>
        <v>长亭远寄长亭送晚2</v>
      </c>
      <c r="L238" s="561" t="str">
        <f t="shared" ref="L238" si="547">B238&amp;C238&amp;$M$2</f>
        <v>长亭远寄长亭送晚3</v>
      </c>
      <c r="N238" s="561" t="str">
        <f t="shared" ref="N238" si="548">B238&amp;C238&amp;$O$2</f>
        <v>长亭远寄长亭送晚4</v>
      </c>
      <c r="O238" t="str">
        <f>IFERROR(INDEX(EffectData!$G:$G,MATCH(#REF!,EffectData!$C:$C,0)),"")</f>
        <v/>
      </c>
    </row>
    <row r="239" spans="1:15" x14ac:dyDescent="0.25">
      <c r="A239" s="767">
        <f>VLOOKUP(D239,Sheet3!$C:$AP,40,0)</f>
        <v>3011003</v>
      </c>
      <c r="B239" s="767" t="s">
        <v>278</v>
      </c>
      <c r="C239" s="767" t="s">
        <v>280</v>
      </c>
      <c r="D239" s="767" t="s">
        <v>280</v>
      </c>
      <c r="E239" s="767"/>
      <c r="F239" s="767" t="str">
        <f t="shared" ref="F239:F240" si="549">I239&amp;K239&amp;M239</f>
        <v>301100300;</v>
      </c>
      <c r="G239" s="36">
        <v>0</v>
      </c>
      <c r="H239" s="561" t="str">
        <f t="shared" ref="H239:H240" si="550">B239&amp;C239&amp;$I$2</f>
        <v>长亭远寄十里岸1</v>
      </c>
      <c r="I239" s="561" t="str">
        <f>IF(IFERROR(INDEX(EffectData!$G:$G,MATCH(H239,EffectData!$C:$C,0)),"")&amp;";"=";","",IFERROR(INDEX(EffectData!$G:$G,MATCH(H239,EffectData!$C:$C,0)),"")&amp;";")</f>
        <v>301100300;</v>
      </c>
      <c r="J239" s="561" t="str">
        <f t="shared" ref="J239:J240" si="551">B239&amp;C239&amp;$K$2</f>
        <v>长亭远寄十里岸2</v>
      </c>
      <c r="L239" s="561" t="str">
        <f t="shared" ref="L239:L240" si="552">B239&amp;C239&amp;$M$2</f>
        <v>长亭远寄十里岸3</v>
      </c>
      <c r="N239" s="561" t="str">
        <f t="shared" ref="N239:N240" si="553">B239&amp;C239&amp;$O$2</f>
        <v>长亭远寄十里岸4</v>
      </c>
      <c r="O239" t="str">
        <f>IFERROR(INDEX(EffectData!$G:$G,MATCH(#REF!,EffectData!$C:$C,0)),"")</f>
        <v/>
      </c>
    </row>
    <row r="240" spans="1:15" x14ac:dyDescent="0.25">
      <c r="A240" s="767">
        <f>VLOOKUP(D240,Sheet3!$C:$AP,40,0)</f>
        <v>3011004</v>
      </c>
      <c r="B240" s="767" t="s">
        <v>278</v>
      </c>
      <c r="C240" s="767" t="s">
        <v>281</v>
      </c>
      <c r="D240" s="767" t="s">
        <v>281</v>
      </c>
      <c r="E240" s="767"/>
      <c r="F240" s="767" t="str">
        <f t="shared" si="549"/>
        <v>301100400;</v>
      </c>
      <c r="G240" s="36">
        <v>0</v>
      </c>
      <c r="H240" s="561" t="str">
        <f t="shared" si="550"/>
        <v>长亭远寄枫日落1</v>
      </c>
      <c r="I240" s="561" t="str">
        <f>IF(IFERROR(INDEX(EffectData!$G:$G,MATCH(H240,EffectData!$C:$C,0)),"")&amp;";"=";","",IFERROR(INDEX(EffectData!$G:$G,MATCH(H240,EffectData!$C:$C,0)),"")&amp;";")</f>
        <v>301100400;</v>
      </c>
      <c r="J240" s="561" t="str">
        <f t="shared" si="551"/>
        <v>长亭远寄枫日落2</v>
      </c>
      <c r="K240" s="561" t="str">
        <f>IF(IFERROR(INDEX(EffectData!$G:$G,MATCH(J240,EffectData!$C:$C,0)),"")&amp;";"=";","",IFERROR(INDEX(EffectData!$G:$G,MATCH(J240,EffectData!$C:$C,0)),"")&amp;";")</f>
        <v/>
      </c>
      <c r="L240" s="561" t="str">
        <f t="shared" si="552"/>
        <v>长亭远寄枫日落3</v>
      </c>
      <c r="N240" s="561" t="str">
        <f t="shared" si="553"/>
        <v>长亭远寄枫日落4</v>
      </c>
      <c r="O240" t="str">
        <f>IFERROR(INDEX(EffectData!$G:$G,MATCH(#REF!,EffectData!$C:$C,0)),"")</f>
        <v/>
      </c>
    </row>
    <row r="241" spans="1:15" x14ac:dyDescent="0.25">
      <c r="A241" s="785">
        <f>VLOOKUP(D241,Sheet3!$C:$AP,40,0)</f>
        <v>3011005</v>
      </c>
      <c r="B241" s="785" t="s">
        <v>278</v>
      </c>
      <c r="C241" s="785" t="s">
        <v>282</v>
      </c>
      <c r="D241" s="785" t="s">
        <v>282</v>
      </c>
      <c r="E241" s="785"/>
      <c r="F241" s="785" t="str">
        <f t="shared" ref="F241" si="554">I241&amp;K241&amp;M241</f>
        <v>301100500;</v>
      </c>
      <c r="G241" s="665">
        <v>0</v>
      </c>
      <c r="H241" s="561" t="str">
        <f t="shared" ref="H241" si="555">B241&amp;C241&amp;$I$2</f>
        <v>长亭远寄碧云天1</v>
      </c>
      <c r="I241" s="561" t="str">
        <f>IF(IFERROR(INDEX(EffectData!$G:$G,MATCH(H241,EffectData!$C:$C,0)),"")&amp;";"=";","",IFERROR(INDEX(EffectData!$G:$G,MATCH(H241,EffectData!$C:$C,0)),"")&amp;";")</f>
        <v>301100500;</v>
      </c>
      <c r="J241" s="561" t="str">
        <f t="shared" ref="J241" si="556">B241&amp;C241&amp;$K$2</f>
        <v>长亭远寄碧云天2</v>
      </c>
      <c r="L241" s="561" t="str">
        <f t="shared" ref="L241" si="557">B241&amp;C241&amp;$M$2</f>
        <v>长亭远寄碧云天3</v>
      </c>
      <c r="N241" s="561" t="str">
        <f t="shared" ref="N241" si="558">B241&amp;C241&amp;$O$2</f>
        <v>长亭远寄碧云天4</v>
      </c>
      <c r="O241" t="str">
        <f>IFERROR(INDEX(EffectData!$G:$G,MATCH(O239,EffectData!$C:$C,0)),"")</f>
        <v/>
      </c>
    </row>
    <row r="242" spans="1:15" x14ac:dyDescent="0.25">
      <c r="A242" s="785">
        <f>VLOOKUP(D242,Sheet3!$C:$AP,40,0)</f>
        <v>3011006</v>
      </c>
      <c r="B242" s="785" t="s">
        <v>278</v>
      </c>
      <c r="C242" s="785" t="s">
        <v>283</v>
      </c>
      <c r="D242" s="785" t="s">
        <v>283</v>
      </c>
      <c r="E242" s="785"/>
      <c r="F242" s="785" t="str">
        <f t="shared" ref="F242:F243" si="559">I242&amp;K242&amp;M242</f>
        <v>301100600;301100601;301100602;</v>
      </c>
      <c r="G242" s="665">
        <v>0</v>
      </c>
      <c r="H242" s="561" t="str">
        <f t="shared" ref="H242:H243" si="560">B242&amp;C242&amp;$I$2</f>
        <v>长亭远寄染霜林1</v>
      </c>
      <c r="I242" s="561" t="str">
        <f>IF(IFERROR(INDEX(EffectData!$G:$G,MATCH(H242,EffectData!$C:$C,0)),"")&amp;";"=";","",IFERROR(INDEX(EffectData!$G:$G,MATCH(H242,EffectData!$C:$C,0)),"")&amp;";")</f>
        <v>301100600;</v>
      </c>
      <c r="J242" s="561" t="str">
        <f t="shared" ref="J242:J243" si="561">B242&amp;C242&amp;$K$2</f>
        <v>长亭远寄染霜林2</v>
      </c>
      <c r="K242" s="561" t="str">
        <f>IF(IFERROR(INDEX(EffectData!$G:$G,MATCH(J242,EffectData!$C:$C,0)),"")&amp;";"=";","",IFERROR(INDEX(EffectData!$G:$G,MATCH(J242,EffectData!$C:$C,0)),"")&amp;";")</f>
        <v>301100601;</v>
      </c>
      <c r="L242" s="561" t="str">
        <f t="shared" ref="L242:L243" si="562">B242&amp;C242&amp;$M$2</f>
        <v>长亭远寄染霜林3</v>
      </c>
      <c r="M242" s="561" t="str">
        <f>IF(IFERROR(INDEX(EffectData!$G:$G,MATCH(L242,EffectData!$C:$C,0)),"")&amp;";"=";","",IFERROR(INDEX(EffectData!$G:$G,MATCH(L242,EffectData!$C:$C,0)),"")&amp;";")</f>
        <v>301100602;</v>
      </c>
      <c r="N242" s="561" t="str">
        <f t="shared" ref="N242:N243" si="563">B242&amp;C242&amp;$O$2</f>
        <v>长亭远寄染霜林4</v>
      </c>
      <c r="O242" t="str">
        <f>IFERROR(INDEX(EffectData!$G:$G,MATCH(O241,EffectData!$C:$C,0)),"")</f>
        <v/>
      </c>
    </row>
    <row r="243" spans="1:15" x14ac:dyDescent="0.25">
      <c r="A243" s="785">
        <f>VLOOKUP(D243,Sheet3!$C:$AP,40,0)</f>
        <v>3011007</v>
      </c>
      <c r="B243" s="785" t="s">
        <v>278</v>
      </c>
      <c r="C243" s="785" t="s">
        <v>284</v>
      </c>
      <c r="D243" s="785" t="s">
        <v>284</v>
      </c>
      <c r="E243" s="785"/>
      <c r="F243" s="785" t="str">
        <f t="shared" si="559"/>
        <v>301100700;</v>
      </c>
      <c r="G243" s="665">
        <v>0</v>
      </c>
      <c r="H243" s="561" t="str">
        <f t="shared" si="560"/>
        <v>长亭远寄凋晓星1</v>
      </c>
      <c r="I243" s="561" t="str">
        <f>IF(IFERROR(INDEX(EffectData!$G:$G,MATCH(H243,EffectData!$C:$C,0)),"")&amp;";"=";","",IFERROR(INDEX(EffectData!$G:$G,MATCH(H243,EffectData!$C:$C,0)),"")&amp;";")</f>
        <v>301100700;</v>
      </c>
      <c r="J243" s="561" t="str">
        <f t="shared" si="561"/>
        <v>长亭远寄凋晓星2</v>
      </c>
      <c r="K243" s="561" t="str">
        <f>IF(IFERROR(INDEX(EffectData!$G:$G,MATCH(J243,EffectData!$C:$C,0)),"")&amp;";"=";","",IFERROR(INDEX(EffectData!$G:$G,MATCH(J243,EffectData!$C:$C,0)),"")&amp;";")</f>
        <v/>
      </c>
      <c r="L243" s="561" t="str">
        <f t="shared" si="562"/>
        <v>长亭远寄凋晓星3</v>
      </c>
      <c r="N243" s="561" t="str">
        <f t="shared" si="563"/>
        <v>长亭远寄凋晓星4</v>
      </c>
      <c r="O243" t="str">
        <f>IFERROR(INDEX(EffectData!$G:$G,MATCH(O240,EffectData!$C:$C,0)),"")</f>
        <v/>
      </c>
    </row>
    <row r="244" spans="1:15" x14ac:dyDescent="0.25">
      <c r="A244" s="785">
        <f>VLOOKUP(D244,Sheet3!$C:$AP,40,0)</f>
        <v>3011008</v>
      </c>
      <c r="B244" s="785" t="s">
        <v>278</v>
      </c>
      <c r="C244" s="785" t="s">
        <v>285</v>
      </c>
      <c r="D244" s="785" t="s">
        <v>285</v>
      </c>
      <c r="E244" s="785"/>
      <c r="F244" s="785" t="str">
        <f t="shared" ref="F244" si="564">I244&amp;K244&amp;M244</f>
        <v>301100800;301100801;</v>
      </c>
      <c r="G244" s="665">
        <v>0</v>
      </c>
      <c r="H244" s="561" t="str">
        <f t="shared" ref="H244" si="565">B244&amp;C244&amp;$I$2</f>
        <v>长亭远寄孤凭栏1</v>
      </c>
      <c r="I244" s="561" t="str">
        <f>IF(IFERROR(INDEX(EffectData!$G:$G,MATCH(H244,EffectData!$C:$C,0)),"")&amp;";"=";","",IFERROR(INDEX(EffectData!$G:$G,MATCH(H244,EffectData!$C:$C,0)),"")&amp;";")</f>
        <v>301100800;</v>
      </c>
      <c r="J244" s="561" t="str">
        <f t="shared" ref="J244" si="566">B244&amp;C244&amp;$K$2</f>
        <v>长亭远寄孤凭栏2</v>
      </c>
      <c r="K244" s="561" t="str">
        <f>IF(IFERROR(INDEX(EffectData!$G:$G,MATCH(J244,EffectData!$C:$C,0)),"")&amp;";"=";","",IFERROR(INDEX(EffectData!$G:$G,MATCH(J244,EffectData!$C:$C,0)),"")&amp;";")</f>
        <v>301100801;</v>
      </c>
      <c r="L244" s="561" t="str">
        <f t="shared" ref="L244" si="567">B244&amp;C244&amp;$M$2</f>
        <v>长亭远寄孤凭栏3</v>
      </c>
      <c r="N244" s="561" t="str">
        <f t="shared" ref="N244" si="568">B244&amp;C244&amp;$O$2</f>
        <v>长亭远寄孤凭栏4</v>
      </c>
      <c r="O244" t="str">
        <f>IFERROR(INDEX(EffectData!$G:$G,MATCH(O241,EffectData!$C:$C,0)),"")</f>
        <v/>
      </c>
    </row>
    <row r="245" spans="1:15" x14ac:dyDescent="0.25">
      <c r="A245" s="785">
        <f>VLOOKUP(D245,Sheet3!$C:$AP,40,0)</f>
        <v>3011009</v>
      </c>
      <c r="B245" s="785" t="s">
        <v>278</v>
      </c>
      <c r="C245" s="785" t="s">
        <v>286</v>
      </c>
      <c r="D245" s="785" t="s">
        <v>286</v>
      </c>
      <c r="E245" s="785"/>
      <c r="F245" s="785" t="str">
        <f t="shared" ref="F245" si="569">I245&amp;K245&amp;M245</f>
        <v>301100900;</v>
      </c>
      <c r="G245" s="665">
        <v>0</v>
      </c>
      <c r="H245" s="561" t="str">
        <f t="shared" ref="H245" si="570">B245&amp;C245&amp;$I$2</f>
        <v>长亭远寄归来亭1</v>
      </c>
      <c r="I245" s="561" t="str">
        <f>IF(IFERROR(INDEX(EffectData!$G:$G,MATCH(H245,EffectData!$C:$C,0)),"")&amp;";"=";","",IFERROR(INDEX(EffectData!$G:$G,MATCH(H245,EffectData!$C:$C,0)),"")&amp;";")</f>
        <v>301100900;</v>
      </c>
      <c r="J245" s="561" t="str">
        <f t="shared" ref="J245" si="571">B245&amp;C245&amp;$K$2</f>
        <v>长亭远寄归来亭2</v>
      </c>
      <c r="K245" s="561" t="str">
        <f>IF(IFERROR(INDEX(EffectData!$G:$G,MATCH(J245,EffectData!$C:$C,0)),"")&amp;";"=";","",IFERROR(INDEX(EffectData!$G:$G,MATCH(J245,EffectData!$C:$C,0)),"")&amp;";")</f>
        <v/>
      </c>
      <c r="L245" s="561" t="str">
        <f t="shared" ref="L245" si="572">B245&amp;C245&amp;$M$2</f>
        <v>长亭远寄归来亭3</v>
      </c>
      <c r="N245" s="561" t="str">
        <f t="shared" ref="N245" si="573">B245&amp;C245&amp;$O$2</f>
        <v>长亭远寄归来亭4</v>
      </c>
      <c r="O245" t="str">
        <f>IFERROR(INDEX(EffectData!$G:$G,MATCH(O242,EffectData!$C:$C,0)),"")</f>
        <v/>
      </c>
    </row>
    <row r="246" spans="1:15" x14ac:dyDescent="0.25">
      <c r="A246" s="337">
        <f>VLOOKUP(D246,Sheet3!$C:$AP,40,0)</f>
        <v>3011102</v>
      </c>
      <c r="B246" s="333" t="s">
        <v>287</v>
      </c>
      <c r="C246" s="607" t="s">
        <v>288</v>
      </c>
      <c r="D246" s="607" t="s">
        <v>288</v>
      </c>
      <c r="E246" s="337"/>
      <c r="F246" s="337" t="str">
        <f t="shared" ref="F246:F247" si="574">I246&amp;K246&amp;M246</f>
        <v>301110200;</v>
      </c>
      <c r="G246" s="37">
        <v>0</v>
      </c>
      <c r="H246" s="561" t="str">
        <f t="shared" ref="H246:H247" si="575">B246&amp;C246&amp;$I$2</f>
        <v>巫蟒堕月黯雨灵风1</v>
      </c>
      <c r="I246" s="561" t="str">
        <f>IF(IFERROR(INDEX(EffectData!$G:$G,MATCH(H246,EffectData!$C:$C,0)),"")&amp;";"=";","",IFERROR(INDEX(EffectData!$G:$G,MATCH(H246,EffectData!$C:$C,0)),"")&amp;";")</f>
        <v>301110200;</v>
      </c>
      <c r="J246" s="561" t="str">
        <f t="shared" ref="J246:J247" si="576">B246&amp;C246&amp;$K$2</f>
        <v>巫蟒堕月黯雨灵风2</v>
      </c>
      <c r="K246" s="561" t="str">
        <f>IF(IFERROR(INDEX(EffectData!$G:$G,MATCH(J246,EffectData!$C:$C,0)),"")&amp;";"=";","",IFERROR(INDEX(EffectData!$G:$G,MATCH(J246,EffectData!$C:$C,0)),"")&amp;";")</f>
        <v/>
      </c>
      <c r="L246" s="561" t="str">
        <f t="shared" ref="L246:L247" si="577">B246&amp;C246&amp;$M$2</f>
        <v>巫蟒堕月黯雨灵风3</v>
      </c>
      <c r="M246" s="561" t="str">
        <f>IF(IFERROR(INDEX(EffectData!$G:$G,MATCH(L246,EffectData!$C:$C,0)),"")&amp;";"=";","",IFERROR(INDEX(EffectData!$G:$G,MATCH(L246,EffectData!$C:$C,0)),"")&amp;";")</f>
        <v/>
      </c>
      <c r="N246" s="561" t="str">
        <f t="shared" ref="N246:N247" si="578">B246&amp;C246&amp;$O$2</f>
        <v>巫蟒堕月黯雨灵风4</v>
      </c>
      <c r="O246" t="str">
        <f>IFERROR(INDEX(EffectData!$G:$G,MATCH(O241,EffectData!$C:$C,0)),"")</f>
        <v/>
      </c>
    </row>
    <row r="247" spans="1:15" x14ac:dyDescent="0.25">
      <c r="A247" s="337">
        <f>VLOOKUP(D247,Sheet3!$C:$AP,40,0)</f>
        <v>3011104</v>
      </c>
      <c r="B247" s="333" t="s">
        <v>287</v>
      </c>
      <c r="C247" s="607" t="s">
        <v>289</v>
      </c>
      <c r="D247" s="607" t="s">
        <v>289</v>
      </c>
      <c r="E247" s="337"/>
      <c r="F247" s="337" t="str">
        <f t="shared" si="574"/>
        <v>301110400;</v>
      </c>
      <c r="G247" s="37">
        <v>0</v>
      </c>
      <c r="H247" s="561" t="str">
        <f t="shared" si="575"/>
        <v>巫蟒堕月恣穿穴1</v>
      </c>
      <c r="I247" s="561" t="str">
        <f>IF(IFERROR(INDEX(EffectData!$G:$G,MATCH(H247,EffectData!$C:$C,0)),"")&amp;";"=";","",IFERROR(INDEX(EffectData!$G:$G,MATCH(H247,EffectData!$C:$C,0)),"")&amp;";")</f>
        <v>301110400;</v>
      </c>
      <c r="J247" s="561" t="str">
        <f t="shared" si="576"/>
        <v>巫蟒堕月恣穿穴2</v>
      </c>
      <c r="K247" s="561" t="str">
        <f>IF(IFERROR(INDEX(EffectData!$G:$G,MATCH(J247,EffectData!$C:$C,0)),"")&amp;";"=";","",IFERROR(INDEX(EffectData!$G:$G,MATCH(J247,EffectData!$C:$C,0)),"")&amp;";")</f>
        <v/>
      </c>
      <c r="L247" s="561" t="str">
        <f t="shared" si="577"/>
        <v>巫蟒堕月恣穿穴3</v>
      </c>
      <c r="M247" s="561" t="str">
        <f>IF(IFERROR(INDEX(EffectData!$G:$G,MATCH(L247,EffectData!$C:$C,0)),"")&amp;";"=";","",IFERROR(INDEX(EffectData!$G:$G,MATCH(L247,EffectData!$C:$C,0)),"")&amp;";")</f>
        <v/>
      </c>
      <c r="N247" s="561" t="str">
        <f t="shared" si="578"/>
        <v>巫蟒堕月恣穿穴4</v>
      </c>
      <c r="O247" t="str">
        <f>IFERROR(INDEX(EffectData!$G:$G,MATCH(O242,EffectData!$C:$C,0)),"")</f>
        <v/>
      </c>
    </row>
    <row r="248" spans="1:15" x14ac:dyDescent="0.25">
      <c r="A248" s="337">
        <f>VLOOKUP(D248,Sheet3!$C:$AP,40,0)</f>
        <v>3011103</v>
      </c>
      <c r="B248" s="333" t="s">
        <v>287</v>
      </c>
      <c r="C248" s="607" t="s">
        <v>290</v>
      </c>
      <c r="D248" s="607" t="s">
        <v>290</v>
      </c>
      <c r="E248" s="337"/>
      <c r="F248" s="337" t="str">
        <f t="shared" ref="F248:F249" si="579">I248&amp;K248&amp;M248</f>
        <v>301110300;</v>
      </c>
      <c r="G248" s="37">
        <v>0</v>
      </c>
      <c r="H248" s="561" t="str">
        <f t="shared" ref="H248:H249" si="580">B248&amp;C248&amp;$I$2</f>
        <v>巫蟒堕月八仙瘴1</v>
      </c>
      <c r="I248" s="561" t="str">
        <f>IF(IFERROR(INDEX(EffectData!$G:$G,MATCH(H248,EffectData!$C:$C,0)),"")&amp;";"=";","",IFERROR(INDEX(EffectData!$G:$G,MATCH(H248,EffectData!$C:$C,0)),"")&amp;";")</f>
        <v>301110300;</v>
      </c>
      <c r="J248" s="561" t="str">
        <f t="shared" ref="J248:J249" si="581">B248&amp;C248&amp;$K$2</f>
        <v>巫蟒堕月八仙瘴2</v>
      </c>
      <c r="K248" s="561" t="str">
        <f>IF(IFERROR(INDEX(EffectData!$G:$G,MATCH(J248,EffectData!$C:$C,0)),"")&amp;";"=";","",IFERROR(INDEX(EffectData!$G:$G,MATCH(J248,EffectData!$C:$C,0)),"")&amp;";")</f>
        <v/>
      </c>
      <c r="L248" s="561" t="str">
        <f t="shared" ref="L248:L249" si="582">B248&amp;C248&amp;$M$2</f>
        <v>巫蟒堕月八仙瘴3</v>
      </c>
      <c r="M248" s="561" t="str">
        <f>IF(IFERROR(INDEX(EffectData!$G:$G,MATCH(L248,EffectData!$C:$C,0)),"")&amp;";"=";","",IFERROR(INDEX(EffectData!$G:$G,MATCH(L248,EffectData!$C:$C,0)),"")&amp;";")</f>
        <v/>
      </c>
      <c r="N248" s="561" t="str">
        <f t="shared" ref="N248:N249" si="583">B248&amp;C248&amp;$O$2</f>
        <v>巫蟒堕月八仙瘴4</v>
      </c>
      <c r="O248" t="str">
        <f>IFERROR(INDEX(EffectData!$G:$G,MATCH(O243,EffectData!$C:$C,0)),"")</f>
        <v/>
      </c>
    </row>
    <row r="249" spans="1:15" x14ac:dyDescent="0.25">
      <c r="A249" s="337">
        <f>VLOOKUP(D249,Sheet3!$C:$AP,40,0)</f>
        <v>3011105</v>
      </c>
      <c r="B249" s="333" t="s">
        <v>287</v>
      </c>
      <c r="C249" s="607" t="s">
        <v>291</v>
      </c>
      <c r="D249" s="607" t="s">
        <v>291</v>
      </c>
      <c r="E249" s="337"/>
      <c r="F249" s="337" t="str">
        <f t="shared" si="579"/>
        <v>301110500;</v>
      </c>
      <c r="G249" s="37">
        <v>0</v>
      </c>
      <c r="H249" s="561" t="str">
        <f t="shared" si="580"/>
        <v>巫蟒堕月碧鳞缠1</v>
      </c>
      <c r="I249" s="561" t="str">
        <f>IF(IFERROR(INDEX(EffectData!$G:$G,MATCH(H249,EffectData!$C:$C,0)),"")&amp;";"=";","",IFERROR(INDEX(EffectData!$G:$G,MATCH(H249,EffectData!$C:$C,0)),"")&amp;";")</f>
        <v>301110500;</v>
      </c>
      <c r="J249" s="561" t="str">
        <f t="shared" si="581"/>
        <v>巫蟒堕月碧鳞缠2</v>
      </c>
      <c r="K249" s="561" t="str">
        <f>IF(IFERROR(INDEX(EffectData!$G:$G,MATCH(J249,EffectData!$C:$C,0)),"")&amp;";"=";","",IFERROR(INDEX(EffectData!$G:$G,MATCH(J249,EffectData!$C:$C,0)),"")&amp;";")</f>
        <v/>
      </c>
      <c r="L249" s="561" t="str">
        <f t="shared" si="582"/>
        <v>巫蟒堕月碧鳞缠3</v>
      </c>
      <c r="M249" s="561" t="str">
        <f>IF(IFERROR(INDEX(EffectData!$G:$G,MATCH(L249,EffectData!$C:$C,0)),"")&amp;";"=";","",IFERROR(INDEX(EffectData!$G:$G,MATCH(L249,EffectData!$C:$C,0)),"")&amp;";")</f>
        <v/>
      </c>
      <c r="N249" s="561" t="str">
        <f t="shared" si="583"/>
        <v>巫蟒堕月碧鳞缠4</v>
      </c>
      <c r="O249" t="str">
        <f>IFERROR(INDEX(EffectData!$G:$G,MATCH(O244,EffectData!$C:$C,0)),"")</f>
        <v/>
      </c>
    </row>
    <row r="250" spans="1:15" x14ac:dyDescent="0.25">
      <c r="A250" s="337">
        <f>VLOOKUP(D250,Sheet3!$C:$AP,40,0)</f>
        <v>3011106</v>
      </c>
      <c r="B250" s="333" t="s">
        <v>287</v>
      </c>
      <c r="C250" s="607" t="s">
        <v>292</v>
      </c>
      <c r="D250" s="607" t="s">
        <v>292</v>
      </c>
      <c r="E250" s="337"/>
      <c r="F250" s="337" t="str">
        <f t="shared" ref="F250" si="584">I250&amp;K250&amp;M250</f>
        <v>301110600;</v>
      </c>
      <c r="G250" s="37">
        <v>0</v>
      </c>
      <c r="H250" s="561" t="str">
        <f t="shared" ref="H250" si="585">B250&amp;C250&amp;$I$2</f>
        <v>巫蟒堕月地游仙1</v>
      </c>
      <c r="I250" s="561" t="str">
        <f>IF(IFERROR(INDEX(EffectData!$G:$G,MATCH(H250,EffectData!$C:$C,0)),"")&amp;";"=";","",IFERROR(INDEX(EffectData!$G:$G,MATCH(H250,EffectData!$C:$C,0)),"")&amp;";")</f>
        <v>301110600;</v>
      </c>
      <c r="J250" s="561" t="str">
        <f t="shared" ref="J250" si="586">B250&amp;C250&amp;$K$2</f>
        <v>巫蟒堕月地游仙2</v>
      </c>
      <c r="K250" s="561" t="str">
        <f>IF(IFERROR(INDEX(EffectData!$G:$G,MATCH(J250,EffectData!$C:$C,0)),"")&amp;";"=";","",IFERROR(INDEX(EffectData!$G:$G,MATCH(J250,EffectData!$C:$C,0)),"")&amp;";")</f>
        <v/>
      </c>
      <c r="L250" s="561" t="str">
        <f t="shared" ref="L250" si="587">B250&amp;C250&amp;$M$2</f>
        <v>巫蟒堕月地游仙3</v>
      </c>
      <c r="M250" s="561" t="str">
        <f>IF(IFERROR(INDEX(EffectData!$G:$G,MATCH(L250,EffectData!$C:$C,0)),"")&amp;";"=";","",IFERROR(INDEX(EffectData!$G:$G,MATCH(L250,EffectData!$C:$C,0)),"")&amp;";")</f>
        <v/>
      </c>
      <c r="N250" s="561" t="str">
        <f t="shared" ref="N250" si="588">B250&amp;C250&amp;$O$2</f>
        <v>巫蟒堕月地游仙4</v>
      </c>
      <c r="O250" t="str">
        <f>IFERROR(INDEX(EffectData!$G:$G,MATCH(O248,EffectData!$C:$C,0)),"")</f>
        <v/>
      </c>
    </row>
    <row r="251" spans="1:15" x14ac:dyDescent="0.25">
      <c r="A251" s="337">
        <f>VLOOKUP(D251,Sheet3!$C:$AP,40,0)</f>
        <v>3011107</v>
      </c>
      <c r="B251" s="333" t="s">
        <v>287</v>
      </c>
      <c r="C251" s="607" t="s">
        <v>293</v>
      </c>
      <c r="D251" s="607" t="s">
        <v>293</v>
      </c>
      <c r="E251" s="337"/>
      <c r="F251" s="337" t="str">
        <f t="shared" ref="F251" si="589">I251&amp;K251&amp;M251</f>
        <v>301110700;</v>
      </c>
      <c r="G251" s="37">
        <v>0</v>
      </c>
      <c r="H251" s="561" t="str">
        <f t="shared" ref="H251" si="590">B251&amp;C251&amp;$I$2</f>
        <v>巫蟒堕月金蛟横岭1</v>
      </c>
      <c r="I251" s="561" t="str">
        <f>IF(IFERROR(INDEX(EffectData!$G:$G,MATCH(H251,EffectData!$C:$C,0)),"")&amp;";"=";","",IFERROR(INDEX(EffectData!$G:$G,MATCH(H251,EffectData!$C:$C,0)),"")&amp;";")</f>
        <v>301110700;</v>
      </c>
      <c r="J251" s="561" t="str">
        <f t="shared" ref="J251" si="591">B251&amp;C251&amp;$K$2</f>
        <v>巫蟒堕月金蛟横岭2</v>
      </c>
      <c r="K251" s="561" t="str">
        <f>IF(IFERROR(INDEX(EffectData!$G:$G,MATCH(J251,EffectData!$C:$C,0)),"")&amp;";"=";","",IFERROR(INDEX(EffectData!$G:$G,MATCH(J251,EffectData!$C:$C,0)),"")&amp;";")</f>
        <v/>
      </c>
      <c r="L251" s="561" t="str">
        <f t="shared" ref="L251" si="592">B251&amp;C251&amp;$M$2</f>
        <v>巫蟒堕月金蛟横岭3</v>
      </c>
      <c r="M251" s="561" t="str">
        <f>IF(IFERROR(INDEX(EffectData!$G:$G,MATCH(L251,EffectData!$C:$C,0)),"")&amp;";"=";","",IFERROR(INDEX(EffectData!$G:$G,MATCH(L251,EffectData!$C:$C,0)),"")&amp;";")</f>
        <v/>
      </c>
      <c r="N251" s="561" t="str">
        <f t="shared" ref="N251" si="593">B251&amp;C251&amp;$O$2</f>
        <v>巫蟒堕月金蛟横岭4</v>
      </c>
      <c r="O251" t="str">
        <f>IFERROR(INDEX(EffectData!$G:$G,MATCH(O246,EffectData!$C:$C,0)),"")</f>
        <v/>
      </c>
    </row>
    <row r="252" spans="1:15" x14ac:dyDescent="0.25">
      <c r="A252" s="337">
        <f>VLOOKUP(D252,Sheet3!$C:$AP,40,0)</f>
        <v>3011109</v>
      </c>
      <c r="B252" s="333" t="s">
        <v>287</v>
      </c>
      <c r="C252" s="607" t="s">
        <v>294</v>
      </c>
      <c r="D252" s="607" t="s">
        <v>294</v>
      </c>
      <c r="E252" s="337"/>
      <c r="F252" s="337" t="str">
        <f t="shared" ref="F252:F253" si="594">I252&amp;K252&amp;M252</f>
        <v>301110900;</v>
      </c>
      <c r="G252" s="37">
        <v>0</v>
      </c>
      <c r="H252" s="561" t="str">
        <f t="shared" ref="H252:H253" si="595">B252&amp;C252&amp;$I$2</f>
        <v>巫蟒堕月巫蛊身1</v>
      </c>
      <c r="I252" s="561" t="str">
        <f>IF(IFERROR(INDEX(EffectData!$G:$G,MATCH(H252,EffectData!$C:$C,0)),"")&amp;";"=";","",IFERROR(INDEX(EffectData!$G:$G,MATCH(H252,EffectData!$C:$C,0)),"")&amp;";")</f>
        <v>301110900;</v>
      </c>
      <c r="J252" s="561" t="str">
        <f t="shared" ref="J252:J253" si="596">B252&amp;C252&amp;$K$2</f>
        <v>巫蟒堕月巫蛊身2</v>
      </c>
      <c r="K252" s="561" t="str">
        <f>IF(IFERROR(INDEX(EffectData!$G:$G,MATCH(J252,EffectData!$C:$C,0)),"")&amp;";"=";","",IFERROR(INDEX(EffectData!$G:$G,MATCH(J252,EffectData!$C:$C,0)),"")&amp;";")</f>
        <v/>
      </c>
      <c r="L252" s="561" t="str">
        <f t="shared" ref="L252:L253" si="597">B252&amp;C252&amp;$M$2</f>
        <v>巫蟒堕月巫蛊身3</v>
      </c>
      <c r="M252" s="561" t="str">
        <f>IF(IFERROR(INDEX(EffectData!$G:$G,MATCH(L252,EffectData!$C:$C,0)),"")&amp;";"=";","",IFERROR(INDEX(EffectData!$G:$G,MATCH(L252,EffectData!$C:$C,0)),"")&amp;";")</f>
        <v/>
      </c>
      <c r="N252" s="561" t="str">
        <f t="shared" ref="N252:N253" si="598">B252&amp;C252&amp;$O$2</f>
        <v>巫蟒堕月巫蛊身4</v>
      </c>
      <c r="O252" t="str">
        <f>IFERROR(INDEX(EffectData!$G:$G,MATCH(O247,EffectData!$C:$C,0)),"")</f>
        <v/>
      </c>
    </row>
    <row r="253" spans="1:15" x14ac:dyDescent="0.25">
      <c r="A253" s="764">
        <f>VLOOKUP(D253,Sheet3!$C:$AP,40,0)</f>
        <v>3011202</v>
      </c>
      <c r="B253" s="764" t="s">
        <v>295</v>
      </c>
      <c r="C253" s="764" t="s">
        <v>296</v>
      </c>
      <c r="D253" s="764" t="s">
        <v>296</v>
      </c>
      <c r="E253" s="764"/>
      <c r="F253" s="764" t="str">
        <f t="shared" si="594"/>
        <v>301120200;</v>
      </c>
      <c r="G253" s="36">
        <v>0</v>
      </c>
      <c r="H253" s="561" t="str">
        <f t="shared" si="595"/>
        <v>凌波微步履下生莲1</v>
      </c>
      <c r="I253" s="561" t="str">
        <f>IF(IFERROR(INDEX(EffectData!$G:$G,MATCH(H253,EffectData!$C:$C,0)),"")&amp;";"=";","",IFERROR(INDEX(EffectData!$G:$G,MATCH(H253,EffectData!$C:$C,0)),"")&amp;";")</f>
        <v>301120200;</v>
      </c>
      <c r="J253" s="561" t="str">
        <f t="shared" si="596"/>
        <v>凌波微步履下生莲2</v>
      </c>
      <c r="K253" s="561" t="str">
        <f>IF(IFERROR(INDEX(EffectData!$G:$G,MATCH(J253,EffectData!$C:$C,0)),"")&amp;";"=";","",IFERROR(INDEX(EffectData!$G:$G,MATCH(J253,EffectData!$C:$C,0)),"")&amp;";")</f>
        <v/>
      </c>
      <c r="L253" s="561" t="str">
        <f t="shared" si="597"/>
        <v>凌波微步履下生莲3</v>
      </c>
      <c r="M253" s="561" t="str">
        <f>IF(IFERROR(INDEX(EffectData!$G:$G,MATCH(L253,EffectData!$C:$C,0)),"")&amp;";"=";","",IFERROR(INDEX(EffectData!$G:$G,MATCH(L253,EffectData!$C:$C,0)),"")&amp;";")</f>
        <v/>
      </c>
      <c r="N253" s="561" t="str">
        <f t="shared" si="598"/>
        <v>凌波微步履下生莲4</v>
      </c>
      <c r="O253" t="str">
        <f>IFERROR(INDEX(EffectData!$G:$G,MATCH(#REF!,EffectData!$C:$C,0)),"")</f>
        <v/>
      </c>
    </row>
    <row r="254" spans="1:15" x14ac:dyDescent="0.25">
      <c r="A254" s="764">
        <f>VLOOKUP(D254,Sheet3!$C:$AP,40,0)</f>
        <v>3011203</v>
      </c>
      <c r="B254" s="764" t="s">
        <v>295</v>
      </c>
      <c r="C254" s="764" t="s">
        <v>297</v>
      </c>
      <c r="D254" s="764" t="s">
        <v>297</v>
      </c>
      <c r="E254" s="764"/>
      <c r="F254" s="764" t="str">
        <f t="shared" ref="F254:F255" si="599">I254&amp;K254&amp;M254</f>
        <v>301120300;</v>
      </c>
      <c r="G254" s="36">
        <v>0</v>
      </c>
      <c r="H254" s="561" t="str">
        <f t="shared" ref="H254:H255" si="600">B254&amp;C254&amp;$I$2</f>
        <v>凌波微步摧刚为柔1</v>
      </c>
      <c r="I254" s="561" t="str">
        <f>IF(IFERROR(INDEX(EffectData!$G:$G,MATCH(H254,EffectData!$C:$C,0)),"")&amp;";"=";","",IFERROR(INDEX(EffectData!$G:$G,MATCH(H254,EffectData!$C:$C,0)),"")&amp;";")</f>
        <v>301120300;</v>
      </c>
      <c r="J254" s="561" t="str">
        <f t="shared" ref="J254:J255" si="601">B254&amp;C254&amp;$K$2</f>
        <v>凌波微步摧刚为柔2</v>
      </c>
      <c r="K254" s="561" t="str">
        <f>IF(IFERROR(INDEX(EffectData!$G:$G,MATCH(J254,EffectData!$C:$C,0)),"")&amp;";"=";","",IFERROR(INDEX(EffectData!$G:$G,MATCH(J254,EffectData!$C:$C,0)),"")&amp;";")</f>
        <v/>
      </c>
      <c r="L254" s="561" t="str">
        <f t="shared" ref="L254:L255" si="602">B254&amp;C254&amp;$M$2</f>
        <v>凌波微步摧刚为柔3</v>
      </c>
      <c r="M254" s="561" t="str">
        <f>IF(IFERROR(INDEX(EffectData!$G:$G,MATCH(L254,EffectData!$C:$C,0)),"")&amp;";"=";","",IFERROR(INDEX(EffectData!$G:$G,MATCH(L254,EffectData!$C:$C,0)),"")&amp;";")</f>
        <v/>
      </c>
      <c r="N254" s="561" t="str">
        <f t="shared" ref="N254:N255" si="603">B254&amp;C254&amp;$O$2</f>
        <v>凌波微步摧刚为柔4</v>
      </c>
      <c r="O254" t="str">
        <f>IFERROR(INDEX(EffectData!$G:$G,MATCH(#REF!,EffectData!$C:$C,0)),"")</f>
        <v/>
      </c>
    </row>
    <row r="255" spans="1:15" x14ac:dyDescent="0.25">
      <c r="A255" s="764">
        <f>VLOOKUP(D255,Sheet3!$C:$AP,40,0)</f>
        <v>3011204</v>
      </c>
      <c r="B255" s="764" t="s">
        <v>295</v>
      </c>
      <c r="C255" s="764" t="s">
        <v>298</v>
      </c>
      <c r="D255" s="764" t="s">
        <v>298</v>
      </c>
      <c r="E255" s="764"/>
      <c r="F255" s="764" t="str">
        <f t="shared" si="599"/>
        <v>301120401;301120402;</v>
      </c>
      <c r="G255" s="36">
        <v>0</v>
      </c>
      <c r="H255" s="561" t="str">
        <f t="shared" si="600"/>
        <v>凌波微步竹帛兰心1</v>
      </c>
      <c r="J255" s="561" t="str">
        <f t="shared" si="601"/>
        <v>凌波微步竹帛兰心2</v>
      </c>
      <c r="K255" s="561" t="str">
        <f>IF(IFERROR(INDEX(EffectData!$G:$G,MATCH(J255,EffectData!$C:$C,0)),"")&amp;";"=";","",IFERROR(INDEX(EffectData!$G:$G,MATCH(J255,EffectData!$C:$C,0)),"")&amp;";")</f>
        <v>301120401;</v>
      </c>
      <c r="L255" s="561" t="str">
        <f t="shared" si="602"/>
        <v>凌波微步竹帛兰心3</v>
      </c>
      <c r="M255" s="561" t="str">
        <f>IF(IFERROR(INDEX(EffectData!$G:$G,MATCH(L255,EffectData!$C:$C,0)),"")&amp;";"=";","",IFERROR(INDEX(EffectData!$G:$G,MATCH(L255,EffectData!$C:$C,0)),"")&amp;";")</f>
        <v>301120402;</v>
      </c>
      <c r="N255" s="561" t="str">
        <f t="shared" si="603"/>
        <v>凌波微步竹帛兰心4</v>
      </c>
      <c r="O255" t="str">
        <f>IFERROR(INDEX(EffectData!$G:$G,MATCH(#REF!,EffectData!$C:$C,0)),"")</f>
        <v/>
      </c>
    </row>
    <row r="256" spans="1:15" x14ac:dyDescent="0.25">
      <c r="A256" s="764">
        <f>VLOOKUP(D256,Sheet3!$C:$AP,40,0)</f>
        <v>3011205</v>
      </c>
      <c r="B256" s="764" t="s">
        <v>295</v>
      </c>
      <c r="C256" s="764" t="s">
        <v>299</v>
      </c>
      <c r="D256" s="764" t="s">
        <v>299</v>
      </c>
      <c r="E256" s="764"/>
      <c r="F256" s="764" t="str">
        <f t="shared" ref="F256" si="604">I256&amp;K256&amp;M256</f>
        <v>301120500;</v>
      </c>
      <c r="G256" s="36">
        <v>0</v>
      </c>
      <c r="H256" s="561" t="str">
        <f t="shared" ref="H256" si="605">B256&amp;C256&amp;$I$2</f>
        <v>凌波微步玉洁松贞1</v>
      </c>
      <c r="I256" s="561" t="str">
        <f>IF(IFERROR(INDEX(EffectData!$G:$G,MATCH(H256,EffectData!$C:$C,0)),"")&amp;";"=";","",IFERROR(INDEX(EffectData!$G:$G,MATCH(H256,EffectData!$C:$C,0)),"")&amp;";")</f>
        <v>301120500;</v>
      </c>
      <c r="J256" s="561" t="str">
        <f t="shared" ref="J256" si="606">B256&amp;C256&amp;$K$2</f>
        <v>凌波微步玉洁松贞2</v>
      </c>
      <c r="K256" s="561" t="str">
        <f>IF(IFERROR(INDEX(EffectData!$G:$G,MATCH(J256,EffectData!$C:$C,0)),"")&amp;";"=";","",IFERROR(INDEX(EffectData!$G:$G,MATCH(J256,EffectData!$C:$C,0)),"")&amp;";")</f>
        <v/>
      </c>
      <c r="L256" s="561" t="str">
        <f t="shared" ref="L256" si="607">B256&amp;C256&amp;$M$2</f>
        <v>凌波微步玉洁松贞3</v>
      </c>
      <c r="M256" s="561" t="str">
        <f>IF(IFERROR(INDEX(EffectData!$G:$G,MATCH(L256,EffectData!$C:$C,0)),"")&amp;";"=";","",IFERROR(INDEX(EffectData!$G:$G,MATCH(L256,EffectData!$C:$C,0)),"")&amp;";")</f>
        <v/>
      </c>
      <c r="N256" s="561" t="str">
        <f t="shared" ref="N256" si="608">B256&amp;C256&amp;$O$2</f>
        <v>凌波微步玉洁松贞4</v>
      </c>
      <c r="O256" t="str">
        <f>IFERROR(INDEX(EffectData!$G:$G,MATCH(#REF!,EffectData!$C:$C,0)),"")</f>
        <v/>
      </c>
    </row>
    <row r="257" spans="1:15" x14ac:dyDescent="0.25">
      <c r="A257" s="764">
        <f>VLOOKUP(D257,Sheet3!$C:$AP,40,0)</f>
        <v>3011206</v>
      </c>
      <c r="B257" s="764" t="s">
        <v>295</v>
      </c>
      <c r="C257" s="764" t="s">
        <v>300</v>
      </c>
      <c r="D257" s="764" t="s">
        <v>300</v>
      </c>
      <c r="E257" s="764"/>
      <c r="F257" s="764" t="str">
        <f t="shared" ref="F257:F258" si="609">I257&amp;K257&amp;M257</f>
        <v>301120600;</v>
      </c>
      <c r="G257" s="36">
        <v>0</v>
      </c>
      <c r="H257" s="561" t="str">
        <f t="shared" ref="H257:H258" si="610">B257&amp;C257&amp;$I$2</f>
        <v>凌波微步绝伦逸群1</v>
      </c>
      <c r="I257" s="561" t="str">
        <f>IF(IFERROR(INDEX(EffectData!$G:$G,MATCH(H257,EffectData!$C:$C,0)),"")&amp;";"=";","",IFERROR(INDEX(EffectData!$G:$G,MATCH(H257,EffectData!$C:$C,0)),"")&amp;";")</f>
        <v>301120600;</v>
      </c>
      <c r="J257" s="561" t="str">
        <f t="shared" ref="J257:J258" si="611">B257&amp;C257&amp;$K$2</f>
        <v>凌波微步绝伦逸群2</v>
      </c>
      <c r="K257" s="561" t="str">
        <f>IF(IFERROR(INDEX(EffectData!$G:$G,MATCH(J257,EffectData!$C:$C,0)),"")&amp;";"=";","",IFERROR(INDEX(EffectData!$G:$G,MATCH(J257,EffectData!$C:$C,0)),"")&amp;";")</f>
        <v/>
      </c>
      <c r="L257" s="561" t="str">
        <f t="shared" ref="L257:L258" si="612">B257&amp;C257&amp;$M$2</f>
        <v>凌波微步绝伦逸群3</v>
      </c>
      <c r="M257" s="561" t="str">
        <f>IF(IFERROR(INDEX(EffectData!$G:$G,MATCH(L257,EffectData!$C:$C,0)),"")&amp;";"=";","",IFERROR(INDEX(EffectData!$G:$G,MATCH(L257,EffectData!$C:$C,0)),"")&amp;";")</f>
        <v/>
      </c>
      <c r="N257" s="561" t="str">
        <f t="shared" ref="N257:N258" si="613">B257&amp;C257&amp;$O$2</f>
        <v>凌波微步绝伦逸群4</v>
      </c>
      <c r="O257" t="str">
        <f>IFERROR(INDEX(EffectData!$G:$G,MATCH(#REF!,EffectData!$C:$C,0)),"")</f>
        <v/>
      </c>
    </row>
    <row r="258" spans="1:15" x14ac:dyDescent="0.25">
      <c r="A258" s="764">
        <f>VLOOKUP(D258,Sheet3!$C:$AP,40,0)</f>
        <v>3011207</v>
      </c>
      <c r="B258" s="764" t="s">
        <v>295</v>
      </c>
      <c r="C258" s="764" t="s">
        <v>301</v>
      </c>
      <c r="D258" s="764" t="s">
        <v>301</v>
      </c>
      <c r="E258" s="764"/>
      <c r="F258" s="764" t="str">
        <f t="shared" si="609"/>
        <v>301120701;301120702;</v>
      </c>
      <c r="G258" s="36">
        <v>0</v>
      </c>
      <c r="H258" s="561" t="str">
        <f t="shared" si="610"/>
        <v>凌波微步倾国绝世1</v>
      </c>
      <c r="J258" s="561" t="str">
        <f t="shared" si="611"/>
        <v>凌波微步倾国绝世2</v>
      </c>
      <c r="K258" s="561" t="str">
        <f>IF(IFERROR(INDEX(EffectData!$G:$G,MATCH(J258,EffectData!$C:$C,0)),"")&amp;";"=";","",IFERROR(INDEX(EffectData!$G:$G,MATCH(J258,EffectData!$C:$C,0)),"")&amp;";")</f>
        <v>301120701;</v>
      </c>
      <c r="L258" s="561" t="str">
        <f t="shared" si="612"/>
        <v>凌波微步倾国绝世3</v>
      </c>
      <c r="M258" s="561" t="str">
        <f>IF(IFERROR(INDEX(EffectData!$G:$G,MATCH(L258,EffectData!$C:$C,0)),"")&amp;";"=";","",IFERROR(INDEX(EffectData!$G:$G,MATCH(L258,EffectData!$C:$C,0)),"")&amp;";")</f>
        <v>301120702;</v>
      </c>
      <c r="N258" s="561" t="str">
        <f t="shared" si="613"/>
        <v>凌波微步倾国绝世4</v>
      </c>
      <c r="O258" t="str">
        <f>IFERROR(INDEX(EffectData!$G:$G,MATCH(O255,EffectData!$C:$C,0)),"")</f>
        <v/>
      </c>
    </row>
    <row r="259" spans="1:15" x14ac:dyDescent="0.25">
      <c r="A259" s="764">
        <f>VLOOKUP(D259,Sheet3!$C:$AP,40,0)</f>
        <v>3011208</v>
      </c>
      <c r="B259" s="764" t="s">
        <v>295</v>
      </c>
      <c r="C259" s="764" t="s">
        <v>302</v>
      </c>
      <c r="D259" s="764" t="s">
        <v>302</v>
      </c>
      <c r="E259" s="764"/>
      <c r="F259" s="764" t="str">
        <f t="shared" ref="F259:F266" si="614">I259&amp;K259&amp;M259</f>
        <v>301120800;</v>
      </c>
      <c r="G259" s="36">
        <v>0</v>
      </c>
      <c r="H259" s="561" t="str">
        <f t="shared" ref="H259:H266" si="615">B259&amp;C259&amp;$I$2</f>
        <v>凌波微步金枝玉叶1</v>
      </c>
      <c r="I259" s="561" t="str">
        <f>IF(IFERROR(INDEX(EffectData!$G:$G,MATCH(H259,EffectData!$C:$C,0)),"")&amp;";"=";","",IFERROR(INDEX(EffectData!$G:$G,MATCH(H259,EffectData!$C:$C,0)),"")&amp;";")</f>
        <v>301120800;</v>
      </c>
      <c r="J259" s="561" t="str">
        <f t="shared" ref="J259:J266" si="616">B259&amp;C259&amp;$K$2</f>
        <v>凌波微步金枝玉叶2</v>
      </c>
      <c r="K259" s="561" t="str">
        <f>IF(IFERROR(INDEX(EffectData!$G:$G,MATCH(J259,EffectData!$C:$C,0)),"")&amp;";"=";","",IFERROR(INDEX(EffectData!$G:$G,MATCH(J259,EffectData!$C:$C,0)),"")&amp;";")</f>
        <v/>
      </c>
      <c r="L259" s="561" t="str">
        <f t="shared" ref="L259:L266" si="617">B259&amp;C259&amp;$M$2</f>
        <v>凌波微步金枝玉叶3</v>
      </c>
      <c r="M259" s="561" t="str">
        <f>IF(IFERROR(INDEX(EffectData!$G:$G,MATCH(L259,EffectData!$C:$C,0)),"")&amp;";"=";","",IFERROR(INDEX(EffectData!$G:$G,MATCH(L259,EffectData!$C:$C,0)),"")&amp;";")</f>
        <v/>
      </c>
      <c r="N259" s="561" t="str">
        <f t="shared" ref="N259:N266" si="618">B259&amp;C259&amp;$O$2</f>
        <v>凌波微步金枝玉叶4</v>
      </c>
      <c r="O259" t="str">
        <f>IFERROR(INDEX(EffectData!$G:$G,MATCH(O256,EffectData!$C:$C,0)),"")</f>
        <v/>
      </c>
    </row>
    <row r="260" spans="1:15" x14ac:dyDescent="0.25">
      <c r="A260" s="764">
        <f>VLOOKUP(D260,Sheet3!$C:$AP,40,0)</f>
        <v>3011209</v>
      </c>
      <c r="B260" s="764" t="s">
        <v>295</v>
      </c>
      <c r="C260" s="764" t="s">
        <v>303</v>
      </c>
      <c r="D260" s="764" t="s">
        <v>303</v>
      </c>
      <c r="E260" s="764"/>
      <c r="F260" s="764" t="str">
        <f t="shared" ref="F260" si="619">I260&amp;K260&amp;M260</f>
        <v>301120900;</v>
      </c>
      <c r="G260" s="36">
        <v>0</v>
      </c>
      <c r="H260" s="561" t="str">
        <f t="shared" ref="H260" si="620">B260&amp;C260&amp;$I$2</f>
        <v>凌波微步仙姿清1</v>
      </c>
      <c r="I260" s="561" t="str">
        <f>IF(IFERROR(INDEX(EffectData!$G:$G,MATCH(H260,EffectData!$C:$C,0)),"")&amp;";"=";","",IFERROR(INDEX(EffectData!$G:$G,MATCH(H260,EffectData!$C:$C,0)),"")&amp;";")</f>
        <v>301120900;</v>
      </c>
      <c r="J260" s="561" t="str">
        <f t="shared" ref="J260" si="621">B260&amp;C260&amp;$K$2</f>
        <v>凌波微步仙姿清2</v>
      </c>
      <c r="K260" s="561" t="str">
        <f>IF(IFERROR(INDEX(EffectData!$G:$G,MATCH(J260,EffectData!$C:$C,0)),"")&amp;";"=";","",IFERROR(INDEX(EffectData!$G:$G,MATCH(J260,EffectData!$C:$C,0)),"")&amp;";")</f>
        <v/>
      </c>
      <c r="L260" s="561" t="str">
        <f t="shared" ref="L260" si="622">B260&amp;C260&amp;$M$2</f>
        <v>凌波微步仙姿清3</v>
      </c>
      <c r="M260" s="561" t="str">
        <f>IF(IFERROR(INDEX(EffectData!$G:$G,MATCH(L260,EffectData!$C:$C,0)),"")&amp;";"=";","",IFERROR(INDEX(EffectData!$G:$G,MATCH(L260,EffectData!$C:$C,0)),"")&amp;";")</f>
        <v/>
      </c>
      <c r="N260" s="561" t="str">
        <f t="shared" ref="N260" si="623">B260&amp;C260&amp;$O$2</f>
        <v>凌波微步仙姿清4</v>
      </c>
      <c r="O260" t="str">
        <f>IFERROR(INDEX(EffectData!$G:$G,MATCH(O257,EffectData!$C:$C,0)),"")</f>
        <v/>
      </c>
    </row>
    <row r="261" spans="1:15" x14ac:dyDescent="0.25">
      <c r="A261" s="785">
        <f>VLOOKUP(D261,Sheet3!$C:$AP,40,0)</f>
        <v>3011302</v>
      </c>
      <c r="B261" s="785" t="s">
        <v>304</v>
      </c>
      <c r="C261" s="785" t="s">
        <v>305</v>
      </c>
      <c r="D261" s="785" t="s">
        <v>305</v>
      </c>
      <c r="E261" s="785"/>
      <c r="F261" s="785" t="str">
        <f t="shared" ref="F261:F262" si="624">I261&amp;K261&amp;M261</f>
        <v>301130200;</v>
      </c>
      <c r="G261" s="665">
        <v>0</v>
      </c>
      <c r="H261" s="561" t="str">
        <f t="shared" ref="H261:H262" si="625">B261&amp;C261&amp;$I$2</f>
        <v>紫乌啸凤图羽裳鸿衣1</v>
      </c>
      <c r="I261" s="561" t="str">
        <f>IF(IFERROR(INDEX(EffectData!$G:$G,MATCH(H261,EffectData!$C:$C,0)),"")&amp;";"=";","",IFERROR(INDEX(EffectData!$G:$G,MATCH(H261,EffectData!$C:$C,0)),"")&amp;";")</f>
        <v>301130200;</v>
      </c>
      <c r="J261" s="561" t="str">
        <f t="shared" ref="J261:J262" si="626">B261&amp;C261&amp;$K$2</f>
        <v>紫乌啸凤图羽裳鸿衣2</v>
      </c>
      <c r="K261" s="561" t="str">
        <f>IF(IFERROR(INDEX(EffectData!$G:$G,MATCH(J261,EffectData!$C:$C,0)),"")&amp;";"=";","",IFERROR(INDEX(EffectData!$G:$G,MATCH(J261,EffectData!$C:$C,0)),"")&amp;";")</f>
        <v/>
      </c>
      <c r="L261" s="561" t="str">
        <f t="shared" ref="L261:L262" si="627">B261&amp;C261&amp;$M$2</f>
        <v>紫乌啸凤图羽裳鸿衣3</v>
      </c>
      <c r="N261" s="561" t="str">
        <f t="shared" ref="N261:N262" si="628">B261&amp;C261&amp;$O$2</f>
        <v>紫乌啸凤图羽裳鸿衣4</v>
      </c>
      <c r="O261" t="str">
        <f>IFERROR(INDEX(EffectData!$G:$G,MATCH(#REF!,EffectData!$C:$C,0)),"")</f>
        <v/>
      </c>
    </row>
    <row r="262" spans="1:15" x14ac:dyDescent="0.25">
      <c r="A262" s="785">
        <f>VLOOKUP(D262,Sheet3!$C:$AP,40,0)</f>
        <v>3011305</v>
      </c>
      <c r="B262" s="785" t="s">
        <v>304</v>
      </c>
      <c r="C262" s="785" t="s">
        <v>306</v>
      </c>
      <c r="D262" s="785" t="s">
        <v>306</v>
      </c>
      <c r="E262" s="785"/>
      <c r="F262" s="785" t="str">
        <f t="shared" si="624"/>
        <v>301130500;</v>
      </c>
      <c r="G262" s="665">
        <v>0</v>
      </c>
      <c r="H262" s="561" t="str">
        <f t="shared" si="625"/>
        <v>紫乌啸凤图玄鸟泣江1</v>
      </c>
      <c r="I262" s="561" t="str">
        <f>IF(IFERROR(INDEX(EffectData!$G:$G,MATCH(H262,EffectData!$C:$C,0)),"")&amp;";"=";","",IFERROR(INDEX(EffectData!$G:$G,MATCH(H262,EffectData!$C:$C,0)),"")&amp;";")</f>
        <v>301130500;</v>
      </c>
      <c r="J262" s="561" t="str">
        <f t="shared" si="626"/>
        <v>紫乌啸凤图玄鸟泣江2</v>
      </c>
      <c r="K262" s="561" t="str">
        <f>IF(IFERROR(INDEX(EffectData!$G:$G,MATCH(J262,EffectData!$C:$C,0)),"")&amp;";"=";","",IFERROR(INDEX(EffectData!$G:$G,MATCH(J262,EffectData!$C:$C,0)),"")&amp;";")</f>
        <v/>
      </c>
      <c r="L262" s="561" t="str">
        <f t="shared" si="627"/>
        <v>紫乌啸凤图玄鸟泣江3</v>
      </c>
      <c r="N262" s="561" t="str">
        <f t="shared" si="628"/>
        <v>紫乌啸凤图玄鸟泣江4</v>
      </c>
      <c r="O262" t="str">
        <f>IFERROR(INDEX(EffectData!$G:$G,MATCH(#REF!,EffectData!$C:$C,0)),"")</f>
        <v/>
      </c>
    </row>
    <row r="263" spans="1:15" x14ac:dyDescent="0.25">
      <c r="A263" s="785">
        <f>VLOOKUP(D263,Sheet3!$C:$AP,40,0)</f>
        <v>3011303</v>
      </c>
      <c r="B263" s="785" t="s">
        <v>304</v>
      </c>
      <c r="C263" s="785" t="s">
        <v>307</v>
      </c>
      <c r="D263" s="785" t="s">
        <v>307</v>
      </c>
      <c r="E263" s="785"/>
      <c r="F263" s="785" t="str">
        <f t="shared" si="614"/>
        <v>301130300;</v>
      </c>
      <c r="G263" s="665">
        <v>0</v>
      </c>
      <c r="H263" s="561" t="str">
        <f t="shared" si="615"/>
        <v>紫乌啸凤图鸾停鹄峙1</v>
      </c>
      <c r="I263" s="561" t="str">
        <f>IF(IFERROR(INDEX(EffectData!$G:$G,MATCH(H263,EffectData!$C:$C,0)),"")&amp;";"=";","",IFERROR(INDEX(EffectData!$G:$G,MATCH(H263,EffectData!$C:$C,0)),"")&amp;";")</f>
        <v>301130300;</v>
      </c>
      <c r="J263" s="561" t="str">
        <f t="shared" si="616"/>
        <v>紫乌啸凤图鸾停鹄峙2</v>
      </c>
      <c r="K263" s="561" t="str">
        <f>IF(IFERROR(INDEX(EffectData!$G:$G,MATCH(J263,EffectData!$C:$C,0)),"")&amp;";"=";","",IFERROR(INDEX(EffectData!$G:$G,MATCH(J263,EffectData!$C:$C,0)),"")&amp;";")</f>
        <v/>
      </c>
      <c r="L263" s="561" t="str">
        <f t="shared" si="617"/>
        <v>紫乌啸凤图鸾停鹄峙3</v>
      </c>
      <c r="N263" s="561" t="str">
        <f t="shared" si="618"/>
        <v>紫乌啸凤图鸾停鹄峙4</v>
      </c>
      <c r="O263" t="str">
        <f>IFERROR(INDEX(EffectData!$G:$G,MATCH(#REF!,EffectData!$C:$C,0)),"")</f>
        <v/>
      </c>
    </row>
    <row r="264" spans="1:15" x14ac:dyDescent="0.25">
      <c r="A264" s="785">
        <f>VLOOKUP(D264,Sheet3!$C:$AP,40,0)</f>
        <v>3011304</v>
      </c>
      <c r="B264" s="785" t="s">
        <v>304</v>
      </c>
      <c r="C264" s="785" t="s">
        <v>308</v>
      </c>
      <c r="D264" s="785" t="s">
        <v>308</v>
      </c>
      <c r="E264" s="785"/>
      <c r="F264" s="785" t="str">
        <f t="shared" si="614"/>
        <v>301130400;</v>
      </c>
      <c r="G264" s="665">
        <v>0</v>
      </c>
      <c r="H264" s="561" t="str">
        <f t="shared" si="615"/>
        <v>紫乌啸凤图飞鸿印雪1</v>
      </c>
      <c r="I264" s="561" t="str">
        <f>IF(IFERROR(INDEX(EffectData!$G:$G,MATCH(H264,EffectData!$C:$C,0)),"")&amp;";"=";","",IFERROR(INDEX(EffectData!$G:$G,MATCH(H264,EffectData!$C:$C,0)),"")&amp;";")</f>
        <v>301130400;</v>
      </c>
      <c r="J264" s="561" t="str">
        <f t="shared" si="616"/>
        <v>紫乌啸凤图飞鸿印雪2</v>
      </c>
      <c r="K264" s="561" t="str">
        <f>IF(IFERROR(INDEX(EffectData!$G:$G,MATCH(J264,EffectData!$C:$C,0)),"")&amp;";"=";","",IFERROR(INDEX(EffectData!$G:$G,MATCH(J264,EffectData!$C:$C,0)),"")&amp;";")</f>
        <v/>
      </c>
      <c r="L264" s="561" t="str">
        <f t="shared" si="617"/>
        <v>紫乌啸凤图飞鸿印雪3</v>
      </c>
      <c r="N264" s="561" t="str">
        <f t="shared" si="618"/>
        <v>紫乌啸凤图飞鸿印雪4</v>
      </c>
      <c r="O264" t="str">
        <f>IFERROR(INDEX(EffectData!$G:$G,MATCH(#REF!,EffectData!$C:$C,0)),"")</f>
        <v/>
      </c>
    </row>
    <row r="265" spans="1:15" x14ac:dyDescent="0.25">
      <c r="A265" s="785">
        <f>VLOOKUP(D265,Sheet3!$C:$AP,40,0)</f>
        <v>3011306</v>
      </c>
      <c r="B265" s="785" t="s">
        <v>304</v>
      </c>
      <c r="C265" s="785" t="s">
        <v>309</v>
      </c>
      <c r="D265" s="785" t="s">
        <v>309</v>
      </c>
      <c r="E265" s="785"/>
      <c r="F265" s="785" t="str">
        <f t="shared" si="614"/>
        <v>301130600;</v>
      </c>
      <c r="G265" s="665">
        <v>0</v>
      </c>
      <c r="H265" s="561" t="str">
        <f t="shared" si="615"/>
        <v>紫乌啸凤图悲凤鸣鸾1</v>
      </c>
      <c r="I265" s="561" t="str">
        <f>IF(IFERROR(INDEX(EffectData!$G:$G,MATCH(H265,EffectData!$C:$C,0)),"")&amp;";"=";","",IFERROR(INDEX(EffectData!$G:$G,MATCH(H265,EffectData!$C:$C,0)),"")&amp;";")</f>
        <v>301130600;</v>
      </c>
      <c r="J265" s="561" t="str">
        <f t="shared" si="616"/>
        <v>紫乌啸凤图悲凤鸣鸾2</v>
      </c>
      <c r="K265" s="561" t="str">
        <f>IF(IFERROR(INDEX(EffectData!$G:$G,MATCH(J265,EffectData!$C:$C,0)),"")&amp;";"=";","",IFERROR(INDEX(EffectData!$G:$G,MATCH(J265,EffectData!$C:$C,0)),"")&amp;";")</f>
        <v/>
      </c>
      <c r="L265" s="561" t="str">
        <f t="shared" si="617"/>
        <v>紫乌啸凤图悲凤鸣鸾3</v>
      </c>
      <c r="N265" s="561" t="str">
        <f t="shared" si="618"/>
        <v>紫乌啸凤图悲凤鸣鸾4</v>
      </c>
      <c r="O265" t="str">
        <f>IFERROR(INDEX(EffectData!$G:$G,MATCH(O264,EffectData!$C:$C,0)),"")</f>
        <v/>
      </c>
    </row>
    <row r="266" spans="1:15" x14ac:dyDescent="0.25">
      <c r="A266" s="785">
        <f>VLOOKUP(D266,Sheet3!$C:$AP,40,0)</f>
        <v>3011307</v>
      </c>
      <c r="B266" s="785" t="s">
        <v>304</v>
      </c>
      <c r="C266" s="785" t="s">
        <v>310</v>
      </c>
      <c r="D266" s="785" t="s">
        <v>310</v>
      </c>
      <c r="E266" s="785"/>
      <c r="F266" s="785" t="str">
        <f t="shared" si="614"/>
        <v>301130700;</v>
      </c>
      <c r="G266" s="665">
        <v>0</v>
      </c>
      <c r="H266" s="561" t="str">
        <f t="shared" si="615"/>
        <v>紫乌啸凤图铩羽暴鳞1</v>
      </c>
      <c r="I266" s="561" t="str">
        <f>IF(IFERROR(INDEX(EffectData!$G:$G,MATCH(H266,EffectData!$C:$C,0)),"")&amp;";"=";","",IFERROR(INDEX(EffectData!$G:$G,MATCH(H266,EffectData!$C:$C,0)),"")&amp;";")</f>
        <v>301130700;</v>
      </c>
      <c r="J266" s="561" t="str">
        <f t="shared" si="616"/>
        <v>紫乌啸凤图铩羽暴鳞2</v>
      </c>
      <c r="K266" s="561" t="str">
        <f>IF(IFERROR(INDEX(EffectData!$G:$G,MATCH(J266,EffectData!$C:$C,0)),"")&amp;";"=";","",IFERROR(INDEX(EffectData!$G:$G,MATCH(J266,EffectData!$C:$C,0)),"")&amp;";")</f>
        <v/>
      </c>
      <c r="L266" s="561" t="str">
        <f t="shared" si="617"/>
        <v>紫乌啸凤图铩羽暴鳞3</v>
      </c>
      <c r="N266" s="561" t="str">
        <f t="shared" si="618"/>
        <v>紫乌啸凤图铩羽暴鳞4</v>
      </c>
      <c r="O266" t="str">
        <f>IFERROR(INDEX(EffectData!$G:$G,MATCH(O264,EffectData!$C:$C,0)),"")</f>
        <v/>
      </c>
    </row>
    <row r="267" spans="1:15" x14ac:dyDescent="0.25">
      <c r="A267" s="785">
        <f>VLOOKUP(D267,Sheet3!$C:$AP,40,0)</f>
        <v>3011308</v>
      </c>
      <c r="B267" s="785" t="s">
        <v>304</v>
      </c>
      <c r="C267" s="785" t="s">
        <v>311</v>
      </c>
      <c r="D267" s="785" t="s">
        <v>311</v>
      </c>
      <c r="E267" s="785"/>
      <c r="F267" s="785" t="str">
        <f t="shared" ref="F267" si="629">I267&amp;K267&amp;M267</f>
        <v>301130800;</v>
      </c>
      <c r="G267" s="665">
        <v>0</v>
      </c>
      <c r="H267" s="561" t="str">
        <f t="shared" ref="H267" si="630">B267&amp;C267&amp;$I$2</f>
        <v>紫乌啸凤图有凤来仪1</v>
      </c>
      <c r="I267" s="561" t="str">
        <f>IF(IFERROR(INDEX(EffectData!$G:$G,MATCH(H267,EffectData!$C:$C,0)),"")&amp;";"=";","",IFERROR(INDEX(EffectData!$G:$G,MATCH(H267,EffectData!$C:$C,0)),"")&amp;";")</f>
        <v>301130800;</v>
      </c>
      <c r="J267" s="561" t="str">
        <f t="shared" ref="J267" si="631">B267&amp;C267&amp;$K$2</f>
        <v>紫乌啸凤图有凤来仪2</v>
      </c>
      <c r="K267" s="561" t="str">
        <f>IF(IFERROR(INDEX(EffectData!$G:$G,MATCH(J267,EffectData!$C:$C,0)),"")&amp;";"=";","",IFERROR(INDEX(EffectData!$G:$G,MATCH(J267,EffectData!$C:$C,0)),"")&amp;";")</f>
        <v/>
      </c>
      <c r="L267" s="561" t="str">
        <f t="shared" ref="L267" si="632">B267&amp;C267&amp;$M$2</f>
        <v>紫乌啸凤图有凤来仪3</v>
      </c>
      <c r="N267" s="561" t="str">
        <f t="shared" ref="N267" si="633">B267&amp;C267&amp;$O$2</f>
        <v>紫乌啸凤图有凤来仪4</v>
      </c>
      <c r="O267" t="str">
        <f>IFERROR(INDEX(EffectData!$G:$G,MATCH(O266,EffectData!$C:$C,0)),"")</f>
        <v/>
      </c>
    </row>
    <row r="268" spans="1:15" x14ac:dyDescent="0.25">
      <c r="A268" s="785">
        <f>VLOOKUP(D268,Sheet3!$C:$AP,40,0)</f>
        <v>3011309</v>
      </c>
      <c r="B268" s="785" t="s">
        <v>304</v>
      </c>
      <c r="C268" s="785" t="s">
        <v>312</v>
      </c>
      <c r="D268" s="785" t="s">
        <v>312</v>
      </c>
      <c r="E268" s="785"/>
      <c r="F268" s="785" t="str">
        <f t="shared" ref="F268:F269" si="634">I268&amp;K268&amp;M268</f>
        <v>301130900;</v>
      </c>
      <c r="G268" s="665">
        <v>0</v>
      </c>
      <c r="H268" s="561" t="str">
        <f t="shared" ref="H268:H269" si="635">B268&amp;C268&amp;$I$2</f>
        <v>紫乌啸凤图越山魈1</v>
      </c>
      <c r="I268" s="561" t="str">
        <f>IF(IFERROR(INDEX(EffectData!$G:$G,MATCH(H268,EffectData!$C:$C,0)),"")&amp;";"=";","",IFERROR(INDEX(EffectData!$G:$G,MATCH(H268,EffectData!$C:$C,0)),"")&amp;";")</f>
        <v>301130900;</v>
      </c>
      <c r="J268" s="561" t="str">
        <f t="shared" ref="J268:J269" si="636">B268&amp;C268&amp;$K$2</f>
        <v>紫乌啸凤图越山魈2</v>
      </c>
      <c r="K268" s="561" t="str">
        <f>IF(IFERROR(INDEX(EffectData!$G:$G,MATCH(J268,EffectData!$C:$C,0)),"")&amp;";"=";","",IFERROR(INDEX(EffectData!$G:$G,MATCH(J268,EffectData!$C:$C,0)),"")&amp;";")</f>
        <v/>
      </c>
      <c r="L268" s="561" t="str">
        <f t="shared" ref="L268:L269" si="637">B268&amp;C268&amp;$M$2</f>
        <v>紫乌啸凤图越山魈3</v>
      </c>
      <c r="N268" s="561" t="str">
        <f t="shared" ref="N268:N269" si="638">B268&amp;C268&amp;$O$2</f>
        <v>紫乌啸凤图越山魈4</v>
      </c>
      <c r="O268" t="str">
        <f>IFERROR(INDEX(EffectData!$G:$G,MATCH(O267,EffectData!$C:$C,0)),"")</f>
        <v/>
      </c>
    </row>
    <row r="269" spans="1:15" x14ac:dyDescent="0.25">
      <c r="A269" s="786">
        <f>VLOOKUP(C269,Sheet3!$C:$AP,40,0)</f>
        <v>3011401</v>
      </c>
      <c r="B269" s="786" t="s">
        <v>313</v>
      </c>
      <c r="C269" s="786" t="s">
        <v>314</v>
      </c>
      <c r="D269" s="786" t="s">
        <v>314</v>
      </c>
      <c r="E269" s="786"/>
      <c r="F269" s="786" t="str">
        <f t="shared" si="634"/>
        <v>301140100;</v>
      </c>
      <c r="G269" s="36">
        <v>0</v>
      </c>
      <c r="H269" s="561" t="str">
        <f t="shared" si="635"/>
        <v>撼山步叠嶂层峦1</v>
      </c>
      <c r="I269" s="561" t="str">
        <f>IF(IFERROR(INDEX(EffectData!$G:$G,MATCH(H269,EffectData!$C:$C,0)),"")&amp;";"=";","",IFERROR(INDEX(EffectData!$G:$G,MATCH(H269,EffectData!$C:$C,0)),"")&amp;";")</f>
        <v>301140100;</v>
      </c>
      <c r="J269" s="561" t="str">
        <f t="shared" si="636"/>
        <v>撼山步叠嶂层峦2</v>
      </c>
      <c r="K269" s="561" t="str">
        <f>IF(IFERROR(INDEX(EffectData!$G:$G,MATCH(J269,EffectData!$C:$C,0)),"")&amp;";"=";","",IFERROR(INDEX(EffectData!$G:$G,MATCH(J269,EffectData!$C:$C,0)),"")&amp;";")</f>
        <v/>
      </c>
      <c r="L269" s="561" t="str">
        <f t="shared" si="637"/>
        <v>撼山步叠嶂层峦3</v>
      </c>
      <c r="N269" s="561" t="str">
        <f t="shared" si="638"/>
        <v>撼山步叠嶂层峦4</v>
      </c>
      <c r="O269" t="str">
        <f>IFERROR(INDEX(EffectData!$G:$G,MATCH(O266,EffectData!$C:$C,0)),"")</f>
        <v/>
      </c>
    </row>
    <row r="270" spans="1:15" x14ac:dyDescent="0.25">
      <c r="A270" s="786">
        <f>VLOOKUP(C270,Sheet3!$C:$AP,40,0)</f>
        <v>3011402</v>
      </c>
      <c r="B270" s="786" t="s">
        <v>313</v>
      </c>
      <c r="C270" s="31" t="s">
        <v>315</v>
      </c>
      <c r="D270" s="786" t="s">
        <v>315</v>
      </c>
      <c r="E270" s="786"/>
      <c r="F270" s="786" t="str">
        <f t="shared" ref="F270" si="639">I270&amp;K270&amp;M270</f>
        <v>301140200;</v>
      </c>
      <c r="G270" s="36">
        <v>0</v>
      </c>
      <c r="H270" s="561" t="str">
        <f t="shared" ref="H270" si="640">B270&amp;C270&amp;$I$2</f>
        <v>撼山步积石成岭1</v>
      </c>
      <c r="I270" s="561" t="str">
        <f>IF(IFERROR(INDEX(EffectData!$G:$G,MATCH(H270,EffectData!$C:$C,0)),"")&amp;";"=";","",IFERROR(INDEX(EffectData!$G:$G,MATCH(H270,EffectData!$C:$C,0)),"")&amp;";")</f>
        <v>301140200;</v>
      </c>
      <c r="J270" s="561" t="str">
        <f t="shared" ref="J270" si="641">B270&amp;C270&amp;$K$2</f>
        <v>撼山步积石成岭2</v>
      </c>
      <c r="K270" s="561" t="str">
        <f>IF(IFERROR(INDEX(EffectData!$G:$G,MATCH(J270,EffectData!$C:$C,0)),"")&amp;";"=";","",IFERROR(INDEX(EffectData!$G:$G,MATCH(J270,EffectData!$C:$C,0)),"")&amp;";")</f>
        <v/>
      </c>
      <c r="L270" s="561" t="str">
        <f t="shared" ref="L270" si="642">B270&amp;C270&amp;$M$2</f>
        <v>撼山步积石成岭3</v>
      </c>
      <c r="N270" s="561" t="str">
        <f t="shared" ref="N270" si="643">B270&amp;C270&amp;$O$2</f>
        <v>撼山步积石成岭4</v>
      </c>
      <c r="O270" t="str">
        <f>IFERROR(INDEX(EffectData!$G:$G,MATCH(O267,EffectData!$C:$C,0)),"")</f>
        <v/>
      </c>
    </row>
    <row r="271" spans="1:15" x14ac:dyDescent="0.25">
      <c r="A271" s="786">
        <f>VLOOKUP(C271,Sheet3!$C:$AP,40,0)</f>
        <v>3011403</v>
      </c>
      <c r="B271" s="786" t="s">
        <v>313</v>
      </c>
      <c r="C271" s="31" t="s">
        <v>316</v>
      </c>
      <c r="D271" s="31" t="s">
        <v>316</v>
      </c>
      <c r="E271" s="786"/>
      <c r="F271" s="786" t="str">
        <f t="shared" ref="F271:F273" si="644">I271&amp;K271&amp;M271</f>
        <v>301140300;</v>
      </c>
      <c r="G271" s="36">
        <v>0</v>
      </c>
      <c r="H271" s="561" t="str">
        <f t="shared" ref="H271:H273" si="645">B271&amp;C271&amp;$I$2</f>
        <v>撼山步遥嵩岳长1</v>
      </c>
      <c r="I271" s="561" t="str">
        <f>IF(IFERROR(INDEX(EffectData!$G:$G,MATCH(H271,EffectData!$C:$C,0)),"")&amp;";"=";","",IFERROR(INDEX(EffectData!$G:$G,MATCH(H271,EffectData!$C:$C,0)),"")&amp;";")</f>
        <v>301140300;</v>
      </c>
      <c r="J271" s="561" t="str">
        <f t="shared" ref="J271:J273" si="646">B271&amp;C271&amp;$K$2</f>
        <v>撼山步遥嵩岳长2</v>
      </c>
      <c r="K271" s="561" t="str">
        <f>IF(IFERROR(INDEX(EffectData!$G:$G,MATCH(J271,EffectData!$C:$C,0)),"")&amp;";"=";","",IFERROR(INDEX(EffectData!$G:$G,MATCH(J271,EffectData!$C:$C,0)),"")&amp;";")</f>
        <v/>
      </c>
      <c r="L271" s="561" t="str">
        <f t="shared" ref="L271:L273" si="647">B271&amp;C271&amp;$M$2</f>
        <v>撼山步遥嵩岳长3</v>
      </c>
      <c r="N271" s="561" t="str">
        <f t="shared" ref="N271:N273" si="648">B271&amp;C271&amp;$O$2</f>
        <v>撼山步遥嵩岳长4</v>
      </c>
      <c r="O271" t="str">
        <f>IFERROR(INDEX(EffectData!$G:$G,MATCH(O269,EffectData!$C:$C,0)),"")</f>
        <v/>
      </c>
    </row>
    <row r="272" spans="1:15" x14ac:dyDescent="0.25">
      <c r="A272" s="787">
        <f>VLOOKUP(C272,Sheet3!$C:$AP,40,0)</f>
        <v>3011404</v>
      </c>
      <c r="B272" s="787" t="s">
        <v>313</v>
      </c>
      <c r="C272" s="787" t="s">
        <v>317</v>
      </c>
      <c r="D272" s="787" t="s">
        <v>317</v>
      </c>
      <c r="E272" s="787"/>
      <c r="F272" s="787" t="str">
        <f t="shared" si="644"/>
        <v>301140400;</v>
      </c>
      <c r="G272" s="665">
        <v>0</v>
      </c>
      <c r="H272" s="561" t="str">
        <f t="shared" si="645"/>
        <v>撼山步岳秀山明1</v>
      </c>
      <c r="I272" s="561" t="str">
        <f>IF(IFERROR(INDEX(EffectData!$G:$G,MATCH(H272,EffectData!$C:$C,0)),"")&amp;";"=";","",IFERROR(INDEX(EffectData!$G:$G,MATCH(H272,EffectData!$C:$C,0)),"")&amp;";")</f>
        <v>301140400;</v>
      </c>
      <c r="J272" s="561" t="str">
        <f t="shared" si="646"/>
        <v>撼山步岳秀山明2</v>
      </c>
      <c r="K272" s="561" t="str">
        <f>IF(IFERROR(INDEX(EffectData!$G:$G,MATCH(J272,EffectData!$C:$C,0)),"")&amp;";"=";","",IFERROR(INDEX(EffectData!$G:$G,MATCH(J272,EffectData!$C:$C,0)),"")&amp;";")</f>
        <v/>
      </c>
      <c r="L272" s="561" t="str">
        <f t="shared" si="647"/>
        <v>撼山步岳秀山明3</v>
      </c>
      <c r="N272" s="561" t="str">
        <f t="shared" si="648"/>
        <v>撼山步岳秀山明4</v>
      </c>
      <c r="O272" t="str">
        <f>IFERROR(INDEX(EffectData!$G:$G,MATCH(O269,EffectData!$C:$C,0)),"")</f>
        <v/>
      </c>
    </row>
    <row r="273" spans="1:15" x14ac:dyDescent="0.25">
      <c r="A273" s="786">
        <f>VLOOKUP(C273,Sheet3!$C:$AP,40,0)</f>
        <v>3011405</v>
      </c>
      <c r="B273" s="786" t="s">
        <v>313</v>
      </c>
      <c r="C273" s="31" t="s">
        <v>318</v>
      </c>
      <c r="D273" s="31" t="s">
        <v>318</v>
      </c>
      <c r="E273" s="786"/>
      <c r="F273" s="786" t="str">
        <f t="shared" si="644"/>
        <v>301140500;</v>
      </c>
      <c r="G273" s="36">
        <v>0</v>
      </c>
      <c r="H273" s="561" t="str">
        <f t="shared" si="645"/>
        <v>撼山步根牙磐错1</v>
      </c>
      <c r="I273" s="561" t="str">
        <f>IF(IFERROR(INDEX(EffectData!$G:$G,MATCH(H273,EffectData!$C:$C,0)),"")&amp;";"=";","",IFERROR(INDEX(EffectData!$G:$G,MATCH(H273,EffectData!$C:$C,0)),"")&amp;";")</f>
        <v>301140500;</v>
      </c>
      <c r="J273" s="561" t="str">
        <f t="shared" si="646"/>
        <v>撼山步根牙磐错2</v>
      </c>
      <c r="K273" s="561" t="str">
        <f>IF(IFERROR(INDEX(EffectData!$G:$G,MATCH(J273,EffectData!$C:$C,0)),"")&amp;";"=";","",IFERROR(INDEX(EffectData!$G:$G,MATCH(J273,EffectData!$C:$C,0)),"")&amp;";")</f>
        <v/>
      </c>
      <c r="L273" s="561" t="str">
        <f t="shared" si="647"/>
        <v>撼山步根牙磐错3</v>
      </c>
      <c r="N273" s="561" t="str">
        <f t="shared" si="648"/>
        <v>撼山步根牙磐错4</v>
      </c>
      <c r="O273" t="str">
        <f>IFERROR(INDEX(EffectData!$G:$G,MATCH(O270,EffectData!$C:$C,0)),"")</f>
        <v/>
      </c>
    </row>
    <row r="274" spans="1:15" x14ac:dyDescent="0.25">
      <c r="A274" s="786">
        <f>VLOOKUP(C274,Sheet3!$C:$AP,40,0)</f>
        <v>3011406</v>
      </c>
      <c r="B274" s="786" t="s">
        <v>313</v>
      </c>
      <c r="C274" s="31" t="s">
        <v>319</v>
      </c>
      <c r="D274" s="31" t="s">
        <v>319</v>
      </c>
      <c r="E274" s="786"/>
      <c r="F274" s="786" t="str">
        <f t="shared" ref="F274:F275" si="649">I274&amp;K274&amp;M274</f>
        <v>301140600;</v>
      </c>
      <c r="G274" s="36">
        <v>0</v>
      </c>
      <c r="H274" s="561" t="str">
        <f t="shared" ref="H274:H275" si="650">B274&amp;C274&amp;$I$2</f>
        <v>撼山步横峰侧岭1</v>
      </c>
      <c r="I274" s="561" t="str">
        <f>IF(IFERROR(INDEX(EffectData!$G:$G,MATCH(H274,EffectData!$C:$C,0)),"")&amp;";"=";","",IFERROR(INDEX(EffectData!$G:$G,MATCH(H274,EffectData!$C:$C,0)),"")&amp;";")</f>
        <v>301140600;</v>
      </c>
      <c r="J274" s="561" t="str">
        <f t="shared" ref="J274:J275" si="651">B274&amp;C274&amp;$K$2</f>
        <v>撼山步横峰侧岭2</v>
      </c>
      <c r="K274" s="561" t="str">
        <f>IF(IFERROR(INDEX(EffectData!$G:$G,MATCH(J274,EffectData!$C:$C,0)),"")&amp;";"=";","",IFERROR(INDEX(EffectData!$G:$G,MATCH(J274,EffectData!$C:$C,0)),"")&amp;";")</f>
        <v/>
      </c>
      <c r="L274" s="561" t="str">
        <f t="shared" ref="L274:L275" si="652">B274&amp;C274&amp;$M$2</f>
        <v>撼山步横峰侧岭3</v>
      </c>
      <c r="N274" s="561" t="str">
        <f t="shared" ref="N274:N275" si="653">B274&amp;C274&amp;$O$2</f>
        <v>撼山步横峰侧岭4</v>
      </c>
      <c r="O274" t="str">
        <f>IFERROR(INDEX(EffectData!$G:$G,MATCH(O271,EffectData!$C:$C,0)),"")</f>
        <v/>
      </c>
    </row>
    <row r="275" spans="1:15" x14ac:dyDescent="0.25">
      <c r="A275" s="786">
        <f>VLOOKUP(C275,Sheet3!$C:$AP,40,0)</f>
        <v>3011407</v>
      </c>
      <c r="B275" s="786" t="s">
        <v>313</v>
      </c>
      <c r="C275" s="786" t="s">
        <v>320</v>
      </c>
      <c r="D275" s="786" t="s">
        <v>320</v>
      </c>
      <c r="E275" s="786"/>
      <c r="F275" s="786" t="str">
        <f t="shared" si="649"/>
        <v>301140700;</v>
      </c>
      <c r="G275" s="36">
        <v>0</v>
      </c>
      <c r="H275" s="561" t="str">
        <f t="shared" si="650"/>
        <v>撼山步千峰百障1</v>
      </c>
      <c r="I275" s="561" t="str">
        <f>IF(IFERROR(INDEX(EffectData!$G:$G,MATCH(H275,EffectData!$C:$C,0)),"")&amp;";"=";","",IFERROR(INDEX(EffectData!$G:$G,MATCH(H275,EffectData!$C:$C,0)),"")&amp;";")</f>
        <v>301140700;</v>
      </c>
      <c r="J275" s="561" t="str">
        <f t="shared" si="651"/>
        <v>撼山步千峰百障2</v>
      </c>
      <c r="K275" s="561" t="str">
        <f>IF(IFERROR(INDEX(EffectData!$G:$G,MATCH(J275,EffectData!$C:$C,0)),"")&amp;";"=";","",IFERROR(INDEX(EffectData!$G:$G,MATCH(J275,EffectData!$C:$C,0)),"")&amp;";")</f>
        <v/>
      </c>
      <c r="L275" s="561" t="str">
        <f t="shared" si="652"/>
        <v>撼山步千峰百障3</v>
      </c>
      <c r="N275" s="561" t="str">
        <f t="shared" si="653"/>
        <v>撼山步千峰百障4</v>
      </c>
      <c r="O275" t="str">
        <f>IFERROR(INDEX(EffectData!$G:$G,MATCH(O272,EffectData!$C:$C,0)),"")</f>
        <v/>
      </c>
    </row>
    <row r="276" spans="1:15" x14ac:dyDescent="0.25">
      <c r="A276" s="786">
        <f>VLOOKUP(C276,Sheet3!$C:$AP,40,0)</f>
        <v>3011409</v>
      </c>
      <c r="B276" s="786" t="s">
        <v>313</v>
      </c>
      <c r="C276" s="786" t="s">
        <v>321</v>
      </c>
      <c r="D276" s="786" t="s">
        <v>321</v>
      </c>
      <c r="E276" s="786"/>
      <c r="F276" s="786" t="str">
        <f t="shared" ref="F276:F278" si="654">I276&amp;K276&amp;M276</f>
        <v>301140900;</v>
      </c>
      <c r="G276" s="36">
        <v>0</v>
      </c>
      <c r="H276" s="561" t="str">
        <f t="shared" ref="H276" si="655">B276&amp;C276&amp;$I$2</f>
        <v>撼山步破石印1</v>
      </c>
      <c r="I276" s="561" t="str">
        <f>IF(IFERROR(INDEX(EffectData!$G:$G,MATCH(H276,EffectData!$C:$C,0)),"")&amp;";"=";","",IFERROR(INDEX(EffectData!$G:$G,MATCH(H276,EffectData!$C:$C,0)),"")&amp;";")</f>
        <v>301140900;</v>
      </c>
      <c r="J276" s="561" t="str">
        <f t="shared" ref="J276:J278" si="656">B276&amp;C276&amp;$K$2</f>
        <v>撼山步破石印2</v>
      </c>
      <c r="K276" s="561" t="str">
        <f>IF(IFERROR(INDEX(EffectData!$G:$G,MATCH(J276,EffectData!$C:$C,0)),"")&amp;";"=";","",IFERROR(INDEX(EffectData!$G:$G,MATCH(J276,EffectData!$C:$C,0)),"")&amp;";")</f>
        <v/>
      </c>
      <c r="L276" s="561" t="str">
        <f t="shared" ref="L276" si="657">B276&amp;C276&amp;$M$2</f>
        <v>撼山步破石印3</v>
      </c>
      <c r="N276" s="561" t="str">
        <f t="shared" ref="N276" si="658">B276&amp;C276&amp;$O$2</f>
        <v>撼山步破石印4</v>
      </c>
      <c r="O276" t="str">
        <f>IFERROR(INDEX(EffectData!$G:$G,MATCH(O275,EffectData!$C:$C,0)),"")</f>
        <v/>
      </c>
    </row>
    <row r="277" spans="1:15" x14ac:dyDescent="0.25">
      <c r="A277" s="764">
        <f>VLOOKUP(D277,Sheet3!$C:$AP,40,0)</f>
        <v>3011502</v>
      </c>
      <c r="B277" s="170" t="s">
        <v>322</v>
      </c>
      <c r="C277" s="170" t="s">
        <v>323</v>
      </c>
      <c r="D277" s="170" t="s">
        <v>323</v>
      </c>
      <c r="E277" s="764"/>
      <c r="F277" s="764" t="str">
        <f t="shared" si="654"/>
        <v>301150200;</v>
      </c>
      <c r="G277" s="36">
        <v>0</v>
      </c>
      <c r="H277" s="561" t="str">
        <f t="shared" ref="H277:H283" si="659">B277&amp;C277&amp;$I$2</f>
        <v>逆流十二身溯回身1</v>
      </c>
      <c r="I277" s="561" t="str">
        <f>IF(IFERROR(INDEX(EffectData!$G:$G,MATCH(H277,EffectData!$C:$C,0)),"")&amp;";"=";","",IFERROR(INDEX(EffectData!$G:$G,MATCH(H277,EffectData!$C:$C,0)),"")&amp;";")</f>
        <v>301150200;</v>
      </c>
      <c r="J277" s="561" t="str">
        <f t="shared" si="656"/>
        <v>逆流十二身溯回身2</v>
      </c>
      <c r="K277" s="561" t="str">
        <f>IF(IFERROR(INDEX(EffectData!$G:$G,MATCH(J277,EffectData!$C:$C,0)),"")&amp;";"=";","",IFERROR(INDEX(EffectData!$G:$G,MATCH(J277,EffectData!$C:$C,0)),"")&amp;";")</f>
        <v/>
      </c>
      <c r="L277" s="561" t="str">
        <f t="shared" ref="L277:L283" si="660">B277&amp;C277&amp;$M$2</f>
        <v>逆流十二身溯回身3</v>
      </c>
      <c r="M277" s="561" t="str">
        <f>IF(IFERROR(INDEX(EffectData!$G:$G,MATCH(L277,EffectData!$C:$C,0)),"")&amp;";"=";","",IFERROR(INDEX(EffectData!$G:$G,MATCH(L277,EffectData!$C:$C,0)),"")&amp;";")</f>
        <v/>
      </c>
      <c r="N277" s="561" t="str">
        <f t="shared" ref="N277:N283" si="661">B277&amp;C277&amp;$O$2</f>
        <v>逆流十二身溯回身4</v>
      </c>
      <c r="O277" t="str">
        <f>IFERROR(INDEX(EffectData!$G:$G,MATCH(#REF!,EffectData!$C:$C,0)),"")</f>
        <v/>
      </c>
    </row>
    <row r="278" spans="1:15" x14ac:dyDescent="0.25">
      <c r="A278" s="764">
        <f>VLOOKUP(D278,Sheet3!$C:$AP,40,0)</f>
        <v>3011503</v>
      </c>
      <c r="B278" s="170" t="s">
        <v>322</v>
      </c>
      <c r="C278" s="170" t="s">
        <v>324</v>
      </c>
      <c r="D278" s="170" t="s">
        <v>324</v>
      </c>
      <c r="E278" s="764"/>
      <c r="F278" s="764" t="str">
        <f t="shared" si="654"/>
        <v>301150300;</v>
      </c>
      <c r="G278" s="36">
        <v>0</v>
      </c>
      <c r="H278" s="561" t="str">
        <f t="shared" si="659"/>
        <v>逆流十二身缠逆身1</v>
      </c>
      <c r="I278" s="561" t="str">
        <f>IF(IFERROR(INDEX(EffectData!$G:$G,MATCH(H278,EffectData!$C:$C,0)),"")&amp;";"=";","",IFERROR(INDEX(EffectData!$G:$G,MATCH(H278,EffectData!$C:$C,0)),"")&amp;";")</f>
        <v>301150300;</v>
      </c>
      <c r="J278" s="561" t="str">
        <f t="shared" si="656"/>
        <v>逆流十二身缠逆身2</v>
      </c>
      <c r="K278" s="561" t="str">
        <f>IF(IFERROR(INDEX(EffectData!$G:$G,MATCH(J278,EffectData!$C:$C,0)),"")&amp;";"=";","",IFERROR(INDEX(EffectData!$G:$G,MATCH(J278,EffectData!$C:$C,0)),"")&amp;";")</f>
        <v/>
      </c>
      <c r="L278" s="561" t="str">
        <f t="shared" si="660"/>
        <v>逆流十二身缠逆身3</v>
      </c>
      <c r="M278" s="561" t="str">
        <f>IF(IFERROR(INDEX(EffectData!$G:$G,MATCH(L278,EffectData!$C:$C,0)),"")&amp;";"=";","",IFERROR(INDEX(EffectData!$G:$G,MATCH(L278,EffectData!$C:$C,0)),"")&amp;";")</f>
        <v/>
      </c>
      <c r="N278" s="561" t="str">
        <f t="shared" si="661"/>
        <v>逆流十二身缠逆身4</v>
      </c>
      <c r="O278" t="str">
        <f>IFERROR(INDEX(EffectData!$G:$G,MATCH(#REF!,EffectData!$C:$C,0)),"")</f>
        <v/>
      </c>
    </row>
    <row r="279" spans="1:15" x14ac:dyDescent="0.25">
      <c r="A279" s="764">
        <f>VLOOKUP(D279,Sheet3!$C:$AP,40,0)</f>
        <v>3011504</v>
      </c>
      <c r="B279" s="170" t="s">
        <v>322</v>
      </c>
      <c r="C279" s="170" t="s">
        <v>325</v>
      </c>
      <c r="D279" s="170" t="s">
        <v>325</v>
      </c>
      <c r="E279" s="764"/>
      <c r="F279" s="764" t="str">
        <f t="shared" ref="F279:F283" si="662">I279&amp;K279&amp;M279</f>
        <v>301150400;</v>
      </c>
      <c r="G279" s="36">
        <v>0</v>
      </c>
      <c r="H279" s="561" t="str">
        <f t="shared" si="659"/>
        <v>逆流十二身砺石身1</v>
      </c>
      <c r="I279" s="561" t="str">
        <f>IF(IFERROR(INDEX(EffectData!$G:$G,MATCH(H279,EffectData!$C:$C,0)),"")&amp;";"=";","",IFERROR(INDEX(EffectData!$G:$G,MATCH(H279,EffectData!$C:$C,0)),"")&amp;";")</f>
        <v>301150400;</v>
      </c>
      <c r="J279" s="561" t="str">
        <f t="shared" ref="J279:J283" si="663">B279&amp;C279&amp;$K$2</f>
        <v>逆流十二身砺石身2</v>
      </c>
      <c r="K279" s="561" t="str">
        <f>IF(IFERROR(INDEX(EffectData!$G:$G,MATCH(J279,EffectData!$C:$C,0)),"")&amp;";"=";","",IFERROR(INDEX(EffectData!$G:$G,MATCH(J279,EffectData!$C:$C,0)),"")&amp;";")</f>
        <v/>
      </c>
      <c r="L279" s="561" t="str">
        <f t="shared" si="660"/>
        <v>逆流十二身砺石身3</v>
      </c>
      <c r="M279" s="561" t="str">
        <f>IF(IFERROR(INDEX(EffectData!$G:$G,MATCH(L279,EffectData!$C:$C,0)),"")&amp;";"=";","",IFERROR(INDEX(EffectData!$G:$G,MATCH(L279,EffectData!$C:$C,0)),"")&amp;";")</f>
        <v/>
      </c>
      <c r="N279" s="561" t="str">
        <f t="shared" si="661"/>
        <v>逆流十二身砺石身4</v>
      </c>
      <c r="O279" t="str">
        <f>IFERROR(INDEX(EffectData!$G:$G,MATCH(#REF!,EffectData!$C:$C,0)),"")</f>
        <v/>
      </c>
    </row>
    <row r="280" spans="1:15" x14ac:dyDescent="0.25">
      <c r="A280" s="764">
        <f>VLOOKUP(D280,Sheet3!$C:$AP,40,0)</f>
        <v>3011505</v>
      </c>
      <c r="B280" s="170" t="s">
        <v>322</v>
      </c>
      <c r="C280" s="170" t="s">
        <v>326</v>
      </c>
      <c r="D280" s="170" t="s">
        <v>326</v>
      </c>
      <c r="E280" s="764"/>
      <c r="F280" s="764" t="str">
        <f t="shared" si="662"/>
        <v>301150500;</v>
      </c>
      <c r="G280" s="36">
        <v>0</v>
      </c>
      <c r="H280" s="561" t="str">
        <f t="shared" si="659"/>
        <v>逆流十二身奔流法1</v>
      </c>
      <c r="I280" s="561" t="str">
        <f>IF(IFERROR(INDEX(EffectData!$G:$G,MATCH(H280,EffectData!$C:$C,0)),"")&amp;";"=";","",IFERROR(INDEX(EffectData!$G:$G,MATCH(H280,EffectData!$C:$C,0)),"")&amp;";")</f>
        <v>301150500;</v>
      </c>
      <c r="J280" s="561" t="str">
        <f t="shared" si="663"/>
        <v>逆流十二身奔流法2</v>
      </c>
      <c r="K280" s="561" t="str">
        <f>IF(IFERROR(INDEX(EffectData!$G:$G,MATCH(J280,EffectData!$C:$C,0)),"")&amp;";"=";","",IFERROR(INDEX(EffectData!$G:$G,MATCH(J280,EffectData!$C:$C,0)),"")&amp;";")</f>
        <v/>
      </c>
      <c r="L280" s="561" t="str">
        <f t="shared" si="660"/>
        <v>逆流十二身奔流法3</v>
      </c>
      <c r="M280" s="561" t="str">
        <f>IF(IFERROR(INDEX(EffectData!$G:$G,MATCH(L280,EffectData!$C:$C,0)),"")&amp;";"=";","",IFERROR(INDEX(EffectData!$G:$G,MATCH(L280,EffectData!$C:$C,0)),"")&amp;";")</f>
        <v/>
      </c>
      <c r="N280" s="561" t="str">
        <f t="shared" si="661"/>
        <v>逆流十二身奔流法4</v>
      </c>
      <c r="O280" t="str">
        <f>IFERROR(INDEX(EffectData!$G:$G,MATCH(#REF!,EffectData!$C:$C,0)),"")</f>
        <v/>
      </c>
    </row>
    <row r="281" spans="1:15" x14ac:dyDescent="0.25">
      <c r="A281" s="764">
        <f>VLOOKUP(D281,Sheet3!$C:$AP,40,0)</f>
        <v>3011506</v>
      </c>
      <c r="B281" s="170" t="s">
        <v>322</v>
      </c>
      <c r="C281" s="170" t="s">
        <v>327</v>
      </c>
      <c r="D281" s="170" t="s">
        <v>327</v>
      </c>
      <c r="E281" s="764"/>
      <c r="F281" s="764" t="str">
        <f t="shared" si="662"/>
        <v>301150600;</v>
      </c>
      <c r="G281" s="36">
        <v>0</v>
      </c>
      <c r="H281" s="561" t="str">
        <f t="shared" si="659"/>
        <v>逆流十二身立身法1</v>
      </c>
      <c r="I281" s="561" t="str">
        <f>IF(IFERROR(INDEX(EffectData!$G:$G,MATCH(H281,EffectData!$C:$C,0)),"")&amp;";"=";","",IFERROR(INDEX(EffectData!$G:$G,MATCH(H281,EffectData!$C:$C,0)),"")&amp;";")</f>
        <v>301150600;</v>
      </c>
      <c r="J281" s="561" t="str">
        <f t="shared" si="663"/>
        <v>逆流十二身立身法2</v>
      </c>
      <c r="K281" s="561" t="str">
        <f>IF(IFERROR(INDEX(EffectData!$G:$G,MATCH(J281,EffectData!$C:$C,0)),"")&amp;";"=";","",IFERROR(INDEX(EffectData!$G:$G,MATCH(J281,EffectData!$C:$C,0)),"")&amp;";")</f>
        <v/>
      </c>
      <c r="L281" s="561" t="str">
        <f t="shared" si="660"/>
        <v>逆流十二身立身法3</v>
      </c>
      <c r="M281" s="561" t="str">
        <f>IF(IFERROR(INDEX(EffectData!$G:$G,MATCH(L281,EffectData!$C:$C,0)),"")&amp;";"=";","",IFERROR(INDEX(EffectData!$G:$G,MATCH(L281,EffectData!$C:$C,0)),"")&amp;";")</f>
        <v/>
      </c>
      <c r="N281" s="561" t="str">
        <f t="shared" si="661"/>
        <v>逆流十二身立身法4</v>
      </c>
      <c r="O281" t="str">
        <f>IFERROR(INDEX(EffectData!$G:$G,MATCH(#REF!,EffectData!$C:$C,0)),"")</f>
        <v/>
      </c>
    </row>
    <row r="282" spans="1:15" x14ac:dyDescent="0.25">
      <c r="A282" s="764">
        <f>VLOOKUP(D282,Sheet3!$C:$AP,40,0)</f>
        <v>3011507</v>
      </c>
      <c r="B282" s="170" t="s">
        <v>322</v>
      </c>
      <c r="C282" s="170" t="s">
        <v>328</v>
      </c>
      <c r="D282" s="170" t="s">
        <v>328</v>
      </c>
      <c r="E282" s="764"/>
      <c r="F282" s="764" t="str">
        <f t="shared" si="662"/>
        <v>301150700;</v>
      </c>
      <c r="G282" s="36">
        <v>0</v>
      </c>
      <c r="H282" s="561" t="str">
        <f t="shared" si="659"/>
        <v>逆流十二身千川挂瀑1</v>
      </c>
      <c r="I282" s="561" t="str">
        <f>IF(IFERROR(INDEX(EffectData!$G:$G,MATCH(H282,EffectData!$C:$C,0)),"")&amp;";"=";","",IFERROR(INDEX(EffectData!$G:$G,MATCH(H282,EffectData!$C:$C,0)),"")&amp;";")</f>
        <v>301150700;</v>
      </c>
      <c r="J282" s="561" t="str">
        <f t="shared" si="663"/>
        <v>逆流十二身千川挂瀑2</v>
      </c>
      <c r="K282" s="561" t="str">
        <f>IF(IFERROR(INDEX(EffectData!$G:$G,MATCH(J282,EffectData!$C:$C,0)),"")&amp;";"=";","",IFERROR(INDEX(EffectData!$G:$G,MATCH(J282,EffectData!$C:$C,0)),"")&amp;";")</f>
        <v/>
      </c>
      <c r="L282" s="561" t="str">
        <f t="shared" si="660"/>
        <v>逆流十二身千川挂瀑3</v>
      </c>
      <c r="M282" s="561" t="str">
        <f>IF(IFERROR(INDEX(EffectData!$G:$G,MATCH(L282,EffectData!$C:$C,0)),"")&amp;";"=";","",IFERROR(INDEX(EffectData!$G:$G,MATCH(L282,EffectData!$C:$C,0)),"")&amp;";")</f>
        <v/>
      </c>
      <c r="N282" s="561" t="str">
        <f t="shared" si="661"/>
        <v>逆流十二身千川挂瀑4</v>
      </c>
      <c r="O282" t="str">
        <f>IFERROR(INDEX(EffectData!$G:$G,MATCH(O279,EffectData!$C:$C,0)),"")</f>
        <v/>
      </c>
    </row>
    <row r="283" spans="1:15" x14ac:dyDescent="0.25">
      <c r="A283" s="764">
        <f>VLOOKUP(D283,Sheet3!$C:$AP,40,0)</f>
        <v>3011508</v>
      </c>
      <c r="B283" s="170" t="s">
        <v>322</v>
      </c>
      <c r="C283" s="170" t="s">
        <v>329</v>
      </c>
      <c r="D283" s="170" t="s">
        <v>329</v>
      </c>
      <c r="E283" s="764"/>
      <c r="F283" s="764" t="str">
        <f t="shared" si="662"/>
        <v>301150800;</v>
      </c>
      <c r="G283" s="36">
        <v>0</v>
      </c>
      <c r="H283" s="561" t="str">
        <f t="shared" si="659"/>
        <v>逆流十二身涌涡逆洄1</v>
      </c>
      <c r="I283" s="561" t="str">
        <f>IF(IFERROR(INDEX(EffectData!$G:$G,MATCH(H283,EffectData!$C:$C,0)),"")&amp;";"=";","",IFERROR(INDEX(EffectData!$G:$G,MATCH(H283,EffectData!$C:$C,0)),"")&amp;";")</f>
        <v>301150800;</v>
      </c>
      <c r="J283" s="561" t="str">
        <f t="shared" si="663"/>
        <v>逆流十二身涌涡逆洄2</v>
      </c>
      <c r="K283" s="561" t="str">
        <f>IF(IFERROR(INDEX(EffectData!$G:$G,MATCH(J283,EffectData!$C:$C,0)),"")&amp;";"=";","",IFERROR(INDEX(EffectData!$G:$G,MATCH(J283,EffectData!$C:$C,0)),"")&amp;";")</f>
        <v/>
      </c>
      <c r="L283" s="561" t="str">
        <f t="shared" si="660"/>
        <v>逆流十二身涌涡逆洄3</v>
      </c>
      <c r="M283" s="561" t="str">
        <f>IF(IFERROR(INDEX(EffectData!$G:$G,MATCH(L283,EffectData!$C:$C,0)),"")&amp;";"=";","",IFERROR(INDEX(EffectData!$G:$G,MATCH(L283,EffectData!$C:$C,0)),"")&amp;";")</f>
        <v/>
      </c>
      <c r="N283" s="561" t="str">
        <f t="shared" si="661"/>
        <v>逆流十二身涌涡逆洄4</v>
      </c>
      <c r="O283" t="str">
        <f>IFERROR(INDEX(EffectData!$G:$G,MATCH(O280,EffectData!$C:$C,0)),"")</f>
        <v/>
      </c>
    </row>
    <row r="284" spans="1:15" x14ac:dyDescent="0.25">
      <c r="A284" s="764">
        <f>VLOOKUP(D284,Sheet3!$C:$AP,40,0)</f>
        <v>3011509</v>
      </c>
      <c r="B284" s="170" t="s">
        <v>322</v>
      </c>
      <c r="C284" s="170" t="s">
        <v>330</v>
      </c>
      <c r="D284" s="170" t="s">
        <v>330</v>
      </c>
      <c r="E284" s="764"/>
      <c r="F284" s="764" t="str">
        <f t="shared" ref="F284:F305" si="664">I284&amp;K284&amp;M284</f>
        <v>301150900;</v>
      </c>
      <c r="G284" s="36">
        <v>0</v>
      </c>
      <c r="H284" s="561" t="str">
        <f t="shared" ref="H284:H304" si="665">B284&amp;C284&amp;$I$2</f>
        <v>逆流十二身涌逆奔1</v>
      </c>
      <c r="I284" s="561" t="str">
        <f>IF(IFERROR(INDEX(EffectData!$G:$G,MATCH(H284,EffectData!$C:$C,0)),"")&amp;";"=";","",IFERROR(INDEX(EffectData!$G:$G,MATCH(H284,EffectData!$C:$C,0)),"")&amp;";")</f>
        <v>301150900;</v>
      </c>
      <c r="J284" s="561" t="str">
        <f t="shared" ref="J284:J305" si="666">B284&amp;C284&amp;$K$2</f>
        <v>逆流十二身涌逆奔2</v>
      </c>
      <c r="K284" s="561" t="str">
        <f>IF(IFERROR(INDEX(EffectData!$G:$G,MATCH(J284,EffectData!$C:$C,0)),"")&amp;";"=";","",IFERROR(INDEX(EffectData!$G:$G,MATCH(J284,EffectData!$C:$C,0)),"")&amp;";")</f>
        <v/>
      </c>
      <c r="L284" s="561" t="str">
        <f t="shared" ref="L284:L304" si="667">B284&amp;C284&amp;$M$2</f>
        <v>逆流十二身涌逆奔3</v>
      </c>
      <c r="M284" s="561" t="str">
        <f>IF(IFERROR(INDEX(EffectData!$G:$G,MATCH(L284,EffectData!$C:$C,0)),"")&amp;";"=";","",IFERROR(INDEX(EffectData!$G:$G,MATCH(L284,EffectData!$C:$C,0)),"")&amp;";")</f>
        <v/>
      </c>
      <c r="N284" s="561" t="str">
        <f t="shared" ref="N284:N304" si="668">B284&amp;C284&amp;$O$2</f>
        <v>逆流十二身涌逆奔4</v>
      </c>
      <c r="O284" t="str">
        <f>IFERROR(INDEX(EffectData!$G:$G,MATCH(O281,EffectData!$C:$C,0)),"")</f>
        <v/>
      </c>
    </row>
    <row r="285" spans="1:15" x14ac:dyDescent="0.25">
      <c r="A285" s="150">
        <f>VLOOKUP(D285,Sheet3!$C:$AP,40,0)</f>
        <v>3011601</v>
      </c>
      <c r="B285" s="35" t="s">
        <v>331</v>
      </c>
      <c r="C285" s="35" t="s">
        <v>332</v>
      </c>
      <c r="D285" s="35" t="s">
        <v>332</v>
      </c>
      <c r="E285" s="150"/>
      <c r="F285" s="150" t="str">
        <f t="shared" si="664"/>
        <v>301160100;301160101;</v>
      </c>
      <c r="G285" s="36">
        <v>0</v>
      </c>
      <c r="H285" s="561" t="str">
        <f t="shared" si="665"/>
        <v>虎贲阵漠玉鞍1</v>
      </c>
      <c r="I285" s="561" t="str">
        <f>IF(IFERROR(INDEX(EffectData!$G:$G,MATCH(H285,EffectData!$C:$C,0)),"")&amp;";"=";","",IFERROR(INDEX(EffectData!$G:$G,MATCH(H285,EffectData!$C:$C,0)),"")&amp;";")</f>
        <v>301160100;</v>
      </c>
      <c r="J285" s="561" t="str">
        <f t="shared" si="666"/>
        <v>虎贲阵漠玉鞍2</v>
      </c>
      <c r="K285" s="561" t="str">
        <f>IF(IFERROR(INDEX(EffectData!$G:$G,MATCH(J285,EffectData!$C:$C,0)),"")&amp;";"=";","",IFERROR(INDEX(EffectData!$G:$G,MATCH(J285,EffectData!$C:$C,0)),"")&amp;";")</f>
        <v>301160101;</v>
      </c>
      <c r="L285" s="561" t="str">
        <f t="shared" si="667"/>
        <v>虎贲阵漠玉鞍3</v>
      </c>
      <c r="M285" s="561" t="str">
        <f>IF(IFERROR(INDEX(EffectData!$G:$G,MATCH(L285,EffectData!$C:$C,0)),"")&amp;";"=";","",IFERROR(INDEX(EffectData!$G:$G,MATCH(L285,EffectData!$C:$C,0)),"")&amp;";")</f>
        <v/>
      </c>
      <c r="N285" s="561" t="str">
        <f t="shared" si="668"/>
        <v>虎贲阵漠玉鞍4</v>
      </c>
      <c r="O285" t="str">
        <f>IFERROR(INDEX(EffectData!$G:$G,MATCH(#REF!,EffectData!$C:$C,0)),"")</f>
        <v/>
      </c>
    </row>
    <row r="286" spans="1:15" x14ac:dyDescent="0.25">
      <c r="A286" s="150">
        <f>VLOOKUP(D286,Sheet3!$C:$AP,40,0)</f>
        <v>3011602</v>
      </c>
      <c r="B286" s="35" t="s">
        <v>331</v>
      </c>
      <c r="C286" s="35" t="s">
        <v>333</v>
      </c>
      <c r="D286" s="35" t="s">
        <v>333</v>
      </c>
      <c r="E286" s="150"/>
      <c r="F286" s="150" t="str">
        <f t="shared" si="664"/>
        <v>301160200;</v>
      </c>
      <c r="G286" s="36">
        <v>0</v>
      </c>
      <c r="H286" s="561" t="str">
        <f t="shared" si="665"/>
        <v>虎贲阵踏蒺藜1</v>
      </c>
      <c r="I286" s="561" t="str">
        <f>IF(IFERROR(INDEX(EffectData!$G:$G,MATCH(H286,EffectData!$C:$C,0)),"")&amp;";"=";","",IFERROR(INDEX(EffectData!$G:$G,MATCH(H286,EffectData!$C:$C,0)),"")&amp;";")</f>
        <v>301160200;</v>
      </c>
      <c r="J286" s="561" t="str">
        <f t="shared" si="666"/>
        <v>虎贲阵踏蒺藜2</v>
      </c>
      <c r="K286" s="561" t="str">
        <f>IF(IFERROR(INDEX(EffectData!$G:$G,MATCH(J286,EffectData!$C:$C,0)),"")&amp;";"=";","",IFERROR(INDEX(EffectData!$G:$G,MATCH(J286,EffectData!$C:$C,0)),"")&amp;";")</f>
        <v/>
      </c>
      <c r="L286" s="561" t="str">
        <f t="shared" si="667"/>
        <v>虎贲阵踏蒺藜3</v>
      </c>
      <c r="M286" s="561" t="str">
        <f>IF(IFERROR(INDEX(EffectData!$G:$G,MATCH(L286,EffectData!$C:$C,0)),"")&amp;";"=";","",IFERROR(INDEX(EffectData!$G:$G,MATCH(L286,EffectData!$C:$C,0)),"")&amp;";")</f>
        <v/>
      </c>
      <c r="N286" s="561" t="str">
        <f t="shared" si="668"/>
        <v>虎贲阵踏蒺藜4</v>
      </c>
      <c r="O286" t="str">
        <f>IFERROR(INDEX(EffectData!$G:$G,MATCH(#REF!,EffectData!$C:$C,0)),"")</f>
        <v/>
      </c>
    </row>
    <row r="287" spans="1:15" x14ac:dyDescent="0.25">
      <c r="A287" s="150">
        <f>VLOOKUP(D287,Sheet3!$C:$AP,40,0)</f>
        <v>3011603</v>
      </c>
      <c r="B287" s="35" t="s">
        <v>331</v>
      </c>
      <c r="C287" s="35" t="s">
        <v>334</v>
      </c>
      <c r="D287" s="35" t="s">
        <v>334</v>
      </c>
      <c r="E287" s="150"/>
      <c r="F287" s="150" t="str">
        <f t="shared" si="664"/>
        <v>301160300;</v>
      </c>
      <c r="G287" s="36">
        <v>0</v>
      </c>
      <c r="H287" s="561" t="str">
        <f t="shared" si="665"/>
        <v>虎贲阵击锐师1</v>
      </c>
      <c r="I287" s="561" t="str">
        <f>IF(IFERROR(INDEX(EffectData!$G:$G,MATCH(H287,EffectData!$C:$C,0)),"")&amp;";"=";","",IFERROR(INDEX(EffectData!$G:$G,MATCH(H287,EffectData!$C:$C,0)),"")&amp;";")</f>
        <v>301160300;</v>
      </c>
      <c r="J287" s="561" t="str">
        <f t="shared" si="666"/>
        <v>虎贲阵击锐师2</v>
      </c>
      <c r="K287" s="561" t="str">
        <f>IF(IFERROR(INDEX(EffectData!$G:$G,MATCH(J287,EffectData!$C:$C,0)),"")&amp;";"=";","",IFERROR(INDEX(EffectData!$G:$G,MATCH(J287,EffectData!$C:$C,0)),"")&amp;";")</f>
        <v/>
      </c>
      <c r="L287" s="561" t="str">
        <f t="shared" si="667"/>
        <v>虎贲阵击锐师3</v>
      </c>
      <c r="M287" s="561" t="str">
        <f>IF(IFERROR(INDEX(EffectData!$G:$G,MATCH(L287,EffectData!$C:$C,0)),"")&amp;";"=";","",IFERROR(INDEX(EffectData!$G:$G,MATCH(L287,EffectData!$C:$C,0)),"")&amp;";")</f>
        <v/>
      </c>
      <c r="N287" s="561" t="str">
        <f t="shared" si="668"/>
        <v>虎贲阵击锐师4</v>
      </c>
      <c r="O287" t="str">
        <f>IFERROR(INDEX(EffectData!$G:$G,MATCH(#REF!,EffectData!$C:$C,0)),"")</f>
        <v/>
      </c>
    </row>
    <row r="288" spans="1:15" x14ac:dyDescent="0.25">
      <c r="A288" s="150">
        <f>VLOOKUP(D288,Sheet3!$C:$AP,40,0)</f>
        <v>3011604</v>
      </c>
      <c r="B288" s="35" t="s">
        <v>331</v>
      </c>
      <c r="C288" s="35" t="s">
        <v>335</v>
      </c>
      <c r="D288" s="35" t="s">
        <v>335</v>
      </c>
      <c r="E288" s="150"/>
      <c r="F288" s="150" t="str">
        <f t="shared" si="664"/>
        <v>301160400;301160401;</v>
      </c>
      <c r="G288" s="36">
        <v>0</v>
      </c>
      <c r="H288" s="561" t="str">
        <f t="shared" si="665"/>
        <v>虎贲阵绕龙城1</v>
      </c>
      <c r="I288" s="561" t="str">
        <f>IF(IFERROR(INDEX(EffectData!$G:$G,MATCH(H288,EffectData!$C:$C,0)),"")&amp;";"=";","",IFERROR(INDEX(EffectData!$G:$G,MATCH(H288,EffectData!$C:$C,0)),"")&amp;";")</f>
        <v>301160400;</v>
      </c>
      <c r="J288" s="561" t="str">
        <f t="shared" si="666"/>
        <v>虎贲阵绕龙城2</v>
      </c>
      <c r="K288" s="561" t="str">
        <f>IF(IFERROR(INDEX(EffectData!$G:$G,MATCH(J288,EffectData!$C:$C,0)),"")&amp;";"=";","",IFERROR(INDEX(EffectData!$G:$G,MATCH(J288,EffectData!$C:$C,0)),"")&amp;";")</f>
        <v>301160401;</v>
      </c>
      <c r="L288" s="561" t="str">
        <f t="shared" si="667"/>
        <v>虎贲阵绕龙城3</v>
      </c>
      <c r="M288" s="561" t="str">
        <f>IF(IFERROR(INDEX(EffectData!$G:$G,MATCH(L288,EffectData!$C:$C,0)),"")&amp;";"=";","",IFERROR(INDEX(EffectData!$G:$G,MATCH(L288,EffectData!$C:$C,0)),"")&amp;";")</f>
        <v/>
      </c>
      <c r="N288" s="561" t="str">
        <f t="shared" si="668"/>
        <v>虎贲阵绕龙城4</v>
      </c>
      <c r="O288" t="str">
        <f>IFERROR(INDEX(EffectData!$G:$G,MATCH(#REF!,EffectData!$C:$C,0)),"")</f>
        <v/>
      </c>
    </row>
    <row r="289" spans="1:19" x14ac:dyDescent="0.25">
      <c r="A289" s="150">
        <f>VLOOKUP(D289,Sheet3!$C:$AP,40,0)</f>
        <v>3011605</v>
      </c>
      <c r="B289" s="35" t="s">
        <v>331</v>
      </c>
      <c r="C289" s="35" t="s">
        <v>336</v>
      </c>
      <c r="D289" s="35" t="s">
        <v>336</v>
      </c>
      <c r="E289" s="150"/>
      <c r="F289" s="150" t="str">
        <f>I289&amp;K289&amp;M289&amp;O289&amp;Q289&amp;S289</f>
        <v>301160500;301160501;301160502;301160503;301160504;301160505</v>
      </c>
      <c r="G289" s="36">
        <v>0</v>
      </c>
      <c r="H289" s="561" t="str">
        <f t="shared" si="665"/>
        <v>虎贲阵勒胡马1</v>
      </c>
      <c r="I289" s="561" t="str">
        <f>IF(IFERROR(INDEX(EffectData!$G:$G,MATCH(H289,EffectData!$C:$C,0)),"")&amp;";"=";","",IFERROR(INDEX(EffectData!$G:$G,MATCH(H289,EffectData!$C:$C,0)),"")&amp;";")</f>
        <v>301160500;</v>
      </c>
      <c r="J289" s="561" t="str">
        <f t="shared" si="666"/>
        <v>虎贲阵勒胡马2</v>
      </c>
      <c r="K289" s="561" t="str">
        <f>IF(IFERROR(INDEX(EffectData!$G:$G,MATCH(J289,EffectData!$C:$C,0)),"")&amp;";"=";","",IFERROR(INDEX(EffectData!$G:$G,MATCH(J289,EffectData!$C:$C,0)),"")&amp;";")</f>
        <v>301160501;</v>
      </c>
      <c r="L289" s="561" t="str">
        <f t="shared" si="667"/>
        <v>虎贲阵勒胡马3</v>
      </c>
      <c r="M289" s="561" t="str">
        <f>IF(IFERROR(INDEX(EffectData!$G:$G,MATCH(L289,EffectData!$C:$C,0)),"")&amp;";"=";","",IFERROR(INDEX(EffectData!$G:$G,MATCH(L289,EffectData!$C:$C,0)),"")&amp;";")</f>
        <v>301160502;</v>
      </c>
      <c r="N289" s="561" t="str">
        <f t="shared" si="668"/>
        <v>虎贲阵勒胡马4</v>
      </c>
      <c r="O289" s="561" t="str">
        <f>IF(IFERROR(INDEX(EffectData!$G:$G,MATCH(N289,EffectData!$C:$C,0)),"")&amp;";"=";","",IFERROR(INDEX(EffectData!$G:$G,MATCH(N289,EffectData!$C:$C,0)),"")&amp;";")</f>
        <v>301160503;</v>
      </c>
      <c r="P289" t="str">
        <f>B289&amp;C289&amp;$P$2</f>
        <v>虎贲阵勒胡马5</v>
      </c>
      <c r="Q289" s="561" t="str">
        <f>IFERROR(INDEX(EffectData!$G:$G,MATCH(P289,EffectData!$C:$C,0)),"")&amp;";"</f>
        <v>301160504;</v>
      </c>
      <c r="R289" t="str">
        <f>B289&amp;C289&amp;$R$2</f>
        <v>虎贲阵勒胡马6</v>
      </c>
      <c r="S289" s="561">
        <f>IFERROR(INDEX(EffectData!$G:$G,MATCH(R289,EffectData!$C:$C,0)),"")</f>
        <v>301160505</v>
      </c>
    </row>
    <row r="290" spans="1:19" x14ac:dyDescent="0.25">
      <c r="A290" s="150">
        <f>VLOOKUP(D290,Sheet3!$C:$AP,40,0)</f>
        <v>3011606</v>
      </c>
      <c r="B290" s="35" t="s">
        <v>331</v>
      </c>
      <c r="C290" s="35" t="s">
        <v>337</v>
      </c>
      <c r="D290" s="35" t="s">
        <v>337</v>
      </c>
      <c r="E290" s="150"/>
      <c r="F290" s="150" t="str">
        <f>I290&amp;K290&amp;M290&amp;O290&amp;Q290&amp;S290</f>
        <v>301160600;301160601;301160602;301160603;301160604;301160605</v>
      </c>
      <c r="G290" s="36">
        <v>0</v>
      </c>
      <c r="H290" s="561" t="str">
        <f t="shared" si="665"/>
        <v>虎贲阵夜渡江1</v>
      </c>
      <c r="I290" s="561" t="str">
        <f>IF(IFERROR(INDEX(EffectData!$G:$G,MATCH(H290,EffectData!$C:$C,0)),"")&amp;";"=";","",IFERROR(INDEX(EffectData!$G:$G,MATCH(H290,EffectData!$C:$C,0)),"")&amp;";")</f>
        <v>301160600;</v>
      </c>
      <c r="J290" s="561" t="str">
        <f t="shared" si="666"/>
        <v>虎贲阵夜渡江2</v>
      </c>
      <c r="K290" s="561" t="str">
        <f>IF(IFERROR(INDEX(EffectData!$G:$G,MATCH(J290,EffectData!$C:$C,0)),"")&amp;";"=";","",IFERROR(INDEX(EffectData!$G:$G,MATCH(J290,EffectData!$C:$C,0)),"")&amp;";")</f>
        <v>301160601;</v>
      </c>
      <c r="L290" s="561" t="str">
        <f t="shared" si="667"/>
        <v>虎贲阵夜渡江3</v>
      </c>
      <c r="M290" s="561" t="str">
        <f>IF(IFERROR(INDEX(EffectData!$G:$G,MATCH(L290,EffectData!$C:$C,0)),"")&amp;";"=";","",IFERROR(INDEX(EffectData!$G:$G,MATCH(L290,EffectData!$C:$C,0)),"")&amp;";")</f>
        <v>301160602;</v>
      </c>
      <c r="N290" s="561" t="str">
        <f t="shared" si="668"/>
        <v>虎贲阵夜渡江4</v>
      </c>
      <c r="O290" s="561" t="str">
        <f>IF(IFERROR(INDEX(EffectData!$G:$G,MATCH(N290,EffectData!$C:$C,0)),"")&amp;";"=";","",IFERROR(INDEX(EffectData!$G:$G,MATCH(N290,EffectData!$C:$C,0)),"")&amp;";")</f>
        <v>301160603;</v>
      </c>
      <c r="P290" t="str">
        <f>B290&amp;C290&amp;$P$2</f>
        <v>虎贲阵夜渡江5</v>
      </c>
      <c r="Q290" s="561" t="str">
        <f>IFERROR(INDEX(EffectData!$G:$G,MATCH(P290,EffectData!$C:$C,0)),"")&amp;";"</f>
        <v>301160604;</v>
      </c>
      <c r="R290" t="str">
        <f>B290&amp;C290&amp;$R$2</f>
        <v>虎贲阵夜渡江6</v>
      </c>
      <c r="S290" s="561">
        <f>IFERROR(INDEX(EffectData!$G:$G,MATCH(R290,EffectData!$C:$C,0)),"")</f>
        <v>301160605</v>
      </c>
    </row>
    <row r="291" spans="1:19" x14ac:dyDescent="0.25">
      <c r="A291" s="150">
        <f>VLOOKUP(D291,Sheet3!$C:$AP,40,0)</f>
        <v>3011607</v>
      </c>
      <c r="B291" s="35" t="s">
        <v>331</v>
      </c>
      <c r="C291" s="35" t="s">
        <v>338</v>
      </c>
      <c r="D291" s="35" t="s">
        <v>338</v>
      </c>
      <c r="E291" s="150"/>
      <c r="F291" s="150" t="str">
        <f t="shared" si="664"/>
        <v>301160700;301160701;301160702;</v>
      </c>
      <c r="G291" s="36">
        <v>0</v>
      </c>
      <c r="H291" s="561" t="str">
        <f t="shared" si="665"/>
        <v>虎贲阵净虏尘1</v>
      </c>
      <c r="I291" s="561" t="str">
        <f>IF(IFERROR(INDEX(EffectData!$G:$G,MATCH(H291,EffectData!$C:$C,0)),"")&amp;";"=";","",IFERROR(INDEX(EffectData!$G:$G,MATCH(H291,EffectData!$C:$C,0)),"")&amp;";")</f>
        <v>301160700;</v>
      </c>
      <c r="J291" s="561" t="str">
        <f t="shared" si="666"/>
        <v>虎贲阵净虏尘2</v>
      </c>
      <c r="K291" s="561" t="str">
        <f>IF(IFERROR(INDEX(EffectData!$G:$G,MATCH(J291,EffectData!$C:$C,0)),"")&amp;";"=";","",IFERROR(INDEX(EffectData!$G:$G,MATCH(J291,EffectData!$C:$C,0)),"")&amp;";")</f>
        <v>301160701;</v>
      </c>
      <c r="L291" s="561" t="str">
        <f t="shared" si="667"/>
        <v>虎贲阵净虏尘3</v>
      </c>
      <c r="M291" s="561" t="str">
        <f>IF(IFERROR(INDEX(EffectData!$G:$G,MATCH(L291,EffectData!$C:$C,0)),"")&amp;";"=";","",IFERROR(INDEX(EffectData!$G:$G,MATCH(L291,EffectData!$C:$C,0)),"")&amp;";")</f>
        <v>301160702;</v>
      </c>
      <c r="N291" s="561" t="str">
        <f t="shared" si="668"/>
        <v>虎贲阵净虏尘4</v>
      </c>
      <c r="O291" t="str">
        <f>IFERROR(INDEX(EffectData!$G:$G,MATCH(O288,EffectData!$C:$C,0)),"")</f>
        <v/>
      </c>
    </row>
    <row r="292" spans="1:19" x14ac:dyDescent="0.25">
      <c r="A292" s="150">
        <f>VLOOKUP(D292,Sheet3!$C:$AP,40,0)</f>
        <v>3011608</v>
      </c>
      <c r="B292" s="35" t="s">
        <v>331</v>
      </c>
      <c r="C292" s="35" t="s">
        <v>339</v>
      </c>
      <c r="D292" s="35" t="s">
        <v>339</v>
      </c>
      <c r="E292" s="150"/>
      <c r="F292" s="150" t="str">
        <f t="shared" si="664"/>
        <v>301160800;301160801;301160802;</v>
      </c>
      <c r="G292" s="36">
        <v>0</v>
      </c>
      <c r="H292" s="561" t="str">
        <f t="shared" si="665"/>
        <v>虎贲阵辞凤阙1</v>
      </c>
      <c r="I292" s="561" t="str">
        <f>IF(IFERROR(INDEX(EffectData!$G:$G,MATCH(H292,EffectData!$C:$C,0)),"")&amp;";"=";","",IFERROR(INDEX(EffectData!$G:$G,MATCH(H292,EffectData!$C:$C,0)),"")&amp;";")</f>
        <v>301160800;</v>
      </c>
      <c r="J292" s="561" t="str">
        <f t="shared" si="666"/>
        <v>虎贲阵辞凤阙2</v>
      </c>
      <c r="K292" s="561" t="str">
        <f>IF(IFERROR(INDEX(EffectData!$G:$G,MATCH(J292,EffectData!$C:$C,0)),"")&amp;";"=";","",IFERROR(INDEX(EffectData!$G:$G,MATCH(J292,EffectData!$C:$C,0)),"")&amp;";")</f>
        <v>301160801;</v>
      </c>
      <c r="L292" s="561" t="str">
        <f t="shared" si="667"/>
        <v>虎贲阵辞凤阙3</v>
      </c>
      <c r="M292" s="561" t="str">
        <f>IF(IFERROR(INDEX(EffectData!$G:$G,MATCH(L292,EffectData!$C:$C,0)),"")&amp;";"=";","",IFERROR(INDEX(EffectData!$G:$G,MATCH(L292,EffectData!$C:$C,0)),"")&amp;";")</f>
        <v>301160802;</v>
      </c>
      <c r="N292" s="561" t="str">
        <f t="shared" si="668"/>
        <v>虎贲阵辞凤阙4</v>
      </c>
      <c r="O292" t="str">
        <f>IFERROR(INDEX(EffectData!$G:$G,MATCH(O289,EffectData!$C:$C,0)),"")</f>
        <v/>
      </c>
    </row>
    <row r="293" spans="1:19" x14ac:dyDescent="0.25">
      <c r="A293" s="150">
        <f>VLOOKUP(D293,Sheet3!$C:$AP,40,0)</f>
        <v>3011609</v>
      </c>
      <c r="B293" s="35" t="s">
        <v>331</v>
      </c>
      <c r="C293" s="35" t="s">
        <v>340</v>
      </c>
      <c r="D293" s="35" t="s">
        <v>340</v>
      </c>
      <c r="E293" s="150"/>
      <c r="F293" s="150" t="str">
        <f t="shared" si="664"/>
        <v>301160900;</v>
      </c>
      <c r="G293" s="36">
        <v>0</v>
      </c>
      <c r="H293" s="561" t="str">
        <f t="shared" si="665"/>
        <v>虎贲阵登龙城1</v>
      </c>
      <c r="I293" s="561" t="str">
        <f>IF(IFERROR(INDEX(EffectData!$G:$G,MATCH(H293,EffectData!$C:$C,0)),"")&amp;";"=";","",IFERROR(INDEX(EffectData!$G:$G,MATCH(H293,EffectData!$C:$C,0)),"")&amp;";")</f>
        <v>301160900;</v>
      </c>
      <c r="J293" s="561" t="str">
        <f t="shared" si="666"/>
        <v>虎贲阵登龙城2</v>
      </c>
      <c r="K293" s="561" t="str">
        <f>IF(IFERROR(INDEX(EffectData!$G:$G,MATCH(J293,EffectData!$C:$C,0)),"")&amp;";"=";","",IFERROR(INDEX(EffectData!$G:$G,MATCH(J293,EffectData!$C:$C,0)),"")&amp;";")</f>
        <v/>
      </c>
      <c r="L293" s="561" t="str">
        <f t="shared" si="667"/>
        <v>虎贲阵登龙城3</v>
      </c>
      <c r="M293" s="561" t="str">
        <f>IF(IFERROR(INDEX(EffectData!$G:$G,MATCH(L293,EffectData!$C:$C,0)),"")&amp;";"=";","",IFERROR(INDEX(EffectData!$G:$G,MATCH(L293,EffectData!$C:$C,0)),"")&amp;";")</f>
        <v/>
      </c>
      <c r="N293" s="561" t="str">
        <f t="shared" si="668"/>
        <v>虎贲阵登龙城4</v>
      </c>
      <c r="O293" t="str">
        <f>IFERROR(INDEX(EffectData!$G:$G,MATCH(O290,EffectData!$C:$C,0)),"")</f>
        <v/>
      </c>
    </row>
    <row r="294" spans="1:19" x14ac:dyDescent="0.25">
      <c r="A294" s="295">
        <f>VLOOKUP(D294,Sheet3!$C:$AP,40,0)</f>
        <v>3011701</v>
      </c>
      <c r="B294" s="295" t="s">
        <v>341</v>
      </c>
      <c r="C294" s="295" t="s">
        <v>342</v>
      </c>
      <c r="D294" s="295" t="s">
        <v>342</v>
      </c>
      <c r="E294" s="295"/>
      <c r="F294" s="295" t="str">
        <f t="shared" si="664"/>
        <v>301170100;</v>
      </c>
      <c r="G294" s="781">
        <v>0</v>
      </c>
      <c r="H294" s="561" t="str">
        <f t="shared" si="665"/>
        <v>影血秘典踏血藏花1</v>
      </c>
      <c r="I294" s="561" t="str">
        <f>IF(IFERROR(INDEX(EffectData!$G:$G,MATCH(H294,EffectData!$C:$C,0)),"")&amp;";"=";","",IFERROR(INDEX(EffectData!$G:$G,MATCH(H294,EffectData!$C:$C,0)),"")&amp;";")</f>
        <v>301170100;</v>
      </c>
      <c r="J294" s="561" t="str">
        <f t="shared" si="666"/>
        <v>影血秘典踏血藏花2</v>
      </c>
      <c r="L294" s="561" t="str">
        <f t="shared" si="667"/>
        <v>影血秘典踏血藏花3</v>
      </c>
      <c r="N294" s="561" t="str">
        <f t="shared" si="668"/>
        <v>影血秘典踏血藏花4</v>
      </c>
      <c r="O294" t="str">
        <f>IFERROR(INDEX(EffectData!$G:$G,MATCH(#REF!,EffectData!$C:$C,0)),"")</f>
        <v/>
      </c>
    </row>
    <row r="295" spans="1:19" x14ac:dyDescent="0.25">
      <c r="A295" s="295">
        <f>VLOOKUP(D295,Sheet3!$C:$AP,40,0)</f>
        <v>3011702</v>
      </c>
      <c r="B295" s="295" t="s">
        <v>341</v>
      </c>
      <c r="C295" s="295" t="s">
        <v>343</v>
      </c>
      <c r="D295" s="295" t="s">
        <v>343</v>
      </c>
      <c r="E295" s="295"/>
      <c r="F295" s="295" t="str">
        <f t="shared" ref="F295:F304" si="669">I295&amp;K295&amp;M295</f>
        <v>301170200;</v>
      </c>
      <c r="G295" s="781">
        <v>0</v>
      </c>
      <c r="H295" s="561" t="str">
        <f t="shared" si="665"/>
        <v>影血秘典花落凛生1</v>
      </c>
      <c r="I295" s="561" t="str">
        <f>IF(IFERROR(INDEX(EffectData!$G:$G,MATCH(H295,EffectData!$C:$C,0)),"")&amp;";"=";","",IFERROR(INDEX(EffectData!$G:$G,MATCH(H295,EffectData!$C:$C,0)),"")&amp;";")</f>
        <v>301170200;</v>
      </c>
      <c r="J295" s="561" t="str">
        <f t="shared" si="666"/>
        <v>影血秘典花落凛生2</v>
      </c>
      <c r="K295" s="561" t="str">
        <f>IF(IFERROR(INDEX(EffectData!$G:$G,MATCH(J295,EffectData!$C:$C,0)),"")&amp;";"=";","",IFERROR(INDEX(EffectData!$G:$G,MATCH(J295,EffectData!$C:$C,0)),"")&amp;";")</f>
        <v/>
      </c>
      <c r="L295" s="561" t="str">
        <f t="shared" si="667"/>
        <v>影血秘典花落凛生3</v>
      </c>
      <c r="M295" s="561" t="str">
        <f>IF(IFERROR(INDEX(EffectData!$G:$G,MATCH(L295,EffectData!$C:$C,0)),"")&amp;";"=";","",IFERROR(INDEX(EffectData!$G:$G,MATCH(L295,EffectData!$C:$C,0)),"")&amp;";")</f>
        <v/>
      </c>
      <c r="N295" s="561" t="str">
        <f t="shared" si="668"/>
        <v>影血秘典花落凛生4</v>
      </c>
      <c r="O295" s="561" t="str">
        <f>IF(IFERROR(INDEX(EffectData!$G:$G,MATCH(N295,EffectData!$C:$C,0)),"")&amp;";"=";","",IFERROR(INDEX(EffectData!$G:$G,MATCH(N295,EffectData!$C:$C,0)),"")&amp;";")</f>
        <v/>
      </c>
      <c r="P295" t="str">
        <f>B295&amp;C295&amp;$P$2</f>
        <v>影血秘典花落凛生5</v>
      </c>
      <c r="Q295" s="561" t="str">
        <f>IFERROR(INDEX(EffectData!$G:$G,MATCH(P295,EffectData!$C:$C,0)),"")&amp;";"</f>
        <v>;</v>
      </c>
      <c r="R295" t="str">
        <f>B295&amp;C295&amp;$R$2</f>
        <v>影血秘典花落凛生6</v>
      </c>
      <c r="S295" s="561" t="str">
        <f>IFERROR(INDEX(EffectData!$G:$G,MATCH(R295,EffectData!$C:$C,0)),"")</f>
        <v/>
      </c>
    </row>
    <row r="296" spans="1:19" x14ac:dyDescent="0.25">
      <c r="A296" s="295">
        <f>VLOOKUP(D296,Sheet3!$C:$AP,40,0)</f>
        <v>3011703</v>
      </c>
      <c r="B296" s="295" t="s">
        <v>341</v>
      </c>
      <c r="C296" s="295" t="s">
        <v>344</v>
      </c>
      <c r="D296" s="295" t="s">
        <v>344</v>
      </c>
      <c r="E296" s="295"/>
      <c r="F296" s="295" t="str">
        <f t="shared" si="669"/>
        <v>301170300;</v>
      </c>
      <c r="G296" s="781">
        <v>0</v>
      </c>
      <c r="H296" s="561" t="str">
        <f t="shared" si="665"/>
        <v>影血秘典邪冽1</v>
      </c>
      <c r="I296" s="561" t="str">
        <f>IF(IFERROR(INDEX(EffectData!$G:$G,MATCH(H296,EffectData!$C:$C,0)),"")&amp;";"=";","",IFERROR(INDEX(EffectData!$G:$G,MATCH(H296,EffectData!$C:$C,0)),"")&amp;";")</f>
        <v>301170300;</v>
      </c>
      <c r="J296" s="561" t="str">
        <f t="shared" si="666"/>
        <v>影血秘典邪冽2</v>
      </c>
      <c r="K296" s="561" t="str">
        <f>IF(IFERROR(INDEX(EffectData!$G:$G,MATCH(J296,EffectData!$C:$C,0)),"")&amp;";"=";","",IFERROR(INDEX(EffectData!$G:$G,MATCH(J296,EffectData!$C:$C,0)),"")&amp;";")</f>
        <v/>
      </c>
      <c r="L296" s="561" t="str">
        <f t="shared" si="667"/>
        <v>影血秘典邪冽3</v>
      </c>
      <c r="M296" s="561" t="str">
        <f>IF(IFERROR(INDEX(EffectData!$G:$G,MATCH(L296,EffectData!$C:$C,0)),"")&amp;";"=";","",IFERROR(INDEX(EffectData!$G:$G,MATCH(L296,EffectData!$C:$C,0)),"")&amp;";")</f>
        <v/>
      </c>
      <c r="N296" s="561" t="str">
        <f t="shared" si="668"/>
        <v>影血秘典邪冽4</v>
      </c>
      <c r="O296" t="str">
        <f>IFERROR(INDEX(EffectData!$G:$G,MATCH(#REF!,EffectData!$C:$C,0)),"")</f>
        <v/>
      </c>
    </row>
    <row r="297" spans="1:19" x14ac:dyDescent="0.25">
      <c r="A297" s="295">
        <f>VLOOKUP(D297,Sheet3!$C:$AP,40,0)</f>
        <v>3011704</v>
      </c>
      <c r="B297" s="295" t="s">
        <v>341</v>
      </c>
      <c r="C297" s="295" t="s">
        <v>345</v>
      </c>
      <c r="D297" s="295" t="s">
        <v>345</v>
      </c>
      <c r="E297" s="295"/>
      <c r="F297" s="295" t="str">
        <f t="shared" si="669"/>
        <v>301170400;</v>
      </c>
      <c r="G297" s="781">
        <v>0</v>
      </c>
      <c r="H297" s="561" t="str">
        <f t="shared" si="665"/>
        <v>影血秘典痕踪1</v>
      </c>
      <c r="I297" s="561" t="str">
        <f>IF(IFERROR(INDEX(EffectData!$G:$G,MATCH(H297,EffectData!$C:$C,0)),"")&amp;";"=";","",IFERROR(INDEX(EffectData!$G:$G,MATCH(H297,EffectData!$C:$C,0)),"")&amp;";")</f>
        <v>301170400;</v>
      </c>
      <c r="J297" s="561" t="str">
        <f t="shared" si="666"/>
        <v>影血秘典痕踪2</v>
      </c>
      <c r="K297" s="561" t="str">
        <f>IF(IFERROR(INDEX(EffectData!$G:$G,MATCH(J297,EffectData!$C:$C,0)),"")&amp;";"=";","",IFERROR(INDEX(EffectData!$G:$G,MATCH(J297,EffectData!$C:$C,0)),"")&amp;";")</f>
        <v/>
      </c>
      <c r="L297" s="561" t="str">
        <f t="shared" si="667"/>
        <v>影血秘典痕踪3</v>
      </c>
      <c r="M297" s="561" t="str">
        <f>IF(IFERROR(INDEX(EffectData!$G:$G,MATCH(L297,EffectData!$C:$C,0)),"")&amp;";"=";","",IFERROR(INDEX(EffectData!$G:$G,MATCH(L297,EffectData!$C:$C,0)),"")&amp;";")</f>
        <v/>
      </c>
      <c r="N297" s="561" t="str">
        <f t="shared" si="668"/>
        <v>影血秘典痕踪4</v>
      </c>
      <c r="O297" t="str">
        <f>IFERROR(INDEX(EffectData!$G:$G,MATCH(O280,EffectData!$C:$C,0)),"")</f>
        <v/>
      </c>
    </row>
    <row r="298" spans="1:19" x14ac:dyDescent="0.25">
      <c r="A298" s="295">
        <f>VLOOKUP(D298,Sheet3!$C:$AP,40,0)</f>
        <v>3011705</v>
      </c>
      <c r="B298" s="295" t="s">
        <v>341</v>
      </c>
      <c r="C298" s="295" t="s">
        <v>346</v>
      </c>
      <c r="D298" s="295" t="s">
        <v>346</v>
      </c>
      <c r="E298" s="295"/>
      <c r="F298" s="295" t="str">
        <f t="shared" si="669"/>
        <v>301170500;</v>
      </c>
      <c r="G298" s="781">
        <v>0</v>
      </c>
      <c r="H298" s="561" t="str">
        <f t="shared" si="665"/>
        <v>影血秘典藏禁骨1</v>
      </c>
      <c r="I298" s="561" t="str">
        <f>IF(IFERROR(INDEX(EffectData!$G:$G,MATCH(H298,EffectData!$C:$C,0)),"")&amp;";"=";","",IFERROR(INDEX(EffectData!$G:$G,MATCH(H298,EffectData!$C:$C,0)),"")&amp;";")</f>
        <v>301170500;</v>
      </c>
      <c r="J298" s="561" t="str">
        <f t="shared" si="666"/>
        <v>影血秘典藏禁骨2</v>
      </c>
      <c r="K298" s="561" t="str">
        <f>IF(IFERROR(INDEX(EffectData!$G:$G,MATCH(J298,EffectData!$C:$C,0)),"")&amp;";"=";","",IFERROR(INDEX(EffectData!$G:$G,MATCH(J298,EffectData!$C:$C,0)),"")&amp;";")</f>
        <v/>
      </c>
      <c r="L298" s="561" t="str">
        <f t="shared" si="667"/>
        <v>影血秘典藏禁骨3</v>
      </c>
      <c r="M298" s="561" t="str">
        <f>IF(IFERROR(INDEX(EffectData!$G:$G,MATCH(L298,EffectData!$C:$C,0)),"")&amp;";"=";","",IFERROR(INDEX(EffectData!$G:$G,MATCH(L298,EffectData!$C:$C,0)),"")&amp;";")</f>
        <v/>
      </c>
      <c r="N298" s="561" t="str">
        <f t="shared" si="668"/>
        <v>影血秘典藏禁骨4</v>
      </c>
      <c r="O298" t="str">
        <f>IFERROR(INDEX(EffectData!$G:$G,MATCH(O281,EffectData!$C:$C,0)),"")</f>
        <v/>
      </c>
    </row>
    <row r="299" spans="1:19" x14ac:dyDescent="0.25">
      <c r="A299" s="295">
        <f>VLOOKUP(D299,Sheet3!$C:$AP,40,0)</f>
        <v>3011706</v>
      </c>
      <c r="B299" s="295" t="s">
        <v>341</v>
      </c>
      <c r="C299" s="295" t="s">
        <v>347</v>
      </c>
      <c r="D299" s="295" t="s">
        <v>347</v>
      </c>
      <c r="E299" s="295"/>
      <c r="F299" s="295" t="str">
        <f t="shared" si="669"/>
        <v>301170600;</v>
      </c>
      <c r="G299" s="781">
        <v>0</v>
      </c>
      <c r="H299" s="561" t="str">
        <f t="shared" si="665"/>
        <v>影血秘典饮寒血1</v>
      </c>
      <c r="I299" s="561" t="str">
        <f>IF(IFERROR(INDEX(EffectData!$G:$G,MATCH(H299,EffectData!$C:$C,0)),"")&amp;";"=";","",IFERROR(INDEX(EffectData!$G:$G,MATCH(H299,EffectData!$C:$C,0)),"")&amp;";")</f>
        <v>301170600;</v>
      </c>
      <c r="J299" s="561" t="str">
        <f t="shared" si="666"/>
        <v>影血秘典饮寒血2</v>
      </c>
      <c r="K299" s="561" t="str">
        <f>IF(IFERROR(INDEX(EffectData!$G:$G,MATCH(J299,EffectData!$C:$C,0)),"")&amp;";"=";","",IFERROR(INDEX(EffectData!$G:$G,MATCH(J299,EffectData!$C:$C,0)),"")&amp;";")</f>
        <v/>
      </c>
      <c r="L299" s="561" t="str">
        <f t="shared" si="667"/>
        <v>影血秘典饮寒血3</v>
      </c>
      <c r="M299" s="561" t="str">
        <f>IF(IFERROR(INDEX(EffectData!$G:$G,MATCH(L299,EffectData!$C:$C,0)),"")&amp;";"=";","",IFERROR(INDEX(EffectData!$G:$G,MATCH(L299,EffectData!$C:$C,0)),"")&amp;";")</f>
        <v/>
      </c>
      <c r="N299" s="561" t="str">
        <f t="shared" si="668"/>
        <v>影血秘典饮寒血4</v>
      </c>
      <c r="O299" s="561" t="str">
        <f>IF(IFERROR(INDEX(EffectData!$G:$G,MATCH(N299,EffectData!$C:$C,0)),"")&amp;";"=";","",IFERROR(INDEX(EffectData!$G:$G,MATCH(N299,EffectData!$C:$C,0)),"")&amp;";")</f>
        <v/>
      </c>
      <c r="P299" t="str">
        <f>B299&amp;C299&amp;$P$2</f>
        <v>影血秘典饮寒血5</v>
      </c>
      <c r="Q299" s="561" t="str">
        <f>IFERROR(INDEX(EffectData!$G:$G,MATCH(P299,EffectData!$C:$C,0)),"")&amp;";"</f>
        <v>;</v>
      </c>
      <c r="R299" t="str">
        <f>B299&amp;C299&amp;$R$2</f>
        <v>影血秘典饮寒血6</v>
      </c>
      <c r="S299" s="561" t="str">
        <f>IFERROR(INDEX(EffectData!$G:$G,MATCH(R299,EffectData!$C:$C,0)),"")</f>
        <v/>
      </c>
    </row>
    <row r="300" spans="1:19" x14ac:dyDescent="0.25">
      <c r="A300" s="295">
        <f>VLOOKUP(D300,Sheet3!$C:$AP,40,0)</f>
        <v>3011707</v>
      </c>
      <c r="B300" s="295" t="s">
        <v>341</v>
      </c>
      <c r="C300" s="295" t="s">
        <v>348</v>
      </c>
      <c r="D300" s="295" t="s">
        <v>348</v>
      </c>
      <c r="E300" s="295"/>
      <c r="F300" s="295" t="str">
        <f t="shared" si="669"/>
        <v>301170700;</v>
      </c>
      <c r="G300" s="781">
        <v>0</v>
      </c>
      <c r="H300" s="561" t="str">
        <f t="shared" si="665"/>
        <v>影血秘典绽地藏1</v>
      </c>
      <c r="I300" s="561" t="str">
        <f>IF(IFERROR(INDEX(EffectData!$G:$G,MATCH(H300,EffectData!$C:$C,0)),"")&amp;";"=";","",IFERROR(INDEX(EffectData!$G:$G,MATCH(H300,EffectData!$C:$C,0)),"")&amp;";")</f>
        <v>301170700;</v>
      </c>
      <c r="J300" s="561" t="str">
        <f t="shared" si="666"/>
        <v>影血秘典绽地藏2</v>
      </c>
      <c r="K300" s="561" t="str">
        <f>IF(IFERROR(INDEX(EffectData!$G:$G,MATCH(J300,EffectData!$C:$C,0)),"")&amp;";"=";","",IFERROR(INDEX(EffectData!$G:$G,MATCH(J300,EffectData!$C:$C,0)),"")&amp;";")</f>
        <v/>
      </c>
      <c r="L300" s="561" t="str">
        <f t="shared" si="667"/>
        <v>影血秘典绽地藏3</v>
      </c>
      <c r="M300" s="561" t="str">
        <f>IF(IFERROR(INDEX(EffectData!$G:$G,MATCH(L300,EffectData!$C:$C,0)),"")&amp;";"=";","",IFERROR(INDEX(EffectData!$G:$G,MATCH(L300,EffectData!$C:$C,0)),"")&amp;";")</f>
        <v/>
      </c>
      <c r="N300" s="561" t="str">
        <f t="shared" si="668"/>
        <v>影血秘典绽地藏4</v>
      </c>
      <c r="O300" t="str">
        <f>IFERROR(INDEX(EffectData!$G:$G,MATCH(O297,EffectData!$C:$C,0)),"")</f>
        <v/>
      </c>
    </row>
    <row r="301" spans="1:19" x14ac:dyDescent="0.25">
      <c r="A301" s="295">
        <f>VLOOKUP(D301,Sheet3!$C:$AP,40,0)</f>
        <v>3011708</v>
      </c>
      <c r="B301" s="295" t="s">
        <v>341</v>
      </c>
      <c r="C301" s="295" t="s">
        <v>349</v>
      </c>
      <c r="D301" s="295" t="s">
        <v>349</v>
      </c>
      <c r="E301" s="295"/>
      <c r="F301" s="295" t="str">
        <f t="shared" si="669"/>
        <v>301170800;</v>
      </c>
      <c r="G301" s="781">
        <v>0</v>
      </c>
      <c r="H301" s="561" t="str">
        <f t="shared" si="665"/>
        <v>影血秘典刀痕1</v>
      </c>
      <c r="I301" s="561" t="str">
        <f>IF(IFERROR(INDEX(EffectData!$G:$G,MATCH(H301,EffectData!$C:$C,0)),"")&amp;";"=";","",IFERROR(INDEX(EffectData!$G:$G,MATCH(H301,EffectData!$C:$C,0)),"")&amp;";")</f>
        <v>301170800;</v>
      </c>
      <c r="J301" s="561" t="str">
        <f t="shared" si="666"/>
        <v>影血秘典刀痕2</v>
      </c>
      <c r="K301" s="561" t="str">
        <f>IF(IFERROR(INDEX(EffectData!$G:$G,MATCH(J301,EffectData!$C:$C,0)),"")&amp;";"=";","",IFERROR(INDEX(EffectData!$G:$G,MATCH(J301,EffectData!$C:$C,0)),"")&amp;";")</f>
        <v/>
      </c>
      <c r="L301" s="561" t="str">
        <f t="shared" si="667"/>
        <v>影血秘典刀痕3</v>
      </c>
      <c r="M301" s="561" t="str">
        <f>IF(IFERROR(INDEX(EffectData!$G:$G,MATCH(L301,EffectData!$C:$C,0)),"")&amp;";"=";","",IFERROR(INDEX(EffectData!$G:$G,MATCH(L301,EffectData!$C:$C,0)),"")&amp;";")</f>
        <v/>
      </c>
      <c r="N301" s="561" t="str">
        <f t="shared" si="668"/>
        <v>影血秘典刀痕4</v>
      </c>
      <c r="O301" t="str">
        <f>IFERROR(INDEX(EffectData!$G:$G,MATCH(O299,EffectData!$C:$C,0)),"")</f>
        <v/>
      </c>
    </row>
    <row r="302" spans="1:19" x14ac:dyDescent="0.25">
      <c r="A302" s="295">
        <f>VLOOKUP(D302,Sheet3!$C:$AP,40,0)</f>
        <v>3011709</v>
      </c>
      <c r="B302" s="295" t="s">
        <v>341</v>
      </c>
      <c r="C302" s="295" t="s">
        <v>350</v>
      </c>
      <c r="D302" s="295" t="s">
        <v>350</v>
      </c>
      <c r="E302" s="295"/>
      <c r="F302" s="295" t="str">
        <f t="shared" si="669"/>
        <v>301170900;</v>
      </c>
      <c r="G302" s="781">
        <v>0</v>
      </c>
      <c r="H302" s="561" t="str">
        <f t="shared" si="665"/>
        <v>影血秘典归冷刃1</v>
      </c>
      <c r="I302" s="561" t="str">
        <f>IF(IFERROR(INDEX(EffectData!$G:$G,MATCH(H302,EffectData!$C:$C,0)),"")&amp;";"=";","",IFERROR(INDEX(EffectData!$G:$G,MATCH(H302,EffectData!$C:$C,0)),"")&amp;";")</f>
        <v>301170900;</v>
      </c>
      <c r="J302" s="561" t="str">
        <f t="shared" si="666"/>
        <v>影血秘典归冷刃2</v>
      </c>
      <c r="K302" s="561" t="str">
        <f>IF(IFERROR(INDEX(EffectData!$G:$G,MATCH(J302,EffectData!$C:$C,0)),"")&amp;";"=";","",IFERROR(INDEX(EffectData!$G:$G,MATCH(J302,EffectData!$C:$C,0)),"")&amp;";")</f>
        <v/>
      </c>
      <c r="L302" s="561" t="str">
        <f t="shared" si="667"/>
        <v>影血秘典归冷刃3</v>
      </c>
      <c r="M302" s="561" t="str">
        <f>IF(IFERROR(INDEX(EffectData!$G:$G,MATCH(L302,EffectData!$C:$C,0)),"")&amp;";"=";","",IFERROR(INDEX(EffectData!$G:$G,MATCH(L302,EffectData!$C:$C,0)),"")&amp;";")</f>
        <v/>
      </c>
      <c r="N302" s="561" t="str">
        <f t="shared" si="668"/>
        <v>影血秘典归冷刃4</v>
      </c>
      <c r="O302" t="str">
        <f>IFERROR(INDEX(EffectData!$G:$G,MATCH(#REF!,EffectData!$C:$C,0)),"")</f>
        <v/>
      </c>
    </row>
    <row r="303" spans="1:19" x14ac:dyDescent="0.25">
      <c r="A303" s="295">
        <f>VLOOKUP(D303,Sheet3!$C:$AP,40,0)</f>
        <v>3011710</v>
      </c>
      <c r="B303" s="295" t="s">
        <v>341</v>
      </c>
      <c r="C303" s="295" t="s">
        <v>351</v>
      </c>
      <c r="D303" s="295" t="s">
        <v>351</v>
      </c>
      <c r="E303" s="295"/>
      <c r="F303" s="295" t="str">
        <f t="shared" si="669"/>
        <v>301171000;</v>
      </c>
      <c r="G303" s="781">
        <v>0</v>
      </c>
      <c r="H303" s="561" t="str">
        <f t="shared" si="665"/>
        <v>影血秘典遥望繁花1</v>
      </c>
      <c r="I303" s="561" t="str">
        <f>IF(IFERROR(INDEX(EffectData!$G:$G,MATCH(H303,EffectData!$C:$C,0)),"")&amp;";"=";","",IFERROR(INDEX(EffectData!$G:$G,MATCH(H303,EffectData!$C:$C,0)),"")&amp;";")</f>
        <v>301171000;</v>
      </c>
      <c r="J303" s="561" t="str">
        <f t="shared" si="666"/>
        <v>影血秘典遥望繁花2</v>
      </c>
      <c r="K303" s="561" t="str">
        <f>IF(IFERROR(INDEX(EffectData!$G:$G,MATCH(J303,EffectData!$C:$C,0)),"")&amp;";"=";","",IFERROR(INDEX(EffectData!$G:$G,MATCH(J303,EffectData!$C:$C,0)),"")&amp;";")</f>
        <v/>
      </c>
      <c r="L303" s="561" t="str">
        <f t="shared" si="667"/>
        <v>影血秘典遥望繁花3</v>
      </c>
      <c r="M303" s="561" t="str">
        <f>IF(IFERROR(INDEX(EffectData!$G:$G,MATCH(L303,EffectData!$C:$C,0)),"")&amp;";"=";","",IFERROR(INDEX(EffectData!$G:$G,MATCH(L303,EffectData!$C:$C,0)),"")&amp;";")</f>
        <v/>
      </c>
      <c r="N303" s="561" t="str">
        <f t="shared" si="668"/>
        <v>影血秘典遥望繁花4</v>
      </c>
      <c r="O303" t="str">
        <f>IFERROR(INDEX(EffectData!$G:$G,MATCH(O300,EffectData!$C:$C,0)),"")</f>
        <v/>
      </c>
    </row>
    <row r="304" spans="1:19" x14ac:dyDescent="0.25">
      <c r="A304" s="295">
        <f>VLOOKUP(D304,Sheet3!$C:$AP,40,0)</f>
        <v>3011711</v>
      </c>
      <c r="B304" s="295" t="s">
        <v>341</v>
      </c>
      <c r="C304" s="295" t="s">
        <v>352</v>
      </c>
      <c r="D304" s="295" t="s">
        <v>352</v>
      </c>
      <c r="E304" s="295"/>
      <c r="F304" s="295" t="str">
        <f t="shared" si="669"/>
        <v>301171100;</v>
      </c>
      <c r="G304" s="781">
        <v>0</v>
      </c>
      <c r="H304" s="561" t="str">
        <f t="shared" si="665"/>
        <v>影血秘典戮婆娑1</v>
      </c>
      <c r="I304" s="561" t="str">
        <f>IF(IFERROR(INDEX(EffectData!$G:$G,MATCH(H304,EffectData!$C:$C,0)),"")&amp;";"=";","",IFERROR(INDEX(EffectData!$G:$G,MATCH(H304,EffectData!$C:$C,0)),"")&amp;";")</f>
        <v>301171100;</v>
      </c>
      <c r="J304" s="561" t="str">
        <f t="shared" si="666"/>
        <v>影血秘典戮婆娑2</v>
      </c>
      <c r="K304" s="561" t="str">
        <f>IF(IFERROR(INDEX(EffectData!$G:$G,MATCH(J304,EffectData!$C:$C,0)),"")&amp;";"=";","",IFERROR(INDEX(EffectData!$G:$G,MATCH(J304,EffectData!$C:$C,0)),"")&amp;";")</f>
        <v/>
      </c>
      <c r="L304" s="561" t="str">
        <f t="shared" si="667"/>
        <v>影血秘典戮婆娑3</v>
      </c>
      <c r="M304" s="561" t="str">
        <f>IF(IFERROR(INDEX(EffectData!$G:$G,MATCH(L304,EffectData!$C:$C,0)),"")&amp;";"=";","",IFERROR(INDEX(EffectData!$G:$G,MATCH(L304,EffectData!$C:$C,0)),"")&amp;";")</f>
        <v/>
      </c>
      <c r="N304" s="561" t="str">
        <f t="shared" si="668"/>
        <v>影血秘典戮婆娑4</v>
      </c>
      <c r="O304" t="str">
        <f>IFERROR(INDEX(EffectData!$G:$G,MATCH(O301,EffectData!$C:$C,0)),"")</f>
        <v/>
      </c>
    </row>
    <row r="305" spans="1:15" x14ac:dyDescent="0.25">
      <c r="A305" s="785">
        <f>VLOOKUP(C305,Sheet3!$C:$AP,40,0)</f>
        <v>1010102</v>
      </c>
      <c r="B305" s="785" t="s">
        <v>353</v>
      </c>
      <c r="C305" s="638" t="s">
        <v>354</v>
      </c>
      <c r="D305" s="638" t="s">
        <v>354</v>
      </c>
      <c r="E305" s="785"/>
      <c r="F305" s="785" t="str">
        <f t="shared" si="664"/>
        <v>101010200;</v>
      </c>
      <c r="G305" s="665">
        <v>0</v>
      </c>
      <c r="H305" s="561" t="str">
        <f t="shared" ref="H305" si="670">B305&amp;C305&amp;$I$2</f>
        <v>千锻拳势百炼罡1</v>
      </c>
      <c r="I305" s="561" t="str">
        <f>IF(IFERROR(INDEX(EffectData!$G:$G,MATCH(H305,EffectData!$C:$C,0)),"")&amp;";"=";","",IFERROR(INDEX(EffectData!$G:$G,MATCH(H305,EffectData!$C:$C,0)),"")&amp;";")</f>
        <v>101010200;</v>
      </c>
      <c r="J305" s="561" t="str">
        <f t="shared" si="666"/>
        <v>千锻拳势百炼罡2</v>
      </c>
      <c r="K305" s="561" t="str">
        <f>IF(IFERROR(INDEX(EffectData!$G:$G,MATCH(J305,EffectData!$C:$C,0)),"")&amp;";"=";","",IFERROR(INDEX(EffectData!$G:$G,MATCH(J305,EffectData!$C:$C,0)),"")&amp;";")</f>
        <v/>
      </c>
      <c r="L305" s="561" t="str">
        <f t="shared" ref="L305" si="671">B305&amp;C305&amp;$M$2</f>
        <v>千锻拳势百炼罡3</v>
      </c>
      <c r="N305" s="561" t="str">
        <f t="shared" ref="N305" si="672">B305&amp;C305&amp;$O$2</f>
        <v>千锻拳势百炼罡4</v>
      </c>
      <c r="O305" t="str">
        <f>IFERROR(INDEX(EffectData!$G:$G,MATCH(#REF!,EffectData!$C:$C,0)),"")</f>
        <v/>
      </c>
    </row>
    <row r="306" spans="1:15" x14ac:dyDescent="0.25">
      <c r="A306" s="785">
        <f>VLOOKUP(C306,Sheet3!$C:$AP,40,0)</f>
        <v>1010104</v>
      </c>
      <c r="B306" s="785" t="s">
        <v>353</v>
      </c>
      <c r="C306" s="638" t="s">
        <v>355</v>
      </c>
      <c r="D306" s="638" t="s">
        <v>355</v>
      </c>
      <c r="E306" s="785"/>
      <c r="F306" s="785" t="str">
        <f t="shared" ref="F306" si="673">I306&amp;K306&amp;M306</f>
        <v>101010400;</v>
      </c>
      <c r="G306" s="665">
        <v>0</v>
      </c>
      <c r="H306" s="561" t="str">
        <f t="shared" ref="H306" si="674">B306&amp;C306&amp;$I$2</f>
        <v>千锻拳势千锻守心1</v>
      </c>
      <c r="I306" s="561" t="str">
        <f>IF(IFERROR(INDEX(EffectData!$G:$G,MATCH(H306,EffectData!$C:$C,0)),"")&amp;";"=";","",IFERROR(INDEX(EffectData!$G:$G,MATCH(H306,EffectData!$C:$C,0)),"")&amp;";")</f>
        <v>101010400;</v>
      </c>
      <c r="J306" s="561" t="str">
        <f t="shared" ref="J306" si="675">B306&amp;C306&amp;$K$2</f>
        <v>千锻拳势千锻守心2</v>
      </c>
      <c r="K306" s="561" t="str">
        <f>IF(IFERROR(INDEX(EffectData!$G:$G,MATCH(J306,EffectData!$C:$C,0)),"")&amp;";"=";","",IFERROR(INDEX(EffectData!$G:$G,MATCH(J306,EffectData!$C:$C,0)),"")&amp;";")</f>
        <v/>
      </c>
      <c r="L306" s="561" t="str">
        <f t="shared" ref="L306" si="676">B306&amp;C306&amp;$M$2</f>
        <v>千锻拳势千锻守心3</v>
      </c>
      <c r="N306" s="561" t="str">
        <f t="shared" ref="N306" si="677">B306&amp;C306&amp;$O$2</f>
        <v>千锻拳势千锻守心4</v>
      </c>
      <c r="O306" t="str">
        <f>IFERROR(INDEX(EffectData!$G:$G,MATCH(#REF!,EffectData!$C:$C,0)),"")</f>
        <v/>
      </c>
    </row>
    <row r="307" spans="1:15" ht="12.45" customHeight="1" x14ac:dyDescent="0.25">
      <c r="A307" s="785">
        <f>VLOOKUP(C307,Sheet3!$C:$AP,40,0)</f>
        <v>1010106</v>
      </c>
      <c r="B307" s="785" t="s">
        <v>353</v>
      </c>
      <c r="C307" s="638" t="s">
        <v>356</v>
      </c>
      <c r="D307" s="638" t="s">
        <v>356</v>
      </c>
      <c r="E307" s="785"/>
      <c r="F307" s="785" t="str">
        <f t="shared" ref="F307:F308" si="678">I307&amp;K307&amp;M307</f>
        <v>101010600;101010601;</v>
      </c>
      <c r="G307" s="665">
        <v>0</v>
      </c>
      <c r="H307" s="561" t="str">
        <f t="shared" ref="H307" si="679">B307&amp;C307&amp;$I$2</f>
        <v>千锻拳势破新炉1</v>
      </c>
      <c r="I307" s="561" t="str">
        <f>IF(IFERROR(INDEX(EffectData!$G:$G,MATCH(H307,EffectData!$C:$C,0)),"")&amp;";"=";","",IFERROR(INDEX(EffectData!$G:$G,MATCH(H307,EffectData!$C:$C,0)),"")&amp;";")</f>
        <v>101010600;</v>
      </c>
      <c r="J307" s="561" t="str">
        <f t="shared" ref="J307:J308" si="680">B307&amp;C307&amp;$K$2</f>
        <v>千锻拳势破新炉2</v>
      </c>
      <c r="K307" s="561" t="str">
        <f>IF(IFERROR(INDEX(EffectData!$G:$G,MATCH(J307,EffectData!$C:$C,0)),"")&amp;";"=";","",IFERROR(INDEX(EffectData!$G:$G,MATCH(J307,EffectData!$C:$C,0)),"")&amp;";")</f>
        <v>101010601;</v>
      </c>
      <c r="L307" s="561" t="str">
        <f t="shared" ref="L307" si="681">B307&amp;C307&amp;$M$2</f>
        <v>千锻拳势破新炉3</v>
      </c>
      <c r="N307" s="561" t="str">
        <f t="shared" ref="N307" si="682">B307&amp;C307&amp;$O$2</f>
        <v>千锻拳势破新炉4</v>
      </c>
      <c r="O307" t="str">
        <f>IFERROR(INDEX(EffectData!$G:$G,MATCH(#REF!,EffectData!$C:$C,0)),"")</f>
        <v/>
      </c>
    </row>
    <row r="308" spans="1:15" x14ac:dyDescent="0.25">
      <c r="A308" s="785">
        <f>VLOOKUP(C308,Sheet3!$C:$AP,40,0)</f>
        <v>1010107</v>
      </c>
      <c r="B308" s="785" t="s">
        <v>353</v>
      </c>
      <c r="C308" s="785" t="s">
        <v>357</v>
      </c>
      <c r="D308" s="785" t="s">
        <v>357</v>
      </c>
      <c r="E308" s="785"/>
      <c r="F308" s="785" t="str">
        <f t="shared" si="678"/>
        <v>101010700;</v>
      </c>
      <c r="G308" s="665">
        <v>0</v>
      </c>
      <c r="H308" s="561" t="str">
        <f t="shared" ref="H308:H311" si="683">B308&amp;C308&amp;$I$2</f>
        <v>千锻拳势新炼-崩山1</v>
      </c>
      <c r="I308" s="561" t="str">
        <f>IF(IFERROR(INDEX(EffectData!$G:$G,MATCH(H308,EffectData!$C:$C,0)),"")&amp;";"=";","",IFERROR(INDEX(EffectData!$G:$G,MATCH(H308,EffectData!$C:$C,0)),"")&amp;";")</f>
        <v>101010700;</v>
      </c>
      <c r="J308" s="561" t="str">
        <f t="shared" si="680"/>
        <v>千锻拳势新炼-崩山2</v>
      </c>
      <c r="K308" s="561" t="str">
        <f>IF(IFERROR(INDEX(EffectData!$G:$G,MATCH(J308,EffectData!$C:$C,0)),"")&amp;";"=";","",IFERROR(INDEX(EffectData!$G:$G,MATCH(J308,EffectData!$C:$C,0)),"")&amp;";")</f>
        <v/>
      </c>
      <c r="L308" s="561" t="str">
        <f t="shared" ref="L308:L311" si="684">B308&amp;C308&amp;$M$2</f>
        <v>千锻拳势新炼-崩山3</v>
      </c>
      <c r="N308" s="561" t="str">
        <f t="shared" ref="N308:N311" si="685">B308&amp;C308&amp;$O$2</f>
        <v>千锻拳势新炼-崩山4</v>
      </c>
      <c r="O308" t="str">
        <f>IFERROR(INDEX(EffectData!$G:$G,MATCH(#REF!,EffectData!$C:$C,0)),"")</f>
        <v/>
      </c>
    </row>
    <row r="309" spans="1:15" x14ac:dyDescent="0.25">
      <c r="A309" s="785">
        <f>VLOOKUP(C309,Sheet3!$C:$AP,40,0)</f>
        <v>1010108</v>
      </c>
      <c r="B309" s="785" t="s">
        <v>353</v>
      </c>
      <c r="C309" s="785" t="s">
        <v>358</v>
      </c>
      <c r="D309" s="785" t="s">
        <v>358</v>
      </c>
      <c r="E309" s="785"/>
      <c r="F309" s="785" t="str">
        <f t="shared" ref="F309" si="686">I309&amp;K309&amp;M309</f>
        <v>101010800;101010801;</v>
      </c>
      <c r="G309" s="665">
        <v>0</v>
      </c>
      <c r="H309" s="561" t="str">
        <f t="shared" ref="H309" si="687">B309&amp;C309&amp;$I$2</f>
        <v>千锻拳势新炼-断海1</v>
      </c>
      <c r="I309" s="561" t="str">
        <f>IF(IFERROR(INDEX(EffectData!$G:$G,MATCH(H309,EffectData!$C:$C,0)),"")&amp;";"=";","",IFERROR(INDEX(EffectData!$G:$G,MATCH(H309,EffectData!$C:$C,0)),"")&amp;";")</f>
        <v>101010800;</v>
      </c>
      <c r="J309" s="561" t="str">
        <f t="shared" ref="J309" si="688">B309&amp;C309&amp;$K$2</f>
        <v>千锻拳势新炼-断海2</v>
      </c>
      <c r="K309" s="561" t="str">
        <f>IF(IFERROR(INDEX(EffectData!$G:$G,MATCH(J309,EffectData!$C:$C,0)),"")&amp;";"=";","",IFERROR(INDEX(EffectData!$G:$G,MATCH(J309,EffectData!$C:$C,0)),"")&amp;";")</f>
        <v>101010801;</v>
      </c>
      <c r="L309" s="561" t="str">
        <f t="shared" ref="L309" si="689">B309&amp;C309&amp;$M$2</f>
        <v>千锻拳势新炼-断海3</v>
      </c>
      <c r="N309" s="561" t="str">
        <f t="shared" ref="N309" si="690">B309&amp;C309&amp;$O$2</f>
        <v>千锻拳势新炼-断海4</v>
      </c>
      <c r="O309" t="str">
        <f>IFERROR(INDEX(EffectData!$G:$G,MATCH(#REF!,EffectData!$C:$C,0)),"")</f>
        <v/>
      </c>
    </row>
    <row r="310" spans="1:15" x14ac:dyDescent="0.25">
      <c r="A310" s="785">
        <f>VLOOKUP(C310,Sheet3!$C:$AP,40,0)</f>
        <v>1010109</v>
      </c>
      <c r="B310" s="785" t="s">
        <v>353</v>
      </c>
      <c r="C310" s="785" t="s">
        <v>359</v>
      </c>
      <c r="D310" s="785" t="s">
        <v>359</v>
      </c>
      <c r="E310" s="785"/>
      <c r="F310" s="785" t="str">
        <f t="shared" ref="F310" si="691">I310&amp;K310&amp;M310</f>
        <v>101010900;101010901;</v>
      </c>
      <c r="G310" s="665">
        <v>0</v>
      </c>
      <c r="H310" s="561" t="str">
        <f t="shared" ref="H310" si="692">B310&amp;C310&amp;$I$2</f>
        <v>千锻拳势破钢穹1</v>
      </c>
      <c r="I310" s="561" t="str">
        <f>IF(IFERROR(INDEX(EffectData!$G:$G,MATCH(H310,EffectData!$C:$C,0)),"")&amp;";"=";","",IFERROR(INDEX(EffectData!$G:$G,MATCH(H310,EffectData!$C:$C,0)),"")&amp;";")</f>
        <v>101010900;</v>
      </c>
      <c r="J310" s="561" t="str">
        <f t="shared" ref="J310:J311" si="693">B310&amp;C310&amp;$K$2</f>
        <v>千锻拳势破钢穹2</v>
      </c>
      <c r="K310" s="561" t="str">
        <f>IF(IFERROR(INDEX(EffectData!$G:$G,MATCH(J310,EffectData!$C:$C,0)),"")&amp;";"=";","",IFERROR(INDEX(EffectData!$G:$G,MATCH(J310,EffectData!$C:$C,0)),"")&amp;";")</f>
        <v>101010901;</v>
      </c>
      <c r="L310" s="561" t="str">
        <f t="shared" ref="L310" si="694">B310&amp;C310&amp;$M$2</f>
        <v>千锻拳势破钢穹3</v>
      </c>
      <c r="N310" s="561" t="str">
        <f t="shared" ref="N310" si="695">B310&amp;C310&amp;$O$2</f>
        <v>千锻拳势破钢穹4</v>
      </c>
      <c r="O310" t="str">
        <f>IFERROR(INDEX(EffectData!$G:$G,MATCH(#REF!,EffectData!$C:$C,0)),"")</f>
        <v/>
      </c>
    </row>
    <row r="311" spans="1:15" x14ac:dyDescent="0.25">
      <c r="A311" s="785">
        <f>VLOOKUP(C311,Sheet3!$C:$AP,40,0)</f>
        <v>1010110</v>
      </c>
      <c r="B311" s="785" t="s">
        <v>353</v>
      </c>
      <c r="C311" s="785" t="s">
        <v>360</v>
      </c>
      <c r="D311" s="785" t="s">
        <v>360</v>
      </c>
      <c r="E311" s="785"/>
      <c r="F311" s="785" t="str">
        <f t="shared" ref="F311" si="696">I311&amp;K311&amp;M311</f>
        <v>101011000;</v>
      </c>
      <c r="G311" s="665">
        <v>0</v>
      </c>
      <c r="H311" s="561" t="str">
        <f t="shared" si="683"/>
        <v>千锻拳势古叠复法1</v>
      </c>
      <c r="I311" s="561" t="str">
        <f>IF(IFERROR(INDEX(EffectData!$G:$G,MATCH(H311,EffectData!$C:$C,0)),"")&amp;";"=";","",IFERROR(INDEX(EffectData!$G:$G,MATCH(H311,EffectData!$C:$C,0)),"")&amp;";")</f>
        <v>101011000;</v>
      </c>
      <c r="J311" s="561" t="str">
        <f t="shared" si="693"/>
        <v>千锻拳势古叠复法2</v>
      </c>
      <c r="K311" s="561" t="str">
        <f>IF(IFERROR(INDEX(EffectData!$G:$G,MATCH(J311,EffectData!$C:$C,0)),"")&amp;";"=";","",IFERROR(INDEX(EffectData!$G:$G,MATCH(J311,EffectData!$C:$C,0)),"")&amp;";")</f>
        <v/>
      </c>
      <c r="L311" s="561" t="str">
        <f t="shared" si="684"/>
        <v>千锻拳势古叠复法3</v>
      </c>
      <c r="N311" s="561" t="str">
        <f t="shared" si="685"/>
        <v>千锻拳势古叠复法4</v>
      </c>
      <c r="O311" t="str">
        <f>IFERROR(INDEX(EffectData!$G:$G,MATCH(O308,EffectData!$C:$C,0)),"")</f>
        <v/>
      </c>
    </row>
    <row r="312" spans="1:15" x14ac:dyDescent="0.25">
      <c r="A312" s="785">
        <f>VLOOKUP(C312,Sheet3!$C:$AP,40,0)</f>
        <v>1010111</v>
      </c>
      <c r="B312" s="785" t="s">
        <v>353</v>
      </c>
      <c r="C312" s="785" t="s">
        <v>361</v>
      </c>
      <c r="D312" s="785" t="s">
        <v>361</v>
      </c>
      <c r="E312" s="785"/>
      <c r="F312" s="785" t="str">
        <f t="shared" ref="F312" si="697">I312&amp;K312&amp;M312</f>
        <v>101011100;</v>
      </c>
      <c r="G312" s="665">
        <v>0</v>
      </c>
      <c r="H312" s="561" t="str">
        <f t="shared" ref="H312" si="698">B312&amp;C312&amp;$I$2</f>
        <v>千锻拳势破炉罡1</v>
      </c>
      <c r="I312" s="561" t="str">
        <f>IF(IFERROR(INDEX(EffectData!$G:$G,MATCH(H312,EffectData!$C:$C,0)),"")&amp;";"=";","",IFERROR(INDEX(EffectData!$G:$G,MATCH(H312,EffectData!$C:$C,0)),"")&amp;";")</f>
        <v>101011100;</v>
      </c>
      <c r="J312" s="561" t="str">
        <f t="shared" ref="J312:J313" si="699">B312&amp;C312&amp;$K$2</f>
        <v>千锻拳势破炉罡2</v>
      </c>
      <c r="K312" s="561" t="str">
        <f>IF(IFERROR(INDEX(EffectData!$G:$G,MATCH(J312,EffectData!$C:$C,0)),"")&amp;";"=";","",IFERROR(INDEX(EffectData!$G:$G,MATCH(J312,EffectData!$C:$C,0)),"")&amp;";")</f>
        <v/>
      </c>
      <c r="L312" s="561" t="str">
        <f t="shared" ref="L312" si="700">B312&amp;C312&amp;$M$2</f>
        <v>千锻拳势破炉罡3</v>
      </c>
      <c r="N312" s="561" t="str">
        <f t="shared" ref="N312" si="701">B312&amp;C312&amp;$O$2</f>
        <v>千锻拳势破炉罡4</v>
      </c>
      <c r="O312" t="str">
        <f>IFERROR(INDEX(EffectData!$G:$G,MATCH(O309,EffectData!$C:$C,0)),"")</f>
        <v/>
      </c>
    </row>
    <row r="313" spans="1:15" x14ac:dyDescent="0.25">
      <c r="A313" s="150">
        <f>VLOOKUP(C313,Sheet3!$C:$AP,40,0)</f>
        <v>1010202</v>
      </c>
      <c r="B313" s="150" t="s">
        <v>362</v>
      </c>
      <c r="C313" s="150" t="s">
        <v>363</v>
      </c>
      <c r="D313" s="150" t="s">
        <v>363</v>
      </c>
      <c r="E313" s="150"/>
      <c r="F313" s="168" t="str">
        <f t="shared" ref="F313:F321" si="702">I313&amp;K313&amp;M313</f>
        <v>101020200;</v>
      </c>
      <c r="G313" s="37">
        <v>0</v>
      </c>
      <c r="H313" s="561" t="str">
        <f t="shared" ref="H313:H322" si="703">B313&amp;C313&amp;$I$2</f>
        <v>伏阳开碑拳中天诸悬1</v>
      </c>
      <c r="I313" s="561" t="str">
        <f>IF(IFERROR(INDEX(EffectData!$G:$G,MATCH(H313,EffectData!$C:$C,0)),"")&amp;";"=";","",IFERROR(INDEX(EffectData!$G:$G,MATCH(H313,EffectData!$C:$C,0)),"")&amp;";")</f>
        <v>101020200;</v>
      </c>
      <c r="J313" s="561" t="str">
        <f t="shared" si="699"/>
        <v>伏阳开碑拳中天诸悬2</v>
      </c>
      <c r="K313" s="561" t="str">
        <f>IF(IFERROR(INDEX(EffectData!$G:$G,MATCH(J313,EffectData!$C:$C,0)),"")&amp;";"=";","",IFERROR(INDEX(EffectData!$G:$G,MATCH(J313,EffectData!$C:$C,0)),"")&amp;";")</f>
        <v/>
      </c>
      <c r="L313" s="561" t="str">
        <f t="shared" ref="L313:L322" si="704">B313&amp;C313&amp;$M$2</f>
        <v>伏阳开碑拳中天诸悬3</v>
      </c>
      <c r="N313" s="561" t="str">
        <f t="shared" ref="N313:N322" si="705">B313&amp;C313&amp;$O$2</f>
        <v>伏阳开碑拳中天诸悬4</v>
      </c>
      <c r="O313" t="str">
        <f>IFERROR(INDEX(EffectData!$G:$G,MATCH(O200,EffectData!$C:$C,0)),"")</f>
        <v/>
      </c>
    </row>
    <row r="314" spans="1:15" x14ac:dyDescent="0.25">
      <c r="A314" s="150">
        <f>VLOOKUP(C314,Sheet3!$C:$AP,40,0)</f>
        <v>1010204</v>
      </c>
      <c r="B314" s="150" t="s">
        <v>362</v>
      </c>
      <c r="C314" s="35" t="s">
        <v>364</v>
      </c>
      <c r="D314" s="35" t="s">
        <v>364</v>
      </c>
      <c r="E314" s="150"/>
      <c r="F314" s="168" t="str">
        <f t="shared" ref="F314" si="706">I314&amp;K314&amp;M314</f>
        <v>101020400;101020401;</v>
      </c>
      <c r="G314" s="37">
        <v>0</v>
      </c>
      <c r="H314" s="561" t="str">
        <f t="shared" ref="H314" si="707">B314&amp;C314&amp;$I$2</f>
        <v>伏阳开碑拳朝暮碎1</v>
      </c>
      <c r="I314" s="561" t="str">
        <f>IF(IFERROR(INDEX(EffectData!$G:$G,MATCH(H314,EffectData!$C:$C,0)),"")&amp;";"=";","",IFERROR(INDEX(EffectData!$G:$G,MATCH(H314,EffectData!$C:$C,0)),"")&amp;";")</f>
        <v>101020400;</v>
      </c>
      <c r="J314" s="561" t="str">
        <f t="shared" ref="J314" si="708">B314&amp;C314&amp;$K$2</f>
        <v>伏阳开碑拳朝暮碎2</v>
      </c>
      <c r="K314" s="561" t="str">
        <f>IF(IFERROR(INDEX(EffectData!$G:$G,MATCH(J314,EffectData!$C:$C,0)),"")&amp;";"=";","",IFERROR(INDEX(EffectData!$G:$G,MATCH(J314,EffectData!$C:$C,0)),"")&amp;";")</f>
        <v>101020401;</v>
      </c>
      <c r="L314" s="561" t="str">
        <f t="shared" ref="L314" si="709">B314&amp;C314&amp;$M$2</f>
        <v>伏阳开碑拳朝暮碎3</v>
      </c>
      <c r="N314" s="561" t="str">
        <f t="shared" ref="N314" si="710">B314&amp;C314&amp;$O$2</f>
        <v>伏阳开碑拳朝暮碎4</v>
      </c>
      <c r="O314" t="str">
        <f>IFERROR(INDEX(EffectData!$G:$G,MATCH(O203,EffectData!$C:$C,0)),"")</f>
        <v/>
      </c>
    </row>
    <row r="315" spans="1:15" x14ac:dyDescent="0.25">
      <c r="A315" s="150">
        <f>VLOOKUP(C315,Sheet3!$C:$AP,40,0)</f>
        <v>1010206</v>
      </c>
      <c r="B315" s="150" t="s">
        <v>362</v>
      </c>
      <c r="C315" s="35" t="s">
        <v>365</v>
      </c>
      <c r="D315" s="35" t="s">
        <v>365</v>
      </c>
      <c r="E315" s="150"/>
      <c r="F315" s="168" t="str">
        <f t="shared" si="702"/>
        <v>101020600;101020601;</v>
      </c>
      <c r="G315" s="37">
        <v>0</v>
      </c>
      <c r="H315" s="561" t="str">
        <f t="shared" ref="H315" si="711">B315&amp;C315&amp;$I$2</f>
        <v>伏阳开碑拳射日引1</v>
      </c>
      <c r="I315" s="561" t="str">
        <f>IF(IFERROR(INDEX(EffectData!$G:$G,MATCH(H315,EffectData!$C:$C,0)),"")&amp;";"=";","",IFERROR(INDEX(EffectData!$G:$G,MATCH(H315,EffectData!$C:$C,0)),"")&amp;";")</f>
        <v>101020600;</v>
      </c>
      <c r="J315" s="561" t="str">
        <f t="shared" ref="J315" si="712">B315&amp;C315&amp;$K$2</f>
        <v>伏阳开碑拳射日引2</v>
      </c>
      <c r="K315" s="561" t="str">
        <f>IF(IFERROR(INDEX(EffectData!$G:$G,MATCH(J315,EffectData!$C:$C,0)),"")&amp;";"=";","",IFERROR(INDEX(EffectData!$G:$G,MATCH(J315,EffectData!$C:$C,0)),"")&amp;";")</f>
        <v>101020601;</v>
      </c>
      <c r="L315" s="561" t="str">
        <f t="shared" ref="L315" si="713">B315&amp;C315&amp;$M$2</f>
        <v>伏阳开碑拳射日引3</v>
      </c>
      <c r="N315" s="561" t="str">
        <f t="shared" ref="N315" si="714">B315&amp;C315&amp;$O$2</f>
        <v>伏阳开碑拳射日引4</v>
      </c>
      <c r="O315" t="str">
        <f>IFERROR(INDEX(EffectData!$G:$G,MATCH(O203,EffectData!$C:$C,0)),"")</f>
        <v/>
      </c>
    </row>
    <row r="316" spans="1:15" x14ac:dyDescent="0.25">
      <c r="A316" s="150">
        <f>VLOOKUP(C316,Sheet3!$C:$AP,40,0)</f>
        <v>1010207</v>
      </c>
      <c r="B316" s="150" t="s">
        <v>362</v>
      </c>
      <c r="C316" s="35" t="s">
        <v>366</v>
      </c>
      <c r="D316" s="35" t="s">
        <v>366</v>
      </c>
      <c r="E316" s="150"/>
      <c r="F316" s="168" t="str">
        <f t="shared" si="702"/>
        <v>101020700;</v>
      </c>
      <c r="G316" s="37">
        <v>0</v>
      </c>
      <c r="H316" s="561" t="str">
        <f t="shared" ref="H316" si="715">B316&amp;C316&amp;$I$2</f>
        <v>伏阳开碑拳余晖尽1</v>
      </c>
      <c r="I316" s="561" t="str">
        <f>IF(IFERROR(INDEX(EffectData!$G:$G,MATCH(H316,EffectData!$C:$C,0)),"")&amp;";"=";","",IFERROR(INDEX(EffectData!$G:$G,MATCH(H316,EffectData!$C:$C,0)),"")&amp;";")</f>
        <v>101020700;</v>
      </c>
      <c r="J316" s="561" t="str">
        <f t="shared" ref="J316" si="716">B316&amp;C316&amp;$K$2</f>
        <v>伏阳开碑拳余晖尽2</v>
      </c>
      <c r="K316" s="561" t="str">
        <f>IF(IFERROR(INDEX(EffectData!$G:$G,MATCH(J316,EffectData!$C:$C,0)),"")&amp;";"=";","",IFERROR(INDEX(EffectData!$G:$G,MATCH(J316,EffectData!$C:$C,0)),"")&amp;";")</f>
        <v/>
      </c>
      <c r="L316" s="561" t="str">
        <f t="shared" ref="L316" si="717">B316&amp;C316&amp;$M$2</f>
        <v>伏阳开碑拳余晖尽3</v>
      </c>
      <c r="N316" s="561" t="str">
        <f t="shared" ref="N316" si="718">B316&amp;C316&amp;$O$2</f>
        <v>伏阳开碑拳余晖尽4</v>
      </c>
      <c r="O316" t="str">
        <f>IFERROR(INDEX(EffectData!$G:$G,MATCH(O214,EffectData!$C:$C,0)),"")</f>
        <v/>
      </c>
    </row>
    <row r="317" spans="1:15" x14ac:dyDescent="0.25">
      <c r="A317" s="150">
        <f>VLOOKUP(C317,Sheet3!$C:$AP,40,0)</f>
        <v>1010208</v>
      </c>
      <c r="B317" s="150" t="s">
        <v>362</v>
      </c>
      <c r="C317" s="35" t="s">
        <v>367</v>
      </c>
      <c r="D317" s="35" t="s">
        <v>367</v>
      </c>
      <c r="E317" s="150"/>
      <c r="F317" s="168" t="str">
        <f t="shared" ref="F317" si="719">I317&amp;K317&amp;M317</f>
        <v>101020800;</v>
      </c>
      <c r="G317" s="37">
        <v>0</v>
      </c>
      <c r="H317" s="561" t="str">
        <f t="shared" ref="H317" si="720">B317&amp;C317&amp;$I$2</f>
        <v>伏阳开碑拳破残开碑1</v>
      </c>
      <c r="I317" s="561" t="str">
        <f>IF(IFERROR(INDEX(EffectData!$G:$G,MATCH(H317,EffectData!$C:$C,0)),"")&amp;";"=";","",IFERROR(INDEX(EffectData!$G:$G,MATCH(H317,EffectData!$C:$C,0)),"")&amp;";")</f>
        <v>101020800;</v>
      </c>
      <c r="J317" s="561" t="str">
        <f t="shared" ref="J317" si="721">B317&amp;C317&amp;$K$2</f>
        <v>伏阳开碑拳破残开碑2</v>
      </c>
      <c r="K317" s="561" t="str">
        <f>IF(IFERROR(INDEX(EffectData!$G:$G,MATCH(J317,EffectData!$C:$C,0)),"")&amp;";"=";","",IFERROR(INDEX(EffectData!$G:$G,MATCH(J317,EffectData!$C:$C,0)),"")&amp;";")</f>
        <v/>
      </c>
      <c r="L317" s="561" t="str">
        <f t="shared" ref="L317" si="722">B317&amp;C317&amp;$M$2</f>
        <v>伏阳开碑拳破残开碑3</v>
      </c>
      <c r="N317" s="561" t="str">
        <f t="shared" ref="N317" si="723">B317&amp;C317&amp;$O$2</f>
        <v>伏阳开碑拳破残开碑4</v>
      </c>
      <c r="O317" t="str">
        <f>IFERROR(INDEX(EffectData!$G:$G,MATCH(O215,EffectData!$C:$C,0)),"")</f>
        <v/>
      </c>
    </row>
    <row r="318" spans="1:15" x14ac:dyDescent="0.25">
      <c r="A318" s="150">
        <f>VLOOKUP(C318,Sheet3!$C:$AP,40,0)</f>
        <v>1010209</v>
      </c>
      <c r="B318" s="150" t="s">
        <v>362</v>
      </c>
      <c r="C318" s="35" t="s">
        <v>368</v>
      </c>
      <c r="D318" s="35" t="s">
        <v>368</v>
      </c>
      <c r="E318" s="150"/>
      <c r="F318" s="168" t="str">
        <f t="shared" ref="F318" si="724">I318&amp;K318&amp;M318</f>
        <v>101020900;</v>
      </c>
      <c r="G318" s="37">
        <v>0</v>
      </c>
      <c r="H318" s="561" t="str">
        <f t="shared" ref="H318" si="725">B318&amp;C318&amp;$I$2</f>
        <v>伏阳开碑拳三千炙尽1</v>
      </c>
      <c r="I318" s="561" t="str">
        <f>IF(IFERROR(INDEX(EffectData!$G:$G,MATCH(H318,EffectData!$C:$C,0)),"")&amp;";"=";","",IFERROR(INDEX(EffectData!$G:$G,MATCH(H318,EffectData!$C:$C,0)),"")&amp;";")</f>
        <v>101020900;</v>
      </c>
      <c r="J318" s="561" t="str">
        <f t="shared" ref="J318" si="726">B318&amp;C318&amp;$K$2</f>
        <v>伏阳开碑拳三千炙尽2</v>
      </c>
      <c r="K318" s="561" t="str">
        <f>IF(IFERROR(INDEX(EffectData!$G:$G,MATCH(J318,EffectData!$C:$C,0)),"")&amp;";"=";","",IFERROR(INDEX(EffectData!$G:$G,MATCH(J318,EffectData!$C:$C,0)),"")&amp;";")</f>
        <v/>
      </c>
      <c r="L318" s="561" t="str">
        <f t="shared" ref="L318" si="727">B318&amp;C318&amp;$M$2</f>
        <v>伏阳开碑拳三千炙尽3</v>
      </c>
      <c r="N318" s="561" t="str">
        <f t="shared" ref="N318" si="728">B318&amp;C318&amp;$O$2</f>
        <v>伏阳开碑拳三千炙尽4</v>
      </c>
      <c r="O318" t="str">
        <f>IFERROR(INDEX(EffectData!$G:$G,MATCH(O218,EffectData!$C:$C,0)),"")</f>
        <v/>
      </c>
    </row>
    <row r="319" spans="1:15" x14ac:dyDescent="0.25">
      <c r="A319" s="150">
        <f>VLOOKUP(C319,Sheet3!$C:$AP,40,0)</f>
        <v>1010210</v>
      </c>
      <c r="B319" s="150" t="s">
        <v>362</v>
      </c>
      <c r="C319" s="35" t="s">
        <v>369</v>
      </c>
      <c r="D319" s="35" t="s">
        <v>369</v>
      </c>
      <c r="E319" s="150"/>
      <c r="F319" s="168" t="str">
        <f t="shared" si="702"/>
        <v>101021000;</v>
      </c>
      <c r="G319" s="37">
        <v>0</v>
      </c>
      <c r="H319" s="561" t="str">
        <f t="shared" ref="H319" si="729">B319&amp;C319&amp;$I$2</f>
        <v>伏阳开碑拳伏旱炽绝1</v>
      </c>
      <c r="I319" s="561" t="str">
        <f>IF(IFERROR(INDEX(EffectData!$G:$G,MATCH(H319,EffectData!$C:$C,0)),"")&amp;";"=";","",IFERROR(INDEX(EffectData!$G:$G,MATCH(H319,EffectData!$C:$C,0)),"")&amp;";")</f>
        <v>101021000;</v>
      </c>
      <c r="J319" s="561" t="str">
        <f t="shared" ref="J319" si="730">B319&amp;C319&amp;$K$2</f>
        <v>伏阳开碑拳伏旱炽绝2</v>
      </c>
      <c r="K319" s="561" t="str">
        <f>IF(IFERROR(INDEX(EffectData!$G:$G,MATCH(J319,EffectData!$C:$C,0)),"")&amp;";"=";","",IFERROR(INDEX(EffectData!$G:$G,MATCH(J319,EffectData!$C:$C,0)),"")&amp;";")</f>
        <v/>
      </c>
      <c r="L319" s="561" t="str">
        <f t="shared" ref="L319" si="731">B319&amp;C319&amp;$M$2</f>
        <v>伏阳开碑拳伏旱炽绝3</v>
      </c>
      <c r="N319" s="561" t="str">
        <f t="shared" ref="N319" si="732">B319&amp;C319&amp;$O$2</f>
        <v>伏阳开碑拳伏旱炽绝4</v>
      </c>
      <c r="O319" t="str">
        <f>IFERROR(INDEX(EffectData!$G:$G,MATCH(O215,EffectData!$C:$C,0)),"")</f>
        <v/>
      </c>
    </row>
    <row r="320" spans="1:15" x14ac:dyDescent="0.25">
      <c r="A320" s="150">
        <f>VLOOKUP(C320,Sheet3!$C:$AP,40,0)</f>
        <v>1010211</v>
      </c>
      <c r="B320" s="150" t="s">
        <v>362</v>
      </c>
      <c r="C320" s="35" t="s">
        <v>370</v>
      </c>
      <c r="D320" s="35" t="s">
        <v>370</v>
      </c>
      <c r="E320" s="150"/>
      <c r="F320" s="168" t="str">
        <f t="shared" ref="F320" si="733">I320&amp;K320&amp;M320</f>
        <v>101021100;</v>
      </c>
      <c r="G320" s="37">
        <v>0</v>
      </c>
      <c r="H320" s="561" t="str">
        <f t="shared" ref="H320" si="734">B320&amp;C320&amp;$I$2</f>
        <v>伏阳开碑拳覆众生1</v>
      </c>
      <c r="I320" s="561" t="str">
        <f>IF(IFERROR(INDEX(EffectData!$G:$G,MATCH(H320,EffectData!$C:$C,0)),"")&amp;";"=";","",IFERROR(INDEX(EffectData!$G:$G,MATCH(H320,EffectData!$C:$C,0)),"")&amp;";")</f>
        <v>101021100;</v>
      </c>
      <c r="J320" s="561" t="str">
        <f t="shared" ref="J320:J322" si="735">B320&amp;C320&amp;$K$2</f>
        <v>伏阳开碑拳覆众生2</v>
      </c>
      <c r="K320" s="561" t="str">
        <f>IF(IFERROR(INDEX(EffectData!$G:$G,MATCH(J320,EffectData!$C:$C,0)),"")&amp;";"=";","",IFERROR(INDEX(EffectData!$G:$G,MATCH(J320,EffectData!$C:$C,0)),"")&amp;";")</f>
        <v/>
      </c>
      <c r="L320" s="561" t="str">
        <f t="shared" ref="L320" si="736">B320&amp;C320&amp;$M$2</f>
        <v>伏阳开碑拳覆众生3</v>
      </c>
      <c r="N320" s="561" t="str">
        <f t="shared" ref="N320" si="737">B320&amp;C320&amp;$O$2</f>
        <v>伏阳开碑拳覆众生4</v>
      </c>
      <c r="O320" t="str">
        <f>IFERROR(INDEX(EffectData!$G:$G,MATCH(O216,EffectData!$C:$C,0)),"")</f>
        <v/>
      </c>
    </row>
    <row r="321" spans="1:15" x14ac:dyDescent="0.25">
      <c r="A321" s="337">
        <f>VLOOKUP(C321,Sheet3!$C:$AP,40,0)</f>
        <v>1010302</v>
      </c>
      <c r="B321" s="337" t="s">
        <v>371</v>
      </c>
      <c r="C321" s="337" t="s">
        <v>372</v>
      </c>
      <c r="D321" s="337" t="s">
        <v>372</v>
      </c>
      <c r="E321" s="337"/>
      <c r="F321" s="337" t="str">
        <f t="shared" si="702"/>
        <v>101030200;101030201;</v>
      </c>
      <c r="G321" s="37">
        <v>0</v>
      </c>
      <c r="H321" s="561" t="str">
        <f t="shared" si="703"/>
        <v>太极拳抱元守一1</v>
      </c>
      <c r="I321" s="561" t="str">
        <f>IF(IFERROR(INDEX(EffectData!$G:$G,MATCH(H321,EffectData!$C:$C,0)),"")&amp;";"=";","",IFERROR(INDEX(EffectData!$G:$G,MATCH(H321,EffectData!$C:$C,0)),"")&amp;";")</f>
        <v>101030200;</v>
      </c>
      <c r="J321" s="561" t="str">
        <f t="shared" si="735"/>
        <v>太极拳抱元守一2</v>
      </c>
      <c r="K321" s="561" t="str">
        <f>IF(IFERROR(INDEX(EffectData!$G:$G,MATCH(J321,EffectData!$C:$C,0)),"")&amp;";"=";","",IFERROR(INDEX(EffectData!$G:$G,MATCH(J321,EffectData!$C:$C,0)),"")&amp;";")</f>
        <v>101030201;</v>
      </c>
      <c r="L321" s="561" t="str">
        <f t="shared" si="704"/>
        <v>太极拳抱元守一3</v>
      </c>
      <c r="N321" s="561" t="str">
        <f t="shared" si="705"/>
        <v>太极拳抱元守一4</v>
      </c>
      <c r="O321" t="str">
        <f>IFERROR(INDEX(EffectData!$G:$G,MATCH(O313,EffectData!$C:$C,0)),"")</f>
        <v/>
      </c>
    </row>
    <row r="322" spans="1:15" x14ac:dyDescent="0.25">
      <c r="A322" s="337">
        <f>VLOOKUP(C322,Sheet3!$C:$AP,40,0)</f>
        <v>1010306</v>
      </c>
      <c r="B322" s="337" t="s">
        <v>371</v>
      </c>
      <c r="C322" s="337" t="s">
        <v>373</v>
      </c>
      <c r="D322" s="337" t="s">
        <v>373</v>
      </c>
      <c r="E322" s="337"/>
      <c r="F322" s="337" t="str">
        <f t="shared" ref="F322:F323" si="738">I322&amp;K322&amp;M322</f>
        <v>101030600;</v>
      </c>
      <c r="G322" s="37">
        <v>0</v>
      </c>
      <c r="H322" s="561" t="str">
        <f t="shared" si="703"/>
        <v>太极拳辟鸿蒙1</v>
      </c>
      <c r="I322" s="561" t="str">
        <f>IF(IFERROR(INDEX(EffectData!$G:$G,MATCH(H322,EffectData!$C:$C,0)),"")&amp;";"=";","",IFERROR(INDEX(EffectData!$G:$G,MATCH(H322,EffectData!$C:$C,0)),"")&amp;";")</f>
        <v>101030600;</v>
      </c>
      <c r="J322" s="561" t="str">
        <f t="shared" si="735"/>
        <v>太极拳辟鸿蒙2</v>
      </c>
      <c r="K322" s="561" t="str">
        <f>IF(IFERROR(INDEX(EffectData!$G:$G,MATCH(J322,EffectData!$C:$C,0)),"")&amp;";"=";","",IFERROR(INDEX(EffectData!$G:$G,MATCH(J322,EffectData!$C:$C,0)),"")&amp;";")</f>
        <v/>
      </c>
      <c r="L322" s="561" t="str">
        <f t="shared" si="704"/>
        <v>太极拳辟鸿蒙3</v>
      </c>
      <c r="N322" s="561" t="str">
        <f t="shared" si="705"/>
        <v>太极拳辟鸿蒙4</v>
      </c>
      <c r="O322" t="str">
        <f>IFERROR(INDEX(EffectData!$G:$G,MATCH(O311,EffectData!$C:$C,0)),"")</f>
        <v/>
      </c>
    </row>
    <row r="323" spans="1:15" x14ac:dyDescent="0.25">
      <c r="A323" s="337">
        <f>VLOOKUP(C323,Sheet3!$C:$AP,40,0)</f>
        <v>1010307</v>
      </c>
      <c r="B323" s="337" t="s">
        <v>371</v>
      </c>
      <c r="C323" s="607" t="s">
        <v>374</v>
      </c>
      <c r="D323" s="607" t="s">
        <v>374</v>
      </c>
      <c r="E323" s="337"/>
      <c r="F323" s="337" t="str">
        <f t="shared" si="738"/>
        <v>101030700;</v>
      </c>
      <c r="G323" s="37">
        <v>0</v>
      </c>
      <c r="H323" s="561" t="str">
        <f t="shared" ref="H323" si="739">B323&amp;C323&amp;$I$2</f>
        <v>太极拳太极无极1</v>
      </c>
      <c r="I323" s="561" t="str">
        <f>IF(IFERROR(INDEX(EffectData!$G:$G,MATCH(H323,EffectData!$C:$C,0)),"")&amp;";"=";","",IFERROR(INDEX(EffectData!$G:$G,MATCH(H323,EffectData!$C:$C,0)),"")&amp;";")</f>
        <v>101030700;</v>
      </c>
      <c r="J323" s="561" t="str">
        <f t="shared" ref="J323" si="740">B323&amp;C323&amp;$K$2</f>
        <v>太极拳太极无极2</v>
      </c>
      <c r="K323" s="561" t="str">
        <f>IF(IFERROR(INDEX(EffectData!$G:$G,MATCH(J323,EffectData!$C:$C,0)),"")&amp;";"=";","",IFERROR(INDEX(EffectData!$G:$G,MATCH(J323,EffectData!$C:$C,0)),"")&amp;";")</f>
        <v/>
      </c>
      <c r="L323" s="561" t="str">
        <f t="shared" ref="L323" si="741">B323&amp;C323&amp;$M$2</f>
        <v>太极拳太极无极3</v>
      </c>
      <c r="N323" s="561" t="str">
        <f t="shared" ref="N323" si="742">B323&amp;C323&amp;$O$2</f>
        <v>太极拳太极无极4</v>
      </c>
      <c r="O323" t="str">
        <f>IFERROR(INDEX(EffectData!$G:$G,MATCH(O314,EffectData!$C:$C,0)),"")</f>
        <v/>
      </c>
    </row>
    <row r="324" spans="1:15" x14ac:dyDescent="0.25">
      <c r="A324" s="337">
        <f>VLOOKUP(C324,Sheet3!$C:$AP,40,0)</f>
        <v>1010308</v>
      </c>
      <c r="B324" s="337" t="s">
        <v>371</v>
      </c>
      <c r="C324" s="607" t="s">
        <v>375</v>
      </c>
      <c r="D324" s="607" t="s">
        <v>375</v>
      </c>
      <c r="E324" s="337"/>
      <c r="F324" s="337" t="str">
        <f t="shared" ref="F324:F325" si="743">I324&amp;K324&amp;M324</f>
        <v>101030800;</v>
      </c>
      <c r="G324" s="37">
        <v>0</v>
      </c>
      <c r="H324" s="561" t="str">
        <f t="shared" ref="H324:H325" si="744">B324&amp;C324&amp;$I$2</f>
        <v>太极拳凌太虚1</v>
      </c>
      <c r="I324" s="561" t="str">
        <f>IF(IFERROR(INDEX(EffectData!$G:$G,MATCH(H324,EffectData!$C:$C,0)),"")&amp;";"=";","",IFERROR(INDEX(EffectData!$G:$G,MATCH(H324,EffectData!$C:$C,0)),"")&amp;";")</f>
        <v>101030800;</v>
      </c>
      <c r="J324" s="561" t="str">
        <f t="shared" ref="J324:J325" si="745">B324&amp;C324&amp;$K$2</f>
        <v>太极拳凌太虚2</v>
      </c>
      <c r="K324" s="561" t="str">
        <f>IF(IFERROR(INDEX(EffectData!$G:$G,MATCH(J324,EffectData!$C:$C,0)),"")&amp;";"=";","",IFERROR(INDEX(EffectData!$G:$G,MATCH(J324,EffectData!$C:$C,0)),"")&amp;";")</f>
        <v/>
      </c>
      <c r="L324" s="561" t="str">
        <f t="shared" ref="L324:L325" si="746">B324&amp;C324&amp;$M$2</f>
        <v>太极拳凌太虚3</v>
      </c>
      <c r="N324" s="561" t="str">
        <f t="shared" ref="N324:N325" si="747">B324&amp;C324&amp;$O$2</f>
        <v>太极拳凌太虚4</v>
      </c>
      <c r="O324" t="str">
        <f>IFERROR(INDEX(EffectData!$G:$G,MATCH(O315,EffectData!$C:$C,0)),"")</f>
        <v/>
      </c>
    </row>
    <row r="325" spans="1:15" x14ac:dyDescent="0.25">
      <c r="A325" s="337">
        <f>VLOOKUP(C325,Sheet3!$C:$AP,40,0)</f>
        <v>1010309</v>
      </c>
      <c r="B325" s="337" t="s">
        <v>371</v>
      </c>
      <c r="C325" s="607" t="s">
        <v>376</v>
      </c>
      <c r="D325" s="607" t="s">
        <v>376</v>
      </c>
      <c r="E325" s="337"/>
      <c r="F325" s="337" t="str">
        <f t="shared" si="743"/>
        <v>101030900;</v>
      </c>
      <c r="G325" s="37">
        <v>0</v>
      </c>
      <c r="H325" s="561" t="str">
        <f t="shared" si="744"/>
        <v>太极拳物我两忘1</v>
      </c>
      <c r="I325" s="561" t="str">
        <f>IF(IFERROR(INDEX(EffectData!$G:$G,MATCH(H325,EffectData!$C:$C,0)),"")&amp;";"=";","",IFERROR(INDEX(EffectData!$G:$G,MATCH(H325,EffectData!$C:$C,0)),"")&amp;";")</f>
        <v>101030900;</v>
      </c>
      <c r="J325" s="561" t="str">
        <f t="shared" si="745"/>
        <v>太极拳物我两忘2</v>
      </c>
      <c r="K325" s="561" t="str">
        <f>IF(IFERROR(INDEX(EffectData!$G:$G,MATCH(J325,EffectData!$C:$C,0)),"")&amp;";"=";","",IFERROR(INDEX(EffectData!$G:$G,MATCH(J325,EffectData!$C:$C,0)),"")&amp;";")</f>
        <v/>
      </c>
      <c r="L325" s="561" t="str">
        <f t="shared" si="746"/>
        <v>太极拳物我两忘3</v>
      </c>
      <c r="N325" s="561" t="str">
        <f t="shared" si="747"/>
        <v>太极拳物我两忘4</v>
      </c>
      <c r="O325" t="str">
        <f>IFERROR(INDEX(EffectData!$G:$G,MATCH(O315,EffectData!$C:$C,0)),"")</f>
        <v/>
      </c>
    </row>
    <row r="326" spans="1:15" x14ac:dyDescent="0.25">
      <c r="A326" s="337">
        <f>VLOOKUP(C326,Sheet3!$C:$AP,40,0)</f>
        <v>1010310</v>
      </c>
      <c r="B326" s="337" t="s">
        <v>371</v>
      </c>
      <c r="C326" s="607" t="s">
        <v>377</v>
      </c>
      <c r="D326" s="607" t="s">
        <v>377</v>
      </c>
      <c r="E326" s="337"/>
      <c r="F326" s="337" t="str">
        <f t="shared" ref="F326:F330" si="748">I326&amp;K326&amp;M326</f>
        <v>101031000;</v>
      </c>
      <c r="G326" s="37">
        <v>0</v>
      </c>
      <c r="H326" s="561" t="str">
        <f t="shared" ref="H326:H330" si="749">B326&amp;C326&amp;$I$2</f>
        <v>太极拳万道归一1</v>
      </c>
      <c r="I326" s="561" t="str">
        <f>IF(IFERROR(INDEX(EffectData!$G:$G,MATCH(H326,EffectData!$C:$C,0)),"")&amp;";"=";","",IFERROR(INDEX(EffectData!$G:$G,MATCH(H326,EffectData!$C:$C,0)),"")&amp;";")</f>
        <v>101031000;</v>
      </c>
      <c r="J326" s="561" t="str">
        <f t="shared" ref="J326:J330" si="750">B326&amp;C326&amp;$K$2</f>
        <v>太极拳万道归一2</v>
      </c>
      <c r="K326" s="561" t="str">
        <f>IF(IFERROR(INDEX(EffectData!$G:$G,MATCH(J326,EffectData!$C:$C,0)),"")&amp;";"=";","",IFERROR(INDEX(EffectData!$G:$G,MATCH(J326,EffectData!$C:$C,0)),"")&amp;";")</f>
        <v/>
      </c>
      <c r="L326" s="561" t="str">
        <f t="shared" ref="L326:L330" si="751">B326&amp;C326&amp;$M$2</f>
        <v>太极拳万道归一3</v>
      </c>
      <c r="N326" s="561" t="str">
        <f t="shared" ref="N326:N330" si="752">B326&amp;C326&amp;$O$2</f>
        <v>太极拳万道归一4</v>
      </c>
      <c r="O326" t="str">
        <f>IFERROR(INDEX(EffectData!$G:$G,MATCH(O316,EffectData!$C:$C,0)),"")</f>
        <v/>
      </c>
    </row>
    <row r="327" spans="1:15" x14ac:dyDescent="0.25">
      <c r="A327" s="337">
        <f>VLOOKUP(C327,Sheet3!$C:$AP,40,0)</f>
        <v>1010311</v>
      </c>
      <c r="B327" s="337" t="s">
        <v>371</v>
      </c>
      <c r="C327" s="607" t="s">
        <v>378</v>
      </c>
      <c r="D327" s="607" t="s">
        <v>378</v>
      </c>
      <c r="E327" s="337"/>
      <c r="F327" s="337" t="str">
        <f t="shared" ref="F327" si="753">I327&amp;K327&amp;M327</f>
        <v>101031100;</v>
      </c>
      <c r="G327" s="37">
        <v>0</v>
      </c>
      <c r="H327" s="561" t="str">
        <f t="shared" ref="H327" si="754">B327&amp;C327&amp;$I$2</f>
        <v>太极拳根性无1</v>
      </c>
      <c r="I327" s="561" t="str">
        <f>IF(IFERROR(INDEX(EffectData!$G:$G,MATCH(H327,EffectData!$C:$C,0)),"")&amp;";"=";","",IFERROR(INDEX(EffectData!$G:$G,MATCH(H327,EffectData!$C:$C,0)),"")&amp;";")</f>
        <v>101031100;</v>
      </c>
      <c r="J327" s="561" t="str">
        <f t="shared" ref="J327" si="755">B327&amp;C327&amp;$K$2</f>
        <v>太极拳根性无2</v>
      </c>
      <c r="K327" s="561" t="str">
        <f>IF(IFERROR(INDEX(EffectData!$G:$G,MATCH(J327,EffectData!$C:$C,0)),"")&amp;";"=";","",IFERROR(INDEX(EffectData!$G:$G,MATCH(J327,EffectData!$C:$C,0)),"")&amp;";")</f>
        <v/>
      </c>
      <c r="L327" s="561" t="str">
        <f t="shared" ref="L327" si="756">B327&amp;C327&amp;$M$2</f>
        <v>太极拳根性无3</v>
      </c>
      <c r="N327" s="561" t="str">
        <f t="shared" ref="N327" si="757">B327&amp;C327&amp;$O$2</f>
        <v>太极拳根性无4</v>
      </c>
      <c r="O327" t="str">
        <f>IFERROR(INDEX(EffectData!$G:$G,MATCH(O317,EffectData!$C:$C,0)),"")</f>
        <v/>
      </c>
    </row>
    <row r="328" spans="1:15" x14ac:dyDescent="0.25">
      <c r="A328" s="257">
        <f>VLOOKUP(C328,Sheet3!$C:$AP,40,0)</f>
        <v>1020204</v>
      </c>
      <c r="B328" s="701" t="s">
        <v>379</v>
      </c>
      <c r="C328" s="606" t="s">
        <v>380</v>
      </c>
      <c r="D328" s="606" t="s">
        <v>380</v>
      </c>
      <c r="E328" s="606"/>
      <c r="F328" s="606" t="str">
        <f t="shared" ref="F328:F329" si="758">I328&amp;K328&amp;M328</f>
        <v>102020400;</v>
      </c>
      <c r="G328" s="788">
        <v>0</v>
      </c>
      <c r="H328" s="561" t="str">
        <f t="shared" ref="H328:H329" si="759">B328&amp;C328&amp;$I$2</f>
        <v>凌鸿剑势青扶意1</v>
      </c>
      <c r="I328" s="561" t="str">
        <f>IF(IFERROR(INDEX(EffectData!$G:$G,MATCH(H328,EffectData!$C:$C,0)),"")&amp;";"=";","",IFERROR(INDEX(EffectData!$G:$G,MATCH(H328,EffectData!$C:$C,0)),"")&amp;";")</f>
        <v>102020400;</v>
      </c>
      <c r="J328" s="561" t="str">
        <f t="shared" ref="J328:J329" si="760">B328&amp;C328&amp;$K$2</f>
        <v>凌鸿剑势青扶意2</v>
      </c>
      <c r="K328" s="561" t="str">
        <f>IF(IFERROR(INDEX(EffectData!$G:$G,MATCH(J328,EffectData!$C:$C,0)),"")&amp;";"=";","",IFERROR(INDEX(EffectData!$G:$G,MATCH(J328,EffectData!$C:$C,0)),"")&amp;";")</f>
        <v/>
      </c>
      <c r="L328" s="561" t="str">
        <f t="shared" ref="L328:L329" si="761">B328&amp;C328&amp;$M$2</f>
        <v>凌鸿剑势青扶意3</v>
      </c>
      <c r="M328" s="561" t="str">
        <f>IF(IFERROR(INDEX(EffectData!$G:$G,MATCH(L328,EffectData!$C:$C,0)),"")&amp;";"=";","",IFERROR(INDEX(EffectData!$G:$G,MATCH(L328,EffectData!$C:$C,0)),"")&amp;";")</f>
        <v/>
      </c>
      <c r="N328" s="561" t="str">
        <f t="shared" ref="N328:N329" si="762">B328&amp;C328&amp;$O$2</f>
        <v>凌鸿剑势青扶意4</v>
      </c>
      <c r="O328" t="str">
        <f>IFERROR(INDEX(EffectData!$G:$G,MATCH(O324,EffectData!$C:$C,0)),"")</f>
        <v/>
      </c>
    </row>
    <row r="329" spans="1:15" x14ac:dyDescent="0.25">
      <c r="A329" s="257">
        <f>VLOOKUP(C329,Sheet3!$C:$AP,40,0)</f>
        <v>1020207</v>
      </c>
      <c r="B329" s="701" t="s">
        <v>379</v>
      </c>
      <c r="C329" s="606" t="s">
        <v>381</v>
      </c>
      <c r="D329" s="606" t="s">
        <v>381</v>
      </c>
      <c r="E329" s="606"/>
      <c r="F329" s="606" t="str">
        <f t="shared" si="758"/>
        <v>102020700;102020701;</v>
      </c>
      <c r="G329" s="788">
        <v>0</v>
      </c>
      <c r="H329" s="561" t="str">
        <f t="shared" si="759"/>
        <v>凌鸿剑势何问南北1</v>
      </c>
      <c r="I329" s="561" t="str">
        <f>IF(IFERROR(INDEX(EffectData!$G:$G,MATCH(H329,EffectData!$C:$C,0)),"")&amp;";"=";","",IFERROR(INDEX(EffectData!$G:$G,MATCH(H329,EffectData!$C:$C,0)),"")&amp;";")</f>
        <v>102020700;</v>
      </c>
      <c r="J329" s="561" t="str">
        <f t="shared" si="760"/>
        <v>凌鸿剑势何问南北2</v>
      </c>
      <c r="K329" s="561" t="str">
        <f>IF(IFERROR(INDEX(EffectData!$G:$G,MATCH(J329,EffectData!$C:$C,0)),"")&amp;";"=";","",IFERROR(INDEX(EffectData!$G:$G,MATCH(J329,EffectData!$C:$C,0)),"")&amp;";")</f>
        <v>102020701;</v>
      </c>
      <c r="L329" s="561" t="str">
        <f t="shared" si="761"/>
        <v>凌鸿剑势何问南北3</v>
      </c>
      <c r="M329" s="561" t="str">
        <f>IF(IFERROR(INDEX(EffectData!$G:$G,MATCH(L329,EffectData!$C:$C,0)),"")&amp;";"=";","",IFERROR(INDEX(EffectData!$G:$G,MATCH(L329,EffectData!$C:$C,0)),"")&amp;";")</f>
        <v/>
      </c>
      <c r="N329" s="561" t="str">
        <f t="shared" si="762"/>
        <v>凌鸿剑势何问南北4</v>
      </c>
      <c r="O329" t="str">
        <f>IFERROR(INDEX(EffectData!$G:$G,MATCH(O328,EffectData!$C:$C,0)),"")</f>
        <v/>
      </c>
    </row>
    <row r="330" spans="1:15" x14ac:dyDescent="0.25">
      <c r="A330" s="257">
        <f>VLOOKUP(C330,Sheet3!$C:$AP,40,0)</f>
        <v>1020209</v>
      </c>
      <c r="B330" s="701" t="s">
        <v>379</v>
      </c>
      <c r="C330" s="606" t="s">
        <v>382</v>
      </c>
      <c r="D330" s="606" t="s">
        <v>382</v>
      </c>
      <c r="E330" s="606"/>
      <c r="F330" s="606" t="str">
        <f t="shared" si="748"/>
        <v>102020900;</v>
      </c>
      <c r="G330" s="788">
        <v>0</v>
      </c>
      <c r="H330" s="561" t="str">
        <f t="shared" si="749"/>
        <v>凌鸿剑势踏羽凌霄1</v>
      </c>
      <c r="I330" s="561" t="str">
        <f>IF(IFERROR(INDEX(EffectData!$G:$G,MATCH(H330,EffectData!$C:$C,0)),"")&amp;";"=";","",IFERROR(INDEX(EffectData!$G:$G,MATCH(H330,EffectData!$C:$C,0)),"")&amp;";")</f>
        <v>102020900;</v>
      </c>
      <c r="J330" s="561" t="str">
        <f t="shared" si="750"/>
        <v>凌鸿剑势踏羽凌霄2</v>
      </c>
      <c r="K330" s="561" t="str">
        <f>IF(IFERROR(INDEX(EffectData!$G:$G,MATCH(J330,EffectData!$C:$C,0)),"")&amp;";"=";","",IFERROR(INDEX(EffectData!$G:$G,MATCH(J330,EffectData!$C:$C,0)),"")&amp;";")</f>
        <v/>
      </c>
      <c r="L330" s="561" t="str">
        <f t="shared" si="751"/>
        <v>凌鸿剑势踏羽凌霄3</v>
      </c>
      <c r="M330" s="561" t="str">
        <f>IF(IFERROR(INDEX(EffectData!$G:$G,MATCH(L330,EffectData!$C:$C,0)),"")&amp;";"=";","",IFERROR(INDEX(EffectData!$G:$G,MATCH(L330,EffectData!$C:$C,0)),"")&amp;";")</f>
        <v/>
      </c>
      <c r="N330" s="561" t="str">
        <f t="shared" si="752"/>
        <v>凌鸿剑势踏羽凌霄4</v>
      </c>
      <c r="O330" t="str">
        <f>IFERROR(INDEX(EffectData!$G:$G,MATCH(O326,EffectData!$C:$C,0)),"")</f>
        <v/>
      </c>
    </row>
    <row r="331" spans="1:15" x14ac:dyDescent="0.25">
      <c r="A331" s="257">
        <f>VLOOKUP(C331,Sheet3!$C:$AP,40,0)</f>
        <v>1020210</v>
      </c>
      <c r="B331" s="701" t="s">
        <v>379</v>
      </c>
      <c r="C331" s="606" t="s">
        <v>383</v>
      </c>
      <c r="D331" s="606" t="s">
        <v>383</v>
      </c>
      <c r="E331" s="606"/>
      <c r="F331" s="606" t="str">
        <f t="shared" ref="F331" si="763">I331&amp;K331&amp;M331</f>
        <v>102021000;</v>
      </c>
      <c r="G331" s="788">
        <v>0</v>
      </c>
      <c r="H331" s="561" t="str">
        <f t="shared" ref="H331" si="764">B331&amp;C331&amp;$I$2</f>
        <v>凌鸿剑势孤觅寒影1</v>
      </c>
      <c r="I331" s="561" t="str">
        <f>IF(IFERROR(INDEX(EffectData!$G:$G,MATCH(H331,EffectData!$C:$C,0)),"")&amp;";"=";","",IFERROR(INDEX(EffectData!$G:$G,MATCH(H331,EffectData!$C:$C,0)),"")&amp;";")</f>
        <v>102021000;</v>
      </c>
      <c r="J331" s="561" t="str">
        <f t="shared" ref="J331" si="765">B331&amp;C331&amp;$K$2</f>
        <v>凌鸿剑势孤觅寒影2</v>
      </c>
      <c r="K331" s="561" t="str">
        <f>IF(IFERROR(INDEX(EffectData!$G:$G,MATCH(J331,EffectData!$C:$C,0)),"")&amp;";"=";","",IFERROR(INDEX(EffectData!$G:$G,MATCH(J331,EffectData!$C:$C,0)),"")&amp;";")</f>
        <v/>
      </c>
      <c r="L331" s="561" t="str">
        <f t="shared" ref="L331" si="766">B331&amp;C331&amp;$M$2</f>
        <v>凌鸿剑势孤觅寒影3</v>
      </c>
      <c r="M331" s="561" t="str">
        <f>IF(IFERROR(INDEX(EffectData!$G:$G,MATCH(L331,EffectData!$C:$C,0)),"")&amp;";"=";","",IFERROR(INDEX(EffectData!$G:$G,MATCH(L331,EffectData!$C:$C,0)),"")&amp;";")</f>
        <v/>
      </c>
      <c r="N331" s="561" t="str">
        <f t="shared" ref="N331" si="767">B331&amp;C331&amp;$O$2</f>
        <v>凌鸿剑势孤觅寒影4</v>
      </c>
      <c r="O331" t="str">
        <f>IFERROR(INDEX(EffectData!$G:$G,MATCH(O330,EffectData!$C:$C,0)),"")</f>
        <v/>
      </c>
    </row>
    <row r="332" spans="1:15" x14ac:dyDescent="0.25">
      <c r="A332" s="257">
        <f>VLOOKUP(C332,Sheet3!$C:$AP,40,0)</f>
        <v>1020211</v>
      </c>
      <c r="B332" s="701" t="s">
        <v>379</v>
      </c>
      <c r="C332" s="606" t="s">
        <v>384</v>
      </c>
      <c r="D332" s="606" t="s">
        <v>384</v>
      </c>
      <c r="E332" s="606"/>
      <c r="F332" s="606" t="str">
        <f t="shared" ref="F332" si="768">I332&amp;K332&amp;M332</f>
        <v>102021100;</v>
      </c>
      <c r="G332" s="788">
        <v>0</v>
      </c>
      <c r="H332" s="561" t="str">
        <f t="shared" ref="H332" si="769">B332&amp;C332&amp;$I$2</f>
        <v>凌鸿剑势掠远涯1</v>
      </c>
      <c r="I332" s="561" t="str">
        <f>IF(IFERROR(INDEX(EffectData!$G:$G,MATCH(H332,EffectData!$C:$C,0)),"")&amp;";"=";","",IFERROR(INDEX(EffectData!$G:$G,MATCH(H332,EffectData!$C:$C,0)),"")&amp;";")</f>
        <v>102021100;</v>
      </c>
      <c r="J332" s="561" t="str">
        <f t="shared" ref="J332" si="770">B332&amp;C332&amp;$K$2</f>
        <v>凌鸿剑势掠远涯2</v>
      </c>
      <c r="K332" s="561" t="str">
        <f>IF(IFERROR(INDEX(EffectData!$G:$G,MATCH(J332,EffectData!$C:$C,0)),"")&amp;";"=";","",IFERROR(INDEX(EffectData!$G:$G,MATCH(J332,EffectData!$C:$C,0)),"")&amp;";")</f>
        <v/>
      </c>
      <c r="L332" s="561" t="str">
        <f t="shared" ref="L332" si="771">B332&amp;C332&amp;$M$2</f>
        <v>凌鸿剑势掠远涯3</v>
      </c>
      <c r="M332" s="561" t="str">
        <f>IF(IFERROR(INDEX(EffectData!$G:$G,MATCH(L332,EffectData!$C:$C,0)),"")&amp;";"=";","",IFERROR(INDEX(EffectData!$G:$G,MATCH(L332,EffectData!$C:$C,0)),"")&amp;";")</f>
        <v/>
      </c>
      <c r="N332" s="561" t="str">
        <f t="shared" ref="N332" si="772">B332&amp;C332&amp;$O$2</f>
        <v>凌鸿剑势掠远涯4</v>
      </c>
      <c r="O332" t="str">
        <f>IFERROR(INDEX(EffectData!$G:$G,MATCH(O331,EffectData!$C:$C,0)),"")</f>
        <v/>
      </c>
    </row>
    <row r="333" spans="1:15" x14ac:dyDescent="0.25">
      <c r="A333" s="80">
        <f>VLOOKUP(C333,Sheet3!$C:$AP,40,0)</f>
        <v>1020302</v>
      </c>
      <c r="B333" s="41" t="s">
        <v>385</v>
      </c>
      <c r="C333" s="41" t="s">
        <v>386</v>
      </c>
      <c r="D333" s="41" t="s">
        <v>386</v>
      </c>
      <c r="E333" s="41"/>
      <c r="F333" s="41" t="str">
        <f t="shared" ref="F333" si="773">I333&amp;K333&amp;M333</f>
        <v>102030200;</v>
      </c>
      <c r="G333" s="36">
        <v>0</v>
      </c>
      <c r="H333" s="561" t="str">
        <f t="shared" ref="H333" si="774">B333&amp;C333&amp;$I$2</f>
        <v>清风剑法游风皆引1</v>
      </c>
      <c r="I333" s="561" t="str">
        <f>IF(IFERROR(INDEX(EffectData!$G:$G,MATCH(H333,EffectData!$C:$C,0)),"")&amp;";"=";","",IFERROR(INDEX(EffectData!$G:$G,MATCH(H333,EffectData!$C:$C,0)),"")&amp;";")</f>
        <v>102030200;</v>
      </c>
      <c r="J333" s="561" t="str">
        <f t="shared" ref="J333" si="775">B333&amp;C333&amp;$K$2</f>
        <v>清风剑法游风皆引2</v>
      </c>
      <c r="K333" s="561" t="str">
        <f>IF(IFERROR(INDEX(EffectData!$G:$G,MATCH(J333,EffectData!$C:$C,0)),"")&amp;";"=";","",IFERROR(INDEX(EffectData!$G:$G,MATCH(J333,EffectData!$C:$C,0)),"")&amp;";")</f>
        <v/>
      </c>
      <c r="L333" s="561" t="str">
        <f t="shared" ref="L333" si="776">B333&amp;C333&amp;$M$2</f>
        <v>清风剑法游风皆引3</v>
      </c>
      <c r="M333" s="561" t="str">
        <f>IF(IFERROR(INDEX(EffectData!$G:$G,MATCH(L333,EffectData!$C:$C,0)),"")&amp;";"=";","",IFERROR(INDEX(EffectData!$G:$G,MATCH(L333,EffectData!$C:$C,0)),"")&amp;";")</f>
        <v/>
      </c>
      <c r="N333" s="561" t="str">
        <f t="shared" ref="N333" si="777">B333&amp;C333&amp;$O$2</f>
        <v>清风剑法游风皆引4</v>
      </c>
      <c r="O333" t="str">
        <f>IFERROR(INDEX(EffectData!$G:$G,MATCH(#REF!,EffectData!$C:$C,0)),"")</f>
        <v/>
      </c>
    </row>
    <row r="334" spans="1:15" x14ac:dyDescent="0.25">
      <c r="A334" s="80">
        <f>VLOOKUP(C334,Sheet3!$C:$AP,40,0)</f>
        <v>1020304</v>
      </c>
      <c r="B334" s="111" t="s">
        <v>385</v>
      </c>
      <c r="C334" s="111" t="s">
        <v>387</v>
      </c>
      <c r="D334" s="111" t="s">
        <v>387</v>
      </c>
      <c r="E334" s="41"/>
      <c r="F334" s="41" t="str">
        <f t="shared" ref="F334:F335" si="778">I334&amp;K334&amp;M334</f>
        <v>102030400;</v>
      </c>
      <c r="G334" s="36">
        <v>0</v>
      </c>
      <c r="H334" s="561" t="str">
        <f t="shared" ref="H334:H335" si="779">B334&amp;C334&amp;$I$2</f>
        <v>清风剑法长风时归1</v>
      </c>
      <c r="I334" s="561" t="str">
        <f>IF(IFERROR(INDEX(EffectData!$G:$G,MATCH(H334,EffectData!$C:$C,0)),"")&amp;";"=";","",IFERROR(INDEX(EffectData!$G:$G,MATCH(H334,EffectData!$C:$C,0)),"")&amp;";")</f>
        <v>102030400;</v>
      </c>
      <c r="J334" s="561" t="str">
        <f t="shared" ref="J334:J335" si="780">B334&amp;C334&amp;$K$2</f>
        <v>清风剑法长风时归2</v>
      </c>
      <c r="K334" s="561" t="str">
        <f>IF(IFERROR(INDEX(EffectData!$G:$G,MATCH(J334,EffectData!$C:$C,0)),"")&amp;";"=";","",IFERROR(INDEX(EffectData!$G:$G,MATCH(J334,EffectData!$C:$C,0)),"")&amp;";")</f>
        <v/>
      </c>
      <c r="L334" s="561" t="str">
        <f t="shared" ref="L334:L335" si="781">B334&amp;C334&amp;$M$2</f>
        <v>清风剑法长风时归3</v>
      </c>
      <c r="M334" s="561" t="str">
        <f>IF(IFERROR(INDEX(EffectData!$G:$G,MATCH(L334,EffectData!$C:$C,0)),"")&amp;";"=";","",IFERROR(INDEX(EffectData!$G:$G,MATCH(L334,EffectData!$C:$C,0)),"")&amp;";")</f>
        <v/>
      </c>
      <c r="N334" s="561" t="str">
        <f t="shared" ref="N334:N335" si="782">B334&amp;C334&amp;$O$2</f>
        <v>清风剑法长风时归4</v>
      </c>
      <c r="O334" t="str">
        <f>IFERROR(INDEX(EffectData!$G:$G,MATCH(#REF!,EffectData!$C:$C,0)),"")</f>
        <v/>
      </c>
    </row>
    <row r="335" spans="1:15" x14ac:dyDescent="0.25">
      <c r="A335" s="80">
        <f>VLOOKUP(C335,Sheet3!$C:$AP,40,0)</f>
        <v>1020306</v>
      </c>
      <c r="B335" s="41" t="s">
        <v>385</v>
      </c>
      <c r="C335" s="41" t="s">
        <v>388</v>
      </c>
      <c r="D335" s="41" t="s">
        <v>388</v>
      </c>
      <c r="E335" s="41"/>
      <c r="F335" s="41" t="str">
        <f t="shared" si="778"/>
        <v>102030600;</v>
      </c>
      <c r="G335" s="36">
        <v>0</v>
      </c>
      <c r="H335" s="561" t="str">
        <f t="shared" si="779"/>
        <v>清风剑法飘柳断絮1</v>
      </c>
      <c r="I335" s="561" t="str">
        <f>IF(IFERROR(INDEX(EffectData!$G:$G,MATCH(H335,EffectData!$C:$C,0)),"")&amp;";"=";","",IFERROR(INDEX(EffectData!$G:$G,MATCH(H335,EffectData!$C:$C,0)),"")&amp;";")</f>
        <v>102030600;</v>
      </c>
      <c r="J335" s="561" t="str">
        <f t="shared" si="780"/>
        <v>清风剑法飘柳断絮2</v>
      </c>
      <c r="K335" s="561" t="str">
        <f>IF(IFERROR(INDEX(EffectData!$G:$G,MATCH(J335,EffectData!$C:$C,0)),"")&amp;";"=";","",IFERROR(INDEX(EffectData!$G:$G,MATCH(J335,EffectData!$C:$C,0)),"")&amp;";")</f>
        <v/>
      </c>
      <c r="L335" s="561" t="str">
        <f t="shared" si="781"/>
        <v>清风剑法飘柳断絮3</v>
      </c>
      <c r="M335" s="561" t="str">
        <f>IF(IFERROR(INDEX(EffectData!$G:$G,MATCH(L335,EffectData!$C:$C,0)),"")&amp;";"=";","",IFERROR(INDEX(EffectData!$G:$G,MATCH(L335,EffectData!$C:$C,0)),"")&amp;";")</f>
        <v/>
      </c>
      <c r="N335" s="561" t="str">
        <f t="shared" si="782"/>
        <v>清风剑法飘柳断絮4</v>
      </c>
      <c r="O335" t="str">
        <f>IFERROR(INDEX(EffectData!$G:$G,MATCH(#REF!,EffectData!$C:$C,0)),"")</f>
        <v/>
      </c>
    </row>
    <row r="336" spans="1:15" x14ac:dyDescent="0.25">
      <c r="A336" s="80">
        <f>VLOOKUP(C336,Sheet3!$C:$AP,40,0)</f>
        <v>1020307</v>
      </c>
      <c r="B336" s="41" t="s">
        <v>385</v>
      </c>
      <c r="C336" s="63" t="s">
        <v>389</v>
      </c>
      <c r="D336" s="63" t="s">
        <v>389</v>
      </c>
      <c r="E336" s="41"/>
      <c r="F336" s="41" t="str">
        <f t="shared" ref="F336:F349" si="783">I336&amp;K336&amp;M336</f>
        <v>102030700;</v>
      </c>
      <c r="G336" s="36">
        <v>0</v>
      </c>
      <c r="H336" s="561" t="str">
        <f t="shared" ref="H336:H349" si="784">B336&amp;C336&amp;$I$2</f>
        <v>清风剑法冽风骤1</v>
      </c>
      <c r="I336" s="561" t="str">
        <f>IF(IFERROR(INDEX(EffectData!$G:$G,MATCH(H336,EffectData!$C:$C,0)),"")&amp;";"=";","",IFERROR(INDEX(EffectData!$G:$G,MATCH(H336,EffectData!$C:$C,0)),"")&amp;";")</f>
        <v>102030700;</v>
      </c>
      <c r="J336" s="561" t="str">
        <f t="shared" ref="J336:J349" si="785">B336&amp;C336&amp;$K$2</f>
        <v>清风剑法冽风骤2</v>
      </c>
      <c r="K336" s="561" t="str">
        <f>IF(IFERROR(INDEX(EffectData!$G:$G,MATCH(J336,EffectData!$C:$C,0)),"")&amp;";"=";","",IFERROR(INDEX(EffectData!$G:$G,MATCH(J336,EffectData!$C:$C,0)),"")&amp;";")</f>
        <v/>
      </c>
      <c r="L336" s="561" t="str">
        <f t="shared" ref="L336:L349" si="786">B336&amp;C336&amp;$M$2</f>
        <v>清风剑法冽风骤3</v>
      </c>
      <c r="M336" s="561" t="str">
        <f>IF(IFERROR(INDEX(EffectData!$G:$G,MATCH(L336,EffectData!$C:$C,0)),"")&amp;";"=";","",IFERROR(INDEX(EffectData!$G:$G,MATCH(L336,EffectData!$C:$C,0)),"")&amp;";")</f>
        <v/>
      </c>
      <c r="N336" s="561" t="str">
        <f t="shared" ref="N336:N349" si="787">B336&amp;C336&amp;$O$2</f>
        <v>清风剑法冽风骤4</v>
      </c>
      <c r="O336" t="str">
        <f>IFERROR(INDEX(EffectData!$G:$G,MATCH(#REF!,EffectData!$C:$C,0)),"")</f>
        <v/>
      </c>
    </row>
    <row r="337" spans="1:15" x14ac:dyDescent="0.25">
      <c r="A337" s="80">
        <f>VLOOKUP(C337,Sheet3!$C:$AP,40,0)</f>
        <v>1020308</v>
      </c>
      <c r="B337" s="41" t="s">
        <v>385</v>
      </c>
      <c r="C337" s="41" t="s">
        <v>390</v>
      </c>
      <c r="D337" s="41" t="s">
        <v>390</v>
      </c>
      <c r="E337" s="41"/>
      <c r="F337" s="41" t="str">
        <f t="shared" ref="F337" si="788">I337&amp;K337&amp;M337</f>
        <v>102030800;</v>
      </c>
      <c r="G337" s="36">
        <v>0</v>
      </c>
      <c r="H337" s="561" t="str">
        <f t="shared" ref="H337" si="789">B337&amp;C337&amp;$I$2</f>
        <v>清风剑法晦风急1</v>
      </c>
      <c r="I337" s="561" t="str">
        <f>IF(IFERROR(INDEX(EffectData!$G:$G,MATCH(H337,EffectData!$C:$C,0)),"")&amp;";"=";","",IFERROR(INDEX(EffectData!$G:$G,MATCH(H337,EffectData!$C:$C,0)),"")&amp;";")</f>
        <v>102030800;</v>
      </c>
      <c r="J337" s="561" t="str">
        <f t="shared" ref="J337" si="790">B337&amp;C337&amp;$K$2</f>
        <v>清风剑法晦风急2</v>
      </c>
      <c r="K337" s="561" t="str">
        <f>IF(IFERROR(INDEX(EffectData!$G:$G,MATCH(J337,EffectData!$C:$C,0)),"")&amp;";"=";","",IFERROR(INDEX(EffectData!$G:$G,MATCH(J337,EffectData!$C:$C,0)),"")&amp;";")</f>
        <v/>
      </c>
      <c r="L337" s="561" t="str">
        <f t="shared" ref="L337" si="791">B337&amp;C337&amp;$M$2</f>
        <v>清风剑法晦风急3</v>
      </c>
      <c r="M337" s="561" t="str">
        <f>IF(IFERROR(INDEX(EffectData!$G:$G,MATCH(L337,EffectData!$C:$C,0)),"")&amp;";"=";","",IFERROR(INDEX(EffectData!$G:$G,MATCH(L337,EffectData!$C:$C,0)),"")&amp;";")</f>
        <v/>
      </c>
      <c r="N337" s="561" t="str">
        <f t="shared" ref="N337" si="792">B337&amp;C337&amp;$O$2</f>
        <v>清风剑法晦风急4</v>
      </c>
      <c r="O337" t="str">
        <f>IFERROR(INDEX(EffectData!$G:$G,MATCH(#REF!,EffectData!$C:$C,0)),"")</f>
        <v/>
      </c>
    </row>
    <row r="338" spans="1:15" x14ac:dyDescent="0.25">
      <c r="A338" s="80">
        <f>VLOOKUP(C338,Sheet3!$C:$AP,40,0)</f>
        <v>1020309</v>
      </c>
      <c r="B338" s="41" t="s">
        <v>385</v>
      </c>
      <c r="C338" s="41" t="s">
        <v>391</v>
      </c>
      <c r="D338" s="41" t="s">
        <v>391</v>
      </c>
      <c r="E338" s="41"/>
      <c r="F338" s="41" t="str">
        <f t="shared" si="783"/>
        <v>102030900;</v>
      </c>
      <c r="G338" s="36">
        <v>0</v>
      </c>
      <c r="H338" s="561" t="str">
        <f t="shared" si="784"/>
        <v>清风剑法转蓄亟1</v>
      </c>
      <c r="I338" s="561" t="str">
        <f>IF(IFERROR(INDEX(EffectData!$G:$G,MATCH(H338,EffectData!$C:$C,0)),"")&amp;";"=";","",IFERROR(INDEX(EffectData!$G:$G,MATCH(H338,EffectData!$C:$C,0)),"")&amp;";")</f>
        <v>102030900;</v>
      </c>
      <c r="J338" s="561" t="str">
        <f t="shared" si="785"/>
        <v>清风剑法转蓄亟2</v>
      </c>
      <c r="K338" s="561" t="str">
        <f>IF(IFERROR(INDEX(EffectData!$G:$G,MATCH(J338,EffectData!$C:$C,0)),"")&amp;";"=";","",IFERROR(INDEX(EffectData!$G:$G,MATCH(J338,EffectData!$C:$C,0)),"")&amp;";")</f>
        <v/>
      </c>
      <c r="L338" s="561" t="str">
        <f t="shared" si="786"/>
        <v>清风剑法转蓄亟3</v>
      </c>
      <c r="M338" s="561" t="str">
        <f>IF(IFERROR(INDEX(EffectData!$G:$G,MATCH(L338,EffectData!$C:$C,0)),"")&amp;";"=";","",IFERROR(INDEX(EffectData!$G:$G,MATCH(L338,EffectData!$C:$C,0)),"")&amp;";")</f>
        <v/>
      </c>
      <c r="N338" s="561" t="str">
        <f t="shared" si="787"/>
        <v>清风剑法转蓄亟4</v>
      </c>
      <c r="O338" t="str">
        <f>IFERROR(INDEX(EffectData!$G:$G,MATCH(#REF!,EffectData!$C:$C,0)),"")</f>
        <v/>
      </c>
    </row>
    <row r="339" spans="1:15" x14ac:dyDescent="0.25">
      <c r="A339" s="80">
        <f>VLOOKUP(C339,Sheet3!$C:$AP,40,0)</f>
        <v>1020310</v>
      </c>
      <c r="B339" s="41" t="s">
        <v>385</v>
      </c>
      <c r="C339" s="41" t="s">
        <v>392</v>
      </c>
      <c r="D339" s="41" t="s">
        <v>392</v>
      </c>
      <c r="E339" s="41"/>
      <c r="F339" s="41" t="str">
        <f t="shared" ref="F339" si="793">I339&amp;K339&amp;M339</f>
        <v>102031000;</v>
      </c>
      <c r="G339" s="36">
        <v>0</v>
      </c>
      <c r="H339" s="561" t="str">
        <f t="shared" ref="H339" si="794">B339&amp;C339&amp;$I$2</f>
        <v>清风剑法晓风残月1</v>
      </c>
      <c r="I339" s="561" t="str">
        <f>IF(IFERROR(INDEX(EffectData!$G:$G,MATCH(H339,EffectData!$C:$C,0)),"")&amp;";"=";","",IFERROR(INDEX(EffectData!$G:$G,MATCH(H339,EffectData!$C:$C,0)),"")&amp;";")</f>
        <v>102031000;</v>
      </c>
      <c r="J339" s="561" t="str">
        <f t="shared" ref="J339" si="795">B339&amp;C339&amp;$K$2</f>
        <v>清风剑法晓风残月2</v>
      </c>
      <c r="K339" s="561" t="str">
        <f>IF(IFERROR(INDEX(EffectData!$G:$G,MATCH(J339,EffectData!$C:$C,0)),"")&amp;";"=";","",IFERROR(INDEX(EffectData!$G:$G,MATCH(J339,EffectData!$C:$C,0)),"")&amp;";")</f>
        <v/>
      </c>
      <c r="L339" s="561" t="str">
        <f t="shared" ref="L339" si="796">B339&amp;C339&amp;$M$2</f>
        <v>清风剑法晓风残月3</v>
      </c>
      <c r="M339" s="561" t="str">
        <f>IF(IFERROR(INDEX(EffectData!$G:$G,MATCH(L339,EffectData!$C:$C,0)),"")&amp;";"=";","",IFERROR(INDEX(EffectData!$G:$G,MATCH(L339,EffectData!$C:$C,0)),"")&amp;";")</f>
        <v/>
      </c>
      <c r="N339" s="561" t="str">
        <f t="shared" ref="N339" si="797">B339&amp;C339&amp;$O$2</f>
        <v>清风剑法晓风残月4</v>
      </c>
      <c r="O339" t="str">
        <f>IFERROR(INDEX(EffectData!$G:$G,MATCH(#REF!,EffectData!$C:$C,0)),"")</f>
        <v/>
      </c>
    </row>
    <row r="340" spans="1:15" x14ac:dyDescent="0.25">
      <c r="A340" s="80">
        <f>VLOOKUP(C340,Sheet3!$C:$AP,40,0)</f>
        <v>1020311</v>
      </c>
      <c r="B340" s="41" t="s">
        <v>385</v>
      </c>
      <c r="C340" s="41" t="s">
        <v>393</v>
      </c>
      <c r="D340" s="41" t="s">
        <v>393</v>
      </c>
      <c r="E340" s="41"/>
      <c r="F340" s="41" t="str">
        <f t="shared" ref="F340" si="798">I340&amp;K340&amp;M340</f>
        <v>102031100;</v>
      </c>
      <c r="G340" s="36">
        <v>0</v>
      </c>
      <c r="H340" s="561" t="str">
        <f t="shared" ref="H340" si="799">B340&amp;C340&amp;$I$2</f>
        <v>清风剑法转清浊1</v>
      </c>
      <c r="I340" s="561" t="str">
        <f>IF(IFERROR(INDEX(EffectData!$G:$G,MATCH(H340,EffectData!$C:$C,0)),"")&amp;";"=";","",IFERROR(INDEX(EffectData!$G:$G,MATCH(H340,EffectData!$C:$C,0)),"")&amp;";")</f>
        <v>102031100;</v>
      </c>
      <c r="J340" s="561" t="str">
        <f t="shared" ref="J340" si="800">B340&amp;C340&amp;$K$2</f>
        <v>清风剑法转清浊2</v>
      </c>
      <c r="K340" s="561" t="str">
        <f>IF(IFERROR(INDEX(EffectData!$G:$G,MATCH(J340,EffectData!$C:$C,0)),"")&amp;";"=";","",IFERROR(INDEX(EffectData!$G:$G,MATCH(J340,EffectData!$C:$C,0)),"")&amp;";")</f>
        <v/>
      </c>
      <c r="L340" s="561" t="str">
        <f t="shared" ref="L340" si="801">B340&amp;C340&amp;$M$2</f>
        <v>清风剑法转清浊3</v>
      </c>
      <c r="M340" s="561" t="str">
        <f>IF(IFERROR(INDEX(EffectData!$G:$G,MATCH(L340,EffectData!$C:$C,0)),"")&amp;";"=";","",IFERROR(INDEX(EffectData!$G:$G,MATCH(L340,EffectData!$C:$C,0)),"")&amp;";")</f>
        <v/>
      </c>
      <c r="N340" s="561" t="str">
        <f t="shared" ref="N340" si="802">B340&amp;C340&amp;$O$2</f>
        <v>清风剑法转清浊4</v>
      </c>
      <c r="O340" t="str">
        <f>IFERROR(INDEX(EffectData!$G:$G,MATCH(#REF!,EffectData!$C:$C,0)),"")</f>
        <v/>
      </c>
    </row>
    <row r="341" spans="1:15" x14ac:dyDescent="0.25">
      <c r="A341" s="785">
        <f>VLOOKUP(C341,Sheet3!$C:$AP,40,0)</f>
        <v>1020402</v>
      </c>
      <c r="B341" s="723" t="s">
        <v>394</v>
      </c>
      <c r="C341" s="723" t="s">
        <v>395</v>
      </c>
      <c r="D341" s="723" t="s">
        <v>395</v>
      </c>
      <c r="E341" s="785"/>
      <c r="F341" s="785" t="str">
        <f t="shared" si="783"/>
        <v>102040200;</v>
      </c>
      <c r="G341" s="665">
        <v>0</v>
      </c>
      <c r="H341" s="561" t="str">
        <f t="shared" si="784"/>
        <v>沧海观澜刀法观澜隙1</v>
      </c>
      <c r="I341" s="561" t="str">
        <f>IF(IFERROR(INDEX(EffectData!$G:$G,MATCH(H341,EffectData!$C:$C,0)),"")&amp;";"=";","",IFERROR(INDEX(EffectData!$G:$G,MATCH(H341,EffectData!$C:$C,0)),"")&amp;";")</f>
        <v>102040200;</v>
      </c>
      <c r="J341" s="561" t="str">
        <f t="shared" si="785"/>
        <v>沧海观澜刀法观澜隙2</v>
      </c>
      <c r="K341" s="561" t="str">
        <f>IF(IFERROR(INDEX(EffectData!$G:$G,MATCH(J341,EffectData!$C:$C,0)),"")&amp;";"=";","",IFERROR(INDEX(EffectData!$G:$G,MATCH(J341,EffectData!$C:$C,0)),"")&amp;";")</f>
        <v/>
      </c>
      <c r="L341" s="561" t="str">
        <f t="shared" si="786"/>
        <v>沧海观澜刀法观澜隙3</v>
      </c>
      <c r="N341" s="561" t="str">
        <f t="shared" si="787"/>
        <v>沧海观澜刀法观澜隙4</v>
      </c>
      <c r="O341" t="str">
        <f>IFERROR(INDEX(EffectData!$G:$G,MATCH(#REF!,EffectData!$C:$C,0)),"")</f>
        <v/>
      </c>
    </row>
    <row r="342" spans="1:15" x14ac:dyDescent="0.25">
      <c r="A342" s="785">
        <f>VLOOKUP(C342,Sheet3!$C:$AP,40,0)</f>
        <v>1020406</v>
      </c>
      <c r="B342" s="723" t="s">
        <v>394</v>
      </c>
      <c r="C342" s="723" t="s">
        <v>396</v>
      </c>
      <c r="D342" s="723" t="s">
        <v>396</v>
      </c>
      <c r="E342" s="785"/>
      <c r="F342" s="785" t="str">
        <f t="shared" ref="F342" si="803">I342&amp;K342&amp;M342</f>
        <v>102040600;102040601;</v>
      </c>
      <c r="G342" s="665">
        <v>0</v>
      </c>
      <c r="H342" s="561" t="str">
        <f t="shared" ref="H342" si="804">B342&amp;C342&amp;$I$2</f>
        <v>沧海观澜刀法千川纳海1</v>
      </c>
      <c r="I342" s="561" t="str">
        <f>IF(IFERROR(INDEX(EffectData!$G:$G,MATCH(H342,EffectData!$C:$C,0)),"")&amp;";"=";","",IFERROR(INDEX(EffectData!$G:$G,MATCH(H342,EffectData!$C:$C,0)),"")&amp;";")</f>
        <v>102040600;</v>
      </c>
      <c r="J342" s="561" t="str">
        <f t="shared" ref="J342" si="805">B342&amp;C342&amp;$K$2</f>
        <v>沧海观澜刀法千川纳海2</v>
      </c>
      <c r="K342" s="561" t="str">
        <f>IF(IFERROR(INDEX(EffectData!$G:$G,MATCH(J342,EffectData!$C:$C,0)),"")&amp;";"=";","",IFERROR(INDEX(EffectData!$G:$G,MATCH(J342,EffectData!$C:$C,0)),"")&amp;";")</f>
        <v>102040601;</v>
      </c>
      <c r="L342" s="561" t="str">
        <f t="shared" ref="L342" si="806">B342&amp;C342&amp;$M$2</f>
        <v>沧海观澜刀法千川纳海3</v>
      </c>
      <c r="N342" s="561" t="str">
        <f t="shared" ref="N342" si="807">B342&amp;C342&amp;$O$2</f>
        <v>沧海观澜刀法千川纳海4</v>
      </c>
      <c r="O342" t="str">
        <f>IFERROR(INDEX(EffectData!$G:$G,MATCH(#REF!,EffectData!$C:$C,0)),"")</f>
        <v/>
      </c>
    </row>
    <row r="343" spans="1:15" x14ac:dyDescent="0.25">
      <c r="A343" s="785">
        <f>VLOOKUP(C343,Sheet3!$C:$AP,40,0)</f>
        <v>1020404</v>
      </c>
      <c r="B343" s="723" t="s">
        <v>394</v>
      </c>
      <c r="C343" s="723" t="s">
        <v>397</v>
      </c>
      <c r="D343" s="723" t="s">
        <v>397</v>
      </c>
      <c r="E343" s="785"/>
      <c r="F343" s="785"/>
      <c r="G343" s="665">
        <v>0</v>
      </c>
      <c r="H343" s="561" t="str">
        <f t="shared" ref="H343" si="808">B343&amp;C343&amp;$I$2</f>
        <v>沧海观澜刀法暗涌浪徊1</v>
      </c>
      <c r="I343" s="561" t="str">
        <f>IF(IFERROR(INDEX(EffectData!$G:$G,MATCH(H343,EffectData!$C:$C,0)),"")&amp;";"=";","",IFERROR(INDEX(EffectData!$G:$G,MATCH(H343,EffectData!$C:$C,0)),"")&amp;";")</f>
        <v>102040400;</v>
      </c>
      <c r="J343" s="561" t="str">
        <f t="shared" ref="J343" si="809">B343&amp;C343&amp;$K$2</f>
        <v>沧海观澜刀法暗涌浪徊2</v>
      </c>
      <c r="K343" s="561" t="str">
        <f>IF(IFERROR(INDEX(EffectData!$G:$G,MATCH(J343,EffectData!$C:$C,0)),"")&amp;";"=";","",IFERROR(INDEX(EffectData!$G:$G,MATCH(J343,EffectData!$C:$C,0)),"")&amp;";")</f>
        <v/>
      </c>
      <c r="L343" s="561" t="str">
        <f t="shared" ref="L343" si="810">B343&amp;C343&amp;$M$2</f>
        <v>沧海观澜刀法暗涌浪徊3</v>
      </c>
      <c r="N343" s="561" t="str">
        <f t="shared" ref="N343" si="811">B343&amp;C343&amp;$O$2</f>
        <v>沧海观澜刀法暗涌浪徊4</v>
      </c>
      <c r="O343" t="str">
        <f>IFERROR(INDEX(EffectData!$G:$G,MATCH(#REF!,EffectData!$C:$C,0)),"")</f>
        <v/>
      </c>
    </row>
    <row r="344" spans="1:15" x14ac:dyDescent="0.25">
      <c r="A344" s="785">
        <f>VLOOKUP(C344,Sheet3!$C:$AP,40,0)</f>
        <v>1020407</v>
      </c>
      <c r="B344" s="723" t="s">
        <v>394</v>
      </c>
      <c r="C344" s="723" t="s">
        <v>398</v>
      </c>
      <c r="D344" s="723" t="s">
        <v>398</v>
      </c>
      <c r="E344" s="785"/>
      <c r="F344" s="785" t="str">
        <f t="shared" ref="F344" si="812">I344&amp;K344&amp;M344</f>
        <v>102040700;</v>
      </c>
      <c r="G344" s="665">
        <v>0</v>
      </c>
      <c r="H344" s="561" t="str">
        <f t="shared" ref="H344" si="813">B344&amp;C344&amp;$I$2</f>
        <v>沧海观澜刀法东临锐1</v>
      </c>
      <c r="I344" s="561" t="str">
        <f>IF(IFERROR(INDEX(EffectData!$G:$G,MATCH(H344,EffectData!$C:$C,0)),"")&amp;";"=";","",IFERROR(INDEX(EffectData!$G:$G,MATCH(H344,EffectData!$C:$C,0)),"")&amp;";")</f>
        <v>102040700;</v>
      </c>
      <c r="J344" s="561" t="str">
        <f t="shared" ref="J344" si="814">B344&amp;C344&amp;$K$2</f>
        <v>沧海观澜刀法东临锐2</v>
      </c>
      <c r="K344" s="561" t="str">
        <f>IF(IFERROR(INDEX(EffectData!$G:$G,MATCH(J344,EffectData!$C:$C,0)),"")&amp;";"=";","",IFERROR(INDEX(EffectData!$G:$G,MATCH(J344,EffectData!$C:$C,0)),"")&amp;";")</f>
        <v/>
      </c>
      <c r="L344" s="561" t="str">
        <f t="shared" ref="L344" si="815">B344&amp;C344&amp;$M$2</f>
        <v>沧海观澜刀法东临锐3</v>
      </c>
      <c r="N344" s="561" t="str">
        <f t="shared" ref="N344" si="816">B344&amp;C344&amp;$O$2</f>
        <v>沧海观澜刀法东临锐4</v>
      </c>
      <c r="O344" t="str">
        <f>IFERROR(INDEX(EffectData!$G:$G,MATCH(#REF!,EffectData!$C:$C,0)),"")</f>
        <v/>
      </c>
    </row>
    <row r="345" spans="1:15" x14ac:dyDescent="0.25">
      <c r="A345" s="785">
        <f>VLOOKUP(C345,Sheet3!$C:$AP,40,0)</f>
        <v>1020408</v>
      </c>
      <c r="B345" s="723" t="s">
        <v>394</v>
      </c>
      <c r="C345" s="723" t="s">
        <v>399</v>
      </c>
      <c r="D345" s="723" t="s">
        <v>399</v>
      </c>
      <c r="E345" s="785"/>
      <c r="F345" s="785" t="str">
        <f t="shared" ref="F345" si="817">I345&amp;K345&amp;M345</f>
        <v>102040800;102040801;</v>
      </c>
      <c r="G345" s="665">
        <v>0</v>
      </c>
      <c r="H345" s="561" t="str">
        <f t="shared" ref="H345" si="818">B345&amp;C345&amp;$I$2</f>
        <v>沧海观澜刀法海复桑归1</v>
      </c>
      <c r="I345" s="561" t="str">
        <f>IF(IFERROR(INDEX(EffectData!$G:$G,MATCH(H345,EffectData!$C:$C,0)),"")&amp;";"=";","",IFERROR(INDEX(EffectData!$G:$G,MATCH(H345,EffectData!$C:$C,0)),"")&amp;";")</f>
        <v>102040800;</v>
      </c>
      <c r="J345" s="561" t="str">
        <f t="shared" ref="J345" si="819">B345&amp;C345&amp;$K$2</f>
        <v>沧海观澜刀法海复桑归2</v>
      </c>
      <c r="K345" s="561" t="str">
        <f>IF(IFERROR(INDEX(EffectData!$G:$G,MATCH(J345,EffectData!$C:$C,0)),"")&amp;";"=";","",IFERROR(INDEX(EffectData!$G:$G,MATCH(J345,EffectData!$C:$C,0)),"")&amp;";")</f>
        <v>102040801;</v>
      </c>
      <c r="L345" s="561" t="str">
        <f t="shared" ref="L345" si="820">B345&amp;C345&amp;$M$2</f>
        <v>沧海观澜刀法海复桑归3</v>
      </c>
      <c r="N345" s="561" t="str">
        <f t="shared" ref="N345" si="821">B345&amp;C345&amp;$O$2</f>
        <v>沧海观澜刀法海复桑归4</v>
      </c>
      <c r="O345" t="str">
        <f>IFERROR(INDEX(EffectData!$G:$G,MATCH(#REF!,EffectData!$C:$C,0)),"")</f>
        <v/>
      </c>
    </row>
    <row r="346" spans="1:15" x14ac:dyDescent="0.25">
      <c r="A346" s="785">
        <f>VLOOKUP(C346,Sheet3!$C:$AP,40,0)</f>
        <v>1020409</v>
      </c>
      <c r="B346" s="723" t="s">
        <v>394</v>
      </c>
      <c r="C346" s="723" t="s">
        <v>400</v>
      </c>
      <c r="D346" s="723" t="s">
        <v>400</v>
      </c>
      <c r="E346" s="785"/>
      <c r="F346" s="785" t="str">
        <f t="shared" ref="F346" si="822">I346&amp;K346&amp;M346</f>
        <v>102040900;</v>
      </c>
      <c r="G346" s="665">
        <v>0</v>
      </c>
      <c r="H346" s="561" t="str">
        <f t="shared" ref="H346" si="823">B346&amp;C346&amp;$I$2</f>
        <v>沧海观澜刀法浮浪沉涛1</v>
      </c>
      <c r="I346" s="561" t="str">
        <f>IF(IFERROR(INDEX(EffectData!$G:$G,MATCH(H346,EffectData!$C:$C,0)),"")&amp;";"=";","",IFERROR(INDEX(EffectData!$G:$G,MATCH(H346,EffectData!$C:$C,0)),"")&amp;";")</f>
        <v>102040900;</v>
      </c>
      <c r="J346" s="561" t="str">
        <f t="shared" ref="J346" si="824">B346&amp;C346&amp;$K$2</f>
        <v>沧海观澜刀法浮浪沉涛2</v>
      </c>
      <c r="K346" s="561" t="str">
        <f>IF(IFERROR(INDEX(EffectData!$G:$G,MATCH(J346,EffectData!$C:$C,0)),"")&amp;";"=";","",IFERROR(INDEX(EffectData!$G:$G,MATCH(J346,EffectData!$C:$C,0)),"")&amp;";")</f>
        <v/>
      </c>
      <c r="L346" s="561" t="str">
        <f t="shared" ref="L346" si="825">B346&amp;C346&amp;$M$2</f>
        <v>沧海观澜刀法浮浪沉涛3</v>
      </c>
      <c r="N346" s="561" t="str">
        <f t="shared" ref="N346" si="826">B346&amp;C346&amp;$O$2</f>
        <v>沧海观澜刀法浮浪沉涛4</v>
      </c>
      <c r="O346" t="str">
        <f>IFERROR(INDEX(EffectData!$G:$G,MATCH(#REF!,EffectData!$C:$C,0)),"")</f>
        <v/>
      </c>
    </row>
    <row r="347" spans="1:15" x14ac:dyDescent="0.25">
      <c r="A347" s="785">
        <f>VLOOKUP(C347,Sheet3!$C:$AP,40,0)</f>
        <v>1020410</v>
      </c>
      <c r="B347" s="723" t="s">
        <v>394</v>
      </c>
      <c r="C347" s="723" t="s">
        <v>401</v>
      </c>
      <c r="D347" s="723" t="s">
        <v>401</v>
      </c>
      <c r="E347" s="785"/>
      <c r="F347" s="785" t="str">
        <f t="shared" ref="F347" si="827">I347&amp;K347&amp;M347</f>
        <v>102041000;102041001;</v>
      </c>
      <c r="G347" s="665">
        <v>0</v>
      </c>
      <c r="H347" s="561" t="str">
        <f t="shared" ref="H347" si="828">B347&amp;C347&amp;$I$2</f>
        <v>沧海观澜刀法涯尽沧终1</v>
      </c>
      <c r="I347" s="561" t="str">
        <f>IF(IFERROR(INDEX(EffectData!$G:$G,MATCH(H347,EffectData!$C:$C,0)),"")&amp;";"=";","",IFERROR(INDEX(EffectData!$G:$G,MATCH(H347,EffectData!$C:$C,0)),"")&amp;";")</f>
        <v>102041000;</v>
      </c>
      <c r="J347" s="561" t="str">
        <f t="shared" ref="J347" si="829">B347&amp;C347&amp;$K$2</f>
        <v>沧海观澜刀法涯尽沧终2</v>
      </c>
      <c r="K347" s="561" t="str">
        <f>IF(IFERROR(INDEX(EffectData!$G:$G,MATCH(J347,EffectData!$C:$C,0)),"")&amp;";"=";","",IFERROR(INDEX(EffectData!$G:$G,MATCH(J347,EffectData!$C:$C,0)),"")&amp;";")</f>
        <v>102041001;</v>
      </c>
      <c r="L347" s="561" t="str">
        <f t="shared" ref="L347" si="830">B347&amp;C347&amp;$M$2</f>
        <v>沧海观澜刀法涯尽沧终3</v>
      </c>
      <c r="N347" s="561" t="str">
        <f t="shared" ref="N347" si="831">B347&amp;C347&amp;$O$2</f>
        <v>沧海观澜刀法涯尽沧终4</v>
      </c>
      <c r="O347" t="str">
        <f>IFERROR(INDEX(EffectData!$G:$G,MATCH(#REF!,EffectData!$C:$C,0)),"")</f>
        <v/>
      </c>
    </row>
    <row r="348" spans="1:15" x14ac:dyDescent="0.25">
      <c r="A348" s="785">
        <f>VLOOKUP(C348,Sheet3!$C:$AP,40,0)</f>
        <v>1020411</v>
      </c>
      <c r="B348" s="723" t="s">
        <v>394</v>
      </c>
      <c r="C348" s="723" t="s">
        <v>402</v>
      </c>
      <c r="D348" s="723" t="s">
        <v>402</v>
      </c>
      <c r="E348" s="785"/>
      <c r="F348" s="785" t="str">
        <f t="shared" ref="F348" si="832">I348&amp;K348&amp;M348</f>
        <v>102041100;</v>
      </c>
      <c r="G348" s="665">
        <v>0</v>
      </c>
      <c r="H348" s="561" t="str">
        <f t="shared" ref="H348" si="833">B348&amp;C348&amp;$I$2</f>
        <v>沧海观澜刀法逐沧浪1</v>
      </c>
      <c r="I348" s="561" t="str">
        <f>IF(IFERROR(INDEX(EffectData!$G:$G,MATCH(H348,EffectData!$C:$C,0)),"")&amp;";"=";","",IFERROR(INDEX(EffectData!$G:$G,MATCH(H348,EffectData!$C:$C,0)),"")&amp;";")</f>
        <v>102041100;</v>
      </c>
      <c r="J348" s="561" t="str">
        <f t="shared" ref="J348" si="834">B348&amp;C348&amp;$K$2</f>
        <v>沧海观澜刀法逐沧浪2</v>
      </c>
      <c r="K348" s="561" t="str">
        <f>IF(IFERROR(INDEX(EffectData!$G:$G,MATCH(J348,EffectData!$C:$C,0)),"")&amp;";"=";","",IFERROR(INDEX(EffectData!$G:$G,MATCH(J348,EffectData!$C:$C,0)),"")&amp;";")</f>
        <v/>
      </c>
      <c r="L348" s="561" t="str">
        <f t="shared" ref="L348" si="835">B348&amp;C348&amp;$M$2</f>
        <v>沧海观澜刀法逐沧浪3</v>
      </c>
      <c r="N348" s="561" t="str">
        <f t="shared" ref="N348" si="836">B348&amp;C348&amp;$O$2</f>
        <v>沧海观澜刀法逐沧浪4</v>
      </c>
      <c r="O348" t="str">
        <f>IFERROR(INDEX(EffectData!$G:$G,MATCH(#REF!,EffectData!$C:$C,0)),"")</f>
        <v/>
      </c>
    </row>
    <row r="349" spans="1:15" x14ac:dyDescent="0.25">
      <c r="A349" s="337">
        <f>VLOOKUP(C349,Sheet3!$C:$AP,40,0)</f>
        <v>1020502</v>
      </c>
      <c r="B349" s="337" t="s">
        <v>403</v>
      </c>
      <c r="C349" s="337" t="s">
        <v>404</v>
      </c>
      <c r="D349" s="337" t="s">
        <v>404</v>
      </c>
      <c r="E349" s="337"/>
      <c r="F349" s="337" t="str">
        <f t="shared" si="783"/>
        <v>102050200;102050201;</v>
      </c>
      <c r="G349" s="37">
        <v>0</v>
      </c>
      <c r="H349" s="561" t="str">
        <f t="shared" si="784"/>
        <v>两仪剑法生太极1</v>
      </c>
      <c r="I349" s="561" t="str">
        <f>IF(IFERROR(INDEX(EffectData!$G:$G,MATCH(H349,EffectData!$C:$C,0)),"")&amp;";"=";","",IFERROR(INDEX(EffectData!$G:$G,MATCH(H349,EffectData!$C:$C,0)),"")&amp;";")</f>
        <v>102050200;</v>
      </c>
      <c r="J349" s="561" t="str">
        <f t="shared" si="785"/>
        <v>两仪剑法生太极2</v>
      </c>
      <c r="K349" s="561" t="str">
        <f>IF(IFERROR(INDEX(EffectData!$G:$G,MATCH(J349,EffectData!$C:$C,0)),"")&amp;";"=";","",IFERROR(INDEX(EffectData!$G:$G,MATCH(J349,EffectData!$C:$C,0)),"")&amp;";")</f>
        <v>102050201;</v>
      </c>
      <c r="L349" s="561" t="str">
        <f t="shared" si="786"/>
        <v>两仪剑法生太极3</v>
      </c>
      <c r="N349" s="561" t="str">
        <f t="shared" si="787"/>
        <v>两仪剑法生太极4</v>
      </c>
      <c r="O349" t="str">
        <f>IFERROR(INDEX(EffectData!$G:$G,MATCH(O330,EffectData!$C:$C,0)),"")</f>
        <v/>
      </c>
    </row>
    <row r="350" spans="1:15" x14ac:dyDescent="0.25">
      <c r="A350" s="337">
        <f>VLOOKUP(C350,Sheet3!$C:$AP,40,0)</f>
        <v>1020504</v>
      </c>
      <c r="B350" s="337" t="s">
        <v>403</v>
      </c>
      <c r="C350" s="607" t="s">
        <v>405</v>
      </c>
      <c r="D350" s="607" t="s">
        <v>405</v>
      </c>
      <c r="E350" s="337"/>
      <c r="F350" s="337" t="str">
        <f t="shared" ref="F350" si="837">I350&amp;K350&amp;M350</f>
        <v>102050400;</v>
      </c>
      <c r="G350" s="37">
        <v>0</v>
      </c>
      <c r="H350" s="561" t="str">
        <f t="shared" ref="H350" si="838">B350&amp;C350&amp;$I$2</f>
        <v>两仪剑法定乾坤1</v>
      </c>
      <c r="I350" s="561" t="str">
        <f>IF(IFERROR(INDEX(EffectData!$G:$G,MATCH(H350,EffectData!$C:$C,0)),"")&amp;";"=";","",IFERROR(INDEX(EffectData!$G:$G,MATCH(H350,EffectData!$C:$C,0)),"")&amp;";")</f>
        <v>102050400;</v>
      </c>
      <c r="J350" s="561" t="str">
        <f t="shared" ref="J350" si="839">B350&amp;C350&amp;$K$2</f>
        <v>两仪剑法定乾坤2</v>
      </c>
      <c r="K350" s="561" t="str">
        <f>IF(IFERROR(INDEX(EffectData!$G:$G,MATCH(J350,EffectData!$C:$C,0)),"")&amp;";"=";","",IFERROR(INDEX(EffectData!$G:$G,MATCH(J350,EffectData!$C:$C,0)),"")&amp;";")</f>
        <v/>
      </c>
      <c r="L350" s="561" t="str">
        <f t="shared" ref="L350" si="840">B350&amp;C350&amp;$M$2</f>
        <v>两仪剑法定乾坤3</v>
      </c>
      <c r="N350" s="561" t="str">
        <f t="shared" ref="N350" si="841">B350&amp;C350&amp;$O$2</f>
        <v>两仪剑法定乾坤4</v>
      </c>
      <c r="O350" t="str">
        <f>IFERROR(INDEX(EffectData!$G:$G,MATCH(O331,EffectData!$C:$C,0)),"")</f>
        <v/>
      </c>
    </row>
    <row r="351" spans="1:15" x14ac:dyDescent="0.25">
      <c r="A351" s="337">
        <f>VLOOKUP(C351,Sheet3!$C:$AP,40,0)</f>
        <v>1020506</v>
      </c>
      <c r="B351" s="337" t="s">
        <v>403</v>
      </c>
      <c r="C351" s="337" t="s">
        <v>406</v>
      </c>
      <c r="D351" s="337" t="s">
        <v>406</v>
      </c>
      <c r="E351" s="337"/>
      <c r="F351" s="337" t="str">
        <f t="shared" ref="F351" si="842">I351&amp;K351&amp;M351</f>
        <v>102050600;</v>
      </c>
      <c r="G351" s="37">
        <v>0</v>
      </c>
      <c r="H351" s="561" t="str">
        <f t="shared" ref="H351" si="843">B351&amp;C351&amp;$I$2</f>
        <v>两仪剑法阴鱼泽1</v>
      </c>
      <c r="I351" s="561" t="str">
        <f>IF(IFERROR(INDEX(EffectData!$G:$G,MATCH(H351,EffectData!$C:$C,0)),"")&amp;";"=";","",IFERROR(INDEX(EffectData!$G:$G,MATCH(H351,EffectData!$C:$C,0)),"")&amp;";")</f>
        <v>102050600;</v>
      </c>
      <c r="J351" s="561" t="str">
        <f t="shared" ref="J351" si="844">B351&amp;C351&amp;$K$2</f>
        <v>两仪剑法阴鱼泽2</v>
      </c>
      <c r="K351" s="561" t="str">
        <f>IF(IFERROR(INDEX(EffectData!$G:$G,MATCH(J351,EffectData!$C:$C,0)),"")&amp;";"=";","",IFERROR(INDEX(EffectData!$G:$G,MATCH(J351,EffectData!$C:$C,0)),"")&amp;";")</f>
        <v/>
      </c>
      <c r="L351" s="561" t="str">
        <f t="shared" ref="L351" si="845">B351&amp;C351&amp;$M$2</f>
        <v>两仪剑法阴鱼泽3</v>
      </c>
      <c r="N351" s="561" t="str">
        <f t="shared" ref="N351" si="846">B351&amp;C351&amp;$O$2</f>
        <v>两仪剑法阴鱼泽4</v>
      </c>
      <c r="O351" t="str">
        <f>IFERROR(INDEX(EffectData!$G:$G,MATCH(O331,EffectData!$C:$C,0)),"")</f>
        <v/>
      </c>
    </row>
    <row r="352" spans="1:15" x14ac:dyDescent="0.25">
      <c r="A352" s="337">
        <f>VLOOKUP(C352,Sheet3!$C:$AP,40,0)</f>
        <v>1020507</v>
      </c>
      <c r="B352" s="337" t="s">
        <v>403</v>
      </c>
      <c r="C352" s="337" t="s">
        <v>407</v>
      </c>
      <c r="D352" s="337" t="s">
        <v>407</v>
      </c>
      <c r="E352" s="337"/>
      <c r="F352" s="337" t="str">
        <f t="shared" ref="F352" si="847">I352&amp;K352&amp;M352</f>
        <v>102050700;</v>
      </c>
      <c r="G352" s="37">
        <v>0</v>
      </c>
      <c r="H352" s="561" t="str">
        <f t="shared" ref="H352" si="848">B352&amp;C352&amp;$I$2</f>
        <v>两仪剑法化两仪1</v>
      </c>
      <c r="I352" s="561" t="str">
        <f>IF(IFERROR(INDEX(EffectData!$G:$G,MATCH(H352,EffectData!$C:$C,0)),"")&amp;";"=";","",IFERROR(INDEX(EffectData!$G:$G,MATCH(H352,EffectData!$C:$C,0)),"")&amp;";")</f>
        <v>102050700;</v>
      </c>
      <c r="J352" s="561" t="str">
        <f t="shared" ref="J352" si="849">B352&amp;C352&amp;$K$2</f>
        <v>两仪剑法化两仪2</v>
      </c>
      <c r="K352" s="561" t="str">
        <f>IF(IFERROR(INDEX(EffectData!$G:$G,MATCH(J352,EffectData!$C:$C,0)),"")&amp;";"=";","",IFERROR(INDEX(EffectData!$G:$G,MATCH(J352,EffectData!$C:$C,0)),"")&amp;";")</f>
        <v/>
      </c>
      <c r="L352" s="561" t="str">
        <f t="shared" ref="L352" si="850">B352&amp;C352&amp;$M$2</f>
        <v>两仪剑法化两仪3</v>
      </c>
      <c r="N352" s="561" t="str">
        <f t="shared" ref="N352" si="851">B352&amp;C352&amp;$O$2</f>
        <v>两仪剑法化两仪4</v>
      </c>
      <c r="O352" t="str">
        <f>IFERROR(INDEX(EffectData!$G:$G,MATCH(O333,EffectData!$C:$C,0)),"")</f>
        <v/>
      </c>
    </row>
    <row r="353" spans="1:15" x14ac:dyDescent="0.25">
      <c r="A353" s="337">
        <f>VLOOKUP(C353,Sheet3!$C:$AP,40,0)</f>
        <v>1020508</v>
      </c>
      <c r="B353" s="337" t="s">
        <v>403</v>
      </c>
      <c r="C353" s="337" t="s">
        <v>408</v>
      </c>
      <c r="D353" s="337" t="s">
        <v>408</v>
      </c>
      <c r="E353" s="337"/>
      <c r="F353" s="337" t="str">
        <f t="shared" ref="F353" si="852">I353&amp;K353&amp;M353</f>
        <v>102050800;</v>
      </c>
      <c r="G353" s="37">
        <v>0</v>
      </c>
      <c r="H353" s="561" t="str">
        <f t="shared" ref="H353" si="853">B353&amp;C353&amp;$I$2</f>
        <v>两仪剑法阳鱼绛1</v>
      </c>
      <c r="I353" s="561" t="str">
        <f>IF(IFERROR(INDEX(EffectData!$G:$G,MATCH(H353,EffectData!$C:$C,0)),"")&amp;";"=";","",IFERROR(INDEX(EffectData!$G:$G,MATCH(H353,EffectData!$C:$C,0)),"")&amp;";")</f>
        <v>102050800;</v>
      </c>
      <c r="J353" s="561" t="str">
        <f t="shared" ref="J353" si="854">B353&amp;C353&amp;$K$2</f>
        <v>两仪剑法阳鱼绛2</v>
      </c>
      <c r="K353" s="561" t="str">
        <f>IF(IFERROR(INDEX(EffectData!$G:$G,MATCH(J353,EffectData!$C:$C,0)),"")&amp;";"=";","",IFERROR(INDEX(EffectData!$G:$G,MATCH(J353,EffectData!$C:$C,0)),"")&amp;";")</f>
        <v/>
      </c>
      <c r="L353" s="561" t="str">
        <f t="shared" ref="L353" si="855">B353&amp;C353&amp;$M$2</f>
        <v>两仪剑法阳鱼绛3</v>
      </c>
      <c r="N353" s="561" t="str">
        <f t="shared" ref="N353" si="856">B353&amp;C353&amp;$O$2</f>
        <v>两仪剑法阳鱼绛4</v>
      </c>
      <c r="O353" t="str">
        <f>IFERROR(INDEX(EffectData!$G:$G,MATCH(O335,EffectData!$C:$C,0)),"")</f>
        <v/>
      </c>
    </row>
    <row r="354" spans="1:15" x14ac:dyDescent="0.25">
      <c r="A354" s="337">
        <f>VLOOKUP(C354,Sheet3!$C:$AP,40,0)</f>
        <v>1020509</v>
      </c>
      <c r="B354" s="337" t="s">
        <v>403</v>
      </c>
      <c r="C354" s="607" t="s">
        <v>409</v>
      </c>
      <c r="D354" s="607" t="s">
        <v>409</v>
      </c>
      <c r="E354" s="337"/>
      <c r="F354" s="337" t="str">
        <f t="shared" ref="F354:F359" si="857">I354&amp;K354&amp;M354</f>
        <v>102050900;</v>
      </c>
      <c r="G354" s="37">
        <v>0</v>
      </c>
      <c r="H354" s="561" t="str">
        <f t="shared" ref="H354:H359" si="858">B354&amp;C354&amp;$I$2</f>
        <v>两仪剑法扬清浊1</v>
      </c>
      <c r="I354" s="561" t="str">
        <f>IF(IFERROR(INDEX(EffectData!$G:$G,MATCH(H354,EffectData!$C:$C,0)),"")&amp;";"=";","",IFERROR(INDEX(EffectData!$G:$G,MATCH(H354,EffectData!$C:$C,0)),"")&amp;";")</f>
        <v>102050900;</v>
      </c>
      <c r="J354" s="561" t="str">
        <f t="shared" ref="J354:J360" si="859">B354&amp;C354&amp;$K$2</f>
        <v>两仪剑法扬清浊2</v>
      </c>
      <c r="K354" s="561" t="str">
        <f>IF(IFERROR(INDEX(EffectData!$G:$G,MATCH(J354,EffectData!$C:$C,0)),"")&amp;";"=";","",IFERROR(INDEX(EffectData!$G:$G,MATCH(J354,EffectData!$C:$C,0)),"")&amp;";")</f>
        <v/>
      </c>
      <c r="L354" s="561" t="str">
        <f t="shared" ref="L354:L359" si="860">B354&amp;C354&amp;$M$2</f>
        <v>两仪剑法扬清浊3</v>
      </c>
      <c r="N354" s="561" t="str">
        <f t="shared" ref="N354:N359" si="861">B354&amp;C354&amp;$O$2</f>
        <v>两仪剑法扬清浊4</v>
      </c>
      <c r="O354" t="str">
        <f>IFERROR(INDEX(EffectData!$G:$G,MATCH(O336,EffectData!$C:$C,0)),"")</f>
        <v/>
      </c>
    </row>
    <row r="355" spans="1:15" x14ac:dyDescent="0.25">
      <c r="A355" s="337">
        <f>VLOOKUP(C355,Sheet3!$C:$AP,40,0)</f>
        <v>1020510</v>
      </c>
      <c r="B355" s="337" t="s">
        <v>403</v>
      </c>
      <c r="C355" s="607" t="s">
        <v>410</v>
      </c>
      <c r="D355" s="607" t="s">
        <v>410</v>
      </c>
      <c r="E355" s="337"/>
      <c r="F355" s="337" t="str">
        <f t="shared" ref="F355" si="862">I355&amp;K355&amp;M355</f>
        <v>102051000;</v>
      </c>
      <c r="G355" s="37">
        <v>0</v>
      </c>
      <c r="H355" s="561" t="str">
        <f t="shared" ref="H355" si="863">B355&amp;C355&amp;$I$2</f>
        <v>两仪剑法朝闻道1</v>
      </c>
      <c r="I355" s="561" t="str">
        <f>IF(IFERROR(INDEX(EffectData!$G:$G,MATCH(H355,EffectData!$C:$C,0)),"")&amp;";"=";","",IFERROR(INDEX(EffectData!$G:$G,MATCH(H355,EffectData!$C:$C,0)),"")&amp;";")</f>
        <v>102051000;</v>
      </c>
      <c r="J355" s="561" t="str">
        <f t="shared" ref="J355" si="864">B355&amp;C355&amp;$K$2</f>
        <v>两仪剑法朝闻道2</v>
      </c>
      <c r="K355" s="561" t="str">
        <f>IF(IFERROR(INDEX(EffectData!$G:$G,MATCH(J355,EffectData!$C:$C,0)),"")&amp;";"=";","",IFERROR(INDEX(EffectData!$G:$G,MATCH(J355,EffectData!$C:$C,0)),"")&amp;";")</f>
        <v/>
      </c>
      <c r="L355" s="561" t="str">
        <f t="shared" ref="L355" si="865">B355&amp;C355&amp;$M$2</f>
        <v>两仪剑法朝闻道3</v>
      </c>
      <c r="N355" s="561" t="str">
        <f t="shared" ref="N355" si="866">B355&amp;C355&amp;$O$2</f>
        <v>两仪剑法朝闻道4</v>
      </c>
      <c r="O355" t="str">
        <f>IFERROR(INDEX(EffectData!$G:$G,MATCH(O337,EffectData!$C:$C,0)),"")</f>
        <v/>
      </c>
    </row>
    <row r="356" spans="1:15" x14ac:dyDescent="0.25">
      <c r="A356" s="337">
        <f>VLOOKUP(C356,Sheet3!$C:$AP,40,0)</f>
        <v>1020511</v>
      </c>
      <c r="B356" s="337" t="s">
        <v>403</v>
      </c>
      <c r="C356" s="607" t="s">
        <v>411</v>
      </c>
      <c r="D356" s="607" t="s">
        <v>411</v>
      </c>
      <c r="E356" s="337"/>
      <c r="F356" s="337" t="str">
        <f t="shared" ref="F356" si="867">I356&amp;K356&amp;M356</f>
        <v>102051100;</v>
      </c>
      <c r="G356" s="37">
        <v>0</v>
      </c>
      <c r="H356" s="561" t="str">
        <f t="shared" ref="H356" si="868">B356&amp;C356&amp;$I$2</f>
        <v>两仪剑法光尘锐1</v>
      </c>
      <c r="I356" s="561" t="str">
        <f>IF(IFERROR(INDEX(EffectData!$G:$G,MATCH(H356,EffectData!$C:$C,0)),"")&amp;";"=";","",IFERROR(INDEX(EffectData!$G:$G,MATCH(H356,EffectData!$C:$C,0)),"")&amp;";")</f>
        <v>102051100;</v>
      </c>
      <c r="J356" s="561" t="str">
        <f t="shared" ref="J356" si="869">B356&amp;C356&amp;$K$2</f>
        <v>两仪剑法光尘锐2</v>
      </c>
      <c r="K356" s="561" t="str">
        <f>IF(IFERROR(INDEX(EffectData!$G:$G,MATCH(J356,EffectData!$C:$C,0)),"")&amp;";"=";","",IFERROR(INDEX(EffectData!$G:$G,MATCH(J356,EffectData!$C:$C,0)),"")&amp;";")</f>
        <v/>
      </c>
      <c r="L356" s="561" t="str">
        <f t="shared" ref="L356" si="870">B356&amp;C356&amp;$M$2</f>
        <v>两仪剑法光尘锐3</v>
      </c>
      <c r="N356" s="561" t="str">
        <f t="shared" ref="N356" si="871">B356&amp;C356&amp;$O$2</f>
        <v>两仪剑法光尘锐4</v>
      </c>
      <c r="O356" t="str">
        <f>IFERROR(INDEX(EffectData!$G:$G,MATCH(O338,EffectData!$C:$C,0)),"")</f>
        <v/>
      </c>
    </row>
    <row r="357" spans="1:15" x14ac:dyDescent="0.25">
      <c r="A357" s="783">
        <f>VLOOKUP(C357,Sheet3!$C:$AP,40,0)</f>
        <v>1020602</v>
      </c>
      <c r="B357" s="783" t="s">
        <v>412</v>
      </c>
      <c r="C357" s="33" t="s">
        <v>413</v>
      </c>
      <c r="D357" s="33" t="s">
        <v>413</v>
      </c>
      <c r="E357" s="783"/>
      <c r="F357" s="783" t="str">
        <f t="shared" si="857"/>
        <v>102060200;</v>
      </c>
      <c r="G357" s="784">
        <v>0</v>
      </c>
      <c r="H357" s="561" t="str">
        <f t="shared" si="858"/>
        <v>浮萍剑诀渡秋萍1</v>
      </c>
      <c r="I357" s="561" t="str">
        <f>IF(IFERROR(INDEX(EffectData!$G:$G,MATCH(H357,EffectData!$C:$C,0)),"")&amp;";"=";","",IFERROR(INDEX(EffectData!$G:$G,MATCH(H357,EffectData!$C:$C,0)),"")&amp;";")</f>
        <v>102060200;</v>
      </c>
      <c r="J357" s="561" t="str">
        <f t="shared" si="859"/>
        <v>浮萍剑诀渡秋萍2</v>
      </c>
      <c r="K357" s="561" t="str">
        <f>IF(IFERROR(INDEX(EffectData!$G:$G,MATCH(J357,EffectData!$C:$C,0)),"")&amp;";"=";","",IFERROR(INDEX(EffectData!$G:$G,MATCH(J357,EffectData!$C:$C,0)),"")&amp;";")</f>
        <v/>
      </c>
      <c r="L357" s="561" t="str">
        <f t="shared" si="860"/>
        <v>浮萍剑诀渡秋萍3</v>
      </c>
      <c r="N357" s="561" t="str">
        <f t="shared" si="861"/>
        <v>浮萍剑诀渡秋萍4</v>
      </c>
      <c r="O357" t="str">
        <f>IFERROR(INDEX(EffectData!$G:$G,MATCH(O336,EffectData!$C:$C,0)),"")</f>
        <v/>
      </c>
    </row>
    <row r="358" spans="1:15" x14ac:dyDescent="0.25">
      <c r="A358" s="783">
        <f>VLOOKUP(C358,Sheet3!$C:$AP,40,0)</f>
        <v>1020604</v>
      </c>
      <c r="B358" s="783" t="s">
        <v>412</v>
      </c>
      <c r="C358" s="33" t="s">
        <v>414</v>
      </c>
      <c r="D358" s="33" t="s">
        <v>414</v>
      </c>
      <c r="E358" s="783"/>
      <c r="F358" s="783" t="str">
        <f t="shared" ref="F358" si="872">I358&amp;K358&amp;M358</f>
        <v>102060400;</v>
      </c>
      <c r="G358" s="784">
        <v>0</v>
      </c>
      <c r="H358" s="561" t="str">
        <f t="shared" ref="H358" si="873">B358&amp;C358&amp;$I$2</f>
        <v>浮萍剑诀绝妄念1</v>
      </c>
      <c r="I358" s="561" t="str">
        <f>IF(IFERROR(INDEX(EffectData!$G:$G,MATCH(H358,EffectData!$C:$C,0)),"")&amp;";"=";","",IFERROR(INDEX(EffectData!$G:$G,MATCH(H358,EffectData!$C:$C,0)),"")&amp;";")</f>
        <v>102060400;</v>
      </c>
      <c r="J358" s="561" t="str">
        <f t="shared" ref="J358" si="874">B358&amp;C358&amp;$K$2</f>
        <v>浮萍剑诀绝妄念2</v>
      </c>
      <c r="K358" s="561" t="str">
        <f>IF(IFERROR(INDEX(EffectData!$G:$G,MATCH(J358,EffectData!$C:$C,0)),"")&amp;";"=";","",IFERROR(INDEX(EffectData!$G:$G,MATCH(J358,EffectData!$C:$C,0)),"")&amp;";")</f>
        <v/>
      </c>
      <c r="L358" s="561" t="str">
        <f t="shared" ref="L358" si="875">B358&amp;C358&amp;$M$2</f>
        <v>浮萍剑诀绝妄念3</v>
      </c>
      <c r="N358" s="561" t="str">
        <f t="shared" ref="N358" si="876">B358&amp;C358&amp;$O$2</f>
        <v>浮萍剑诀绝妄念4</v>
      </c>
      <c r="O358" t="str">
        <f>IFERROR(INDEX(EffectData!$G:$G,MATCH(O341,EffectData!$C:$C,0)),"")</f>
        <v/>
      </c>
    </row>
    <row r="359" spans="1:15" x14ac:dyDescent="0.25">
      <c r="A359" s="783">
        <f>VLOOKUP(C359,Sheet3!$C:$AP,40,0)</f>
        <v>1020606</v>
      </c>
      <c r="B359" s="783" t="s">
        <v>412</v>
      </c>
      <c r="C359" s="33" t="s">
        <v>415</v>
      </c>
      <c r="D359" s="33" t="s">
        <v>415</v>
      </c>
      <c r="E359" s="783"/>
      <c r="F359" s="783" t="str">
        <f t="shared" si="857"/>
        <v>102060600;</v>
      </c>
      <c r="G359" s="784">
        <v>0</v>
      </c>
      <c r="H359" s="561" t="str">
        <f t="shared" si="858"/>
        <v>浮萍剑诀鸿啄枝1</v>
      </c>
      <c r="I359" s="561" t="str">
        <f>IF(IFERROR(INDEX(EffectData!$G:$G,MATCH(H359,EffectData!$C:$C,0)),"")&amp;";"=";","",IFERROR(INDEX(EffectData!$G:$G,MATCH(H359,EffectData!$C:$C,0)),"")&amp;";")</f>
        <v>102060600;</v>
      </c>
      <c r="J359" s="561" t="str">
        <f t="shared" si="859"/>
        <v>浮萍剑诀鸿啄枝2</v>
      </c>
      <c r="K359" s="561" t="str">
        <f>IF(IFERROR(INDEX(EffectData!$G:$G,MATCH(J359,EffectData!$C:$C,0)),"")&amp;";"=";","",IFERROR(INDEX(EffectData!$G:$G,MATCH(J359,EffectData!$C:$C,0)),"")&amp;";")</f>
        <v/>
      </c>
      <c r="L359" s="561" t="str">
        <f t="shared" si="860"/>
        <v>浮萍剑诀鸿啄枝3</v>
      </c>
      <c r="N359" s="561" t="str">
        <f t="shared" si="861"/>
        <v>浮萍剑诀鸿啄枝4</v>
      </c>
      <c r="O359" t="str">
        <f>IFERROR(INDEX(EffectData!$G:$G,MATCH(O349,EffectData!$C:$C,0)),"")</f>
        <v/>
      </c>
    </row>
    <row r="360" spans="1:15" x14ac:dyDescent="0.25">
      <c r="A360" s="783">
        <f>VLOOKUP(C360,Sheet3!$C:$AP,40,0)</f>
        <v>1020607</v>
      </c>
      <c r="B360" s="783" t="s">
        <v>412</v>
      </c>
      <c r="C360" s="783" t="s">
        <v>416</v>
      </c>
      <c r="D360" s="783" t="s">
        <v>416</v>
      </c>
      <c r="E360" s="783"/>
      <c r="F360" s="783" t="str">
        <f t="shared" ref="F360" si="877">I360&amp;K360&amp;M360</f>
        <v>102060700;102060701;</v>
      </c>
      <c r="G360" s="784">
        <v>0</v>
      </c>
      <c r="H360" s="561" t="str">
        <f t="shared" ref="H360" si="878">B360&amp;C360&amp;$I$2</f>
        <v>浮萍剑诀花拂影1</v>
      </c>
      <c r="I360" s="561" t="str">
        <f>IF(IFERROR(INDEX(EffectData!$G:$G,MATCH(H360,EffectData!$C:$C,0)),"")&amp;";"=";","",IFERROR(INDEX(EffectData!$G:$G,MATCH(H360,EffectData!$C:$C,0)),"")&amp;";")</f>
        <v>102060700;</v>
      </c>
      <c r="J360" s="561" t="str">
        <f t="shared" si="859"/>
        <v>浮萍剑诀花拂影2</v>
      </c>
      <c r="K360" s="561" t="str">
        <f>IF(IFERROR(INDEX(EffectData!$G:$G,MATCH(J360,EffectData!$C:$C,0)),"")&amp;";"=";","",IFERROR(INDEX(EffectData!$G:$G,MATCH(J360,EffectData!$C:$C,0)),"")&amp;";")</f>
        <v>102060701;</v>
      </c>
      <c r="L360" s="561" t="str">
        <f t="shared" ref="L360" si="879">B360&amp;C360&amp;$M$2</f>
        <v>浮萍剑诀花拂影3</v>
      </c>
      <c r="N360" s="561" t="str">
        <f t="shared" ref="N360" si="880">B360&amp;C360&amp;$O$2</f>
        <v>浮萍剑诀花拂影4</v>
      </c>
      <c r="O360" t="str">
        <f>IFERROR(INDEX(EffectData!$G:$G,MATCH(O335,EffectData!$C:$C,0)),"")</f>
        <v/>
      </c>
    </row>
    <row r="361" spans="1:15" x14ac:dyDescent="0.25">
      <c r="A361" s="783">
        <f>VLOOKUP(C361,Sheet3!$C:$AP,40,0)</f>
        <v>1020608</v>
      </c>
      <c r="B361" s="783" t="s">
        <v>412</v>
      </c>
      <c r="C361" s="783" t="s">
        <v>417</v>
      </c>
      <c r="D361" s="783" t="s">
        <v>417</v>
      </c>
      <c r="E361" s="783"/>
      <c r="F361" s="783" t="str">
        <f t="shared" ref="F361" si="881">I361&amp;K361&amp;M361</f>
        <v>102060800;</v>
      </c>
      <c r="G361" s="784">
        <v>0</v>
      </c>
      <c r="H361" s="561" t="str">
        <f t="shared" ref="H361" si="882">B361&amp;C361&amp;$I$2</f>
        <v>浮萍剑诀云梳叶1</v>
      </c>
      <c r="I361" s="561" t="str">
        <f>IF(IFERROR(INDEX(EffectData!$G:$G,MATCH(H361,EffectData!$C:$C,0)),"")&amp;";"=";","",IFERROR(INDEX(EffectData!$G:$G,MATCH(H361,EffectData!$C:$C,0)),"")&amp;";")</f>
        <v>102060800;</v>
      </c>
      <c r="J361" s="561" t="str">
        <f t="shared" ref="J361" si="883">B361&amp;C361&amp;$K$2</f>
        <v>浮萍剑诀云梳叶2</v>
      </c>
      <c r="K361" s="561" t="str">
        <f>IF(IFERROR(INDEX(EffectData!$G:$G,MATCH(J361,EffectData!$C:$C,0)),"")&amp;";"=";","",IFERROR(INDEX(EffectData!$G:$G,MATCH(J361,EffectData!$C:$C,0)),"")&amp;";")</f>
        <v/>
      </c>
      <c r="L361" s="561" t="str">
        <f t="shared" ref="L361" si="884">B361&amp;C361&amp;$M$2</f>
        <v>浮萍剑诀云梳叶3</v>
      </c>
      <c r="N361" s="561" t="str">
        <f t="shared" ref="N361" si="885">B361&amp;C361&amp;$O$2</f>
        <v>浮萍剑诀云梳叶4</v>
      </c>
      <c r="O361" t="str">
        <f>IFERROR(INDEX(EffectData!$G:$G,MATCH(O336,EffectData!$C:$C,0)),"")</f>
        <v/>
      </c>
    </row>
    <row r="362" spans="1:15" x14ac:dyDescent="0.25">
      <c r="A362" s="783">
        <f>VLOOKUP(C362,Sheet3!$C:$AP,40,0)</f>
        <v>1020609</v>
      </c>
      <c r="B362" s="783" t="s">
        <v>412</v>
      </c>
      <c r="C362" s="783" t="s">
        <v>418</v>
      </c>
      <c r="D362" s="783" t="s">
        <v>418</v>
      </c>
      <c r="E362" s="783"/>
      <c r="F362" s="783" t="str">
        <f t="shared" ref="F362:F366" si="886">I362&amp;K362&amp;M362</f>
        <v>102060900;102060901;</v>
      </c>
      <c r="G362" s="784">
        <v>0</v>
      </c>
      <c r="H362" s="561" t="str">
        <f t="shared" ref="H362:H366" si="887">B362&amp;C362&amp;$I$2</f>
        <v>浮萍剑诀修椽来寄1</v>
      </c>
      <c r="I362" s="561" t="str">
        <f>IF(IFERROR(INDEX(EffectData!$G:$G,MATCH(H362,EffectData!$C:$C,0)),"")&amp;";"=";","",IFERROR(INDEX(EffectData!$G:$G,MATCH(H362,EffectData!$C:$C,0)),"")&amp;";")</f>
        <v>102060900;</v>
      </c>
      <c r="J362" s="561" t="str">
        <f t="shared" ref="J362:J366" si="888">B362&amp;C362&amp;$K$2</f>
        <v>浮萍剑诀修椽来寄2</v>
      </c>
      <c r="K362" s="561" t="str">
        <f>IF(IFERROR(INDEX(EffectData!$G:$G,MATCH(J362,EffectData!$C:$C,0)),"")&amp;";"=";","",IFERROR(INDEX(EffectData!$G:$G,MATCH(J362,EffectData!$C:$C,0)),"")&amp;";")</f>
        <v>102060901;</v>
      </c>
      <c r="L362" s="561" t="str">
        <f t="shared" ref="L362:L366" si="889">B362&amp;C362&amp;$M$2</f>
        <v>浮萍剑诀修椽来寄3</v>
      </c>
      <c r="N362" s="561" t="str">
        <f t="shared" ref="N362:N366" si="890">B362&amp;C362&amp;$O$2</f>
        <v>浮萍剑诀修椽来寄4</v>
      </c>
      <c r="O362" t="str">
        <f>IFERROR(INDEX(EffectData!$G:$G,MATCH(O336,EffectData!$C:$C,0)),"")</f>
        <v/>
      </c>
    </row>
    <row r="363" spans="1:15" x14ac:dyDescent="0.25">
      <c r="A363" s="783">
        <f>VLOOKUP(C363,Sheet3!$C:$AP,40,0)</f>
        <v>1020610</v>
      </c>
      <c r="B363" s="783" t="s">
        <v>412</v>
      </c>
      <c r="C363" s="783" t="s">
        <v>419</v>
      </c>
      <c r="D363" s="783" t="s">
        <v>419</v>
      </c>
      <c r="E363" s="783"/>
      <c r="F363" s="783" t="str">
        <f t="shared" ref="F363" si="891">I363&amp;K363&amp;M363</f>
        <v>102061000;</v>
      </c>
      <c r="G363" s="784">
        <v>0</v>
      </c>
      <c r="H363" s="561" t="str">
        <f t="shared" ref="H363" si="892">B363&amp;C363&amp;$I$2</f>
        <v>浮萍剑诀独照松月1</v>
      </c>
      <c r="I363" s="561" t="str">
        <f>IF(IFERROR(INDEX(EffectData!$G:$G,MATCH(H363,EffectData!$C:$C,0)),"")&amp;";"=";","",IFERROR(INDEX(EffectData!$G:$G,MATCH(H363,EffectData!$C:$C,0)),"")&amp;";")</f>
        <v>102061000;</v>
      </c>
      <c r="J363" s="561" t="str">
        <f t="shared" ref="J363" si="893">B363&amp;C363&amp;$K$2</f>
        <v>浮萍剑诀独照松月2</v>
      </c>
      <c r="K363" s="561" t="str">
        <f>IF(IFERROR(INDEX(EffectData!$G:$G,MATCH(J363,EffectData!$C:$C,0)),"")&amp;";"=";","",IFERROR(INDEX(EffectData!$G:$G,MATCH(J363,EffectData!$C:$C,0)),"")&amp;";")</f>
        <v/>
      </c>
      <c r="L363" s="561" t="str">
        <f t="shared" ref="L363" si="894">B363&amp;C363&amp;$M$2</f>
        <v>浮萍剑诀独照松月3</v>
      </c>
      <c r="N363" s="561" t="str">
        <f t="shared" ref="N363" si="895">B363&amp;C363&amp;$O$2</f>
        <v>浮萍剑诀独照松月4</v>
      </c>
      <c r="O363" t="str">
        <f>IFERROR(INDEX(EffectData!$G:$G,MATCH(O337,EffectData!$C:$C,0)),"")</f>
        <v/>
      </c>
    </row>
    <row r="364" spans="1:15" x14ac:dyDescent="0.25">
      <c r="A364" s="783">
        <f>VLOOKUP(C364,Sheet3!$C:$AP,40,0)</f>
        <v>1020611</v>
      </c>
      <c r="B364" s="783" t="s">
        <v>412</v>
      </c>
      <c r="C364" s="783" t="s">
        <v>420</v>
      </c>
      <c r="D364" s="783" t="s">
        <v>420</v>
      </c>
      <c r="E364" s="783"/>
      <c r="F364" s="783" t="str">
        <f t="shared" ref="F364" si="896">I364&amp;K364&amp;M364</f>
        <v>102061100;</v>
      </c>
      <c r="G364" s="784">
        <v>0</v>
      </c>
      <c r="H364" s="561" t="str">
        <f t="shared" ref="H364" si="897">B364&amp;C364&amp;$I$2</f>
        <v>浮萍剑诀散飘零1</v>
      </c>
      <c r="I364" s="561" t="str">
        <f>IF(IFERROR(INDEX(EffectData!$G:$G,MATCH(H364,EffectData!$C:$C,0)),"")&amp;";"=";","",IFERROR(INDEX(EffectData!$G:$G,MATCH(H364,EffectData!$C:$C,0)),"")&amp;";")</f>
        <v>102061100;</v>
      </c>
      <c r="J364" s="561" t="str">
        <f t="shared" ref="J364" si="898">B364&amp;C364&amp;$K$2</f>
        <v>浮萍剑诀散飘零2</v>
      </c>
      <c r="K364" s="561" t="str">
        <f>IF(IFERROR(INDEX(EffectData!$G:$G,MATCH(J364,EffectData!$C:$C,0)),"")&amp;";"=";","",IFERROR(INDEX(EffectData!$G:$G,MATCH(J364,EffectData!$C:$C,0)),"")&amp;";")</f>
        <v/>
      </c>
      <c r="L364" s="561" t="str">
        <f t="shared" ref="L364" si="899">B364&amp;C364&amp;$M$2</f>
        <v>浮萍剑诀散飘零3</v>
      </c>
      <c r="N364" s="561" t="str">
        <f t="shared" ref="N364" si="900">B364&amp;C364&amp;$O$2</f>
        <v>浮萍剑诀散飘零4</v>
      </c>
      <c r="O364" t="str">
        <f>IFERROR(INDEX(EffectData!$G:$G,MATCH(O338,EffectData!$C:$C,0)),"")</f>
        <v/>
      </c>
    </row>
    <row r="365" spans="1:15" x14ac:dyDescent="0.25">
      <c r="A365" s="257">
        <f>VLOOKUP(C365,Sheet3!$C:$AP,40,0)</f>
        <v>1030102</v>
      </c>
      <c r="B365" s="701" t="s">
        <v>421</v>
      </c>
      <c r="C365" s="606" t="s">
        <v>422</v>
      </c>
      <c r="D365" s="606" t="s">
        <v>422</v>
      </c>
      <c r="E365" s="606"/>
      <c r="F365" s="606" t="str">
        <f t="shared" si="886"/>
        <v>103010200;</v>
      </c>
      <c r="G365" s="788">
        <v>0</v>
      </c>
      <c r="H365" s="561" t="str">
        <f t="shared" si="887"/>
        <v>斩铁无锋卷气贯千膂1</v>
      </c>
      <c r="I365" s="561" t="str">
        <f>IF(IFERROR(INDEX(EffectData!$G:$G,MATCH(H365,EffectData!$C:$C,0)),"")&amp;";"=";","",IFERROR(INDEX(EffectData!$G:$G,MATCH(H365,EffectData!$C:$C,0)),"")&amp;";")</f>
        <v>103010200;</v>
      </c>
      <c r="J365" s="561" t="str">
        <f t="shared" si="888"/>
        <v>斩铁无锋卷气贯千膂2</v>
      </c>
      <c r="K365" s="561" t="str">
        <f>IF(IFERROR(INDEX(EffectData!$G:$G,MATCH(J365,EffectData!$C:$C,0)),"")&amp;";"=";","",IFERROR(INDEX(EffectData!$G:$G,MATCH(J365,EffectData!$C:$C,0)),"")&amp;";")</f>
        <v/>
      </c>
      <c r="L365" s="561" t="str">
        <f t="shared" si="889"/>
        <v>斩铁无锋卷气贯千膂3</v>
      </c>
      <c r="M365" s="561" t="str">
        <f>IF(IFERROR(INDEX(EffectData!$G:$G,MATCH(L365,EffectData!$C:$C,0)),"")&amp;";"=";","",IFERROR(INDEX(EffectData!$G:$G,MATCH(L365,EffectData!$C:$C,0)),"")&amp;";")</f>
        <v/>
      </c>
      <c r="N365" s="561" t="str">
        <f t="shared" si="890"/>
        <v>斩铁无锋卷气贯千膂4</v>
      </c>
      <c r="O365" t="str">
        <f>IFERROR(INDEX(EffectData!$G:$G,MATCH(O362,EffectData!$C:$C,0)),"")</f>
        <v/>
      </c>
    </row>
    <row r="366" spans="1:15" x14ac:dyDescent="0.25">
      <c r="A366" s="257">
        <f>VLOOKUP(C366,Sheet3!$C:$AP,40,0)</f>
        <v>1030104</v>
      </c>
      <c r="B366" s="701" t="s">
        <v>421</v>
      </c>
      <c r="C366" s="606" t="s">
        <v>423</v>
      </c>
      <c r="D366" s="606" t="s">
        <v>423</v>
      </c>
      <c r="E366" s="606"/>
      <c r="F366" s="606" t="str">
        <f t="shared" si="886"/>
        <v>103010400;</v>
      </c>
      <c r="G366" s="788">
        <v>0</v>
      </c>
      <c r="H366" s="561" t="str">
        <f t="shared" si="887"/>
        <v>斩铁无锋卷回锋逆浪1</v>
      </c>
      <c r="I366" s="561" t="str">
        <f>IF(IFERROR(INDEX(EffectData!$G:$G,MATCH(H366,EffectData!$C:$C,0)),"")&amp;";"=";","",IFERROR(INDEX(EffectData!$G:$G,MATCH(H366,EffectData!$C:$C,0)),"")&amp;";")</f>
        <v>103010400;</v>
      </c>
      <c r="J366" s="561" t="str">
        <f t="shared" si="888"/>
        <v>斩铁无锋卷回锋逆浪2</v>
      </c>
      <c r="K366" s="561" t="str">
        <f>IF(IFERROR(INDEX(EffectData!$G:$G,MATCH(J366,EffectData!$C:$C,0)),"")&amp;";"=";","",IFERROR(INDEX(EffectData!$G:$G,MATCH(J366,EffectData!$C:$C,0)),"")&amp;";")</f>
        <v/>
      </c>
      <c r="L366" s="561" t="str">
        <f t="shared" si="889"/>
        <v>斩铁无锋卷回锋逆浪3</v>
      </c>
      <c r="M366" s="561" t="str">
        <f>IF(IFERROR(INDEX(EffectData!$G:$G,MATCH(L366,EffectData!$C:$C,0)),"")&amp;";"=";","",IFERROR(INDEX(EffectData!$G:$G,MATCH(L366,EffectData!$C:$C,0)),"")&amp;";")</f>
        <v/>
      </c>
      <c r="N366" s="561" t="str">
        <f t="shared" si="890"/>
        <v>斩铁无锋卷回锋逆浪4</v>
      </c>
      <c r="O366" t="str">
        <f>IFERROR(INDEX(EffectData!$G:$G,MATCH(O362,EffectData!$C:$C,0)),"")</f>
        <v/>
      </c>
    </row>
    <row r="367" spans="1:15" x14ac:dyDescent="0.25">
      <c r="A367" s="257">
        <f>VLOOKUP(C367,Sheet3!$C:$AP,40,0)</f>
        <v>1030106</v>
      </c>
      <c r="B367" s="701" t="s">
        <v>421</v>
      </c>
      <c r="C367" s="606" t="s">
        <v>424</v>
      </c>
      <c r="D367" s="606" t="s">
        <v>424</v>
      </c>
      <c r="E367" s="606"/>
      <c r="F367" s="606" t="str">
        <f t="shared" ref="F367:F368" si="901">I367&amp;K367&amp;M367</f>
        <v>103010600;</v>
      </c>
      <c r="G367" s="788">
        <v>0</v>
      </c>
      <c r="H367" s="561" t="str">
        <f t="shared" ref="H367:H368" si="902">B367&amp;C367&amp;$I$2</f>
        <v>斩铁无锋卷破锋浪1</v>
      </c>
      <c r="I367" s="561" t="str">
        <f>IF(IFERROR(INDEX(EffectData!$G:$G,MATCH(H367,EffectData!$C:$C,0)),"")&amp;";"=";","",IFERROR(INDEX(EffectData!$G:$G,MATCH(H367,EffectData!$C:$C,0)),"")&amp;";")</f>
        <v>103010600;</v>
      </c>
      <c r="J367" s="561" t="str">
        <f t="shared" ref="J367:J368" si="903">B367&amp;C367&amp;$K$2</f>
        <v>斩铁无锋卷破锋浪2</v>
      </c>
      <c r="K367" s="561" t="str">
        <f>IF(IFERROR(INDEX(EffectData!$G:$G,MATCH(J367,EffectData!$C:$C,0)),"")&amp;";"=";","",IFERROR(INDEX(EffectData!$G:$G,MATCH(J367,EffectData!$C:$C,0)),"")&amp;";")</f>
        <v/>
      </c>
      <c r="L367" s="561" t="str">
        <f t="shared" ref="L367:L368" si="904">B367&amp;C367&amp;$M$2</f>
        <v>斩铁无锋卷破锋浪3</v>
      </c>
      <c r="M367" s="561" t="str">
        <f>IF(IFERROR(INDEX(EffectData!$G:$G,MATCH(L367,EffectData!$C:$C,0)),"")&amp;";"=";","",IFERROR(INDEX(EffectData!$G:$G,MATCH(L367,EffectData!$C:$C,0)),"")&amp;";")</f>
        <v/>
      </c>
      <c r="N367" s="561" t="str">
        <f t="shared" ref="N367:N368" si="905">B367&amp;C367&amp;$O$2</f>
        <v>斩铁无锋卷破锋浪4</v>
      </c>
      <c r="O367" t="str">
        <f>IFERROR(INDEX(EffectData!$G:$G,MATCH(O365,EffectData!$C:$C,0)),"")</f>
        <v/>
      </c>
    </row>
    <row r="368" spans="1:15" x14ac:dyDescent="0.25">
      <c r="A368" s="257">
        <f>VLOOKUP(C368,Sheet3!$C:$AP,40,0)</f>
        <v>1030107</v>
      </c>
      <c r="B368" s="701" t="s">
        <v>421</v>
      </c>
      <c r="C368" s="606" t="s">
        <v>425</v>
      </c>
      <c r="D368" s="606" t="s">
        <v>425</v>
      </c>
      <c r="E368" s="606"/>
      <c r="F368" s="606" t="str">
        <f t="shared" si="901"/>
        <v>103010700;</v>
      </c>
      <c r="G368" s="788">
        <v>0</v>
      </c>
      <c r="H368" s="561" t="str">
        <f t="shared" si="902"/>
        <v>斩铁无锋卷无不摧1</v>
      </c>
      <c r="I368" s="561" t="str">
        <f>IF(IFERROR(INDEX(EffectData!$G:$G,MATCH(H368,EffectData!$C:$C,0)),"")&amp;";"=";","",IFERROR(INDEX(EffectData!$G:$G,MATCH(H368,EffectData!$C:$C,0)),"")&amp;";")</f>
        <v>103010700;</v>
      </c>
      <c r="J368" s="561" t="str">
        <f t="shared" si="903"/>
        <v>斩铁无锋卷无不摧2</v>
      </c>
      <c r="K368" s="561" t="str">
        <f>IF(IFERROR(INDEX(EffectData!$G:$G,MATCH(J368,EffectData!$C:$C,0)),"")&amp;";"=";","",IFERROR(INDEX(EffectData!$G:$G,MATCH(J368,EffectData!$C:$C,0)),"")&amp;";")</f>
        <v/>
      </c>
      <c r="L368" s="561" t="str">
        <f t="shared" si="904"/>
        <v>斩铁无锋卷无不摧3</v>
      </c>
      <c r="M368" s="561" t="str">
        <f>IF(IFERROR(INDEX(EffectData!$G:$G,MATCH(L368,EffectData!$C:$C,0)),"")&amp;";"=";","",IFERROR(INDEX(EffectData!$G:$G,MATCH(L368,EffectData!$C:$C,0)),"")&amp;";")</f>
        <v/>
      </c>
      <c r="N368" s="561" t="str">
        <f t="shared" si="905"/>
        <v>斩铁无锋卷无不摧4</v>
      </c>
      <c r="O368" t="str">
        <f>IFERROR(INDEX(EffectData!$G:$G,MATCH(O366,EffectData!$C:$C,0)),"")</f>
        <v/>
      </c>
    </row>
    <row r="369" spans="1:15" x14ac:dyDescent="0.25">
      <c r="A369" s="257">
        <f>VLOOKUP(C369,Sheet3!$C:$AP,40,0)</f>
        <v>1030108</v>
      </c>
      <c r="B369" s="701" t="s">
        <v>421</v>
      </c>
      <c r="C369" s="606" t="s">
        <v>426</v>
      </c>
      <c r="D369" s="606" t="s">
        <v>426</v>
      </c>
      <c r="E369" s="606"/>
      <c r="F369" s="606" t="str">
        <f t="shared" ref="F369" si="906">I369&amp;K369&amp;M369</f>
        <v>103010800;103010801;</v>
      </c>
      <c r="G369" s="788">
        <v>0</v>
      </c>
      <c r="H369" s="561" t="str">
        <f t="shared" ref="H369" si="907">B369&amp;C369&amp;$I$2</f>
        <v>斩铁无锋卷斩铁气1</v>
      </c>
      <c r="I369" s="561" t="str">
        <f>IF(IFERROR(INDEX(EffectData!$G:$G,MATCH(H369,EffectData!$C:$C,0)),"")&amp;";"=";","",IFERROR(INDEX(EffectData!$G:$G,MATCH(H369,EffectData!$C:$C,0)),"")&amp;";")</f>
        <v>103010800;</v>
      </c>
      <c r="J369" s="561" t="str">
        <f t="shared" ref="J369" si="908">B369&amp;C369&amp;$K$2</f>
        <v>斩铁无锋卷斩铁气2</v>
      </c>
      <c r="K369" s="561" t="str">
        <f>IF(IFERROR(INDEX(EffectData!$G:$G,MATCH(J369,EffectData!$C:$C,0)),"")&amp;";"=";","",IFERROR(INDEX(EffectData!$G:$G,MATCH(J369,EffectData!$C:$C,0)),"")&amp;";")</f>
        <v>103010801;</v>
      </c>
      <c r="L369" s="561" t="str">
        <f t="shared" ref="L369" si="909">B369&amp;C369&amp;$M$2</f>
        <v>斩铁无锋卷斩铁气3</v>
      </c>
      <c r="M369" s="561" t="str">
        <f>IF(IFERROR(INDEX(EffectData!$G:$G,MATCH(L369,EffectData!$C:$C,0)),"")&amp;";"=";","",IFERROR(INDEX(EffectData!$G:$G,MATCH(L369,EffectData!$C:$C,0)),"")&amp;";")</f>
        <v/>
      </c>
      <c r="N369" s="561" t="str">
        <f t="shared" ref="N369" si="910">B369&amp;C369&amp;$O$2</f>
        <v>斩铁无锋卷斩铁气4</v>
      </c>
      <c r="O369" t="str">
        <f>IFERROR(INDEX(EffectData!$G:$G,MATCH(O367,EffectData!$C:$C,0)),"")</f>
        <v/>
      </c>
    </row>
    <row r="370" spans="1:15" x14ac:dyDescent="0.25">
      <c r="A370" s="257">
        <f>VLOOKUP(C370,Sheet3!$C:$AP,40,0)</f>
        <v>1030109</v>
      </c>
      <c r="B370" s="701" t="s">
        <v>421</v>
      </c>
      <c r="C370" s="606" t="s">
        <v>427</v>
      </c>
      <c r="D370" s="606" t="s">
        <v>427</v>
      </c>
      <c r="E370" s="606"/>
      <c r="F370" s="606" t="str">
        <f t="shared" ref="F370:F371" si="911">I370&amp;K370&amp;M370</f>
        <v>103010900;</v>
      </c>
      <c r="G370" s="788">
        <v>0</v>
      </c>
      <c r="H370" s="561" t="str">
        <f t="shared" ref="H370:H371" si="912">B370&amp;C370&amp;$I$2</f>
        <v>斩铁无锋卷千钧落1</v>
      </c>
      <c r="I370" s="561" t="str">
        <f>IF(IFERROR(INDEX(EffectData!$G:$G,MATCH(H370,EffectData!$C:$C,0)),"")&amp;";"=";","",IFERROR(INDEX(EffectData!$G:$G,MATCH(H370,EffectData!$C:$C,0)),"")&amp;";")</f>
        <v>103010900;</v>
      </c>
      <c r="J370" s="561" t="str">
        <f t="shared" ref="J370:J371" si="913">B370&amp;C370&amp;$K$2</f>
        <v>斩铁无锋卷千钧落2</v>
      </c>
      <c r="K370" s="561" t="str">
        <f>IF(IFERROR(INDEX(EffectData!$G:$G,MATCH(J370,EffectData!$C:$C,0)),"")&amp;";"=";","",IFERROR(INDEX(EffectData!$G:$G,MATCH(J370,EffectData!$C:$C,0)),"")&amp;";")</f>
        <v/>
      </c>
      <c r="L370" s="561" t="str">
        <f t="shared" ref="L370:L371" si="914">B370&amp;C370&amp;$M$2</f>
        <v>斩铁无锋卷千钧落3</v>
      </c>
      <c r="M370" s="561" t="str">
        <f>IF(IFERROR(INDEX(EffectData!$G:$G,MATCH(L370,EffectData!$C:$C,0)),"")&amp;";"=";","",IFERROR(INDEX(EffectData!$G:$G,MATCH(L370,EffectData!$C:$C,0)),"")&amp;";")</f>
        <v/>
      </c>
      <c r="N370" s="561" t="str">
        <f t="shared" ref="N370:N371" si="915">B370&amp;C370&amp;$O$2</f>
        <v>斩铁无锋卷千钧落4</v>
      </c>
      <c r="O370" t="str">
        <f>IFERROR(INDEX(EffectData!$G:$G,MATCH(O369,EffectData!$C:$C,0)),"")</f>
        <v/>
      </c>
    </row>
    <row r="371" spans="1:15" x14ac:dyDescent="0.25">
      <c r="A371" s="257">
        <f>VLOOKUP(C371,Sheet3!$C:$AP,40,0)</f>
        <v>1030110</v>
      </c>
      <c r="B371" s="701" t="s">
        <v>421</v>
      </c>
      <c r="C371" s="606" t="s">
        <v>428</v>
      </c>
      <c r="D371" s="606" t="s">
        <v>428</v>
      </c>
      <c r="E371" s="606"/>
      <c r="F371" s="606" t="str">
        <f t="shared" si="911"/>
        <v>103011000;103011001;103011002;</v>
      </c>
      <c r="G371" s="788">
        <v>0</v>
      </c>
      <c r="H371" s="561" t="str">
        <f t="shared" si="912"/>
        <v>斩铁无锋卷无我无锋1</v>
      </c>
      <c r="I371" s="561" t="str">
        <f>IF(IFERROR(INDEX(EffectData!$G:$G,MATCH(H371,EffectData!$C:$C,0)),"")&amp;";"=";","",IFERROR(INDEX(EffectData!$G:$G,MATCH(H371,EffectData!$C:$C,0)),"")&amp;";")</f>
        <v>103011000;</v>
      </c>
      <c r="J371" s="561" t="str">
        <f t="shared" si="913"/>
        <v>斩铁无锋卷无我无锋2</v>
      </c>
      <c r="K371" s="561" t="str">
        <f>IF(IFERROR(INDEX(EffectData!$G:$G,MATCH(J371,EffectData!$C:$C,0)),"")&amp;";"=";","",IFERROR(INDEX(EffectData!$G:$G,MATCH(J371,EffectData!$C:$C,0)),"")&amp;";")</f>
        <v>103011001;</v>
      </c>
      <c r="L371" s="561" t="str">
        <f t="shared" si="914"/>
        <v>斩铁无锋卷无我无锋3</v>
      </c>
      <c r="M371" s="561" t="str">
        <f>IF(IFERROR(INDEX(EffectData!$G:$G,MATCH(L371,EffectData!$C:$C,0)),"")&amp;";"=";","",IFERROR(INDEX(EffectData!$G:$G,MATCH(L371,EffectData!$C:$C,0)),"")&amp;";")</f>
        <v>103011002;</v>
      </c>
      <c r="N371" s="561" t="str">
        <f t="shared" si="915"/>
        <v>斩铁无锋卷无我无锋4</v>
      </c>
      <c r="O371" t="str">
        <f>IFERROR(INDEX(EffectData!$G:$G,MATCH(O370,EffectData!$C:$C,0)),"")</f>
        <v/>
      </c>
    </row>
    <row r="372" spans="1:15" x14ac:dyDescent="0.25">
      <c r="A372" s="257">
        <f>VLOOKUP(C372,Sheet3!$C:$AP,40,0)</f>
        <v>1030111</v>
      </c>
      <c r="B372" s="701" t="s">
        <v>421</v>
      </c>
      <c r="C372" s="606" t="s">
        <v>429</v>
      </c>
      <c r="D372" s="606" t="s">
        <v>429</v>
      </c>
      <c r="E372" s="606"/>
      <c r="F372" s="606" t="str">
        <f t="shared" ref="F372:F381" si="916">I372&amp;K372&amp;M372</f>
        <v>103011100;</v>
      </c>
      <c r="G372" s="788">
        <v>0</v>
      </c>
      <c r="H372" s="561" t="str">
        <f t="shared" ref="H372:H381" si="917">B372&amp;C372&amp;$I$2</f>
        <v>斩铁无锋卷无前意1</v>
      </c>
      <c r="I372" s="561" t="str">
        <f>IF(IFERROR(INDEX(EffectData!$G:$G,MATCH(H372,EffectData!$C:$C,0)),"")&amp;";"=";","",IFERROR(INDEX(EffectData!$G:$G,MATCH(H372,EffectData!$C:$C,0)),"")&amp;";")</f>
        <v>103011100;</v>
      </c>
      <c r="J372" s="561" t="str">
        <f t="shared" ref="J372:J381" si="918">B372&amp;C372&amp;$K$2</f>
        <v>斩铁无锋卷无前意2</v>
      </c>
      <c r="K372" s="561" t="str">
        <f>IF(IFERROR(INDEX(EffectData!$G:$G,MATCH(J372,EffectData!$C:$C,0)),"")&amp;";"=";","",IFERROR(INDEX(EffectData!$G:$G,MATCH(J372,EffectData!$C:$C,0)),"")&amp;";")</f>
        <v/>
      </c>
      <c r="L372" s="561" t="str">
        <f t="shared" ref="L372:L381" si="919">B372&amp;C372&amp;$M$2</f>
        <v>斩铁无锋卷无前意3</v>
      </c>
      <c r="M372" s="561" t="str">
        <f>IF(IFERROR(INDEX(EffectData!$G:$G,MATCH(L372,EffectData!$C:$C,0)),"")&amp;";"=";","",IFERROR(INDEX(EffectData!$G:$G,MATCH(L372,EffectData!$C:$C,0)),"")&amp;";")</f>
        <v/>
      </c>
      <c r="N372" s="561" t="str">
        <f t="shared" ref="N372:N381" si="920">B372&amp;C372&amp;$O$2</f>
        <v>斩铁无锋卷无前意4</v>
      </c>
      <c r="O372" t="str">
        <f>IFERROR(INDEX(EffectData!$G:$G,MATCH(O371,EffectData!$C:$C,0)),"")</f>
        <v/>
      </c>
    </row>
    <row r="373" spans="1:15" x14ac:dyDescent="0.25">
      <c r="A373" s="789">
        <f>VLOOKUP(C373,Sheet3!$C:$AP,40,0)</f>
        <v>1030202</v>
      </c>
      <c r="B373" s="790" t="s">
        <v>430</v>
      </c>
      <c r="C373" s="166" t="s">
        <v>431</v>
      </c>
      <c r="D373" s="166" t="s">
        <v>431</v>
      </c>
      <c r="E373" s="166"/>
      <c r="F373" s="166" t="str">
        <f t="shared" si="916"/>
        <v>103020200;</v>
      </c>
      <c r="G373" s="788">
        <v>0</v>
      </c>
      <c r="H373" s="561" t="str">
        <f t="shared" si="917"/>
        <v>醉君侯刀铭朔风叱1</v>
      </c>
      <c r="I373" s="561" t="str">
        <f>IF(IFERROR(INDEX(EffectData!$G:$G,MATCH(H373,EffectData!$C:$C,0)),"")&amp;";"=";","",IFERROR(INDEX(EffectData!$G:$G,MATCH(H373,EffectData!$C:$C,0)),"")&amp;";")</f>
        <v>103020200;</v>
      </c>
      <c r="J373" s="561" t="str">
        <f t="shared" si="918"/>
        <v>醉君侯刀铭朔风叱2</v>
      </c>
      <c r="K373" s="561" t="str">
        <f>IF(IFERROR(INDEX(EffectData!$G:$G,MATCH(J373,EffectData!$C:$C,0)),"")&amp;";"=";","",IFERROR(INDEX(EffectData!$G:$G,MATCH(J373,EffectData!$C:$C,0)),"")&amp;";")</f>
        <v/>
      </c>
      <c r="L373" s="561" t="str">
        <f t="shared" si="919"/>
        <v>醉君侯刀铭朔风叱3</v>
      </c>
      <c r="M373" s="561" t="str">
        <f>IF(IFERROR(INDEX(EffectData!$G:$G,MATCH(L373,EffectData!$C:$C,0)),"")&amp;";"=";","",IFERROR(INDEX(EffectData!$G:$G,MATCH(L373,EffectData!$C:$C,0)),"")&amp;";")</f>
        <v/>
      </c>
      <c r="N373" s="561" t="str">
        <f t="shared" si="920"/>
        <v>醉君侯刀铭朔风叱4</v>
      </c>
      <c r="O373" t="str">
        <f>IFERROR(INDEX(EffectData!$G:$G,MATCH(O370,EffectData!$C:$C,0)),"")</f>
        <v/>
      </c>
    </row>
    <row r="374" spans="1:15" x14ac:dyDescent="0.25">
      <c r="A374" s="789">
        <f>VLOOKUP(C374,Sheet3!$C:$AP,40,0)</f>
        <v>1030204</v>
      </c>
      <c r="B374" s="790" t="s">
        <v>430</v>
      </c>
      <c r="C374" s="166" t="s">
        <v>432</v>
      </c>
      <c r="D374" s="166" t="s">
        <v>432</v>
      </c>
      <c r="E374" s="166"/>
      <c r="F374" s="166" t="str">
        <f t="shared" si="916"/>
        <v>103020400;103020401;</v>
      </c>
      <c r="G374" s="788">
        <v>0</v>
      </c>
      <c r="H374" s="561" t="str">
        <f t="shared" si="917"/>
        <v>醉君侯刀铭笑胡虏1</v>
      </c>
      <c r="I374" s="561" t="str">
        <f>IF(IFERROR(INDEX(EffectData!$G:$G,MATCH(H374,EffectData!$C:$C,0)),"")&amp;";"=";","",IFERROR(INDEX(EffectData!$G:$G,MATCH(H374,EffectData!$C:$C,0)),"")&amp;";")</f>
        <v>103020400;</v>
      </c>
      <c r="J374" s="561" t="str">
        <f t="shared" si="918"/>
        <v>醉君侯刀铭笑胡虏2</v>
      </c>
      <c r="K374" s="561" t="str">
        <f>IF(IFERROR(INDEX(EffectData!$G:$G,MATCH(J374,EffectData!$C:$C,0)),"")&amp;";"=";","",IFERROR(INDEX(EffectData!$G:$G,MATCH(J374,EffectData!$C:$C,0)),"")&amp;";")</f>
        <v>103020401;</v>
      </c>
      <c r="L374" s="561" t="str">
        <f t="shared" si="919"/>
        <v>醉君侯刀铭笑胡虏3</v>
      </c>
      <c r="M374" s="561" t="str">
        <f>IF(IFERROR(INDEX(EffectData!$G:$G,MATCH(L374,EffectData!$C:$C,0)),"")&amp;";"=";","",IFERROR(INDEX(EffectData!$G:$G,MATCH(L374,EffectData!$C:$C,0)),"")&amp;";")</f>
        <v/>
      </c>
      <c r="N374" s="561" t="str">
        <f t="shared" si="920"/>
        <v>醉君侯刀铭笑胡虏4</v>
      </c>
      <c r="O374" t="str">
        <f>IFERROR(INDEX(EffectData!$G:$G,MATCH(O370,EffectData!$C:$C,0)),"")</f>
        <v/>
      </c>
    </row>
    <row r="375" spans="1:15" x14ac:dyDescent="0.25">
      <c r="A375" s="789">
        <f>VLOOKUP(C375,Sheet3!$C:$AP,40,0)</f>
        <v>1030206</v>
      </c>
      <c r="B375" s="790" t="s">
        <v>430</v>
      </c>
      <c r="C375" s="166" t="s">
        <v>433</v>
      </c>
      <c r="D375" s="166" t="s">
        <v>433</v>
      </c>
      <c r="E375" s="166"/>
      <c r="F375" s="166" t="str">
        <f t="shared" si="916"/>
        <v>103020600;103020601;</v>
      </c>
      <c r="G375" s="788">
        <v>0</v>
      </c>
      <c r="H375" s="561" t="str">
        <f t="shared" si="917"/>
        <v>醉君侯刀铭樽中意1</v>
      </c>
      <c r="I375" s="561" t="str">
        <f>IF(IFERROR(INDEX(EffectData!$G:$G,MATCH(H375,EffectData!$C:$C,0)),"")&amp;";"=";","",IFERROR(INDEX(EffectData!$G:$G,MATCH(H375,EffectData!$C:$C,0)),"")&amp;";")</f>
        <v>103020600;</v>
      </c>
      <c r="J375" s="561" t="str">
        <f t="shared" si="918"/>
        <v>醉君侯刀铭樽中意2</v>
      </c>
      <c r="K375" s="561" t="str">
        <f>IF(IFERROR(INDEX(EffectData!$G:$G,MATCH(J375,EffectData!$C:$C,0)),"")&amp;";"=";","",IFERROR(INDEX(EffectData!$G:$G,MATCH(J375,EffectData!$C:$C,0)),"")&amp;";")</f>
        <v>103020601;</v>
      </c>
      <c r="L375" s="561" t="str">
        <f t="shared" si="919"/>
        <v>醉君侯刀铭樽中意3</v>
      </c>
      <c r="M375" s="561" t="str">
        <f>IF(IFERROR(INDEX(EffectData!$G:$G,MATCH(L375,EffectData!$C:$C,0)),"")&amp;";"=";","",IFERROR(INDEX(EffectData!$G:$G,MATCH(L375,EffectData!$C:$C,0)),"")&amp;";")</f>
        <v/>
      </c>
      <c r="N375" s="561" t="str">
        <f t="shared" si="920"/>
        <v>醉君侯刀铭樽中意4</v>
      </c>
      <c r="O375" t="str">
        <f>IFERROR(INDEX(EffectData!$G:$G,MATCH(O373,EffectData!$C:$C,0)),"")</f>
        <v/>
      </c>
    </row>
    <row r="376" spans="1:15" x14ac:dyDescent="0.25">
      <c r="A376" s="789">
        <f>VLOOKUP(C376,Sheet3!$C:$AP,40,0)</f>
        <v>1030207</v>
      </c>
      <c r="B376" s="790" t="s">
        <v>430</v>
      </c>
      <c r="C376" s="166" t="s">
        <v>434</v>
      </c>
      <c r="D376" s="166" t="s">
        <v>434</v>
      </c>
      <c r="E376" s="166"/>
      <c r="F376" s="166" t="str">
        <f t="shared" si="916"/>
        <v>103020700;</v>
      </c>
      <c r="G376" s="788">
        <v>0</v>
      </c>
      <c r="H376" s="561" t="str">
        <f t="shared" si="917"/>
        <v>醉君侯刀铭归无计1</v>
      </c>
      <c r="I376" s="561" t="str">
        <f>IF(IFERROR(INDEX(EffectData!$G:$G,MATCH(H376,EffectData!$C:$C,0)),"")&amp;";"=";","",IFERROR(INDEX(EffectData!$G:$G,MATCH(H376,EffectData!$C:$C,0)),"")&amp;";")</f>
        <v>103020700;</v>
      </c>
      <c r="J376" s="561" t="str">
        <f t="shared" si="918"/>
        <v>醉君侯刀铭归无计2</v>
      </c>
      <c r="K376" s="561" t="str">
        <f>IF(IFERROR(INDEX(EffectData!$G:$G,MATCH(J376,EffectData!$C:$C,0)),"")&amp;";"=";","",IFERROR(INDEX(EffectData!$G:$G,MATCH(J376,EffectData!$C:$C,0)),"")&amp;";")</f>
        <v/>
      </c>
      <c r="L376" s="561" t="str">
        <f t="shared" si="919"/>
        <v>醉君侯刀铭归无计3</v>
      </c>
      <c r="M376" s="561" t="str">
        <f>IF(IFERROR(INDEX(EffectData!$G:$G,MATCH(L376,EffectData!$C:$C,0)),"")&amp;";"=";","",IFERROR(INDEX(EffectData!$G:$G,MATCH(L376,EffectData!$C:$C,0)),"")&amp;";")</f>
        <v/>
      </c>
      <c r="N376" s="561" t="str">
        <f t="shared" si="920"/>
        <v>醉君侯刀铭归无计4</v>
      </c>
      <c r="O376" t="str">
        <f>IFERROR(INDEX(EffectData!$G:$G,MATCH(O374,EffectData!$C:$C,0)),"")</f>
        <v/>
      </c>
    </row>
    <row r="377" spans="1:15" x14ac:dyDescent="0.25">
      <c r="A377" s="789">
        <f>VLOOKUP(C377,Sheet3!$C:$AP,40,0)</f>
        <v>1030208</v>
      </c>
      <c r="B377" s="790" t="s">
        <v>430</v>
      </c>
      <c r="C377" s="166" t="s">
        <v>435</v>
      </c>
      <c r="D377" s="166" t="s">
        <v>435</v>
      </c>
      <c r="E377" s="166"/>
      <c r="F377" s="166" t="str">
        <f t="shared" si="916"/>
        <v>103020800;</v>
      </c>
      <c r="G377" s="788">
        <v>0</v>
      </c>
      <c r="H377" s="561" t="str">
        <f t="shared" si="917"/>
        <v>醉君侯刀铭出汉塞1</v>
      </c>
      <c r="I377" s="561" t="str">
        <f>IF(IFERROR(INDEX(EffectData!$G:$G,MATCH(H377,EffectData!$C:$C,0)),"")&amp;";"=";","",IFERROR(INDEX(EffectData!$G:$G,MATCH(H377,EffectData!$C:$C,0)),"")&amp;";")</f>
        <v>103020800;</v>
      </c>
      <c r="J377" s="561" t="str">
        <f t="shared" si="918"/>
        <v>醉君侯刀铭出汉塞2</v>
      </c>
      <c r="K377" s="561" t="str">
        <f>IF(IFERROR(INDEX(EffectData!$G:$G,MATCH(J377,EffectData!$C:$C,0)),"")&amp;";"=";","",IFERROR(INDEX(EffectData!$G:$G,MATCH(J377,EffectData!$C:$C,0)),"")&amp;";")</f>
        <v/>
      </c>
      <c r="L377" s="561" t="str">
        <f t="shared" si="919"/>
        <v>醉君侯刀铭出汉塞3</v>
      </c>
      <c r="M377" s="561" t="str">
        <f>IF(IFERROR(INDEX(EffectData!$G:$G,MATCH(L377,EffectData!$C:$C,0)),"")&amp;";"=";","",IFERROR(INDEX(EffectData!$G:$G,MATCH(L377,EffectData!$C:$C,0)),"")&amp;";")</f>
        <v/>
      </c>
      <c r="N377" s="561" t="str">
        <f t="shared" si="920"/>
        <v>醉君侯刀铭出汉塞4</v>
      </c>
      <c r="O377" t="str">
        <f>IFERROR(INDEX(EffectData!$G:$G,MATCH(O375,EffectData!$C:$C,0)),"")</f>
        <v/>
      </c>
    </row>
    <row r="378" spans="1:15" x14ac:dyDescent="0.25">
      <c r="A378" s="789">
        <f>VLOOKUP(C378,Sheet3!$C:$AP,40,0)</f>
        <v>1030209</v>
      </c>
      <c r="B378" s="790" t="s">
        <v>430</v>
      </c>
      <c r="C378" s="166" t="s">
        <v>436</v>
      </c>
      <c r="D378" s="166" t="s">
        <v>436</v>
      </c>
      <c r="E378" s="166"/>
      <c r="F378" s="166" t="str">
        <f t="shared" si="916"/>
        <v>103020900;</v>
      </c>
      <c r="G378" s="788">
        <v>0</v>
      </c>
      <c r="H378" s="561" t="str">
        <f t="shared" si="917"/>
        <v>醉君侯刀铭归青冢1</v>
      </c>
      <c r="I378" s="561" t="str">
        <f>IF(IFERROR(INDEX(EffectData!$G:$G,MATCH(H378,EffectData!$C:$C,0)),"")&amp;";"=";","",IFERROR(INDEX(EffectData!$G:$G,MATCH(H378,EffectData!$C:$C,0)),"")&amp;";")</f>
        <v>103020900;</v>
      </c>
      <c r="J378" s="561" t="str">
        <f t="shared" si="918"/>
        <v>醉君侯刀铭归青冢2</v>
      </c>
      <c r="K378" s="561" t="str">
        <f>IF(IFERROR(INDEX(EffectData!$G:$G,MATCH(J378,EffectData!$C:$C,0)),"")&amp;";"=";","",IFERROR(INDEX(EffectData!$G:$G,MATCH(J378,EffectData!$C:$C,0)),"")&amp;";")</f>
        <v/>
      </c>
      <c r="L378" s="561" t="str">
        <f t="shared" si="919"/>
        <v>醉君侯刀铭归青冢3</v>
      </c>
      <c r="M378" s="561" t="str">
        <f>IF(IFERROR(INDEX(EffectData!$G:$G,MATCH(L378,EffectData!$C:$C,0)),"")&amp;";"=";","",IFERROR(INDEX(EffectData!$G:$G,MATCH(L378,EffectData!$C:$C,0)),"")&amp;";")</f>
        <v/>
      </c>
      <c r="N378" s="561" t="str">
        <f t="shared" si="920"/>
        <v>醉君侯刀铭归青冢4</v>
      </c>
      <c r="O378" t="str">
        <f>IFERROR(INDEX(EffectData!$G:$G,MATCH(O377,EffectData!$C:$C,0)),"")</f>
        <v/>
      </c>
    </row>
    <row r="379" spans="1:15" x14ac:dyDescent="0.25">
      <c r="A379" s="789">
        <f>VLOOKUP(C379,Sheet3!$C:$AP,40,0)</f>
        <v>1030210</v>
      </c>
      <c r="B379" s="790" t="s">
        <v>430</v>
      </c>
      <c r="C379" s="166" t="s">
        <v>437</v>
      </c>
      <c r="D379" s="166" t="s">
        <v>437</v>
      </c>
      <c r="E379" s="166"/>
      <c r="F379" s="166" t="str">
        <f t="shared" si="916"/>
        <v>103021000;103021001;103021002;</v>
      </c>
      <c r="G379" s="788">
        <v>0</v>
      </c>
      <c r="H379" s="561" t="str">
        <f t="shared" si="917"/>
        <v>醉君侯刀铭踏胡城1</v>
      </c>
      <c r="I379" s="561" t="str">
        <f>IF(IFERROR(INDEX(EffectData!$G:$G,MATCH(H379,EffectData!$C:$C,0)),"")&amp;";"=";","",IFERROR(INDEX(EffectData!$G:$G,MATCH(H379,EffectData!$C:$C,0)),"")&amp;";")</f>
        <v>103021000;</v>
      </c>
      <c r="J379" s="561" t="str">
        <f t="shared" si="918"/>
        <v>醉君侯刀铭踏胡城2</v>
      </c>
      <c r="K379" s="561" t="str">
        <f>IF(IFERROR(INDEX(EffectData!$G:$G,MATCH(J379,EffectData!$C:$C,0)),"")&amp;";"=";","",IFERROR(INDEX(EffectData!$G:$G,MATCH(J379,EffectData!$C:$C,0)),"")&amp;";")</f>
        <v>103021001;</v>
      </c>
      <c r="L379" s="561" t="str">
        <f t="shared" si="919"/>
        <v>醉君侯刀铭踏胡城3</v>
      </c>
      <c r="M379" s="561" t="str">
        <f>IF(IFERROR(INDEX(EffectData!$G:$G,MATCH(L379,EffectData!$C:$C,0)),"")&amp;";"=";","",IFERROR(INDEX(EffectData!$G:$G,MATCH(L379,EffectData!$C:$C,0)),"")&amp;";")</f>
        <v>103021002;</v>
      </c>
      <c r="N379" s="561" t="str">
        <f t="shared" si="920"/>
        <v>醉君侯刀铭踏胡城4</v>
      </c>
      <c r="O379" t="str">
        <f>IFERROR(INDEX(EffectData!$G:$G,MATCH(O378,EffectData!$C:$C,0)),"")</f>
        <v/>
      </c>
    </row>
    <row r="380" spans="1:15" x14ac:dyDescent="0.25">
      <c r="A380" s="789">
        <f>VLOOKUP(C380,Sheet3!$C:$AP,40,0)</f>
        <v>1030211</v>
      </c>
      <c r="B380" s="790" t="s">
        <v>430</v>
      </c>
      <c r="C380" s="166" t="s">
        <v>438</v>
      </c>
      <c r="D380" s="166" t="s">
        <v>438</v>
      </c>
      <c r="E380" s="166"/>
      <c r="F380" s="166" t="str">
        <f t="shared" si="916"/>
        <v>103021100;</v>
      </c>
      <c r="G380" s="788">
        <v>0</v>
      </c>
      <c r="H380" s="561" t="str">
        <f t="shared" si="917"/>
        <v>醉君侯刀铭醉里狂歌1</v>
      </c>
      <c r="I380" s="561" t="str">
        <f>IF(IFERROR(INDEX(EffectData!$G:$G,MATCH(H380,EffectData!$C:$C,0)),"")&amp;";"=";","",IFERROR(INDEX(EffectData!$G:$G,MATCH(H380,EffectData!$C:$C,0)),"")&amp;";")</f>
        <v>103021100;</v>
      </c>
      <c r="J380" s="561" t="str">
        <f t="shared" si="918"/>
        <v>醉君侯刀铭醉里狂歌2</v>
      </c>
      <c r="K380" s="561" t="str">
        <f>IF(IFERROR(INDEX(EffectData!$G:$G,MATCH(J380,EffectData!$C:$C,0)),"")&amp;";"=";","",IFERROR(INDEX(EffectData!$G:$G,MATCH(J380,EffectData!$C:$C,0)),"")&amp;";")</f>
        <v/>
      </c>
      <c r="L380" s="561" t="str">
        <f t="shared" si="919"/>
        <v>醉君侯刀铭醉里狂歌3</v>
      </c>
      <c r="M380" s="561" t="str">
        <f>IF(IFERROR(INDEX(EffectData!$G:$G,MATCH(L380,EffectData!$C:$C,0)),"")&amp;";"=";","",IFERROR(INDEX(EffectData!$G:$G,MATCH(L380,EffectData!$C:$C,0)),"")&amp;";")</f>
        <v/>
      </c>
      <c r="N380" s="561" t="str">
        <f t="shared" si="920"/>
        <v>醉君侯刀铭醉里狂歌4</v>
      </c>
      <c r="O380" t="str">
        <f>IFERROR(INDEX(EffectData!$G:$G,MATCH(O379,EffectData!$C:$C,0)),"")</f>
        <v/>
      </c>
    </row>
    <row r="381" spans="1:15" x14ac:dyDescent="0.25">
      <c r="A381" s="785">
        <f>VLOOKUP(C381,Sheet3!$C:$AP,40,0)</f>
        <v>1040102</v>
      </c>
      <c r="B381" s="638" t="s">
        <v>439</v>
      </c>
      <c r="C381" s="638" t="s">
        <v>440</v>
      </c>
      <c r="D381" s="638" t="s">
        <v>440</v>
      </c>
      <c r="E381" s="785"/>
      <c r="F381" s="785" t="str">
        <f t="shared" si="916"/>
        <v>104010200;</v>
      </c>
      <c r="G381" s="665">
        <v>0</v>
      </c>
      <c r="H381" s="561" t="str">
        <f t="shared" si="917"/>
        <v>北顾枪法固边陲1</v>
      </c>
      <c r="I381" s="561" t="str">
        <f>IF(IFERROR(INDEX(EffectData!$G:$G,MATCH(H381,EffectData!$C:$C,0)),"")&amp;";"=";","",IFERROR(INDEX(EffectData!$G:$G,MATCH(H381,EffectData!$C:$C,0)),"")&amp;";")</f>
        <v>104010200;</v>
      </c>
      <c r="J381" s="561" t="str">
        <f t="shared" si="918"/>
        <v>北顾枪法固边陲2</v>
      </c>
      <c r="K381" s="561" t="str">
        <f>IF(IFERROR(INDEX(EffectData!$G:$G,MATCH(J381,EffectData!$C:$C,0)),"")&amp;";"=";","",IFERROR(INDEX(EffectData!$G:$G,MATCH(J381,EffectData!$C:$C,0)),"")&amp;";")</f>
        <v/>
      </c>
      <c r="L381" s="561" t="str">
        <f t="shared" si="919"/>
        <v>北顾枪法固边陲3</v>
      </c>
      <c r="N381" s="561" t="str">
        <f t="shared" si="920"/>
        <v>北顾枪法固边陲4</v>
      </c>
      <c r="O381" t="str">
        <f>IFERROR(INDEX(EffectData!$G:$G,MATCH(#REF!,EffectData!$C:$C,0)),"")</f>
        <v/>
      </c>
    </row>
    <row r="382" spans="1:15" x14ac:dyDescent="0.25">
      <c r="A382" s="785">
        <f>VLOOKUP(C382,Sheet3!$C:$AP,40,0)</f>
        <v>1040104</v>
      </c>
      <c r="B382" s="638" t="s">
        <v>439</v>
      </c>
      <c r="C382" s="638" t="s">
        <v>441</v>
      </c>
      <c r="D382" s="638" t="s">
        <v>441</v>
      </c>
      <c r="E382" s="785"/>
      <c r="F382" s="785" t="str">
        <f t="shared" ref="F382" si="921">I382&amp;K382&amp;M382</f>
        <v>104010400;</v>
      </c>
      <c r="G382" s="665">
        <v>0</v>
      </c>
      <c r="H382" s="561" t="str">
        <f t="shared" ref="H382" si="922">B382&amp;C382&amp;$I$2</f>
        <v>北顾枪法挑山阙1</v>
      </c>
      <c r="I382" s="561" t="str">
        <f>IF(IFERROR(INDEX(EffectData!$G:$G,MATCH(H382,EffectData!$C:$C,0)),"")&amp;";"=";","",IFERROR(INDEX(EffectData!$G:$G,MATCH(H382,EffectData!$C:$C,0)),"")&amp;";")</f>
        <v>104010400;</v>
      </c>
      <c r="J382" s="561" t="str">
        <f t="shared" ref="J382" si="923">B382&amp;C382&amp;$K$2</f>
        <v>北顾枪法挑山阙2</v>
      </c>
      <c r="K382" s="561" t="str">
        <f>IF(IFERROR(INDEX(EffectData!$G:$G,MATCH(J382,EffectData!$C:$C,0)),"")&amp;";"=";","",IFERROR(INDEX(EffectData!$G:$G,MATCH(J382,EffectData!$C:$C,0)),"")&amp;";")</f>
        <v/>
      </c>
      <c r="L382" s="561" t="str">
        <f t="shared" ref="L382" si="924">B382&amp;C382&amp;$M$2</f>
        <v>北顾枪法挑山阙3</v>
      </c>
      <c r="N382" s="561" t="str">
        <f t="shared" ref="N382" si="925">B382&amp;C382&amp;$O$2</f>
        <v>北顾枪法挑山阙4</v>
      </c>
      <c r="O382" t="str">
        <f>IFERROR(INDEX(EffectData!$G:$G,MATCH(#REF!,EffectData!$C:$C,0)),"")</f>
        <v/>
      </c>
    </row>
    <row r="383" spans="1:15" x14ac:dyDescent="0.25">
      <c r="A383" s="785">
        <f>VLOOKUP(C383,Sheet3!$C:$AP,40,0)</f>
        <v>1040106</v>
      </c>
      <c r="B383" s="638" t="s">
        <v>439</v>
      </c>
      <c r="C383" s="638" t="s">
        <v>442</v>
      </c>
      <c r="D383" s="638" t="s">
        <v>442</v>
      </c>
      <c r="E383" s="785"/>
      <c r="F383" s="785" t="str">
        <f t="shared" ref="F383" si="926">I383&amp;K383&amp;M383</f>
        <v>104010600;</v>
      </c>
      <c r="G383" s="665">
        <v>0</v>
      </c>
      <c r="H383" s="561" t="str">
        <f t="shared" ref="H383" si="927">B383&amp;C383&amp;$I$2</f>
        <v>北顾枪法载催军1</v>
      </c>
      <c r="I383" s="561" t="str">
        <f>IF(IFERROR(INDEX(EffectData!$G:$G,MATCH(H383,EffectData!$C:$C,0)),"")&amp;";"=";","",IFERROR(INDEX(EffectData!$G:$G,MATCH(H383,EffectData!$C:$C,0)),"")&amp;";")</f>
        <v>104010600;</v>
      </c>
      <c r="J383" s="561" t="str">
        <f t="shared" ref="J383" si="928">B383&amp;C383&amp;$K$2</f>
        <v>北顾枪法载催军2</v>
      </c>
      <c r="K383" s="561" t="str">
        <f>IF(IFERROR(INDEX(EffectData!$G:$G,MATCH(J383,EffectData!$C:$C,0)),"")&amp;";"=";","",IFERROR(INDEX(EffectData!$G:$G,MATCH(J383,EffectData!$C:$C,0)),"")&amp;";")</f>
        <v/>
      </c>
      <c r="L383" s="561" t="str">
        <f t="shared" ref="L383" si="929">B383&amp;C383&amp;$M$2</f>
        <v>北顾枪法载催军3</v>
      </c>
      <c r="N383" s="561" t="str">
        <f t="shared" ref="N383" si="930">B383&amp;C383&amp;$O$2</f>
        <v>北顾枪法载催军4</v>
      </c>
      <c r="O383" t="str">
        <f>IFERROR(INDEX(EffectData!$G:$G,MATCH(#REF!,EffectData!$C:$C,0)),"")</f>
        <v/>
      </c>
    </row>
    <row r="384" spans="1:15" x14ac:dyDescent="0.25">
      <c r="A384" s="785">
        <f>VLOOKUP(C384,Sheet3!$C:$AP,40,0)</f>
        <v>1040107</v>
      </c>
      <c r="B384" s="638" t="s">
        <v>439</v>
      </c>
      <c r="C384" s="638" t="s">
        <v>443</v>
      </c>
      <c r="D384" s="638" t="s">
        <v>443</v>
      </c>
      <c r="E384" s="785"/>
      <c r="F384" s="785" t="str">
        <f t="shared" ref="F384" si="931">I384&amp;K384&amp;M384</f>
        <v>104010700;</v>
      </c>
      <c r="G384" s="665">
        <v>0</v>
      </c>
      <c r="H384" s="561" t="str">
        <f t="shared" ref="H384" si="932">B384&amp;C384&amp;$I$2</f>
        <v>北顾枪法伐破釜1</v>
      </c>
      <c r="I384" s="561" t="str">
        <f>IF(IFERROR(INDEX(EffectData!$G:$G,MATCH(H384,EffectData!$C:$C,0)),"")&amp;";"=";","",IFERROR(INDEX(EffectData!$G:$G,MATCH(H384,EffectData!$C:$C,0)),"")&amp;";")</f>
        <v>104010700;</v>
      </c>
      <c r="J384" s="561" t="str">
        <f t="shared" ref="J384" si="933">B384&amp;C384&amp;$K$2</f>
        <v>北顾枪法伐破釜2</v>
      </c>
      <c r="K384" s="561" t="str">
        <f>IF(IFERROR(INDEX(EffectData!$G:$G,MATCH(J384,EffectData!$C:$C,0)),"")&amp;";"=";","",IFERROR(INDEX(EffectData!$G:$G,MATCH(J384,EffectData!$C:$C,0)),"")&amp;";")</f>
        <v/>
      </c>
      <c r="L384" s="561" t="str">
        <f t="shared" ref="L384" si="934">B384&amp;C384&amp;$M$2</f>
        <v>北顾枪法伐破釜3</v>
      </c>
      <c r="N384" s="561" t="str">
        <f t="shared" ref="N384" si="935">B384&amp;C384&amp;$O$2</f>
        <v>北顾枪法伐破釜4</v>
      </c>
      <c r="O384" t="str">
        <f>IFERROR(INDEX(EffectData!$G:$G,MATCH(#REF!,EffectData!$C:$C,0)),"")</f>
        <v/>
      </c>
    </row>
    <row r="385" spans="1:15" x14ac:dyDescent="0.25">
      <c r="A385" s="785">
        <f>VLOOKUP(C385,Sheet3!$C:$AP,40,0)</f>
        <v>1040108</v>
      </c>
      <c r="B385" s="638" t="s">
        <v>439</v>
      </c>
      <c r="C385" s="638" t="s">
        <v>444</v>
      </c>
      <c r="D385" s="638" t="s">
        <v>444</v>
      </c>
      <c r="E385" s="785"/>
      <c r="F385" s="785" t="str">
        <f t="shared" ref="F385:F388" si="936">I385&amp;K385&amp;M385</f>
        <v>104010800;104010801;</v>
      </c>
      <c r="G385" s="665">
        <v>0</v>
      </c>
      <c r="H385" s="561" t="str">
        <f t="shared" ref="H385:H388" si="937">B385&amp;C385&amp;$I$2</f>
        <v>北顾枪法断坚阵1</v>
      </c>
      <c r="I385" s="561" t="str">
        <f>IF(IFERROR(INDEX(EffectData!$G:$G,MATCH(H385,EffectData!$C:$C,0)),"")&amp;";"=";","",IFERROR(INDEX(EffectData!$G:$G,MATCH(H385,EffectData!$C:$C,0)),"")&amp;";")</f>
        <v>104010800;</v>
      </c>
      <c r="J385" s="561" t="str">
        <f t="shared" ref="J385:J388" si="938">B385&amp;C385&amp;$K$2</f>
        <v>北顾枪法断坚阵2</v>
      </c>
      <c r="K385" s="561" t="str">
        <f>IF(IFERROR(INDEX(EffectData!$G:$G,MATCH(J385,EffectData!$C:$C,0)),"")&amp;";"=";","",IFERROR(INDEX(EffectData!$G:$G,MATCH(J385,EffectData!$C:$C,0)),"")&amp;";")</f>
        <v>104010801;</v>
      </c>
      <c r="L385" s="561" t="str">
        <f t="shared" ref="L385:L388" si="939">B385&amp;C385&amp;$M$2</f>
        <v>北顾枪法断坚阵3</v>
      </c>
      <c r="N385" s="561" t="str">
        <f t="shared" ref="N385:N388" si="940">B385&amp;C385&amp;$O$2</f>
        <v>北顾枪法断坚阵4</v>
      </c>
      <c r="O385" t="str">
        <f>IFERROR(INDEX(EffectData!$G:$G,MATCH(#REF!,EffectData!$C:$C,0)),"")</f>
        <v/>
      </c>
    </row>
    <row r="386" spans="1:15" x14ac:dyDescent="0.25">
      <c r="A386" s="785">
        <f>VLOOKUP(C386,Sheet3!$C:$AP,40,0)</f>
        <v>1040110</v>
      </c>
      <c r="B386" s="638" t="s">
        <v>439</v>
      </c>
      <c r="C386" s="638" t="s">
        <v>445</v>
      </c>
      <c r="D386" s="638" t="s">
        <v>445</v>
      </c>
      <c r="E386" s="785"/>
      <c r="F386" s="785" t="str">
        <f t="shared" ref="F386" si="941">I386&amp;K386&amp;M386</f>
        <v>104011000;</v>
      </c>
      <c r="G386" s="665">
        <v>0</v>
      </c>
      <c r="H386" s="561" t="str">
        <f t="shared" ref="H386" si="942">B386&amp;C386&amp;$I$2</f>
        <v>北顾枪法踏山河1</v>
      </c>
      <c r="I386" s="561" t="str">
        <f>IF(IFERROR(INDEX(EffectData!$G:$G,MATCH(H386,EffectData!$C:$C,0)),"")&amp;";"=";","",IFERROR(INDEX(EffectData!$G:$G,MATCH(H386,EffectData!$C:$C,0)),"")&amp;";")</f>
        <v>104011000;</v>
      </c>
      <c r="J386" s="561" t="str">
        <f t="shared" ref="J386" si="943">B386&amp;C386&amp;$K$2</f>
        <v>北顾枪法踏山河2</v>
      </c>
      <c r="K386" s="561" t="str">
        <f>IF(IFERROR(INDEX(EffectData!$G:$G,MATCH(J386,EffectData!$C:$C,0)),"")&amp;";"=";","",IFERROR(INDEX(EffectData!$G:$G,MATCH(J386,EffectData!$C:$C,0)),"")&amp;";")</f>
        <v/>
      </c>
      <c r="L386" s="561" t="str">
        <f t="shared" ref="L386" si="944">B386&amp;C386&amp;$M$2</f>
        <v>北顾枪法踏山河3</v>
      </c>
      <c r="N386" s="561" t="str">
        <f t="shared" ref="N386" si="945">B386&amp;C386&amp;$O$2</f>
        <v>北顾枪法踏山河4</v>
      </c>
      <c r="O386" t="str">
        <f>IFERROR(INDEX(EffectData!$G:$G,MATCH(#REF!,EffectData!$C:$C,0)),"")</f>
        <v/>
      </c>
    </row>
    <row r="387" spans="1:15" x14ac:dyDescent="0.25">
      <c r="A387" s="785">
        <f>VLOOKUP(C387,Sheet3!$C:$AP,40,0)</f>
        <v>1040111</v>
      </c>
      <c r="B387" s="638" t="s">
        <v>439</v>
      </c>
      <c r="C387" s="638" t="s">
        <v>446</v>
      </c>
      <c r="D387" s="638" t="s">
        <v>446</v>
      </c>
      <c r="E387" s="785"/>
      <c r="F387" s="785" t="str">
        <f t="shared" ref="F387" si="946">I387&amp;K387&amp;M387</f>
        <v>104011100;</v>
      </c>
      <c r="G387" s="665">
        <v>0</v>
      </c>
      <c r="H387" s="561" t="str">
        <f t="shared" ref="H387" si="947">B387&amp;C387&amp;$I$2</f>
        <v>北顾枪法镇沙场1</v>
      </c>
      <c r="I387" s="561" t="str">
        <f>IF(IFERROR(INDEX(EffectData!$G:$G,MATCH(H387,EffectData!$C:$C,0)),"")&amp;";"=";","",IFERROR(INDEX(EffectData!$G:$G,MATCH(H387,EffectData!$C:$C,0)),"")&amp;";")</f>
        <v>104011100;</v>
      </c>
      <c r="J387" s="561" t="str">
        <f t="shared" ref="J387" si="948">B387&amp;C387&amp;$K$2</f>
        <v>北顾枪法镇沙场2</v>
      </c>
      <c r="K387" s="561" t="str">
        <f>IF(IFERROR(INDEX(EffectData!$G:$G,MATCH(J387,EffectData!$C:$C,0)),"")&amp;";"=";","",IFERROR(INDEX(EffectData!$G:$G,MATCH(J387,EffectData!$C:$C,0)),"")&amp;";")</f>
        <v/>
      </c>
      <c r="L387" s="561" t="str">
        <f t="shared" ref="L387" si="949">B387&amp;C387&amp;$M$2</f>
        <v>北顾枪法镇沙场3</v>
      </c>
      <c r="N387" s="561" t="str">
        <f t="shared" ref="N387" si="950">B387&amp;C387&amp;$O$2</f>
        <v>北顾枪法镇沙场4</v>
      </c>
      <c r="O387" t="str">
        <f>IFERROR(INDEX(EffectData!$G:$G,MATCH(#REF!,EffectData!$C:$C,0)),"")</f>
        <v/>
      </c>
    </row>
    <row r="388" spans="1:15" x14ac:dyDescent="0.25">
      <c r="A388" s="786">
        <f>VLOOKUP(C388,Sheet3!$C:$AP,40,0)</f>
        <v>1040202</v>
      </c>
      <c r="B388" s="786" t="s">
        <v>447</v>
      </c>
      <c r="C388" s="786" t="s">
        <v>448</v>
      </c>
      <c r="D388" s="786" t="s">
        <v>448</v>
      </c>
      <c r="E388" s="786"/>
      <c r="F388" s="786" t="str">
        <f t="shared" si="936"/>
        <v>104020200;</v>
      </c>
      <c r="G388" s="36">
        <v>0</v>
      </c>
      <c r="H388" s="561" t="str">
        <f t="shared" si="937"/>
        <v>玄黄入阵旌入阵鼓1</v>
      </c>
      <c r="I388" s="561" t="str">
        <f>IF(IFERROR(INDEX(EffectData!$G:$G,MATCH(H388,EffectData!$C:$C,0)),"")&amp;";"=";","",IFERROR(INDEX(EffectData!$G:$G,MATCH(H388,EffectData!$C:$C,0)),"")&amp;";")</f>
        <v>104020200;</v>
      </c>
      <c r="J388" s="561" t="str">
        <f t="shared" si="938"/>
        <v>玄黄入阵旌入阵鼓2</v>
      </c>
      <c r="K388" s="561" t="str">
        <f>IF(IFERROR(INDEX(EffectData!$G:$G,MATCH(J388,EffectData!$C:$C,0)),"")&amp;";"=";","",IFERROR(INDEX(EffectData!$G:$G,MATCH(J388,EffectData!$C:$C,0)),"")&amp;";")</f>
        <v/>
      </c>
      <c r="L388" s="561" t="str">
        <f t="shared" si="939"/>
        <v>玄黄入阵旌入阵鼓3</v>
      </c>
      <c r="N388" s="561" t="str">
        <f t="shared" si="940"/>
        <v>玄黄入阵旌入阵鼓4</v>
      </c>
      <c r="O388" t="str">
        <f>IFERROR(INDEX(EffectData!$G:$G,MATCH(O385,EffectData!$C:$C,0)),"")</f>
        <v/>
      </c>
    </row>
    <row r="389" spans="1:15" x14ac:dyDescent="0.25">
      <c r="A389" s="786">
        <f>VLOOKUP(C389,Sheet3!$C:$AP,40,0)</f>
        <v>1040204</v>
      </c>
      <c r="B389" s="786" t="s">
        <v>447</v>
      </c>
      <c r="C389" s="786" t="s">
        <v>449</v>
      </c>
      <c r="D389" s="786" t="s">
        <v>449</v>
      </c>
      <c r="E389" s="786"/>
      <c r="F389" s="786" t="str">
        <f t="shared" ref="F389" si="951">I389&amp;K389&amp;M389</f>
        <v>104020400;</v>
      </c>
      <c r="G389" s="36">
        <v>0</v>
      </c>
      <c r="H389" s="561" t="str">
        <f t="shared" ref="H389" si="952">B389&amp;C389&amp;$I$2</f>
        <v>玄黄入阵旌兵主蚩1</v>
      </c>
      <c r="I389" s="561" t="str">
        <f>IF(IFERROR(INDEX(EffectData!$G:$G,MATCH(H389,EffectData!$C:$C,0)),"")&amp;";"=";","",IFERROR(INDEX(EffectData!$G:$G,MATCH(H389,EffectData!$C:$C,0)),"")&amp;";")</f>
        <v>104020400;</v>
      </c>
      <c r="J389" s="561" t="str">
        <f t="shared" ref="J389" si="953">B389&amp;C389&amp;$K$2</f>
        <v>玄黄入阵旌兵主蚩2</v>
      </c>
      <c r="K389" s="561" t="str">
        <f>IF(IFERROR(INDEX(EffectData!$G:$G,MATCH(J389,EffectData!$C:$C,0)),"")&amp;";"=";","",IFERROR(INDEX(EffectData!$G:$G,MATCH(J389,EffectData!$C:$C,0)),"")&amp;";")</f>
        <v/>
      </c>
      <c r="L389" s="561" t="str">
        <f t="shared" ref="L389" si="954">B389&amp;C389&amp;$M$2</f>
        <v>玄黄入阵旌兵主蚩3</v>
      </c>
      <c r="N389" s="561" t="str">
        <f t="shared" ref="N389" si="955">B389&amp;C389&amp;$O$2</f>
        <v>玄黄入阵旌兵主蚩4</v>
      </c>
      <c r="O389" t="str">
        <f>IFERROR(INDEX(EffectData!$G:$G,MATCH(O388,EffectData!$C:$C,0)),"")</f>
        <v/>
      </c>
    </row>
    <row r="390" spans="1:15" x14ac:dyDescent="0.25">
      <c r="A390" s="786">
        <f>VLOOKUP(C390,Sheet3!$C:$AP,40,0)</f>
        <v>1040206</v>
      </c>
      <c r="B390" s="786" t="s">
        <v>447</v>
      </c>
      <c r="C390" s="714" t="s">
        <v>450</v>
      </c>
      <c r="D390" s="714" t="s">
        <v>450</v>
      </c>
      <c r="E390" s="786"/>
      <c r="F390" s="786" t="str">
        <f t="shared" ref="F390:F398" si="956">I390&amp;K390&amp;M390</f>
        <v>104020600;</v>
      </c>
      <c r="G390" s="36">
        <v>0</v>
      </c>
      <c r="H390" s="561" t="str">
        <f t="shared" ref="H390:H399" si="957">B390&amp;C390&amp;$I$2</f>
        <v>玄黄入阵旌觐卸甲1</v>
      </c>
      <c r="I390" s="561" t="str">
        <f>IF(IFERROR(INDEX(EffectData!$G:$G,MATCH(H390,EffectData!$C:$C,0)),"")&amp;";"=";","",IFERROR(INDEX(EffectData!$G:$G,MATCH(H390,EffectData!$C:$C,0)),"")&amp;";")</f>
        <v>104020600;</v>
      </c>
      <c r="J390" s="561" t="str">
        <f t="shared" ref="J390:J399" si="958">B390&amp;C390&amp;$K$2</f>
        <v>玄黄入阵旌觐卸甲2</v>
      </c>
      <c r="K390" s="561" t="str">
        <f>IF(IFERROR(INDEX(EffectData!$G:$G,MATCH(J390,EffectData!$C:$C,0)),"")&amp;";"=";","",IFERROR(INDEX(EffectData!$G:$G,MATCH(J390,EffectData!$C:$C,0)),"")&amp;";")</f>
        <v/>
      </c>
      <c r="L390" s="561" t="str">
        <f t="shared" ref="L390:L399" si="959">B390&amp;C390&amp;$M$2</f>
        <v>玄黄入阵旌觐卸甲3</v>
      </c>
      <c r="N390" s="561" t="str">
        <f t="shared" ref="N390:N399" si="960">B390&amp;C390&amp;$O$2</f>
        <v>玄黄入阵旌觐卸甲4</v>
      </c>
      <c r="O390" t="str">
        <f>IFERROR(INDEX(EffectData!$G:$G,MATCH(O389,EffectData!$C:$C,0)),"")</f>
        <v/>
      </c>
    </row>
    <row r="391" spans="1:15" x14ac:dyDescent="0.25">
      <c r="A391" s="786">
        <f>VLOOKUP(C391,Sheet3!$C:$AP,40,0)</f>
        <v>1040207</v>
      </c>
      <c r="B391" s="786" t="s">
        <v>447</v>
      </c>
      <c r="C391" s="714" t="s">
        <v>451</v>
      </c>
      <c r="D391" s="714" t="s">
        <v>451</v>
      </c>
      <c r="E391" s="786"/>
      <c r="F391" s="786" t="str">
        <f t="shared" si="956"/>
        <v>104020700;</v>
      </c>
      <c r="G391" s="36">
        <v>0</v>
      </c>
      <c r="H391" s="561" t="str">
        <f t="shared" si="957"/>
        <v>玄黄入阵旌敕封玄1</v>
      </c>
      <c r="I391" s="561" t="str">
        <f>IF(IFERROR(INDEX(EffectData!$G:$G,MATCH(H391,EffectData!$C:$C,0)),"")&amp;";"=";","",IFERROR(INDEX(EffectData!$G:$G,MATCH(H391,EffectData!$C:$C,0)),"")&amp;";")</f>
        <v>104020700;</v>
      </c>
      <c r="J391" s="561" t="str">
        <f t="shared" si="958"/>
        <v>玄黄入阵旌敕封玄2</v>
      </c>
      <c r="K391" s="561" t="str">
        <f>IF(IFERROR(INDEX(EffectData!$G:$G,MATCH(J391,EffectData!$C:$C,0)),"")&amp;";"=";","",IFERROR(INDEX(EffectData!$G:$G,MATCH(J391,EffectData!$C:$C,0)),"")&amp;";")</f>
        <v/>
      </c>
      <c r="L391" s="561" t="str">
        <f t="shared" si="959"/>
        <v>玄黄入阵旌敕封玄3</v>
      </c>
      <c r="N391" s="561" t="str">
        <f t="shared" si="960"/>
        <v>玄黄入阵旌敕封玄4</v>
      </c>
      <c r="O391" t="str">
        <f>IFERROR(INDEX(EffectData!$G:$G,MATCH(O388,EffectData!$C:$C,0)),"")</f>
        <v/>
      </c>
    </row>
    <row r="392" spans="1:15" x14ac:dyDescent="0.25">
      <c r="A392" s="786">
        <f>VLOOKUP(C392,Sheet3!$C:$AP,40,0)</f>
        <v>1040208</v>
      </c>
      <c r="B392" s="786" t="s">
        <v>447</v>
      </c>
      <c r="C392" s="32" t="s">
        <v>452</v>
      </c>
      <c r="D392" s="32" t="s">
        <v>452</v>
      </c>
      <c r="E392" s="786"/>
      <c r="F392" s="786" t="str">
        <f t="shared" ref="F392" si="961">I392&amp;K392&amp;M392</f>
        <v>104020800;</v>
      </c>
      <c r="G392" s="36">
        <v>0</v>
      </c>
      <c r="H392" s="561" t="str">
        <f t="shared" ref="H392" si="962">B392&amp;C392&amp;$I$2</f>
        <v>玄黄入阵旌百战于野1</v>
      </c>
      <c r="I392" s="561" t="str">
        <f>IF(IFERROR(INDEX(EffectData!$G:$G,MATCH(H392,EffectData!$C:$C,0)),"")&amp;";"=";","",IFERROR(INDEX(EffectData!$G:$G,MATCH(H392,EffectData!$C:$C,0)),"")&amp;";")</f>
        <v>104020800;</v>
      </c>
      <c r="J392" s="561" t="str">
        <f t="shared" ref="J392" si="963">B392&amp;C392&amp;$K$2</f>
        <v>玄黄入阵旌百战于野2</v>
      </c>
      <c r="K392" s="561" t="str">
        <f>IF(IFERROR(INDEX(EffectData!$G:$G,MATCH(J392,EffectData!$C:$C,0)),"")&amp;";"=";","",IFERROR(INDEX(EffectData!$G:$G,MATCH(J392,EffectData!$C:$C,0)),"")&amp;";")</f>
        <v/>
      </c>
      <c r="L392" s="561" t="str">
        <f t="shared" ref="L392" si="964">B392&amp;C392&amp;$M$2</f>
        <v>玄黄入阵旌百战于野3</v>
      </c>
      <c r="N392" s="561" t="str">
        <f t="shared" ref="N392" si="965">B392&amp;C392&amp;$O$2</f>
        <v>玄黄入阵旌百战于野4</v>
      </c>
      <c r="O392" t="str">
        <f>IFERROR(INDEX(EffectData!$G:$G,MATCH(O391,EffectData!$C:$C,0)),"")</f>
        <v/>
      </c>
    </row>
    <row r="393" spans="1:15" x14ac:dyDescent="0.25">
      <c r="A393" s="786">
        <f>VLOOKUP(C393,Sheet3!$C:$AP,40,0)</f>
        <v>1040209</v>
      </c>
      <c r="B393" s="786" t="s">
        <v>447</v>
      </c>
      <c r="C393" s="714" t="s">
        <v>453</v>
      </c>
      <c r="D393" s="714" t="s">
        <v>453</v>
      </c>
      <c r="E393" s="786"/>
      <c r="F393" s="786" t="str">
        <f t="shared" si="956"/>
        <v>104020900;104020901;</v>
      </c>
      <c r="G393" s="36">
        <v>0</v>
      </c>
      <c r="H393" s="561" t="str">
        <f t="shared" si="957"/>
        <v>玄黄入阵旌辕镇厌1</v>
      </c>
      <c r="I393" s="561" t="str">
        <f>IF(IFERROR(INDEX(EffectData!$G:$G,MATCH(H393,EffectData!$C:$C,0)),"")&amp;";"=";","",IFERROR(INDEX(EffectData!$G:$G,MATCH(H393,EffectData!$C:$C,0)),"")&amp;";")</f>
        <v>104020900;</v>
      </c>
      <c r="J393" s="561" t="str">
        <f t="shared" si="958"/>
        <v>玄黄入阵旌辕镇厌2</v>
      </c>
      <c r="K393" s="561" t="str">
        <f>IF(IFERROR(INDEX(EffectData!$G:$G,MATCH(J393,EffectData!$C:$C,0)),"")&amp;";"=";","",IFERROR(INDEX(EffectData!$G:$G,MATCH(J393,EffectData!$C:$C,0)),"")&amp;";")</f>
        <v>104020901;</v>
      </c>
      <c r="L393" s="561" t="str">
        <f t="shared" si="959"/>
        <v>玄黄入阵旌辕镇厌3</v>
      </c>
      <c r="N393" s="561" t="str">
        <f t="shared" si="960"/>
        <v>玄黄入阵旌辕镇厌4</v>
      </c>
      <c r="O393" t="str">
        <f>IFERROR(INDEX(EffectData!$G:$G,MATCH(O390,EffectData!$C:$C,0)),"")</f>
        <v/>
      </c>
    </row>
    <row r="394" spans="1:15" x14ac:dyDescent="0.25">
      <c r="A394" s="786">
        <f>VLOOKUP(C394,Sheet3!$C:$AP,40,0)</f>
        <v>1040210</v>
      </c>
      <c r="B394" s="786" t="s">
        <v>447</v>
      </c>
      <c r="C394" s="714" t="s">
        <v>454</v>
      </c>
      <c r="D394" s="714" t="s">
        <v>454</v>
      </c>
      <c r="E394" s="786"/>
      <c r="F394" s="786" t="str">
        <f t="shared" si="956"/>
        <v>104021000;104021001;104021002;</v>
      </c>
      <c r="G394" s="36">
        <v>0</v>
      </c>
      <c r="H394" s="561" t="str">
        <f t="shared" si="957"/>
        <v>玄黄入阵旌诛祟破邪1</v>
      </c>
      <c r="I394" s="561" t="str">
        <f>IF(IFERROR(INDEX(EffectData!$G:$G,MATCH(H394,EffectData!$C:$C,0)),"")&amp;";"=";","",IFERROR(INDEX(EffectData!$G:$G,MATCH(H394,EffectData!$C:$C,0)),"")&amp;";")</f>
        <v>104021000;</v>
      </c>
      <c r="J394" s="561" t="str">
        <f t="shared" si="958"/>
        <v>玄黄入阵旌诛祟破邪2</v>
      </c>
      <c r="K394" s="561" t="str">
        <f>IF(IFERROR(INDEX(EffectData!$G:$G,MATCH(J394,EffectData!$C:$C,0)),"")&amp;";"=";","",IFERROR(INDEX(EffectData!$G:$G,MATCH(J394,EffectData!$C:$C,0)),"")&amp;";")</f>
        <v>104021001;</v>
      </c>
      <c r="L394" s="561" t="str">
        <f t="shared" si="959"/>
        <v>玄黄入阵旌诛祟破邪3</v>
      </c>
      <c r="M394" s="561" t="str">
        <f>IF(IFERROR(INDEX(EffectData!$G:$G,MATCH(L394,EffectData!$C:$C,0)),"")&amp;";"=";","",IFERROR(INDEX(EffectData!$G:$G,MATCH(L394,EffectData!$C:$C,0)),"")&amp;";")</f>
        <v>104021002;</v>
      </c>
      <c r="N394" s="561" t="str">
        <f t="shared" si="960"/>
        <v>玄黄入阵旌诛祟破邪4</v>
      </c>
      <c r="O394" t="str">
        <f>IFERROR(INDEX(EffectData!$G:$G,MATCH(O393,EffectData!$C:$C,0)),"")</f>
        <v/>
      </c>
    </row>
    <row r="395" spans="1:15" x14ac:dyDescent="0.25">
      <c r="A395" s="786">
        <f>VLOOKUP(C395,Sheet3!$C:$AP,40,0)</f>
        <v>1040211</v>
      </c>
      <c r="B395" s="786" t="s">
        <v>447</v>
      </c>
      <c r="C395" s="714" t="s">
        <v>455</v>
      </c>
      <c r="D395" s="714" t="s">
        <v>455</v>
      </c>
      <c r="E395" s="786"/>
      <c r="F395" s="786" t="str">
        <f t="shared" ref="F395" si="966">I395&amp;K395&amp;M395</f>
        <v>104021100;</v>
      </c>
      <c r="G395" s="36">
        <v>0</v>
      </c>
      <c r="H395" s="561" t="str">
        <f t="shared" ref="H395" si="967">B395&amp;C395&amp;$I$2</f>
        <v>玄黄入阵旌荡群邪1</v>
      </c>
      <c r="I395" s="561" t="str">
        <f>IF(IFERROR(INDEX(EffectData!$G:$G,MATCH(H395,EffectData!$C:$C,0)),"")&amp;";"=";","",IFERROR(INDEX(EffectData!$G:$G,MATCH(H395,EffectData!$C:$C,0)),"")&amp;";")</f>
        <v>104021100;</v>
      </c>
      <c r="J395" s="561" t="str">
        <f t="shared" ref="J395" si="968">B395&amp;C395&amp;$K$2</f>
        <v>玄黄入阵旌荡群邪2</v>
      </c>
      <c r="K395" s="561" t="str">
        <f>IF(IFERROR(INDEX(EffectData!$G:$G,MATCH(J395,EffectData!$C:$C,0)),"")&amp;";"=";","",IFERROR(INDEX(EffectData!$G:$G,MATCH(J395,EffectData!$C:$C,0)),"")&amp;";")</f>
        <v/>
      </c>
      <c r="L395" s="561" t="str">
        <f t="shared" ref="L395" si="969">B395&amp;C395&amp;$M$2</f>
        <v>玄黄入阵旌荡群邪3</v>
      </c>
      <c r="M395" s="561" t="str">
        <f>IF(IFERROR(INDEX(EffectData!$G:$G,MATCH(L395,EffectData!$C:$C,0)),"")&amp;";"=";","",IFERROR(INDEX(EffectData!$G:$G,MATCH(L395,EffectData!$C:$C,0)),"")&amp;";")</f>
        <v/>
      </c>
      <c r="N395" s="561" t="str">
        <f t="shared" ref="N395" si="970">B395&amp;C395&amp;$O$2</f>
        <v>玄黄入阵旌荡群邪4</v>
      </c>
      <c r="O395" t="str">
        <f>IFERROR(INDEX(EffectData!$G:$G,MATCH(O394,EffectData!$C:$C,0)),"")</f>
        <v/>
      </c>
    </row>
    <row r="396" spans="1:15" x14ac:dyDescent="0.25">
      <c r="A396" s="257">
        <f>VLOOKUP(C396,Sheet3!$C:$AP,40,0)</f>
        <v>1040302</v>
      </c>
      <c r="B396" s="701" t="s">
        <v>456</v>
      </c>
      <c r="C396" s="606" t="s">
        <v>457</v>
      </c>
      <c r="D396" s="606" t="s">
        <v>457</v>
      </c>
      <c r="E396" s="606"/>
      <c r="F396" s="606" t="str">
        <f t="shared" ref="F396" si="971">I396&amp;K396&amp;M396</f>
        <v>104030200;</v>
      </c>
      <c r="G396" s="788">
        <v>0</v>
      </c>
      <c r="H396" s="561" t="str">
        <f t="shared" ref="H396" si="972">B396&amp;C396&amp;$I$2</f>
        <v>众相菩提杖如如不动1</v>
      </c>
      <c r="I396" s="561" t="str">
        <f>IF(IFERROR(INDEX(EffectData!$G:$G,MATCH(H396,EffectData!$C:$C,0)),"")&amp;";"=";","",IFERROR(INDEX(EffectData!$G:$G,MATCH(H396,EffectData!$C:$C,0)),"")&amp;";")</f>
        <v>104030200;</v>
      </c>
      <c r="J396" s="561" t="str">
        <f t="shared" ref="J396" si="973">B396&amp;C396&amp;$K$2</f>
        <v>众相菩提杖如如不动2</v>
      </c>
      <c r="K396" s="561" t="str">
        <f>IF(IFERROR(INDEX(EffectData!$G:$G,MATCH(J396,EffectData!$C:$C,0)),"")&amp;";"=";","",IFERROR(INDEX(EffectData!$G:$G,MATCH(J396,EffectData!$C:$C,0)),"")&amp;";")</f>
        <v/>
      </c>
      <c r="L396" s="561" t="str">
        <f t="shared" ref="L396" si="974">B396&amp;C396&amp;$M$2</f>
        <v>众相菩提杖如如不动3</v>
      </c>
      <c r="M396" s="561" t="str">
        <f>IF(IFERROR(INDEX(EffectData!$G:$G,MATCH(L396,EffectData!$C:$C,0)),"")&amp;";"=";","",IFERROR(INDEX(EffectData!$G:$G,MATCH(L396,EffectData!$C:$C,0)),"")&amp;";")</f>
        <v/>
      </c>
      <c r="N396" s="561" t="str">
        <f t="shared" ref="N396" si="975">B396&amp;C396&amp;$O$2</f>
        <v>众相菩提杖如如不动4</v>
      </c>
      <c r="O396" t="str">
        <f>IFERROR(INDEX(EffectData!$G:$G,MATCH(O393,EffectData!$C:$C,0)),"")</f>
        <v/>
      </c>
    </row>
    <row r="397" spans="1:15" x14ac:dyDescent="0.25">
      <c r="A397" s="257">
        <f>VLOOKUP(C397,Sheet3!$C:$AP,40,0)</f>
        <v>1040304</v>
      </c>
      <c r="B397" s="701" t="s">
        <v>456</v>
      </c>
      <c r="C397" s="606" t="s">
        <v>458</v>
      </c>
      <c r="D397" s="606" t="s">
        <v>458</v>
      </c>
      <c r="E397" s="606"/>
      <c r="F397" s="606" t="str">
        <f t="shared" si="956"/>
        <v>104030400;</v>
      </c>
      <c r="G397" s="788">
        <v>0</v>
      </c>
      <c r="H397" s="561" t="str">
        <f t="shared" si="957"/>
        <v>众相菩提杖金钟无色1</v>
      </c>
      <c r="I397" s="561" t="str">
        <f>IF(IFERROR(INDEX(EffectData!$G:$G,MATCH(H397,EffectData!$C:$C,0)),"")&amp;";"=";","",IFERROR(INDEX(EffectData!$G:$G,MATCH(H397,EffectData!$C:$C,0)),"")&amp;";")</f>
        <v>104030400;</v>
      </c>
      <c r="J397" s="561" t="str">
        <f t="shared" si="958"/>
        <v>众相菩提杖金钟无色2</v>
      </c>
      <c r="K397" s="561" t="str">
        <f>IF(IFERROR(INDEX(EffectData!$G:$G,MATCH(J397,EffectData!$C:$C,0)),"")&amp;";"=";","",IFERROR(INDEX(EffectData!$G:$G,MATCH(J397,EffectData!$C:$C,0)),"")&amp;";")</f>
        <v/>
      </c>
      <c r="L397" s="561" t="str">
        <f t="shared" si="959"/>
        <v>众相菩提杖金钟无色3</v>
      </c>
      <c r="M397" s="561" t="str">
        <f>IF(IFERROR(INDEX(EffectData!$G:$G,MATCH(L397,EffectData!$C:$C,0)),"")&amp;";"=";","",IFERROR(INDEX(EffectData!$G:$G,MATCH(L397,EffectData!$C:$C,0)),"")&amp;";")</f>
        <v/>
      </c>
      <c r="N397" s="561" t="str">
        <f t="shared" si="960"/>
        <v>众相菩提杖金钟无色4</v>
      </c>
      <c r="O397" t="str">
        <f>IFERROR(INDEX(EffectData!$G:$G,MATCH(O394,EffectData!$C:$C,0)),"")</f>
        <v/>
      </c>
    </row>
    <row r="398" spans="1:15" x14ac:dyDescent="0.25">
      <c r="A398" s="257">
        <f>VLOOKUP(C398,Sheet3!$C:$AP,40,0)</f>
        <v>1040306</v>
      </c>
      <c r="B398" s="701" t="s">
        <v>456</v>
      </c>
      <c r="C398" s="606" t="s">
        <v>459</v>
      </c>
      <c r="D398" s="606" t="s">
        <v>459</v>
      </c>
      <c r="E398" s="606"/>
      <c r="F398" s="606" t="str">
        <f t="shared" si="956"/>
        <v>104030600;</v>
      </c>
      <c r="G398" s="788">
        <v>0</v>
      </c>
      <c r="H398" s="561" t="str">
        <f t="shared" si="957"/>
        <v>众相菩提杖枯荣禅1</v>
      </c>
      <c r="I398" s="561" t="str">
        <f>IF(IFERROR(INDEX(EffectData!$G:$G,MATCH(H398,EffectData!$C:$C,0)),"")&amp;";"=";","",IFERROR(INDEX(EffectData!$G:$G,MATCH(H398,EffectData!$C:$C,0)),"")&amp;";")</f>
        <v>104030600;</v>
      </c>
      <c r="J398" s="561" t="str">
        <f t="shared" si="958"/>
        <v>众相菩提杖枯荣禅2</v>
      </c>
      <c r="K398" s="561" t="str">
        <f>IF(IFERROR(INDEX(EffectData!$G:$G,MATCH(J398,EffectData!$C:$C,0)),"")&amp;";"=";","",IFERROR(INDEX(EffectData!$G:$G,MATCH(J398,EffectData!$C:$C,0)),"")&amp;";")</f>
        <v/>
      </c>
      <c r="L398" s="561" t="str">
        <f t="shared" si="959"/>
        <v>众相菩提杖枯荣禅3</v>
      </c>
      <c r="M398" s="561" t="str">
        <f>IF(IFERROR(INDEX(EffectData!$G:$G,MATCH(L398,EffectData!$C:$C,0)),"")&amp;";"=";","",IFERROR(INDEX(EffectData!$G:$G,MATCH(L398,EffectData!$C:$C,0)),"")&amp;";")</f>
        <v/>
      </c>
      <c r="N398" s="561" t="str">
        <f t="shared" si="960"/>
        <v>众相菩提杖枯荣禅4</v>
      </c>
      <c r="O398" t="str">
        <f>IFERROR(INDEX(EffectData!$G:$G,MATCH(O397,EffectData!$C:$C,0)),"")</f>
        <v/>
      </c>
    </row>
    <row r="399" spans="1:15" x14ac:dyDescent="0.25">
      <c r="A399" s="257">
        <f>VLOOKUP(C399,Sheet3!$C:$AP,40,0)</f>
        <v>1040308</v>
      </c>
      <c r="B399" s="701" t="s">
        <v>456</v>
      </c>
      <c r="C399" s="606" t="s">
        <v>460</v>
      </c>
      <c r="D399" s="606" t="s">
        <v>460</v>
      </c>
      <c r="E399" s="606"/>
      <c r="F399" s="606" t="str">
        <f t="shared" ref="F399" si="976">I399&amp;K399&amp;M399</f>
        <v>104030800;</v>
      </c>
      <c r="G399" s="788">
        <v>0</v>
      </c>
      <c r="H399" s="561" t="str">
        <f t="shared" si="957"/>
        <v>众相菩提杖须弥无量1</v>
      </c>
      <c r="I399" s="561" t="str">
        <f>IF(IFERROR(INDEX(EffectData!$G:$G,MATCH(H399,EffectData!$C:$C,0)),"")&amp;";"=";","",IFERROR(INDEX(EffectData!$G:$G,MATCH(H399,EffectData!$C:$C,0)),"")&amp;";")</f>
        <v>104030800;</v>
      </c>
      <c r="J399" s="561" t="str">
        <f t="shared" si="958"/>
        <v>众相菩提杖须弥无量2</v>
      </c>
      <c r="K399" s="561" t="str">
        <f>IF(IFERROR(INDEX(EffectData!$G:$G,MATCH(J399,EffectData!$C:$C,0)),"")&amp;";"=";","",IFERROR(INDEX(EffectData!$G:$G,MATCH(J399,EffectData!$C:$C,0)),"")&amp;";")</f>
        <v/>
      </c>
      <c r="L399" s="561" t="str">
        <f t="shared" si="959"/>
        <v>众相菩提杖须弥无量3</v>
      </c>
      <c r="M399" s="561" t="str">
        <f>IF(IFERROR(INDEX(EffectData!$G:$G,MATCH(L399,EffectData!$C:$C,0)),"")&amp;";"=";","",IFERROR(INDEX(EffectData!$G:$G,MATCH(L399,EffectData!$C:$C,0)),"")&amp;";")</f>
        <v/>
      </c>
      <c r="N399" s="561" t="str">
        <f t="shared" si="960"/>
        <v>众相菩提杖须弥无量4</v>
      </c>
      <c r="O399" t="str">
        <f>IFERROR(INDEX(EffectData!$G:$G,MATCH(O398,EffectData!$C:$C,0)),"")</f>
        <v/>
      </c>
    </row>
    <row r="400" spans="1:15" x14ac:dyDescent="0.25">
      <c r="A400" s="257">
        <f>VLOOKUP(C400,Sheet3!$C:$AP,40,0)</f>
        <v>1040309</v>
      </c>
      <c r="B400" s="701" t="s">
        <v>456</v>
      </c>
      <c r="C400" s="606" t="s">
        <v>461</v>
      </c>
      <c r="D400" s="606" t="s">
        <v>461</v>
      </c>
      <c r="E400" s="606"/>
      <c r="F400" s="606" t="str">
        <f t="shared" ref="F400" si="977">I400&amp;K400&amp;M400</f>
        <v>104030900;</v>
      </c>
      <c r="G400" s="788">
        <v>0</v>
      </c>
      <c r="H400" s="561" t="str">
        <f t="shared" ref="H400:H401" si="978">B400&amp;C400&amp;$I$2</f>
        <v>众相菩提杖慈悲渡厄1</v>
      </c>
      <c r="I400" s="561" t="str">
        <f>IF(IFERROR(INDEX(EffectData!$G:$G,MATCH(H400,EffectData!$C:$C,0)),"")&amp;";"=";","",IFERROR(INDEX(EffectData!$G:$G,MATCH(H400,EffectData!$C:$C,0)),"")&amp;";")</f>
        <v>104030900;</v>
      </c>
      <c r="J400" s="561" t="str">
        <f t="shared" ref="J400:J401" si="979">B400&amp;C400&amp;$K$2</f>
        <v>众相菩提杖慈悲渡厄2</v>
      </c>
      <c r="K400" s="561" t="str">
        <f>IF(IFERROR(INDEX(EffectData!$G:$G,MATCH(J400,EffectData!$C:$C,0)),"")&amp;";"=";","",IFERROR(INDEX(EffectData!$G:$G,MATCH(J400,EffectData!$C:$C,0)),"")&amp;";")</f>
        <v/>
      </c>
      <c r="L400" s="561" t="str">
        <f t="shared" ref="L400:L401" si="980">B400&amp;C400&amp;$M$2</f>
        <v>众相菩提杖慈悲渡厄3</v>
      </c>
      <c r="M400" s="561" t="str">
        <f>IF(IFERROR(INDEX(EffectData!$G:$G,MATCH(L400,EffectData!$C:$C,0)),"")&amp;";"=";","",IFERROR(INDEX(EffectData!$G:$G,MATCH(L400,EffectData!$C:$C,0)),"")&amp;";")</f>
        <v/>
      </c>
      <c r="N400" s="561" t="str">
        <f t="shared" ref="N400:N401" si="981">B400&amp;C400&amp;$O$2</f>
        <v>众相菩提杖慈悲渡厄4</v>
      </c>
      <c r="O400" t="str">
        <f>IFERROR(INDEX(EffectData!$G:$G,MATCH(O399,EffectData!$C:$C,0)),"")</f>
        <v/>
      </c>
    </row>
    <row r="401" spans="1:15" x14ac:dyDescent="0.25">
      <c r="A401" s="257">
        <f>VLOOKUP(C401,Sheet3!$C:$AP,40,0)</f>
        <v>1040310</v>
      </c>
      <c r="B401" s="701" t="s">
        <v>456</v>
      </c>
      <c r="C401" s="606" t="s">
        <v>462</v>
      </c>
      <c r="D401" s="606" t="s">
        <v>462</v>
      </c>
      <c r="E401" s="606"/>
      <c r="F401" s="606" t="str">
        <f>I401&amp;K401&amp;M401&amp;O401</f>
        <v>104031000;</v>
      </c>
      <c r="G401" s="788">
        <v>0</v>
      </c>
      <c r="H401" s="561" t="str">
        <f t="shared" si="978"/>
        <v>众相菩提杖金刚怒目1</v>
      </c>
      <c r="I401" s="561" t="str">
        <f>IF(IFERROR(INDEX(EffectData!$G:$G,MATCH(H401,EffectData!$C:$C,0)),"")&amp;";"=";","",IFERROR(INDEX(EffectData!$G:$G,MATCH(H401,EffectData!$C:$C,0)),"")&amp;";")</f>
        <v>104031000;</v>
      </c>
      <c r="J401" s="561" t="str">
        <f t="shared" si="979"/>
        <v>众相菩提杖金刚怒目2</v>
      </c>
      <c r="K401" s="561" t="str">
        <f>IF(IFERROR(INDEX(EffectData!$G:$G,MATCH(J401,EffectData!$C:$C,0)),"")&amp;";"=";","",IFERROR(INDEX(EffectData!$G:$G,MATCH(J401,EffectData!$C:$C,0)),"")&amp;";")</f>
        <v/>
      </c>
      <c r="L401" s="561" t="str">
        <f t="shared" si="980"/>
        <v>众相菩提杖金刚怒目3</v>
      </c>
      <c r="M401" s="561" t="str">
        <f>IF(IFERROR(INDEX(EffectData!$G:$G,MATCH(L401,EffectData!$C:$C,0)),"")&amp;";"=";","",IFERROR(INDEX(EffectData!$G:$G,MATCH(L401,EffectData!$C:$C,0)),"")&amp;";")</f>
        <v/>
      </c>
      <c r="N401" s="561" t="str">
        <f t="shared" si="981"/>
        <v>众相菩提杖金刚怒目4</v>
      </c>
      <c r="O401" s="561" t="str">
        <f>IF(IFERROR(INDEX(EffectData!$G:$G,MATCH(N401,EffectData!$C:$C,0)),"")&amp;";"=";","",IFERROR(INDEX(EffectData!$G:$G,MATCH(N401,EffectData!$C:$C,0)),"")&amp;";")</f>
        <v/>
      </c>
    </row>
    <row r="402" spans="1:15" x14ac:dyDescent="0.25">
      <c r="A402" s="257">
        <f>VLOOKUP(C402,Sheet3!$C:$AP,40,0)</f>
        <v>1040311</v>
      </c>
      <c r="B402" s="701" t="s">
        <v>456</v>
      </c>
      <c r="C402" s="606" t="s">
        <v>463</v>
      </c>
      <c r="D402" s="606" t="s">
        <v>463</v>
      </c>
      <c r="E402" s="606"/>
      <c r="F402" s="606" t="str">
        <f>I402&amp;K402&amp;M402&amp;O402</f>
        <v>104031100;</v>
      </c>
      <c r="G402" s="788">
        <v>0</v>
      </c>
      <c r="H402" s="561" t="str">
        <f t="shared" ref="H402:H412" si="982">B402&amp;C402&amp;$I$2</f>
        <v>众相菩提杖悯众生1</v>
      </c>
      <c r="I402" s="561" t="str">
        <f>IF(IFERROR(INDEX(EffectData!$G:$G,MATCH(H402,EffectData!$C:$C,0)),"")&amp;";"=";","",IFERROR(INDEX(EffectData!$G:$G,MATCH(H402,EffectData!$C:$C,0)),"")&amp;";")</f>
        <v>104031100;</v>
      </c>
      <c r="J402" s="561" t="str">
        <f t="shared" ref="J402:J412" si="983">B402&amp;C402&amp;$K$2</f>
        <v>众相菩提杖悯众生2</v>
      </c>
      <c r="K402" s="561" t="str">
        <f>IF(IFERROR(INDEX(EffectData!$G:$G,MATCH(J402,EffectData!$C:$C,0)),"")&amp;";"=";","",IFERROR(INDEX(EffectData!$G:$G,MATCH(J402,EffectData!$C:$C,0)),"")&amp;";")</f>
        <v/>
      </c>
      <c r="L402" s="561" t="str">
        <f t="shared" ref="L402:L412" si="984">B402&amp;C402&amp;$M$2</f>
        <v>众相菩提杖悯众生3</v>
      </c>
      <c r="M402" s="561" t="str">
        <f>IF(IFERROR(INDEX(EffectData!$G:$G,MATCH(L402,EffectData!$C:$C,0)),"")&amp;";"=";","",IFERROR(INDEX(EffectData!$G:$G,MATCH(L402,EffectData!$C:$C,0)),"")&amp;";")</f>
        <v/>
      </c>
      <c r="N402" s="561" t="str">
        <f t="shared" ref="N402:N412" si="985">B402&amp;C402&amp;$O$2</f>
        <v>众相菩提杖悯众生4</v>
      </c>
      <c r="O402" s="561" t="str">
        <f>IF(IFERROR(INDEX(EffectData!$G:$G,MATCH(N402,EffectData!$C:$C,0)),"")&amp;";"=";","",IFERROR(INDEX(EffectData!$G:$G,MATCH(N402,EffectData!$C:$C,0)),"")&amp;";")</f>
        <v/>
      </c>
    </row>
    <row r="403" spans="1:15" x14ac:dyDescent="0.25">
      <c r="A403" s="791">
        <f>VLOOKUP(C403,Sheet3!$C:$AP,40,0)</f>
        <v>1040402</v>
      </c>
      <c r="B403" s="792" t="s">
        <v>464</v>
      </c>
      <c r="C403" s="793" t="s">
        <v>465</v>
      </c>
      <c r="D403" s="793" t="s">
        <v>465</v>
      </c>
      <c r="E403" s="793"/>
      <c r="F403" s="793" t="str">
        <f t="shared" ref="F403:F407" si="986">I403&amp;K403&amp;M403</f>
        <v>104040200;104040201;104040202;</v>
      </c>
      <c r="G403" s="788">
        <v>0</v>
      </c>
      <c r="H403" s="561" t="str">
        <f t="shared" si="982"/>
        <v>镇国抵岳枪镇敌仇1</v>
      </c>
      <c r="I403" s="561" t="str">
        <f>IF(IFERROR(INDEX(EffectData!$G:$G,MATCH(H403,EffectData!$C:$C,0)),"")&amp;";"=";","",IFERROR(INDEX(EffectData!$G:$G,MATCH(H403,EffectData!$C:$C,0)),"")&amp;";")</f>
        <v>104040200;</v>
      </c>
      <c r="J403" s="561" t="str">
        <f t="shared" si="983"/>
        <v>镇国抵岳枪镇敌仇2</v>
      </c>
      <c r="K403" s="561" t="str">
        <f>IF(IFERROR(INDEX(EffectData!$G:$G,MATCH(J403,EffectData!$C:$C,0)),"")&amp;";"=";","",IFERROR(INDEX(EffectData!$G:$G,MATCH(J403,EffectData!$C:$C,0)),"")&amp;";")</f>
        <v>104040201;</v>
      </c>
      <c r="L403" s="561" t="str">
        <f t="shared" si="984"/>
        <v>镇国抵岳枪镇敌仇3</v>
      </c>
      <c r="M403" s="561" t="str">
        <f>IF(IFERROR(INDEX(EffectData!$G:$G,MATCH(L403,EffectData!$C:$C,0)),"")&amp;";"=";","",IFERROR(INDEX(EffectData!$G:$G,MATCH(L403,EffectData!$C:$C,0)),"")&amp;";")</f>
        <v>104040202;</v>
      </c>
      <c r="N403" s="561" t="str">
        <f t="shared" si="985"/>
        <v>镇国抵岳枪镇敌仇4</v>
      </c>
      <c r="O403" t="str">
        <f>IFERROR(INDEX(EffectData!$G:$G,MATCH(O400,EffectData!$C:$C,0)),"")</f>
        <v/>
      </c>
    </row>
    <row r="404" spans="1:15" x14ac:dyDescent="0.25">
      <c r="A404" s="791">
        <f>VLOOKUP(C404,Sheet3!$C:$AP,40,0)</f>
        <v>1040404</v>
      </c>
      <c r="B404" s="792" t="s">
        <v>464</v>
      </c>
      <c r="C404" s="793" t="s">
        <v>466</v>
      </c>
      <c r="D404" s="793" t="s">
        <v>466</v>
      </c>
      <c r="E404" s="793"/>
      <c r="F404" s="793" t="str">
        <f t="shared" si="986"/>
        <v>104040400;104040401;</v>
      </c>
      <c r="G404" s="788">
        <v>0</v>
      </c>
      <c r="H404" s="561" t="str">
        <f t="shared" si="982"/>
        <v>镇国抵岳枪转阵化1</v>
      </c>
      <c r="I404" s="561" t="str">
        <f>IF(IFERROR(INDEX(EffectData!$G:$G,MATCH(H404,EffectData!$C:$C,0)),"")&amp;";"=";","",IFERROR(INDEX(EffectData!$G:$G,MATCH(H404,EffectData!$C:$C,0)),"")&amp;";")</f>
        <v>104040400;</v>
      </c>
      <c r="J404" s="561" t="str">
        <f t="shared" si="983"/>
        <v>镇国抵岳枪转阵化2</v>
      </c>
      <c r="K404" s="561" t="str">
        <f>IF(IFERROR(INDEX(EffectData!$G:$G,MATCH(J404,EffectData!$C:$C,0)),"")&amp;";"=";","",IFERROR(INDEX(EffectData!$G:$G,MATCH(J404,EffectData!$C:$C,0)),"")&amp;";")</f>
        <v>104040401;</v>
      </c>
      <c r="L404" s="561" t="str">
        <f t="shared" si="984"/>
        <v>镇国抵岳枪转阵化3</v>
      </c>
      <c r="M404" s="561" t="str">
        <f>IF(IFERROR(INDEX(EffectData!$G:$G,MATCH(L404,EffectData!$C:$C,0)),"")&amp;";"=";","",IFERROR(INDEX(EffectData!$G:$G,MATCH(L404,EffectData!$C:$C,0)),"")&amp;";")</f>
        <v/>
      </c>
      <c r="N404" s="561" t="str">
        <f t="shared" si="985"/>
        <v>镇国抵岳枪转阵化4</v>
      </c>
      <c r="O404" t="str">
        <f>IFERROR(INDEX(EffectData!$G:$G,MATCH(O401,EffectData!$C:$C,0)),"")</f>
        <v/>
      </c>
    </row>
    <row r="405" spans="1:15" x14ac:dyDescent="0.25">
      <c r="A405" s="791">
        <f>VLOOKUP(C405,Sheet3!$C:$AP,40,0)</f>
        <v>1040406</v>
      </c>
      <c r="B405" s="792" t="s">
        <v>464</v>
      </c>
      <c r="C405" s="793" t="s">
        <v>467</v>
      </c>
      <c r="D405" s="793" t="s">
        <v>467</v>
      </c>
      <c r="E405" s="793"/>
      <c r="F405" s="793" t="str">
        <f t="shared" si="986"/>
        <v>104040600;104040601;104040602;</v>
      </c>
      <c r="G405" s="788">
        <v>0</v>
      </c>
      <c r="H405" s="561" t="str">
        <f t="shared" si="982"/>
        <v>镇国抵岳枪兵煞威1</v>
      </c>
      <c r="I405" s="561" t="str">
        <f>IF(IFERROR(INDEX(EffectData!$G:$G,MATCH(H405,EffectData!$C:$C,0)),"")&amp;";"=";","",IFERROR(INDEX(EffectData!$G:$G,MATCH(H405,EffectData!$C:$C,0)),"")&amp;";")</f>
        <v>104040600;</v>
      </c>
      <c r="J405" s="561" t="str">
        <f t="shared" si="983"/>
        <v>镇国抵岳枪兵煞威2</v>
      </c>
      <c r="K405" s="561" t="str">
        <f>IF(IFERROR(INDEX(EffectData!$G:$G,MATCH(J405,EffectData!$C:$C,0)),"")&amp;";"=";","",IFERROR(INDEX(EffectData!$G:$G,MATCH(J405,EffectData!$C:$C,0)),"")&amp;";")</f>
        <v>104040601;</v>
      </c>
      <c r="L405" s="561" t="str">
        <f t="shared" si="984"/>
        <v>镇国抵岳枪兵煞威3</v>
      </c>
      <c r="M405" s="561" t="str">
        <f>IF(IFERROR(INDEX(EffectData!$G:$G,MATCH(L405,EffectData!$C:$C,0)),"")&amp;";"=";","",IFERROR(INDEX(EffectData!$G:$G,MATCH(L405,EffectData!$C:$C,0)),"")&amp;";")</f>
        <v>104040602;</v>
      </c>
      <c r="N405" s="561" t="str">
        <f t="shared" si="985"/>
        <v>镇国抵岳枪兵煞威4</v>
      </c>
      <c r="O405" t="str">
        <f>IFERROR(INDEX(EffectData!$G:$G,MATCH(O404,EffectData!$C:$C,0)),"")</f>
        <v/>
      </c>
    </row>
    <row r="406" spans="1:15" x14ac:dyDescent="0.25">
      <c r="A406" s="791">
        <f>VLOOKUP(C406,Sheet3!$C:$AP,40,0)</f>
        <v>1040407</v>
      </c>
      <c r="B406" s="792" t="s">
        <v>464</v>
      </c>
      <c r="C406" s="793" t="s">
        <v>468</v>
      </c>
      <c r="D406" s="793" t="s">
        <v>468</v>
      </c>
      <c r="E406" s="793"/>
      <c r="F406" s="793" t="str">
        <f t="shared" si="986"/>
        <v>104040700;</v>
      </c>
      <c r="G406" s="788">
        <v>0</v>
      </c>
      <c r="H406" s="561" t="str">
        <f t="shared" si="982"/>
        <v>镇国抵岳枪驱逐寇1</v>
      </c>
      <c r="I406" s="561" t="str">
        <f>IF(IFERROR(INDEX(EffectData!$G:$G,MATCH(H406,EffectData!$C:$C,0)),"")&amp;";"=";","",IFERROR(INDEX(EffectData!$G:$G,MATCH(H406,EffectData!$C:$C,0)),"")&amp;";")</f>
        <v>104040700;</v>
      </c>
      <c r="J406" s="561" t="str">
        <f t="shared" si="983"/>
        <v>镇国抵岳枪驱逐寇2</v>
      </c>
      <c r="K406" s="561" t="str">
        <f>IF(IFERROR(INDEX(EffectData!$G:$G,MATCH(J406,EffectData!$C:$C,0)),"")&amp;";"=";","",IFERROR(INDEX(EffectData!$G:$G,MATCH(J406,EffectData!$C:$C,0)),"")&amp;";")</f>
        <v/>
      </c>
      <c r="L406" s="561" t="str">
        <f t="shared" si="984"/>
        <v>镇国抵岳枪驱逐寇3</v>
      </c>
      <c r="M406" s="561" t="str">
        <f>IF(IFERROR(INDEX(EffectData!$G:$G,MATCH(L406,EffectData!$C:$C,0)),"")&amp;";"=";","",IFERROR(INDEX(EffectData!$G:$G,MATCH(L406,EffectData!$C:$C,0)),"")&amp;";")</f>
        <v/>
      </c>
      <c r="N406" s="561" t="str">
        <f t="shared" si="985"/>
        <v>镇国抵岳枪驱逐寇4</v>
      </c>
      <c r="O406" t="str">
        <f>IFERROR(INDEX(EffectData!$G:$G,MATCH(O405,EffectData!$C:$C,0)),"")</f>
        <v/>
      </c>
    </row>
    <row r="407" spans="1:15" x14ac:dyDescent="0.25">
      <c r="A407" s="791">
        <f>VLOOKUP(C407,Sheet3!$C:$AP,40,0)</f>
        <v>1040408</v>
      </c>
      <c r="B407" s="792" t="s">
        <v>464</v>
      </c>
      <c r="C407" s="793" t="s">
        <v>469</v>
      </c>
      <c r="D407" s="793" t="s">
        <v>469</v>
      </c>
      <c r="E407" s="793"/>
      <c r="F407" s="793" t="str">
        <f t="shared" si="986"/>
        <v>104040800;</v>
      </c>
      <c r="G407" s="788">
        <v>0</v>
      </c>
      <c r="H407" s="561" t="str">
        <f t="shared" si="982"/>
        <v>镇国抵岳枪破虏意1</v>
      </c>
      <c r="I407" s="561" t="str">
        <f>IF(IFERROR(INDEX(EffectData!$G:$G,MATCH(H407,EffectData!$C:$C,0)),"")&amp;";"=";","",IFERROR(INDEX(EffectData!$G:$G,MATCH(H407,EffectData!$C:$C,0)),"")&amp;";")</f>
        <v>104040800;</v>
      </c>
      <c r="J407" s="561" t="str">
        <f t="shared" si="983"/>
        <v>镇国抵岳枪破虏意2</v>
      </c>
      <c r="K407" s="561" t="str">
        <f>IF(IFERROR(INDEX(EffectData!$G:$G,MATCH(J407,EffectData!$C:$C,0)),"")&amp;";"=";","",IFERROR(INDEX(EffectData!$G:$G,MATCH(J407,EffectData!$C:$C,0)),"")&amp;";")</f>
        <v/>
      </c>
      <c r="L407" s="561" t="str">
        <f t="shared" si="984"/>
        <v>镇国抵岳枪破虏意3</v>
      </c>
      <c r="M407" s="561" t="str">
        <f>IF(IFERROR(INDEX(EffectData!$G:$G,MATCH(L407,EffectData!$C:$C,0)),"")&amp;";"=";","",IFERROR(INDEX(EffectData!$G:$G,MATCH(L407,EffectData!$C:$C,0)),"")&amp;";")</f>
        <v/>
      </c>
      <c r="N407" s="561" t="str">
        <f t="shared" si="985"/>
        <v>镇国抵岳枪破虏意4</v>
      </c>
      <c r="O407" t="str">
        <f>IFERROR(INDEX(EffectData!$G:$G,MATCH(O406,EffectData!$C:$C,0)),"")</f>
        <v/>
      </c>
    </row>
    <row r="408" spans="1:15" x14ac:dyDescent="0.25">
      <c r="A408" s="791">
        <f>VLOOKUP(C408,Sheet3!$C:$AP,40,0)</f>
        <v>1040409</v>
      </c>
      <c r="B408" s="792" t="s">
        <v>464</v>
      </c>
      <c r="C408" s="793" t="s">
        <v>470</v>
      </c>
      <c r="D408" s="793" t="s">
        <v>470</v>
      </c>
      <c r="E408" s="793"/>
      <c r="F408" s="793" t="str">
        <f t="shared" ref="F408:F410" si="987">I408&amp;K408&amp;M408&amp;O408</f>
        <v>104040900;104040901;</v>
      </c>
      <c r="G408" s="788">
        <v>0</v>
      </c>
      <c r="H408" s="561" t="str">
        <f t="shared" si="982"/>
        <v>镇国抵岳枪犁庭归1</v>
      </c>
      <c r="I408" s="561" t="str">
        <f>IF(IFERROR(INDEX(EffectData!$G:$G,MATCH(H408,EffectData!$C:$C,0)),"")&amp;";"=";","",IFERROR(INDEX(EffectData!$G:$G,MATCH(H408,EffectData!$C:$C,0)),"")&amp;";")</f>
        <v>104040900;</v>
      </c>
      <c r="J408" s="561" t="str">
        <f t="shared" si="983"/>
        <v>镇国抵岳枪犁庭归2</v>
      </c>
      <c r="K408" s="561" t="str">
        <f>IF(IFERROR(INDEX(EffectData!$G:$G,MATCH(J408,EffectData!$C:$C,0)),"")&amp;";"=";","",IFERROR(INDEX(EffectData!$G:$G,MATCH(J408,EffectData!$C:$C,0)),"")&amp;";")</f>
        <v>104040901;</v>
      </c>
      <c r="L408" s="561" t="str">
        <f t="shared" si="984"/>
        <v>镇国抵岳枪犁庭归3</v>
      </c>
      <c r="M408" s="561" t="str">
        <f>IF(IFERROR(INDEX(EffectData!$G:$G,MATCH(L408,EffectData!$C:$C,0)),"")&amp;";"=";","",IFERROR(INDEX(EffectData!$G:$G,MATCH(L408,EffectData!$C:$C,0)),"")&amp;";")</f>
        <v/>
      </c>
      <c r="N408" s="561" t="str">
        <f t="shared" si="985"/>
        <v>镇国抵岳枪犁庭归4</v>
      </c>
      <c r="O408" s="561" t="str">
        <f>IF(IFERROR(INDEX(EffectData!$G:$G,MATCH(N408,EffectData!$C:$C,0)),"")&amp;";"=";","",IFERROR(INDEX(EffectData!$G:$G,MATCH(N408,EffectData!$C:$C,0)),"")&amp;";")</f>
        <v/>
      </c>
    </row>
    <row r="409" spans="1:15" x14ac:dyDescent="0.25">
      <c r="A409" s="791">
        <f>VLOOKUP(C409,Sheet3!$C:$AP,40,0)</f>
        <v>1040410</v>
      </c>
      <c r="B409" s="792" t="s">
        <v>464</v>
      </c>
      <c r="C409" s="793" t="s">
        <v>471</v>
      </c>
      <c r="D409" s="793" t="s">
        <v>471</v>
      </c>
      <c r="E409" s="793"/>
      <c r="F409" s="793" t="str">
        <f t="shared" si="987"/>
        <v>104041000;104041001;</v>
      </c>
      <c r="G409" s="788">
        <v>0</v>
      </c>
      <c r="H409" s="561" t="str">
        <f t="shared" si="982"/>
        <v>镇国抵岳枪定军山1</v>
      </c>
      <c r="I409" s="561" t="str">
        <f>IF(IFERROR(INDEX(EffectData!$G:$G,MATCH(H409,EffectData!$C:$C,0)),"")&amp;";"=";","",IFERROR(INDEX(EffectData!$G:$G,MATCH(H409,EffectData!$C:$C,0)),"")&amp;";")</f>
        <v>104041000;</v>
      </c>
      <c r="J409" s="561" t="str">
        <f t="shared" si="983"/>
        <v>镇国抵岳枪定军山2</v>
      </c>
      <c r="K409" s="561" t="str">
        <f>IF(IFERROR(INDEX(EffectData!$G:$G,MATCH(J409,EffectData!$C:$C,0)),"")&amp;";"=";","",IFERROR(INDEX(EffectData!$G:$G,MATCH(J409,EffectData!$C:$C,0)),"")&amp;";")</f>
        <v>104041001;</v>
      </c>
      <c r="L409" s="561" t="str">
        <f t="shared" si="984"/>
        <v>镇国抵岳枪定军山3</v>
      </c>
      <c r="M409" s="561" t="str">
        <f>IF(IFERROR(INDEX(EffectData!$G:$G,MATCH(L409,EffectData!$C:$C,0)),"")&amp;";"=";","",IFERROR(INDEX(EffectData!$G:$G,MATCH(L409,EffectData!$C:$C,0)),"")&amp;";")</f>
        <v/>
      </c>
      <c r="N409" s="561" t="str">
        <f t="shared" si="985"/>
        <v>镇国抵岳枪定军山4</v>
      </c>
      <c r="O409" s="561" t="str">
        <f>IF(IFERROR(INDEX(EffectData!$G:$G,MATCH(N409,EffectData!$C:$C,0)),"")&amp;";"=";","",IFERROR(INDEX(EffectData!$G:$G,MATCH(N409,EffectData!$C:$C,0)),"")&amp;";")</f>
        <v/>
      </c>
    </row>
    <row r="410" spans="1:15" x14ac:dyDescent="0.25">
      <c r="A410" s="791">
        <f>VLOOKUP(C410,Sheet3!$C:$AP,40,0)</f>
        <v>1040411</v>
      </c>
      <c r="B410" s="792" t="s">
        <v>464</v>
      </c>
      <c r="C410" s="793" t="s">
        <v>472</v>
      </c>
      <c r="D410" s="793" t="s">
        <v>472</v>
      </c>
      <c r="E410" s="793"/>
      <c r="F410" s="793" t="str">
        <f t="shared" si="987"/>
        <v>104041100;</v>
      </c>
      <c r="G410" s="788">
        <v>0</v>
      </c>
      <c r="H410" s="561" t="str">
        <f t="shared" si="982"/>
        <v>镇国抵岳枪激悍勇1</v>
      </c>
      <c r="I410" s="561" t="str">
        <f>IF(IFERROR(INDEX(EffectData!$G:$G,MATCH(H410,EffectData!$C:$C,0)),"")&amp;";"=";","",IFERROR(INDEX(EffectData!$G:$G,MATCH(H410,EffectData!$C:$C,0)),"")&amp;";")</f>
        <v>104041100;</v>
      </c>
      <c r="J410" s="561" t="str">
        <f t="shared" si="983"/>
        <v>镇国抵岳枪激悍勇2</v>
      </c>
      <c r="K410" s="561" t="str">
        <f>IF(IFERROR(INDEX(EffectData!$G:$G,MATCH(J410,EffectData!$C:$C,0)),"")&amp;";"=";","",IFERROR(INDEX(EffectData!$G:$G,MATCH(J410,EffectData!$C:$C,0)),"")&amp;";")</f>
        <v/>
      </c>
      <c r="L410" s="561" t="str">
        <f t="shared" si="984"/>
        <v>镇国抵岳枪激悍勇3</v>
      </c>
      <c r="M410" s="561" t="str">
        <f>IF(IFERROR(INDEX(EffectData!$G:$G,MATCH(L410,EffectData!$C:$C,0)),"")&amp;";"=";","",IFERROR(INDEX(EffectData!$G:$G,MATCH(L410,EffectData!$C:$C,0)),"")&amp;";")</f>
        <v/>
      </c>
      <c r="N410" s="561" t="str">
        <f t="shared" si="985"/>
        <v>镇国抵岳枪激悍勇4</v>
      </c>
      <c r="O410" s="561" t="str">
        <f>IF(IFERROR(INDEX(EffectData!$G:$G,MATCH(N410,EffectData!$C:$C,0)),"")&amp;";"=";","",IFERROR(INDEX(EffectData!$G:$G,MATCH(N410,EffectData!$C:$C,0)),"")&amp;";")</f>
        <v/>
      </c>
    </row>
    <row r="411" spans="1:15" x14ac:dyDescent="0.25">
      <c r="A411" s="337">
        <f>VLOOKUP(C411,Sheet3!$C:$AP,40,0)</f>
        <v>1050102</v>
      </c>
      <c r="B411" s="337" t="s">
        <v>473</v>
      </c>
      <c r="C411" s="337" t="s">
        <v>474</v>
      </c>
      <c r="D411" s="337" t="s">
        <v>474</v>
      </c>
      <c r="E411" s="337"/>
      <c r="F411" s="337" t="str">
        <f t="shared" ref="F411" si="988">I411&amp;K411&amp;M411</f>
        <v>105010200;105010201;</v>
      </c>
      <c r="G411" s="37">
        <v>0</v>
      </c>
      <c r="H411" s="561" t="str">
        <f t="shared" si="982"/>
        <v>悲遮扇法萧意寒1</v>
      </c>
      <c r="I411" s="561" t="str">
        <f>IF(IFERROR(INDEX(EffectData!$G:$G,MATCH(H411,EffectData!$C:$C,0)),"")&amp;";"=";","",IFERROR(INDEX(EffectData!$G:$G,MATCH(H411,EffectData!$C:$C,0)),"")&amp;";")</f>
        <v>105010200;</v>
      </c>
      <c r="J411" s="561" t="str">
        <f t="shared" si="983"/>
        <v>悲遮扇法萧意寒2</v>
      </c>
      <c r="K411" s="561" t="str">
        <f>IF(IFERROR(INDEX(EffectData!$G:$G,MATCH(J411,EffectData!$C:$C,0)),"")&amp;";"=";","",IFERROR(INDEX(EffectData!$G:$G,MATCH(J411,EffectData!$C:$C,0)),"")&amp;";")</f>
        <v>105010201;</v>
      </c>
      <c r="L411" s="561" t="str">
        <f t="shared" si="984"/>
        <v>悲遮扇法萧意寒3</v>
      </c>
      <c r="N411" s="561" t="str">
        <f t="shared" si="985"/>
        <v>悲遮扇法萧意寒4</v>
      </c>
      <c r="O411" t="str">
        <f>IFERROR(INDEX(EffectData!$G:$G,MATCH(O394,EffectData!$C:$C,0)),"")</f>
        <v/>
      </c>
    </row>
    <row r="412" spans="1:15" x14ac:dyDescent="0.25">
      <c r="A412" s="337">
        <f>VLOOKUP(C412,Sheet3!$C:$AP,40,0)</f>
        <v>1050104</v>
      </c>
      <c r="B412" s="333" t="s">
        <v>473</v>
      </c>
      <c r="C412" s="607" t="s">
        <v>475</v>
      </c>
      <c r="D412" s="607" t="s">
        <v>475</v>
      </c>
      <c r="E412" s="337"/>
      <c r="F412" s="337" t="str">
        <f t="shared" ref="F412:F417" si="989">I412&amp;K412&amp;M412&amp;O412</f>
        <v>105010400;</v>
      </c>
      <c r="G412" s="37">
        <v>0</v>
      </c>
      <c r="H412" s="561" t="str">
        <f t="shared" si="982"/>
        <v>悲遮扇法觅难寻1</v>
      </c>
      <c r="I412" s="561" t="str">
        <f>IF(IFERROR(INDEX(EffectData!$G:$G,MATCH(H412,EffectData!$C:$C,0)),"")&amp;";"=";","",IFERROR(INDEX(EffectData!$G:$G,MATCH(H412,EffectData!$C:$C,0)),"")&amp;";")</f>
        <v>105010400;</v>
      </c>
      <c r="J412" s="561" t="str">
        <f t="shared" si="983"/>
        <v>悲遮扇法觅难寻2</v>
      </c>
      <c r="K412" s="561" t="str">
        <f>IF(IFERROR(INDEX(EffectData!$G:$G,MATCH(J412,EffectData!$C:$C,0)),"")&amp;";"=";","",IFERROR(INDEX(EffectData!$G:$G,MATCH(J412,EffectData!$C:$C,0)),"")&amp;";")</f>
        <v/>
      </c>
      <c r="L412" s="561" t="str">
        <f t="shared" si="984"/>
        <v>悲遮扇法觅难寻3</v>
      </c>
      <c r="M412" s="561" t="str">
        <f>IF(IFERROR(INDEX(EffectData!$G:$G,MATCH(L412,EffectData!$C:$C,0)),"")&amp;";"=";","",IFERROR(INDEX(EffectData!$G:$G,MATCH(L412,EffectData!$C:$C,0)),"")&amp;";")</f>
        <v/>
      </c>
      <c r="N412" s="561" t="str">
        <f t="shared" si="985"/>
        <v>悲遮扇法觅难寻4</v>
      </c>
      <c r="O412" s="561" t="str">
        <f>IF(IFERROR(INDEX(EffectData!$G:$G,MATCH(N412,EffectData!$C:$C,0)),"")&amp;";"=";","",IFERROR(INDEX(EffectData!$G:$G,MATCH(N412,EffectData!$C:$C,0)),"")&amp;";")</f>
        <v/>
      </c>
    </row>
    <row r="413" spans="1:15" x14ac:dyDescent="0.25">
      <c r="A413" s="337">
        <f>VLOOKUP(C413,Sheet3!$C:$AP,40,0)</f>
        <v>1050106</v>
      </c>
      <c r="B413" s="333" t="s">
        <v>473</v>
      </c>
      <c r="C413" s="607" t="s">
        <v>476</v>
      </c>
      <c r="D413" s="607" t="s">
        <v>476</v>
      </c>
      <c r="E413" s="337"/>
      <c r="F413" s="337" t="str">
        <f t="shared" si="989"/>
        <v>105010600;105010601;105010602;105010603;</v>
      </c>
      <c r="G413" s="37">
        <v>0</v>
      </c>
      <c r="H413" s="561" t="str">
        <f t="shared" ref="H413:H414" si="990">B413&amp;C413&amp;$I$2</f>
        <v>悲遮扇法悲穷途1</v>
      </c>
      <c r="I413" s="561" t="str">
        <f>IF(IFERROR(INDEX(EffectData!$G:$G,MATCH(H413,EffectData!$C:$C,0)),"")&amp;";"=";","",IFERROR(INDEX(EffectData!$G:$G,MATCH(H413,EffectData!$C:$C,0)),"")&amp;";")</f>
        <v>105010600;</v>
      </c>
      <c r="J413" s="561" t="str">
        <f t="shared" ref="J413:J414" si="991">B413&amp;C413&amp;$K$2</f>
        <v>悲遮扇法悲穷途2</v>
      </c>
      <c r="K413" s="561" t="str">
        <f>IF(IFERROR(INDEX(EffectData!$G:$G,MATCH(J413,EffectData!$C:$C,0)),"")&amp;";"=";","",IFERROR(INDEX(EffectData!$G:$G,MATCH(J413,EffectData!$C:$C,0)),"")&amp;";")</f>
        <v>105010601;</v>
      </c>
      <c r="L413" s="561" t="str">
        <f t="shared" ref="L413:L414" si="992">B413&amp;C413&amp;$M$2</f>
        <v>悲遮扇法悲穷途3</v>
      </c>
      <c r="M413" s="561" t="str">
        <f>IF(IFERROR(INDEX(EffectData!$G:$G,MATCH(L413,EffectData!$C:$C,0)),"")&amp;";"=";","",IFERROR(INDEX(EffectData!$G:$G,MATCH(L413,EffectData!$C:$C,0)),"")&amp;";")</f>
        <v>105010602;</v>
      </c>
      <c r="N413" s="561" t="str">
        <f t="shared" ref="N413:N414" si="993">B413&amp;C413&amp;$O$2</f>
        <v>悲遮扇法悲穷途4</v>
      </c>
      <c r="O413" s="561" t="str">
        <f>IF(IFERROR(INDEX(EffectData!$G:$G,MATCH(N413,EffectData!$C:$C,0)),"")&amp;";"=";","",IFERROR(INDEX(EffectData!$G:$G,MATCH(N413,EffectData!$C:$C,0)),"")&amp;";")</f>
        <v>105010603;</v>
      </c>
    </row>
    <row r="414" spans="1:15" x14ac:dyDescent="0.25">
      <c r="A414" s="337">
        <f>VLOOKUP(C414,Sheet3!$C:$AP,40,0)</f>
        <v>1050107</v>
      </c>
      <c r="B414" s="333" t="s">
        <v>473</v>
      </c>
      <c r="C414" s="607" t="s">
        <v>477</v>
      </c>
      <c r="D414" s="607" t="s">
        <v>477</v>
      </c>
      <c r="E414" s="337"/>
      <c r="F414" s="337" t="str">
        <f t="shared" si="989"/>
        <v>105010701;105010702;</v>
      </c>
      <c r="G414" s="37">
        <v>0</v>
      </c>
      <c r="H414" s="561" t="str">
        <f t="shared" si="990"/>
        <v>悲遮扇法生亦欢1</v>
      </c>
      <c r="J414" s="561" t="str">
        <f t="shared" si="991"/>
        <v>悲遮扇法生亦欢2</v>
      </c>
      <c r="K414" s="561" t="str">
        <f>IF(IFERROR(INDEX(EffectData!$G:$G,MATCH(J414,EffectData!$C:$C,0)),"")&amp;";"=";","",IFERROR(INDEX(EffectData!$G:$G,MATCH(J414,EffectData!$C:$C,0)),"")&amp;";")</f>
        <v>105010701;</v>
      </c>
      <c r="L414" s="561" t="str">
        <f t="shared" si="992"/>
        <v>悲遮扇法生亦欢3</v>
      </c>
      <c r="M414" s="561" t="str">
        <f>IF(IFERROR(INDEX(EffectData!$G:$G,MATCH(L414,EffectData!$C:$C,0)),"")&amp;";"=";","",IFERROR(INDEX(EffectData!$G:$G,MATCH(L414,EffectData!$C:$C,0)),"")&amp;";")</f>
        <v>105010702;</v>
      </c>
      <c r="N414" s="561" t="str">
        <f t="shared" si="993"/>
        <v>悲遮扇法生亦欢4</v>
      </c>
      <c r="O414" s="561" t="str">
        <f>IF(IFERROR(INDEX(EffectData!$G:$G,MATCH(N414,EffectData!$C:$C,0)),"")&amp;";"=";","",IFERROR(INDEX(EffectData!$G:$G,MATCH(N414,EffectData!$C:$C,0)),"")&amp;";")</f>
        <v/>
      </c>
    </row>
    <row r="415" spans="1:15" x14ac:dyDescent="0.25">
      <c r="A415" s="337">
        <f>VLOOKUP(C415,Sheet3!$C:$AP,40,0)</f>
        <v>1050108</v>
      </c>
      <c r="B415" s="333" t="s">
        <v>473</v>
      </c>
      <c r="C415" s="607" t="s">
        <v>478</v>
      </c>
      <c r="D415" s="607" t="s">
        <v>478</v>
      </c>
      <c r="E415" s="337"/>
      <c r="F415" s="337" t="str">
        <f t="shared" si="989"/>
        <v>105010800;</v>
      </c>
      <c r="G415" s="37">
        <v>0</v>
      </c>
      <c r="H415" s="561" t="str">
        <f t="shared" ref="H415:H416" si="994">B415&amp;C415&amp;$I$2</f>
        <v>悲遮扇法竹劲骨1</v>
      </c>
      <c r="I415" s="561" t="str">
        <f>IF(IFERROR(INDEX(EffectData!$G:$G,MATCH(H415,EffectData!$C:$C,0)),"")&amp;";"=";","",IFERROR(INDEX(EffectData!$G:$G,MATCH(H415,EffectData!$C:$C,0)),"")&amp;";")</f>
        <v>105010800;</v>
      </c>
      <c r="J415" s="561" t="str">
        <f t="shared" ref="J415:J416" si="995">B415&amp;C415&amp;$K$2</f>
        <v>悲遮扇法竹劲骨2</v>
      </c>
      <c r="K415" s="561" t="str">
        <f>IF(IFERROR(INDEX(EffectData!$G:$G,MATCH(J415,EffectData!$C:$C,0)),"")&amp;";"=";","",IFERROR(INDEX(EffectData!$G:$G,MATCH(J415,EffectData!$C:$C,0)),"")&amp;";")</f>
        <v/>
      </c>
      <c r="L415" s="561" t="str">
        <f t="shared" ref="L415:L416" si="996">B415&amp;C415&amp;$M$2</f>
        <v>悲遮扇法竹劲骨3</v>
      </c>
      <c r="M415" s="561" t="str">
        <f>IF(IFERROR(INDEX(EffectData!$G:$G,MATCH(L415,EffectData!$C:$C,0)),"")&amp;";"=";","",IFERROR(INDEX(EffectData!$G:$G,MATCH(L415,EffectData!$C:$C,0)),"")&amp;";")</f>
        <v/>
      </c>
      <c r="N415" s="561" t="str">
        <f t="shared" ref="N415:N416" si="997">B415&amp;C415&amp;$O$2</f>
        <v>悲遮扇法竹劲骨4</v>
      </c>
      <c r="O415" s="561" t="str">
        <f>IF(IFERROR(INDEX(EffectData!$G:$G,MATCH(N415,EffectData!$C:$C,0)),"")&amp;";"=";","",IFERROR(INDEX(EffectData!$G:$G,MATCH(N415,EffectData!$C:$C,0)),"")&amp;";")</f>
        <v/>
      </c>
    </row>
    <row r="416" spans="1:15" x14ac:dyDescent="0.25">
      <c r="A416" s="337">
        <f>VLOOKUP(C416,Sheet3!$C:$AP,40,0)</f>
        <v>1050109</v>
      </c>
      <c r="B416" s="333" t="s">
        <v>473</v>
      </c>
      <c r="C416" s="607" t="s">
        <v>479</v>
      </c>
      <c r="D416" s="607" t="s">
        <v>479</v>
      </c>
      <c r="E416" s="337"/>
      <c r="F416" s="337" t="str">
        <f t="shared" si="989"/>
        <v>105010900;105010901;</v>
      </c>
      <c r="G416" s="37">
        <v>0</v>
      </c>
      <c r="H416" s="561" t="str">
        <f t="shared" si="994"/>
        <v>悲遮扇法同归去1</v>
      </c>
      <c r="I416" s="561" t="str">
        <f>IF(IFERROR(INDEX(EffectData!$G:$G,MATCH(H416,EffectData!$C:$C,0)),"")&amp;";"=";","",IFERROR(INDEX(EffectData!$G:$G,MATCH(H416,EffectData!$C:$C,0)),"")&amp;";")</f>
        <v>105010900;</v>
      </c>
      <c r="J416" s="561" t="str">
        <f t="shared" si="995"/>
        <v>悲遮扇法同归去2</v>
      </c>
      <c r="K416" s="561" t="str">
        <f>IF(IFERROR(INDEX(EffectData!$G:$G,MATCH(J416,EffectData!$C:$C,0)),"")&amp;";"=";","",IFERROR(INDEX(EffectData!$G:$G,MATCH(J416,EffectData!$C:$C,0)),"")&amp;";")</f>
        <v>105010901;</v>
      </c>
      <c r="L416" s="561" t="str">
        <f t="shared" si="996"/>
        <v>悲遮扇法同归去3</v>
      </c>
      <c r="M416" s="561" t="str">
        <f>IF(IFERROR(INDEX(EffectData!$G:$G,MATCH(L416,EffectData!$C:$C,0)),"")&amp;";"=";","",IFERROR(INDEX(EffectData!$G:$G,MATCH(L416,EffectData!$C:$C,0)),"")&amp;";")</f>
        <v/>
      </c>
      <c r="N416" s="561" t="str">
        <f t="shared" si="997"/>
        <v>悲遮扇法同归去4</v>
      </c>
      <c r="O416" s="561" t="str">
        <f>IF(IFERROR(INDEX(EffectData!$G:$G,MATCH(N416,EffectData!$C:$C,0)),"")&amp;";"=";","",IFERROR(INDEX(EffectData!$G:$G,MATCH(N416,EffectData!$C:$C,0)),"")&amp;";")</f>
        <v/>
      </c>
    </row>
    <row r="417" spans="1:15" x14ac:dyDescent="0.25">
      <c r="A417" s="337">
        <f>VLOOKUP(C417,Sheet3!$C:$AP,40,0)</f>
        <v>1050110</v>
      </c>
      <c r="B417" s="333" t="s">
        <v>473</v>
      </c>
      <c r="C417" s="607" t="s">
        <v>480</v>
      </c>
      <c r="D417" s="607" t="s">
        <v>480</v>
      </c>
      <c r="E417" s="337"/>
      <c r="F417" s="337" t="str">
        <f t="shared" si="989"/>
        <v>105011000;</v>
      </c>
      <c r="G417" s="37">
        <v>0</v>
      </c>
      <c r="H417" s="561" t="str">
        <f t="shared" ref="H417:H449" si="998">B417&amp;C417&amp;$I$2</f>
        <v>悲遮扇法遮栏幕1</v>
      </c>
      <c r="I417" s="561" t="str">
        <f>IF(IFERROR(INDEX(EffectData!$G:$G,MATCH(H417,EffectData!$C:$C,0)),"")&amp;";"=";","",IFERROR(INDEX(EffectData!$G:$G,MATCH(H417,EffectData!$C:$C,0)),"")&amp;";")</f>
        <v>105011000;</v>
      </c>
      <c r="J417" s="561" t="str">
        <f t="shared" ref="J417:J449" si="999">B417&amp;C417&amp;$K$2</f>
        <v>悲遮扇法遮栏幕2</v>
      </c>
      <c r="K417" s="561" t="str">
        <f>IF(IFERROR(INDEX(EffectData!$G:$G,MATCH(J417,EffectData!$C:$C,0)),"")&amp;";"=";","",IFERROR(INDEX(EffectData!$G:$G,MATCH(J417,EffectData!$C:$C,0)),"")&amp;";")</f>
        <v/>
      </c>
      <c r="L417" s="561" t="str">
        <f t="shared" ref="L417:L449" si="1000">B417&amp;C417&amp;$M$2</f>
        <v>悲遮扇法遮栏幕3</v>
      </c>
      <c r="M417" s="561" t="str">
        <f>IF(IFERROR(INDEX(EffectData!$G:$G,MATCH(L417,EffectData!$C:$C,0)),"")&amp;";"=";","",IFERROR(INDEX(EffectData!$G:$G,MATCH(L417,EffectData!$C:$C,0)),"")&amp;";")</f>
        <v/>
      </c>
      <c r="N417" s="561" t="str">
        <f t="shared" ref="N417:N449" si="1001">B417&amp;C417&amp;$O$2</f>
        <v>悲遮扇法遮栏幕4</v>
      </c>
      <c r="O417" s="561" t="str">
        <f>IF(IFERROR(INDEX(EffectData!$G:$G,MATCH(N417,EffectData!$C:$C,0)),"")&amp;";"=";","",IFERROR(INDEX(EffectData!$G:$G,MATCH(N417,EffectData!$C:$C,0)),"")&amp;";")</f>
        <v/>
      </c>
    </row>
    <row r="418" spans="1:15" x14ac:dyDescent="0.25">
      <c r="A418" s="337">
        <f>VLOOKUP(C418,Sheet3!$C:$AP,40,0)</f>
        <v>1050111</v>
      </c>
      <c r="B418" s="333" t="s">
        <v>473</v>
      </c>
      <c r="C418" s="607" t="s">
        <v>481</v>
      </c>
      <c r="D418" s="607" t="s">
        <v>481</v>
      </c>
      <c r="E418" s="337"/>
      <c r="F418" s="337" t="str">
        <f t="shared" ref="F418" si="1002">I418&amp;K418&amp;M418&amp;O418</f>
        <v>105011100;</v>
      </c>
      <c r="G418" s="37">
        <v>0</v>
      </c>
      <c r="H418" s="561" t="str">
        <f t="shared" ref="H418" si="1003">B418&amp;C418&amp;$I$2</f>
        <v>悲遮扇法潇湘竹雨1</v>
      </c>
      <c r="I418" s="561" t="str">
        <f>IF(IFERROR(INDEX(EffectData!$G:$G,MATCH(H418,EffectData!$C:$C,0)),"")&amp;";"=";","",IFERROR(INDEX(EffectData!$G:$G,MATCH(H418,EffectData!$C:$C,0)),"")&amp;";")</f>
        <v>105011100;</v>
      </c>
      <c r="J418" s="561" t="str">
        <f t="shared" ref="J418" si="1004">B418&amp;C418&amp;$K$2</f>
        <v>悲遮扇法潇湘竹雨2</v>
      </c>
      <c r="K418" s="561" t="str">
        <f>IF(IFERROR(INDEX(EffectData!$G:$G,MATCH(J418,EffectData!$C:$C,0)),"")&amp;";"=";","",IFERROR(INDEX(EffectData!$G:$G,MATCH(J418,EffectData!$C:$C,0)),"")&amp;";")</f>
        <v/>
      </c>
      <c r="L418" s="561" t="str">
        <f t="shared" ref="L418" si="1005">B418&amp;C418&amp;$M$2</f>
        <v>悲遮扇法潇湘竹雨3</v>
      </c>
      <c r="M418" s="561" t="str">
        <f>IF(IFERROR(INDEX(EffectData!$G:$G,MATCH(L418,EffectData!$C:$C,0)),"")&amp;";"=";","",IFERROR(INDEX(EffectData!$G:$G,MATCH(L418,EffectData!$C:$C,0)),"")&amp;";")</f>
        <v/>
      </c>
      <c r="N418" s="561" t="str">
        <f t="shared" ref="N418" si="1006">B418&amp;C418&amp;$O$2</f>
        <v>悲遮扇法潇湘竹雨4</v>
      </c>
      <c r="O418" s="561" t="str">
        <f>IF(IFERROR(INDEX(EffectData!$G:$G,MATCH(N418,EffectData!$C:$C,0)),"")&amp;";"=";","",IFERROR(INDEX(EffectData!$G:$G,MATCH(N418,EffectData!$C:$C,0)),"")&amp;";")</f>
        <v/>
      </c>
    </row>
    <row r="419" spans="1:15" x14ac:dyDescent="0.25">
      <c r="A419" s="150">
        <f>VLOOKUP(C419,Sheet3!$C:$AP,40,0)</f>
        <v>1050202</v>
      </c>
      <c r="B419" s="150" t="s">
        <v>482</v>
      </c>
      <c r="C419" s="150" t="s">
        <v>483</v>
      </c>
      <c r="D419" s="150" t="s">
        <v>483</v>
      </c>
      <c r="E419" s="150"/>
      <c r="F419" s="168" t="str">
        <f t="shared" ref="F419:F424" si="1007">I419&amp;K419&amp;M419</f>
        <v>105020200;</v>
      </c>
      <c r="G419" s="37">
        <v>0</v>
      </c>
      <c r="H419" s="561" t="str">
        <f t="shared" si="998"/>
        <v>小周天扇法白玉京1</v>
      </c>
      <c r="I419" s="561" t="str">
        <f>IF(IFERROR(INDEX(EffectData!$G:$G,MATCH(H419,EffectData!$C:$C,0)),"")&amp;";"=";","",IFERROR(INDEX(EffectData!$G:$G,MATCH(H419,EffectData!$C:$C,0)),"")&amp;";")</f>
        <v>105020200;</v>
      </c>
      <c r="J419" s="561" t="str">
        <f t="shared" si="999"/>
        <v>小周天扇法白玉京2</v>
      </c>
      <c r="K419" s="561" t="str">
        <f>IF(IFERROR(INDEX(EffectData!$G:$G,MATCH(J419,EffectData!$C:$C,0)),"")&amp;";"=";","",IFERROR(INDEX(EffectData!$G:$G,MATCH(J419,EffectData!$C:$C,0)),"")&amp;";")</f>
        <v/>
      </c>
      <c r="L419" s="561" t="str">
        <f t="shared" si="1000"/>
        <v>小周天扇法白玉京3</v>
      </c>
      <c r="N419" s="561" t="str">
        <f t="shared" si="1001"/>
        <v>小周天扇法白玉京4</v>
      </c>
      <c r="O419" t="str">
        <f>IFERROR(INDEX(EffectData!$G:$G,MATCH(O330,EffectData!$C:$C,0)),"")</f>
        <v/>
      </c>
    </row>
    <row r="420" spans="1:15" x14ac:dyDescent="0.25">
      <c r="A420" s="150">
        <f>VLOOKUP(C420,Sheet3!$C:$AP,40,0)</f>
        <v>1050204</v>
      </c>
      <c r="B420" s="150" t="s">
        <v>482</v>
      </c>
      <c r="C420" s="35" t="s">
        <v>484</v>
      </c>
      <c r="D420" s="35" t="s">
        <v>484</v>
      </c>
      <c r="E420" s="150"/>
      <c r="F420" s="168" t="str">
        <f t="shared" si="1007"/>
        <v>105020400;</v>
      </c>
      <c r="G420" s="37">
        <v>0</v>
      </c>
      <c r="H420" s="561" t="str">
        <f t="shared" si="998"/>
        <v>小周天扇法太玄气1</v>
      </c>
      <c r="I420" s="561" t="str">
        <f>IF(IFERROR(INDEX(EffectData!$G:$G,MATCH(H420,EffectData!$C:$C,0)),"")&amp;";"=";","",IFERROR(INDEX(EffectData!$G:$G,MATCH(H420,EffectData!$C:$C,0)),"")&amp;";")</f>
        <v>105020400;</v>
      </c>
      <c r="J420" s="561" t="str">
        <f t="shared" si="999"/>
        <v>小周天扇法太玄气2</v>
      </c>
      <c r="K420" s="561" t="str">
        <f>IF(IFERROR(INDEX(EffectData!$G:$G,MATCH(J420,EffectData!$C:$C,0)),"")&amp;";"=";","",IFERROR(INDEX(EffectData!$G:$G,MATCH(J420,EffectData!$C:$C,0)),"")&amp;";")</f>
        <v/>
      </c>
      <c r="L420" s="561" t="str">
        <f t="shared" si="1000"/>
        <v>小周天扇法太玄气3</v>
      </c>
      <c r="N420" s="561" t="str">
        <f t="shared" si="1001"/>
        <v>小周天扇法太玄气4</v>
      </c>
      <c r="O420" t="str">
        <f>IFERROR(INDEX(EffectData!$G:$G,MATCH(O331,EffectData!$C:$C,0)),"")</f>
        <v/>
      </c>
    </row>
    <row r="421" spans="1:15" x14ac:dyDescent="0.25">
      <c r="A421" s="150">
        <f>VLOOKUP(C421,Sheet3!$C:$AP,40,0)</f>
        <v>1050206</v>
      </c>
      <c r="B421" s="150" t="s">
        <v>482</v>
      </c>
      <c r="C421" s="35" t="s">
        <v>485</v>
      </c>
      <c r="D421" s="35" t="s">
        <v>485</v>
      </c>
      <c r="E421" s="150"/>
      <c r="F421" s="168" t="str">
        <f t="shared" si="1007"/>
        <v>105020600;</v>
      </c>
      <c r="G421" s="37">
        <v>0</v>
      </c>
      <c r="H421" s="561" t="str">
        <f t="shared" si="998"/>
        <v>小周天扇法关脉轮1</v>
      </c>
      <c r="I421" s="561" t="str">
        <f>IF(IFERROR(INDEX(EffectData!$G:$G,MATCH(H421,EffectData!$C:$C,0)),"")&amp;";"=";","",IFERROR(INDEX(EffectData!$G:$G,MATCH(H421,EffectData!$C:$C,0)),"")&amp;";")</f>
        <v>105020600;</v>
      </c>
      <c r="J421" s="561" t="str">
        <f t="shared" si="999"/>
        <v>小周天扇法关脉轮2</v>
      </c>
      <c r="K421" s="561" t="str">
        <f>IF(IFERROR(INDEX(EffectData!$G:$G,MATCH(J421,EffectData!$C:$C,0)),"")&amp;";"=";","",IFERROR(INDEX(EffectData!$G:$G,MATCH(J421,EffectData!$C:$C,0)),"")&amp;";")</f>
        <v/>
      </c>
      <c r="L421" s="561" t="str">
        <f t="shared" si="1000"/>
        <v>小周天扇法关脉轮3</v>
      </c>
      <c r="N421" s="561" t="str">
        <f t="shared" si="1001"/>
        <v>小周天扇法关脉轮4</v>
      </c>
      <c r="O421" t="str">
        <f>IFERROR(INDEX(EffectData!$G:$G,MATCH(O333,EffectData!$C:$C,0)),"")</f>
        <v/>
      </c>
    </row>
    <row r="422" spans="1:15" x14ac:dyDescent="0.25">
      <c r="A422" s="150">
        <f>VLOOKUP(C422,Sheet3!$C:$AP,40,0)</f>
        <v>1050207</v>
      </c>
      <c r="B422" s="150" t="s">
        <v>482</v>
      </c>
      <c r="C422" s="35" t="s">
        <v>486</v>
      </c>
      <c r="D422" s="35" t="s">
        <v>486</v>
      </c>
      <c r="E422" s="150"/>
      <c r="F422" s="168" t="str">
        <f t="shared" si="1007"/>
        <v>105020700;</v>
      </c>
      <c r="G422" s="37">
        <v>0</v>
      </c>
      <c r="H422" s="561" t="str">
        <f t="shared" si="998"/>
        <v>小周天扇法奇经纵1</v>
      </c>
      <c r="I422" s="561" t="str">
        <f>IF(IFERROR(INDEX(EffectData!$G:$G,MATCH(H422,EffectData!$C:$C,0)),"")&amp;";"=";","",IFERROR(INDEX(EffectData!$G:$G,MATCH(H422,EffectData!$C:$C,0)),"")&amp;";")</f>
        <v>105020700;</v>
      </c>
      <c r="J422" s="561" t="str">
        <f t="shared" si="999"/>
        <v>小周天扇法奇经纵2</v>
      </c>
      <c r="K422" s="561" t="str">
        <f>IF(IFERROR(INDEX(EffectData!$G:$G,MATCH(J422,EffectData!$C:$C,0)),"")&amp;";"=";","",IFERROR(INDEX(EffectData!$G:$G,MATCH(J422,EffectData!$C:$C,0)),"")&amp;";")</f>
        <v/>
      </c>
      <c r="L422" s="561" t="str">
        <f t="shared" si="1000"/>
        <v>小周天扇法奇经纵3</v>
      </c>
      <c r="N422" s="561" t="str">
        <f t="shared" si="1001"/>
        <v>小周天扇法奇经纵4</v>
      </c>
      <c r="O422" t="str">
        <f>IFERROR(INDEX(EffectData!$G:$G,MATCH(O335,EffectData!$C:$C,0)),"")</f>
        <v/>
      </c>
    </row>
    <row r="423" spans="1:15" x14ac:dyDescent="0.25">
      <c r="A423" s="150">
        <f>VLOOKUP(C423,Sheet3!$C:$AP,40,0)</f>
        <v>1050208</v>
      </c>
      <c r="B423" s="150" t="s">
        <v>482</v>
      </c>
      <c r="C423" s="35" t="s">
        <v>487</v>
      </c>
      <c r="D423" s="35" t="s">
        <v>487</v>
      </c>
      <c r="E423" s="150"/>
      <c r="F423" s="168" t="str">
        <f t="shared" ref="F423" si="1008">I423&amp;K423&amp;M423</f>
        <v>105020800;</v>
      </c>
      <c r="G423" s="37">
        <v>0</v>
      </c>
      <c r="H423" s="561" t="str">
        <f t="shared" ref="H423" si="1009">B423&amp;C423&amp;$I$2</f>
        <v>小周天扇法抵任督1</v>
      </c>
      <c r="I423" s="561" t="str">
        <f>IF(IFERROR(INDEX(EffectData!$G:$G,MATCH(H423,EffectData!$C:$C,0)),"")&amp;";"=";","",IFERROR(INDEX(EffectData!$G:$G,MATCH(H423,EffectData!$C:$C,0)),"")&amp;";")</f>
        <v>105020800;</v>
      </c>
      <c r="J423" s="561" t="str">
        <f t="shared" ref="J423" si="1010">B423&amp;C423&amp;$K$2</f>
        <v>小周天扇法抵任督2</v>
      </c>
      <c r="K423" s="561" t="str">
        <f>IF(IFERROR(INDEX(EffectData!$G:$G,MATCH(J423,EffectData!$C:$C,0)),"")&amp;";"=";","",IFERROR(INDEX(EffectData!$G:$G,MATCH(J423,EffectData!$C:$C,0)),"")&amp;";")</f>
        <v/>
      </c>
      <c r="L423" s="561" t="str">
        <f t="shared" ref="L423" si="1011">B423&amp;C423&amp;$M$2</f>
        <v>小周天扇法抵任督3</v>
      </c>
      <c r="N423" s="561" t="str">
        <f t="shared" ref="N423" si="1012">B423&amp;C423&amp;$O$2</f>
        <v>小周天扇法抵任督4</v>
      </c>
      <c r="O423" t="str">
        <f>IFERROR(INDEX(EffectData!$G:$G,MATCH(O333,EffectData!$C:$C,0)),"")</f>
        <v/>
      </c>
    </row>
    <row r="424" spans="1:15" x14ac:dyDescent="0.25">
      <c r="A424" s="150">
        <f>VLOOKUP(C424,Sheet3!$C:$AP,40,0)</f>
        <v>1050209</v>
      </c>
      <c r="B424" s="150" t="s">
        <v>482</v>
      </c>
      <c r="C424" s="35" t="s">
        <v>488</v>
      </c>
      <c r="D424" s="35" t="s">
        <v>488</v>
      </c>
      <c r="E424" s="150"/>
      <c r="F424" s="168" t="str">
        <f t="shared" si="1007"/>
        <v>105020900;</v>
      </c>
      <c r="G424" s="37">
        <v>0</v>
      </c>
      <c r="H424" s="561" t="str">
        <f t="shared" si="998"/>
        <v>小周天扇法天璇位1</v>
      </c>
      <c r="I424" s="561" t="str">
        <f>IF(IFERROR(INDEX(EffectData!$G:$G,MATCH(H424,EffectData!$C:$C,0)),"")&amp;";"=";","",IFERROR(INDEX(EffectData!$G:$G,MATCH(H424,EffectData!$C:$C,0)),"")&amp;";")</f>
        <v>105020900;</v>
      </c>
      <c r="J424" s="561" t="str">
        <f t="shared" si="999"/>
        <v>小周天扇法天璇位2</v>
      </c>
      <c r="K424" s="561" t="str">
        <f>IF(IFERROR(INDEX(EffectData!$G:$G,MATCH(J424,EffectData!$C:$C,0)),"")&amp;";"=";","",IFERROR(INDEX(EffectData!$G:$G,MATCH(J424,EffectData!$C:$C,0)),"")&amp;";")</f>
        <v/>
      </c>
      <c r="L424" s="561" t="str">
        <f t="shared" si="1000"/>
        <v>小周天扇法天璇位3</v>
      </c>
      <c r="N424" s="561" t="str">
        <f t="shared" si="1001"/>
        <v>小周天扇法天璇位4</v>
      </c>
      <c r="O424" t="str">
        <f>IFERROR(INDEX(EffectData!$G:$G,MATCH(O335,EffectData!$C:$C,0)),"")</f>
        <v/>
      </c>
    </row>
    <row r="425" spans="1:15" x14ac:dyDescent="0.25">
      <c r="A425" s="150">
        <f>VLOOKUP(C425,Sheet3!$C:$AP,40,0)</f>
        <v>1050210</v>
      </c>
      <c r="B425" s="150" t="s">
        <v>482</v>
      </c>
      <c r="C425" s="35" t="s">
        <v>489</v>
      </c>
      <c r="D425" s="35" t="s">
        <v>489</v>
      </c>
      <c r="E425" s="150"/>
      <c r="F425" s="168" t="str">
        <f t="shared" ref="F425" si="1013">I425&amp;K425&amp;M425</f>
        <v>105021000;</v>
      </c>
      <c r="G425" s="37">
        <v>0</v>
      </c>
      <c r="H425" s="561" t="str">
        <f t="shared" ref="H425" si="1014">B425&amp;C425&amp;$I$2</f>
        <v>小周天扇法福生冥1</v>
      </c>
      <c r="I425" s="561" t="str">
        <f>IF(IFERROR(INDEX(EffectData!$G:$G,MATCH(H425,EffectData!$C:$C,0)),"")&amp;";"=";","",IFERROR(INDEX(EffectData!$G:$G,MATCH(H425,EffectData!$C:$C,0)),"")&amp;";")</f>
        <v>105021000;</v>
      </c>
      <c r="J425" s="561" t="str">
        <f t="shared" ref="J425" si="1015">B425&amp;C425&amp;$K$2</f>
        <v>小周天扇法福生冥2</v>
      </c>
      <c r="K425" s="561" t="str">
        <f>IF(IFERROR(INDEX(EffectData!$G:$G,MATCH(J425,EffectData!$C:$C,0)),"")&amp;";"=";","",IFERROR(INDEX(EffectData!$G:$G,MATCH(J425,EffectData!$C:$C,0)),"")&amp;";")</f>
        <v/>
      </c>
      <c r="L425" s="561" t="str">
        <f t="shared" ref="L425" si="1016">B425&amp;C425&amp;$M$2</f>
        <v>小周天扇法福生冥3</v>
      </c>
      <c r="N425" s="561" t="str">
        <f t="shared" ref="N425" si="1017">B425&amp;C425&amp;$O$2</f>
        <v>小周天扇法福生冥4</v>
      </c>
      <c r="O425" t="str">
        <f>IFERROR(INDEX(EffectData!$G:$G,MATCH(O336,EffectData!$C:$C,0)),"")</f>
        <v/>
      </c>
    </row>
    <row r="426" spans="1:15" x14ac:dyDescent="0.25">
      <c r="A426" s="150">
        <f>VLOOKUP(C426,Sheet3!$C:$AP,40,0)</f>
        <v>1050211</v>
      </c>
      <c r="B426" s="150" t="s">
        <v>482</v>
      </c>
      <c r="C426" s="35" t="s">
        <v>490</v>
      </c>
      <c r="D426" s="35" t="s">
        <v>490</v>
      </c>
      <c r="E426" s="150"/>
      <c r="F426" s="168" t="str">
        <f t="shared" ref="F426" si="1018">I426&amp;K426&amp;M426</f>
        <v>105021100;</v>
      </c>
      <c r="G426" s="37">
        <v>0</v>
      </c>
      <c r="H426" s="561" t="str">
        <f t="shared" ref="H426" si="1019">B426&amp;C426&amp;$I$2</f>
        <v>小周天扇法天晨灌脉1</v>
      </c>
      <c r="I426" s="561" t="str">
        <f>IF(IFERROR(INDEX(EffectData!$G:$G,MATCH(H426,EffectData!$C:$C,0)),"")&amp;";"=";","",IFERROR(INDEX(EffectData!$G:$G,MATCH(H426,EffectData!$C:$C,0)),"")&amp;";")</f>
        <v>105021100;</v>
      </c>
      <c r="J426" s="561" t="str">
        <f t="shared" ref="J426" si="1020">B426&amp;C426&amp;$K$2</f>
        <v>小周天扇法天晨灌脉2</v>
      </c>
      <c r="K426" s="561" t="str">
        <f>IF(IFERROR(INDEX(EffectData!$G:$G,MATCH(J426,EffectData!$C:$C,0)),"")&amp;";"=";","",IFERROR(INDEX(EffectData!$G:$G,MATCH(J426,EffectData!$C:$C,0)),"")&amp;";")</f>
        <v/>
      </c>
      <c r="L426" s="561" t="str">
        <f t="shared" ref="L426" si="1021">B426&amp;C426&amp;$M$2</f>
        <v>小周天扇法天晨灌脉3</v>
      </c>
      <c r="N426" s="561" t="str">
        <f t="shared" ref="N426" si="1022">B426&amp;C426&amp;$O$2</f>
        <v>小周天扇法天晨灌脉4</v>
      </c>
      <c r="O426" t="str">
        <f>IFERROR(INDEX(EffectData!$G:$G,MATCH(O337,EffectData!$C:$C,0)),"")</f>
        <v/>
      </c>
    </row>
    <row r="427" spans="1:15" x14ac:dyDescent="0.25">
      <c r="A427" s="785">
        <f>VLOOKUP(C427,Sheet3!$C:$AP,40,0)</f>
        <v>1060103</v>
      </c>
      <c r="B427" s="638" t="s">
        <v>491</v>
      </c>
      <c r="C427" s="638" t="s">
        <v>492</v>
      </c>
      <c r="D427" s="638" t="s">
        <v>492</v>
      </c>
      <c r="E427" s="785"/>
      <c r="F427" s="785" t="str">
        <f t="shared" ref="F427" si="1023">I427&amp;K427&amp;M427</f>
        <v>106010300;106010301;</v>
      </c>
      <c r="G427" s="665">
        <v>0</v>
      </c>
      <c r="H427" s="561" t="str">
        <f t="shared" ref="H427" si="1024">B427&amp;C427&amp;$I$2</f>
        <v>暴雨梨花刀花绽盛1</v>
      </c>
      <c r="I427" s="561" t="str">
        <f>IF(IFERROR(INDEX(EffectData!$G:$G,MATCH(H427,EffectData!$C:$C,0)),"")&amp;";"=";","",IFERROR(INDEX(EffectData!$G:$G,MATCH(H427,EffectData!$C:$C,0)),"")&amp;";")</f>
        <v>106010300;</v>
      </c>
      <c r="J427" s="561" t="str">
        <f t="shared" ref="J427" si="1025">B427&amp;C427&amp;$K$2</f>
        <v>暴雨梨花刀花绽盛2</v>
      </c>
      <c r="K427" s="561" t="str">
        <f>IF(IFERROR(INDEX(EffectData!$G:$G,MATCH(J427,EffectData!$C:$C,0)),"")&amp;";"=";","",IFERROR(INDEX(EffectData!$G:$G,MATCH(J427,EffectData!$C:$C,0)),"")&amp;";")</f>
        <v>106010301;</v>
      </c>
      <c r="L427" s="561" t="str">
        <f t="shared" ref="L427" si="1026">B427&amp;C427&amp;$M$2</f>
        <v>暴雨梨花刀花绽盛3</v>
      </c>
      <c r="M427" s="561" t="str">
        <f>IF(IFERROR(INDEX(EffectData!$G:$G,MATCH(L427,EffectData!$C:$C,0)),"")&amp;";"=";","",IFERROR(INDEX(EffectData!$G:$G,MATCH(L427,EffectData!$C:$C,0)),"")&amp;";")</f>
        <v/>
      </c>
      <c r="N427" s="561" t="str">
        <f t="shared" ref="N427" si="1027">B427&amp;C427&amp;$O$2</f>
        <v>暴雨梨花刀花绽盛4</v>
      </c>
      <c r="O427" s="561" t="str">
        <f>IF(IFERROR(INDEX(EffectData!$G:$G,MATCH(N427,EffectData!$C:$C,0)),"")&amp;";"=";","",IFERROR(INDEX(EffectData!$G:$G,MATCH(N427,EffectData!$C:$C,0)),"")&amp;";")</f>
        <v/>
      </c>
    </row>
    <row r="428" spans="1:15" x14ac:dyDescent="0.25">
      <c r="A428" s="785">
        <f>VLOOKUP(C428,Sheet3!$C:$AP,40,0)</f>
        <v>1060104</v>
      </c>
      <c r="B428" s="638" t="s">
        <v>491</v>
      </c>
      <c r="C428" s="638" t="s">
        <v>493</v>
      </c>
      <c r="D428" s="638" t="s">
        <v>493</v>
      </c>
      <c r="E428" s="785"/>
      <c r="F428" s="785" t="str">
        <f t="shared" ref="F428" si="1028">I428&amp;K428&amp;M428</f>
        <v>106010400;</v>
      </c>
      <c r="G428" s="665">
        <v>0</v>
      </c>
      <c r="H428" s="561" t="str">
        <f t="shared" ref="H428" si="1029">B428&amp;C428&amp;$I$2</f>
        <v>暴雨梨花刀流聚催散1</v>
      </c>
      <c r="I428" s="561" t="str">
        <f>IF(IFERROR(INDEX(EffectData!$G:$G,MATCH(H428,EffectData!$C:$C,0)),"")&amp;";"=";","",IFERROR(INDEX(EffectData!$G:$G,MATCH(H428,EffectData!$C:$C,0)),"")&amp;";")</f>
        <v>106010400;</v>
      </c>
      <c r="J428" s="561" t="str">
        <f t="shared" ref="J428" si="1030">B428&amp;C428&amp;$K$2</f>
        <v>暴雨梨花刀流聚催散2</v>
      </c>
      <c r="K428" s="561" t="str">
        <f>IF(IFERROR(INDEX(EffectData!$G:$G,MATCH(J428,EffectData!$C:$C,0)),"")&amp;";"=";","",IFERROR(INDEX(EffectData!$G:$G,MATCH(J428,EffectData!$C:$C,0)),"")&amp;";")</f>
        <v/>
      </c>
      <c r="L428" s="561" t="str">
        <f t="shared" ref="L428" si="1031">B428&amp;C428&amp;$M$2</f>
        <v>暴雨梨花刀流聚催散3</v>
      </c>
      <c r="M428" s="561" t="str">
        <f>IF(IFERROR(INDEX(EffectData!$G:$G,MATCH(L428,EffectData!$C:$C,0)),"")&amp;";"=";","",IFERROR(INDEX(EffectData!$G:$G,MATCH(L428,EffectData!$C:$C,0)),"")&amp;";")</f>
        <v/>
      </c>
      <c r="N428" s="561" t="str">
        <f t="shared" ref="N428" si="1032">B428&amp;C428&amp;$O$2</f>
        <v>暴雨梨花刀流聚催散4</v>
      </c>
      <c r="O428" s="561" t="str">
        <f>IF(IFERROR(INDEX(EffectData!$G:$G,MATCH(N428,EffectData!$C:$C,0)),"")&amp;";"=";","",IFERROR(INDEX(EffectData!$G:$G,MATCH(N428,EffectData!$C:$C,0)),"")&amp;";")</f>
        <v/>
      </c>
    </row>
    <row r="429" spans="1:15" x14ac:dyDescent="0.25">
      <c r="A429" s="785">
        <f>VLOOKUP(C429,Sheet3!$C:$AP,40,0)</f>
        <v>1060106</v>
      </c>
      <c r="B429" s="638" t="s">
        <v>491</v>
      </c>
      <c r="C429" s="638" t="s">
        <v>494</v>
      </c>
      <c r="D429" s="638" t="s">
        <v>494</v>
      </c>
      <c r="E429" s="785"/>
      <c r="F429" s="785" t="str">
        <f t="shared" ref="F429" si="1033">I429&amp;K429&amp;M429</f>
        <v>106010600;</v>
      </c>
      <c r="G429" s="665">
        <v>0</v>
      </c>
      <c r="H429" s="561" t="str">
        <f t="shared" ref="H429" si="1034">B429&amp;C429&amp;$I$2</f>
        <v>暴雨梨花刀棃绽重1</v>
      </c>
      <c r="I429" s="561" t="str">
        <f>IF(IFERROR(INDEX(EffectData!$G:$G,MATCH(H429,EffectData!$C:$C,0)),"")&amp;";"=";","",IFERROR(INDEX(EffectData!$G:$G,MATCH(H429,EffectData!$C:$C,0)),"")&amp;";")</f>
        <v>106010600;</v>
      </c>
      <c r="J429" s="561" t="str">
        <f t="shared" ref="J429" si="1035">B429&amp;C429&amp;$K$2</f>
        <v>暴雨梨花刀棃绽重2</v>
      </c>
      <c r="K429" s="561" t="str">
        <f>IF(IFERROR(INDEX(EffectData!$G:$G,MATCH(J429,EffectData!$C:$C,0)),"")&amp;";"=";","",IFERROR(INDEX(EffectData!$G:$G,MATCH(J429,EffectData!$C:$C,0)),"")&amp;";")</f>
        <v/>
      </c>
      <c r="L429" s="561" t="str">
        <f t="shared" ref="L429" si="1036">B429&amp;C429&amp;$M$2</f>
        <v>暴雨梨花刀棃绽重3</v>
      </c>
      <c r="M429" s="561" t="str">
        <f>IF(IFERROR(INDEX(EffectData!$G:$G,MATCH(L429,EffectData!$C:$C,0)),"")&amp;";"=";","",IFERROR(INDEX(EffectData!$G:$G,MATCH(L429,EffectData!$C:$C,0)),"")&amp;";")</f>
        <v/>
      </c>
      <c r="N429" s="561" t="str">
        <f t="shared" ref="N429" si="1037">B429&amp;C429&amp;$O$2</f>
        <v>暴雨梨花刀棃绽重4</v>
      </c>
      <c r="O429" s="561" t="str">
        <f>IF(IFERROR(INDEX(EffectData!$G:$G,MATCH(N429,EffectData!$C:$C,0)),"")&amp;";"=";","",IFERROR(INDEX(EffectData!$G:$G,MATCH(N429,EffectData!$C:$C,0)),"")&amp;";")</f>
        <v/>
      </c>
    </row>
    <row r="430" spans="1:15" x14ac:dyDescent="0.25">
      <c r="A430" s="785">
        <f>VLOOKUP(C430,Sheet3!$C:$AP,40,0)</f>
        <v>1060107</v>
      </c>
      <c r="B430" s="638" t="s">
        <v>491</v>
      </c>
      <c r="C430" s="638" t="s">
        <v>495</v>
      </c>
      <c r="D430" s="638" t="s">
        <v>495</v>
      </c>
      <c r="E430" s="785"/>
      <c r="F430" s="785" t="str">
        <f t="shared" ref="F430:F432" si="1038">I430&amp;K430&amp;M430</f>
        <v>106010700;</v>
      </c>
      <c r="G430" s="665">
        <v>0</v>
      </c>
      <c r="H430" s="561" t="str">
        <f t="shared" ref="H430" si="1039">B430&amp;C430&amp;$I$2</f>
        <v>暴雨梨花刀旧蔓生1</v>
      </c>
      <c r="I430" s="561" t="str">
        <f>IF(IFERROR(INDEX(EffectData!$G:$G,MATCH(H430,EffectData!$C:$C,0)),"")&amp;";"=";","",IFERROR(INDEX(EffectData!$G:$G,MATCH(H430,EffectData!$C:$C,0)),"")&amp;";")</f>
        <v>106010700;</v>
      </c>
      <c r="J430" s="561" t="str">
        <f t="shared" ref="J430" si="1040">B430&amp;C430&amp;$K$2</f>
        <v>暴雨梨花刀旧蔓生2</v>
      </c>
      <c r="K430" s="561" t="str">
        <f>IF(IFERROR(INDEX(EffectData!$G:$G,MATCH(J430,EffectData!$C:$C,0)),"")&amp;";"=";","",IFERROR(INDEX(EffectData!$G:$G,MATCH(J430,EffectData!$C:$C,0)),"")&amp;";")</f>
        <v/>
      </c>
      <c r="L430" s="561" t="str">
        <f t="shared" ref="L430" si="1041">B430&amp;C430&amp;$M$2</f>
        <v>暴雨梨花刀旧蔓生3</v>
      </c>
      <c r="M430" s="561" t="str">
        <f>IF(IFERROR(INDEX(EffectData!$G:$G,MATCH(L430,EffectData!$C:$C,0)),"")&amp;";"=";","",IFERROR(INDEX(EffectData!$G:$G,MATCH(L430,EffectData!$C:$C,0)),"")&amp;";")</f>
        <v/>
      </c>
      <c r="N430" s="561" t="str">
        <f t="shared" ref="N430" si="1042">B430&amp;C430&amp;$O$2</f>
        <v>暴雨梨花刀旧蔓生4</v>
      </c>
      <c r="O430" s="561" t="str">
        <f>IF(IFERROR(INDEX(EffectData!$G:$G,MATCH(N430,EffectData!$C:$C,0)),"")&amp;";"=";","",IFERROR(INDEX(EffectData!$G:$G,MATCH(N430,EffectData!$C:$C,0)),"")&amp;";")</f>
        <v/>
      </c>
    </row>
    <row r="431" spans="1:15" x14ac:dyDescent="0.25">
      <c r="A431" s="785">
        <f>VLOOKUP(C431,Sheet3!$C:$AP,40,0)</f>
        <v>1060108</v>
      </c>
      <c r="B431" s="638" t="s">
        <v>491</v>
      </c>
      <c r="C431" s="638" t="s">
        <v>496</v>
      </c>
      <c r="D431" s="638" t="s">
        <v>496</v>
      </c>
      <c r="E431" s="785"/>
      <c r="F431" s="785" t="s">
        <v>497</v>
      </c>
      <c r="G431" s="665">
        <v>0</v>
      </c>
      <c r="H431" s="561" t="str">
        <f t="shared" ref="H431" si="1043">B431&amp;C431&amp;$I$2</f>
        <v>暴雨梨花刀落水葬花1</v>
      </c>
      <c r="I431" s="561" t="str">
        <f>IF(IFERROR(INDEX(EffectData!$G:$G,MATCH(H431,EffectData!$C:$C,0)),"")&amp;";"=";","",IFERROR(INDEX(EffectData!$G:$G,MATCH(H431,EffectData!$C:$C,0)),"")&amp;";")</f>
        <v>106010800;</v>
      </c>
      <c r="J431" s="561" t="str">
        <f t="shared" ref="J431" si="1044">B431&amp;C431&amp;$K$2</f>
        <v>暴雨梨花刀落水葬花2</v>
      </c>
      <c r="K431" s="561" t="str">
        <f>IF(IFERROR(INDEX(EffectData!$G:$G,MATCH(J431,EffectData!$C:$C,0)),"")&amp;";"=";","",IFERROR(INDEX(EffectData!$G:$G,MATCH(J431,EffectData!$C:$C,0)),"")&amp;";")</f>
        <v>106010801;</v>
      </c>
      <c r="L431" s="561" t="str">
        <f t="shared" ref="L431" si="1045">B431&amp;C431&amp;$M$2</f>
        <v>暴雨梨花刀落水葬花3</v>
      </c>
      <c r="M431" s="561" t="str">
        <f>IF(IFERROR(INDEX(EffectData!$G:$G,MATCH(L431,EffectData!$C:$C,0)),"")&amp;";"=";","",IFERROR(INDEX(EffectData!$G:$G,MATCH(L431,EffectData!$C:$C,0)),"")&amp;";")</f>
        <v>106010802;</v>
      </c>
      <c r="N431" s="561" t="str">
        <f t="shared" ref="N431" si="1046">B431&amp;C431&amp;$O$2</f>
        <v>暴雨梨花刀落水葬花4</v>
      </c>
      <c r="O431" s="561" t="str">
        <f>IF(IFERROR(INDEX(EffectData!$G:$G,MATCH(N431,EffectData!$C:$C,0)),"")&amp;";"=";","",IFERROR(INDEX(EffectData!$G:$G,MATCH(N431,EffectData!$C:$C,0)),"")&amp;";")</f>
        <v>106010803;</v>
      </c>
    </row>
    <row r="432" spans="1:15" x14ac:dyDescent="0.25">
      <c r="A432" s="785">
        <f>VLOOKUP(C432,Sheet3!$C:$AP,40,0)</f>
        <v>1060111</v>
      </c>
      <c r="B432" s="638" t="s">
        <v>491</v>
      </c>
      <c r="C432" s="638" t="s">
        <v>498</v>
      </c>
      <c r="D432" s="638" t="s">
        <v>498</v>
      </c>
      <c r="E432" s="785"/>
      <c r="F432" s="785" t="str">
        <f t="shared" si="1038"/>
        <v>106011100;</v>
      </c>
      <c r="G432" s="665">
        <v>0</v>
      </c>
      <c r="H432" s="561" t="str">
        <f t="shared" ref="H432" si="1047">B432&amp;C432&amp;$I$2</f>
        <v>暴雨梨花刀枯枝生残1</v>
      </c>
      <c r="I432" s="561" t="str">
        <f>IF(IFERROR(INDEX(EffectData!$G:$G,MATCH(H432,EffectData!$C:$C,0)),"")&amp;";"=";","",IFERROR(INDEX(EffectData!$G:$G,MATCH(H432,EffectData!$C:$C,0)),"")&amp;";")</f>
        <v>106011100;</v>
      </c>
      <c r="J432" s="561" t="str">
        <f t="shared" ref="J432" si="1048">B432&amp;C432&amp;$K$2</f>
        <v>暴雨梨花刀枯枝生残2</v>
      </c>
      <c r="K432" s="561" t="str">
        <f>IF(IFERROR(INDEX(EffectData!$G:$G,MATCH(J432,EffectData!$C:$C,0)),"")&amp;";"=";","",IFERROR(INDEX(EffectData!$G:$G,MATCH(J432,EffectData!$C:$C,0)),"")&amp;";")</f>
        <v/>
      </c>
      <c r="L432" s="561" t="str">
        <f t="shared" ref="L432" si="1049">B432&amp;C432&amp;$M$2</f>
        <v>暴雨梨花刀枯枝生残3</v>
      </c>
      <c r="M432" s="561" t="str">
        <f>IF(IFERROR(INDEX(EffectData!$G:$G,MATCH(L432,EffectData!$C:$C,0)),"")&amp;";"=";","",IFERROR(INDEX(EffectData!$G:$G,MATCH(L432,EffectData!$C:$C,0)),"")&amp;";")</f>
        <v/>
      </c>
      <c r="N432" s="561" t="str">
        <f t="shared" ref="N432" si="1050">B432&amp;C432&amp;$O$2</f>
        <v>暴雨梨花刀枯枝生残4</v>
      </c>
      <c r="O432" s="561" t="str">
        <f>IF(IFERROR(INDEX(EffectData!$G:$G,MATCH(N432,EffectData!$C:$C,0)),"")&amp;";"=";","",IFERROR(INDEX(EffectData!$G:$G,MATCH(N432,EffectData!$C:$C,0)),"")&amp;";")</f>
        <v/>
      </c>
    </row>
    <row r="433" spans="1:15" x14ac:dyDescent="0.25">
      <c r="A433" s="786">
        <f>VLOOKUP(C433,Sheet3!$C:$AP,40,0)</f>
        <v>1090102</v>
      </c>
      <c r="B433" s="786" t="s">
        <v>499</v>
      </c>
      <c r="C433" s="786" t="s">
        <v>500</v>
      </c>
      <c r="D433" s="786" t="s">
        <v>500</v>
      </c>
      <c r="E433" s="786"/>
      <c r="F433" s="786" t="str">
        <f t="shared" ref="F433:F449" si="1051">I433&amp;K433&amp;M433</f>
        <v>109010200;109010201;109010202;</v>
      </c>
      <c r="G433" s="36">
        <v>0</v>
      </c>
      <c r="H433" s="561" t="str">
        <f t="shared" si="998"/>
        <v>醉饮降龙无双式醉饮江海1</v>
      </c>
      <c r="I433" s="561" t="str">
        <f>IF(IFERROR(INDEX(EffectData!$G:$G,MATCH(H433,EffectData!$C:$C,0)),"")&amp;";"=";","",IFERROR(INDEX(EffectData!$G:$G,MATCH(H433,EffectData!$C:$C,0)),"")&amp;";")</f>
        <v>109010200;</v>
      </c>
      <c r="J433" s="561" t="str">
        <f t="shared" si="999"/>
        <v>醉饮降龙无双式醉饮江海2</v>
      </c>
      <c r="K433" s="561" t="str">
        <f>IF(IFERROR(INDEX(EffectData!$G:$G,MATCH(J433,EffectData!$C:$C,0)),"")&amp;";"=";","",IFERROR(INDEX(EffectData!$G:$G,MATCH(J433,EffectData!$C:$C,0)),"")&amp;";")</f>
        <v>109010201;</v>
      </c>
      <c r="L433" s="561" t="str">
        <f t="shared" si="1000"/>
        <v>醉饮降龙无双式醉饮江海3</v>
      </c>
      <c r="M433" s="561" t="str">
        <f>IF(IFERROR(INDEX(EffectData!$G:$G,MATCH(L433,EffectData!$C:$C,0)),"")&amp;";"=";","",IFERROR(INDEX(EffectData!$G:$G,MATCH(L433,EffectData!$C:$C,0)),"")&amp;";")</f>
        <v>109010202;</v>
      </c>
      <c r="N433" s="561" t="str">
        <f t="shared" si="1001"/>
        <v>醉饮降龙无双式醉饮江海4</v>
      </c>
      <c r="O433" s="561" t="str">
        <f>IF(IFERROR(INDEX(EffectData!$G:$G,MATCH(N433,EffectData!$C:$C,0)),"")&amp;";"=";","",IFERROR(INDEX(EffectData!$G:$G,MATCH(N433,EffectData!$C:$C,0)),"")&amp;";")</f>
        <v/>
      </c>
    </row>
    <row r="434" spans="1:15" x14ac:dyDescent="0.25">
      <c r="A434" s="786">
        <f>VLOOKUP(C434,Sheet3!$C:$AP,40,0)</f>
        <v>1090104</v>
      </c>
      <c r="B434" s="786" t="s">
        <v>499</v>
      </c>
      <c r="C434" s="786" t="s">
        <v>501</v>
      </c>
      <c r="D434" s="786" t="s">
        <v>501</v>
      </c>
      <c r="E434" s="786"/>
      <c r="F434" s="786" t="str">
        <f t="shared" si="1051"/>
        <v>109010400;</v>
      </c>
      <c r="G434" s="36">
        <v>0</v>
      </c>
      <c r="H434" s="561" t="str">
        <f t="shared" si="998"/>
        <v>醉饮降龙无双式醉舞狂歌1</v>
      </c>
      <c r="I434" s="561" t="str">
        <f>IF(IFERROR(INDEX(EffectData!$G:$G,MATCH(H434,EffectData!$C:$C,0)),"")&amp;";"=";","",IFERROR(INDEX(EffectData!$G:$G,MATCH(H434,EffectData!$C:$C,0)),"")&amp;";")</f>
        <v>109010400;</v>
      </c>
      <c r="J434" s="561" t="str">
        <f t="shared" si="999"/>
        <v>醉饮降龙无双式醉舞狂歌2</v>
      </c>
      <c r="K434" s="561" t="str">
        <f>IF(IFERROR(INDEX(EffectData!$G:$G,MATCH(J434,EffectData!$C:$C,0)),"")&amp;";"=";","",IFERROR(INDEX(EffectData!$G:$G,MATCH(J434,EffectData!$C:$C,0)),"")&amp;";")</f>
        <v/>
      </c>
      <c r="L434" s="561" t="str">
        <f t="shared" si="1000"/>
        <v>醉饮降龙无双式醉舞狂歌3</v>
      </c>
      <c r="M434" s="561" t="str">
        <f>IF(IFERROR(INDEX(EffectData!$G:$G,MATCH(L434,EffectData!$C:$C,0)),"")&amp;";"=";","",IFERROR(INDEX(EffectData!$G:$G,MATCH(L434,EffectData!$C:$C,0)),"")&amp;";")</f>
        <v/>
      </c>
      <c r="N434" s="561" t="str">
        <f t="shared" si="1001"/>
        <v>醉饮降龙无双式醉舞狂歌4</v>
      </c>
      <c r="O434" s="561" t="str">
        <f>IF(IFERROR(INDEX(EffectData!$G:$G,MATCH(N434,EffectData!$C:$C,0)),"")&amp;";"=";","",IFERROR(INDEX(EffectData!$G:$G,MATCH(N434,EffectData!$C:$C,0)),"")&amp;";")</f>
        <v/>
      </c>
    </row>
    <row r="435" spans="1:15" x14ac:dyDescent="0.25">
      <c r="A435" s="786">
        <f>VLOOKUP(C435,Sheet3!$C:$AP,40,0)</f>
        <v>1090106</v>
      </c>
      <c r="B435" s="786" t="s">
        <v>499</v>
      </c>
      <c r="C435" s="786" t="s">
        <v>502</v>
      </c>
      <c r="D435" s="786" t="s">
        <v>502</v>
      </c>
      <c r="E435" s="786"/>
      <c r="F435" s="786" t="str">
        <f t="shared" ref="F435:F436" si="1052">I435&amp;K435&amp;M435</f>
        <v>109010600;</v>
      </c>
      <c r="G435" s="36">
        <v>0</v>
      </c>
      <c r="H435" s="561" t="str">
        <f t="shared" ref="H435:H436" si="1053">B435&amp;C435&amp;$I$2</f>
        <v>醉饮降龙无双式龙吟四海1</v>
      </c>
      <c r="I435" s="561" t="str">
        <f>IF(IFERROR(INDEX(EffectData!$G:$G,MATCH(H435,EffectData!$C:$C,0)),"")&amp;";"=";","",IFERROR(INDEX(EffectData!$G:$G,MATCH(H435,EffectData!$C:$C,0)),"")&amp;";")</f>
        <v>109010600;</v>
      </c>
      <c r="J435" s="561" t="str">
        <f t="shared" ref="J435:J436" si="1054">B435&amp;C435&amp;$K$2</f>
        <v>醉饮降龙无双式龙吟四海2</v>
      </c>
      <c r="K435" s="561" t="str">
        <f>IF(IFERROR(INDEX(EffectData!$G:$G,MATCH(J435,EffectData!$C:$C,0)),"")&amp;";"=";","",IFERROR(INDEX(EffectData!$G:$G,MATCH(J435,EffectData!$C:$C,0)),"")&amp;";")</f>
        <v/>
      </c>
      <c r="L435" s="561" t="str">
        <f t="shared" ref="L435:L436" si="1055">B435&amp;C435&amp;$M$2</f>
        <v>醉饮降龙无双式龙吟四海3</v>
      </c>
      <c r="M435" s="561" t="str">
        <f>IF(IFERROR(INDEX(EffectData!$G:$G,MATCH(L435,EffectData!$C:$C,0)),"")&amp;";"=";","",IFERROR(INDEX(EffectData!$G:$G,MATCH(L435,EffectData!$C:$C,0)),"")&amp;";")</f>
        <v/>
      </c>
      <c r="N435" s="561" t="str">
        <f t="shared" ref="N435:N436" si="1056">B435&amp;C435&amp;$O$2</f>
        <v>醉饮降龙无双式龙吟四海4</v>
      </c>
      <c r="O435" s="561" t="str">
        <f>IF(IFERROR(INDEX(EffectData!$G:$G,MATCH(N435,EffectData!$C:$C,0)),"")&amp;";"=";","",IFERROR(INDEX(EffectData!$G:$G,MATCH(N435,EffectData!$C:$C,0)),"")&amp;";")</f>
        <v/>
      </c>
    </row>
    <row r="436" spans="1:15" x14ac:dyDescent="0.25">
      <c r="A436" s="786">
        <f>VLOOKUP(C436,Sheet3!$C:$AP,40,0)</f>
        <v>1090107</v>
      </c>
      <c r="B436" s="705" t="s">
        <v>499</v>
      </c>
      <c r="C436" s="594" t="s">
        <v>503</v>
      </c>
      <c r="D436" s="714" t="s">
        <v>504</v>
      </c>
      <c r="E436" s="786"/>
      <c r="F436" s="786" t="str">
        <f t="shared" si="1052"/>
        <v>109010700;109010701;</v>
      </c>
      <c r="G436" s="36">
        <v>0</v>
      </c>
      <c r="H436" s="561" t="str">
        <f t="shared" si="1053"/>
        <v>醉饮降龙无双式云起龙襄1</v>
      </c>
      <c r="I436" s="561" t="str">
        <f>IF(IFERROR(INDEX(EffectData!$G:$G,MATCH(H436,EffectData!$C:$C,0)),"")&amp;";"=";","",IFERROR(INDEX(EffectData!$G:$G,MATCH(H436,EffectData!$C:$C,0)),"")&amp;";")</f>
        <v>109010700;</v>
      </c>
      <c r="J436" s="561" t="str">
        <f t="shared" si="1054"/>
        <v>醉饮降龙无双式云起龙襄2</v>
      </c>
      <c r="K436" s="561" t="str">
        <f>IF(IFERROR(INDEX(EffectData!$G:$G,MATCH(J436,EffectData!$C:$C,0)),"")&amp;";"=";","",IFERROR(INDEX(EffectData!$G:$G,MATCH(J436,EffectData!$C:$C,0)),"")&amp;";")</f>
        <v>109010701;</v>
      </c>
      <c r="L436" s="561" t="str">
        <f t="shared" si="1055"/>
        <v>醉饮降龙无双式云起龙襄3</v>
      </c>
      <c r="M436" s="561" t="str">
        <f>IF(IFERROR(INDEX(EffectData!$G:$G,MATCH(L436,EffectData!$C:$C,0)),"")&amp;";"=";","",IFERROR(INDEX(EffectData!$G:$G,MATCH(L436,EffectData!$C:$C,0)),"")&amp;";")</f>
        <v/>
      </c>
      <c r="N436" s="561" t="str">
        <f t="shared" si="1056"/>
        <v>醉饮降龙无双式云起龙襄4</v>
      </c>
      <c r="O436" s="561" t="str">
        <f>IF(IFERROR(INDEX(EffectData!$G:$G,MATCH(N436,EffectData!$C:$C,0)),"")&amp;";"=";","",IFERROR(INDEX(EffectData!$G:$G,MATCH(N436,EffectData!$C:$C,0)),"")&amp;";")</f>
        <v/>
      </c>
    </row>
    <row r="437" spans="1:15" x14ac:dyDescent="0.25">
      <c r="A437" s="786">
        <f>VLOOKUP(C437,Sheet3!$C:$AP,40,0)</f>
        <v>1090109</v>
      </c>
      <c r="B437" s="705" t="s">
        <v>499</v>
      </c>
      <c r="C437" s="594" t="s">
        <v>505</v>
      </c>
      <c r="D437" s="714" t="s">
        <v>505</v>
      </c>
      <c r="E437" s="786"/>
      <c r="F437" s="786" t="str">
        <f t="shared" ref="F437" si="1057">I437&amp;K437&amp;M437</f>
        <v>109010900;109010901;</v>
      </c>
      <c r="G437" s="36">
        <v>0</v>
      </c>
      <c r="H437" s="561" t="str">
        <f t="shared" ref="H437" si="1058">B437&amp;C437&amp;$I$2</f>
        <v>醉饮降龙无双式潜龙勿用1</v>
      </c>
      <c r="I437" s="561" t="str">
        <f>IF(IFERROR(INDEX(EffectData!$G:$G,MATCH(H437,EffectData!$C:$C,0)),"")&amp;";"=";","",IFERROR(INDEX(EffectData!$G:$G,MATCH(H437,EffectData!$C:$C,0)),"")&amp;";")</f>
        <v>109010900;</v>
      </c>
      <c r="J437" s="561" t="str">
        <f t="shared" ref="J437" si="1059">B437&amp;C437&amp;$K$2</f>
        <v>醉饮降龙无双式潜龙勿用2</v>
      </c>
      <c r="K437" s="561" t="str">
        <f>IF(IFERROR(INDEX(EffectData!$G:$G,MATCH(J437,EffectData!$C:$C,0)),"")&amp;";"=";","",IFERROR(INDEX(EffectData!$G:$G,MATCH(J437,EffectData!$C:$C,0)),"")&amp;";")</f>
        <v>109010901;</v>
      </c>
      <c r="L437" s="561" t="str">
        <f t="shared" ref="L437" si="1060">B437&amp;C437&amp;$M$2</f>
        <v>醉饮降龙无双式潜龙勿用3</v>
      </c>
      <c r="M437" s="561" t="str">
        <f>IF(IFERROR(INDEX(EffectData!$G:$G,MATCH(L437,EffectData!$C:$C,0)),"")&amp;";"=";","",IFERROR(INDEX(EffectData!$G:$G,MATCH(L437,EffectData!$C:$C,0)),"")&amp;";")</f>
        <v/>
      </c>
      <c r="N437" s="561" t="str">
        <f t="shared" ref="N437" si="1061">B437&amp;C437&amp;$O$2</f>
        <v>醉饮降龙无双式潜龙勿用4</v>
      </c>
      <c r="O437" s="561" t="str">
        <f>IF(IFERROR(INDEX(EffectData!$G:$G,MATCH(N437,EffectData!$C:$C,0)),"")&amp;";"=";","",IFERROR(INDEX(EffectData!$G:$G,MATCH(N437,EffectData!$C:$C,0)),"")&amp;";")</f>
        <v/>
      </c>
    </row>
    <row r="438" spans="1:15" x14ac:dyDescent="0.25">
      <c r="A438" s="786">
        <f>VLOOKUP(C438,Sheet3!$C:$AP,40,0)</f>
        <v>1090108</v>
      </c>
      <c r="B438" s="786" t="s">
        <v>499</v>
      </c>
      <c r="C438" s="714" t="s">
        <v>504</v>
      </c>
      <c r="D438" s="714" t="s">
        <v>504</v>
      </c>
      <c r="E438" s="786"/>
      <c r="F438" s="786" t="str">
        <f t="shared" si="1051"/>
        <v>109010800;109010801;</v>
      </c>
      <c r="G438" s="36">
        <v>0</v>
      </c>
      <c r="H438" s="561" t="str">
        <f t="shared" si="998"/>
        <v>醉饮降龙无双式龙跃于渊1</v>
      </c>
      <c r="I438" s="561" t="str">
        <f>IF(IFERROR(INDEX(EffectData!$G:$G,MATCH(H438,EffectData!$C:$C,0)),"")&amp;";"=";","",IFERROR(INDEX(EffectData!$G:$G,MATCH(H438,EffectData!$C:$C,0)),"")&amp;";")</f>
        <v>109010800;</v>
      </c>
      <c r="J438" s="561" t="str">
        <f t="shared" si="999"/>
        <v>醉饮降龙无双式龙跃于渊2</v>
      </c>
      <c r="K438" s="561" t="str">
        <f>IF(IFERROR(INDEX(EffectData!$G:$G,MATCH(J438,EffectData!$C:$C,0)),"")&amp;";"=";","",IFERROR(INDEX(EffectData!$G:$G,MATCH(J438,EffectData!$C:$C,0)),"")&amp;";")</f>
        <v>109010801;</v>
      </c>
      <c r="L438" s="561" t="str">
        <f t="shared" si="1000"/>
        <v>醉饮降龙无双式龙跃于渊3</v>
      </c>
      <c r="M438" s="561" t="str">
        <f>IF(IFERROR(INDEX(EffectData!$G:$G,MATCH(L438,EffectData!$C:$C,0)),"")&amp;";"=";","",IFERROR(INDEX(EffectData!$G:$G,MATCH(L438,EffectData!$C:$C,0)),"")&amp;";")</f>
        <v/>
      </c>
      <c r="N438" s="561" t="str">
        <f t="shared" si="1001"/>
        <v>醉饮降龙无双式龙跃于渊4</v>
      </c>
      <c r="O438" s="561" t="str">
        <f>IF(IFERROR(INDEX(EffectData!$G:$G,MATCH(N438,EffectData!$C:$C,0)),"")&amp;";"=";","",IFERROR(INDEX(EffectData!$G:$G,MATCH(N438,EffectData!$C:$C,0)),"")&amp;";")</f>
        <v/>
      </c>
    </row>
    <row r="439" spans="1:15" x14ac:dyDescent="0.25">
      <c r="A439" s="786">
        <f>VLOOKUP(C439,Sheet3!$C:$AP,40,0)</f>
        <v>1090111</v>
      </c>
      <c r="B439" s="786" t="s">
        <v>499</v>
      </c>
      <c r="C439" s="714" t="s">
        <v>506</v>
      </c>
      <c r="D439" s="714" t="s">
        <v>506</v>
      </c>
      <c r="E439" s="786"/>
      <c r="F439" s="786" t="str">
        <f t="shared" ref="F439" si="1062">I439&amp;K439&amp;M439</f>
        <v>109011100;</v>
      </c>
      <c r="G439" s="36">
        <v>0</v>
      </c>
      <c r="H439" s="561" t="str">
        <f t="shared" ref="H439" si="1063">B439&amp;C439&amp;$I$2</f>
        <v>醉饮降龙无双式降世伏龙1</v>
      </c>
      <c r="I439" s="561" t="str">
        <f>IF(IFERROR(INDEX(EffectData!$G:$G,MATCH(H439,EffectData!$C:$C,0)),"")&amp;";"=";","",IFERROR(INDEX(EffectData!$G:$G,MATCH(H439,EffectData!$C:$C,0)),"")&amp;";")</f>
        <v>109011100;</v>
      </c>
      <c r="J439" s="561" t="str">
        <f t="shared" ref="J439" si="1064">B439&amp;C439&amp;$K$2</f>
        <v>醉饮降龙无双式降世伏龙2</v>
      </c>
      <c r="K439" s="561" t="str">
        <f>IF(IFERROR(INDEX(EffectData!$G:$G,MATCH(J439,EffectData!$C:$C,0)),"")&amp;";"=";","",IFERROR(INDEX(EffectData!$G:$G,MATCH(J439,EffectData!$C:$C,0)),"")&amp;";")</f>
        <v/>
      </c>
      <c r="L439" s="561" t="str">
        <f t="shared" ref="L439" si="1065">B439&amp;C439&amp;$M$2</f>
        <v>醉饮降龙无双式降世伏龙3</v>
      </c>
      <c r="M439" s="561" t="str">
        <f>IF(IFERROR(INDEX(EffectData!$G:$G,MATCH(L439,EffectData!$C:$C,0)),"")&amp;";"=";","",IFERROR(INDEX(EffectData!$G:$G,MATCH(L439,EffectData!$C:$C,0)),"")&amp;";")</f>
        <v/>
      </c>
      <c r="N439" s="561" t="str">
        <f t="shared" ref="N439" si="1066">B439&amp;C439&amp;$O$2</f>
        <v>醉饮降龙无双式降世伏龙4</v>
      </c>
      <c r="O439" s="561" t="str">
        <f>IF(IFERROR(INDEX(EffectData!$G:$G,MATCH(N439,EffectData!$C:$C,0)),"")&amp;";"=";","",IFERROR(INDEX(EffectData!$G:$G,MATCH(N439,EffectData!$C:$C,0)),"")&amp;";")</f>
        <v/>
      </c>
    </row>
    <row r="440" spans="1:15" x14ac:dyDescent="0.25">
      <c r="A440" s="794">
        <f>VLOOKUP(C440,Sheet3!$C:$AP,40,0)</f>
        <v>1090202</v>
      </c>
      <c r="B440" s="794" t="s">
        <v>507</v>
      </c>
      <c r="C440" s="794" t="s">
        <v>508</v>
      </c>
      <c r="D440" s="794" t="s">
        <v>508</v>
      </c>
      <c r="E440" s="794"/>
      <c r="F440" s="275" t="str">
        <f t="shared" si="1051"/>
        <v>109020200;</v>
      </c>
      <c r="G440" s="37">
        <v>0</v>
      </c>
      <c r="H440" s="561" t="str">
        <f t="shared" ref="H440:H446" si="1067">B440&amp;C440&amp;$I$2</f>
        <v>踪影孤鸿鸿影无觅1</v>
      </c>
      <c r="I440" s="561" t="str">
        <f>IF(IFERROR(INDEX(EffectData!$G:$G,MATCH(H440,EffectData!$C:$C,0)),"")&amp;";"=";","",IFERROR(INDEX(EffectData!$G:$G,MATCH(H440,EffectData!$C:$C,0)),"")&amp;";")</f>
        <v>109020200;</v>
      </c>
      <c r="J440" s="561" t="str">
        <f t="shared" ref="J440:J446" si="1068">B440&amp;C440&amp;$K$2</f>
        <v>踪影孤鸿鸿影无觅2</v>
      </c>
      <c r="K440" s="561" t="str">
        <f>IF(IFERROR(INDEX(EffectData!$G:$G,MATCH(J440,EffectData!$C:$C,0)),"")&amp;";"=";","",IFERROR(INDEX(EffectData!$G:$G,MATCH(J440,EffectData!$C:$C,0)),"")&amp;";")</f>
        <v/>
      </c>
      <c r="L440" s="561" t="str">
        <f t="shared" ref="L440:L446" si="1069">B440&amp;C440&amp;$M$2</f>
        <v>踪影孤鸿鸿影无觅3</v>
      </c>
      <c r="N440" s="561" t="str">
        <f t="shared" ref="N440:N446" si="1070">B440&amp;C440&amp;$O$2</f>
        <v>踪影孤鸿鸿影无觅4</v>
      </c>
      <c r="O440" t="str">
        <f>IFERROR(INDEX(EffectData!$G:$G,MATCH(O359,EffectData!$C:$C,0)),"")</f>
        <v/>
      </c>
    </row>
    <row r="441" spans="1:15" x14ac:dyDescent="0.25">
      <c r="A441" s="794">
        <f>VLOOKUP(C441,Sheet3!$C:$AP,40,0)</f>
        <v>1090204</v>
      </c>
      <c r="B441" s="794" t="s">
        <v>507</v>
      </c>
      <c r="C441" s="271" t="s">
        <v>509</v>
      </c>
      <c r="D441" s="271" t="s">
        <v>509</v>
      </c>
      <c r="E441" s="794"/>
      <c r="F441" s="275" t="str">
        <f t="shared" si="1051"/>
        <v>109020400;</v>
      </c>
      <c r="G441" s="37">
        <v>0</v>
      </c>
      <c r="H441" s="561" t="str">
        <f t="shared" si="1067"/>
        <v>踪影孤鸿孤雁残声1</v>
      </c>
      <c r="I441" s="561" t="str">
        <f>IF(IFERROR(INDEX(EffectData!$G:$G,MATCH(H441,EffectData!$C:$C,0)),"")&amp;";"=";","",IFERROR(INDEX(EffectData!$G:$G,MATCH(H441,EffectData!$C:$C,0)),"")&amp;";")</f>
        <v>109020400;</v>
      </c>
      <c r="J441" s="561" t="str">
        <f t="shared" si="1068"/>
        <v>踪影孤鸿孤雁残声2</v>
      </c>
      <c r="K441" s="561" t="str">
        <f>IF(IFERROR(INDEX(EffectData!$G:$G,MATCH(J441,EffectData!$C:$C,0)),"")&amp;";"=";","",IFERROR(INDEX(EffectData!$G:$G,MATCH(J441,EffectData!$C:$C,0)),"")&amp;";")</f>
        <v/>
      </c>
      <c r="L441" s="561" t="str">
        <f t="shared" si="1069"/>
        <v>踪影孤鸿孤雁残声3</v>
      </c>
      <c r="N441" s="561" t="str">
        <f t="shared" si="1070"/>
        <v>踪影孤鸿孤雁残声4</v>
      </c>
      <c r="O441" t="str">
        <f>IFERROR(INDEX(EffectData!$G:$G,MATCH(O360,EffectData!$C:$C,0)),"")</f>
        <v/>
      </c>
    </row>
    <row r="442" spans="1:15" x14ac:dyDescent="0.25">
      <c r="A442" s="794">
        <f>VLOOKUP(C442,Sheet3!$C:$AP,40,0)</f>
        <v>1090206</v>
      </c>
      <c r="B442" s="794" t="s">
        <v>507</v>
      </c>
      <c r="C442" s="794" t="s">
        <v>510</v>
      </c>
      <c r="D442" s="794" t="s">
        <v>510</v>
      </c>
      <c r="E442" s="794"/>
      <c r="F442" s="275" t="str">
        <f t="shared" si="1051"/>
        <v>109020600;</v>
      </c>
      <c r="G442" s="37">
        <v>0</v>
      </c>
      <c r="H442" s="561" t="str">
        <f t="shared" si="1067"/>
        <v>踪影孤鸿穿南纵北1</v>
      </c>
      <c r="I442" s="561" t="str">
        <f>IF(IFERROR(INDEX(EffectData!$G:$G,MATCH(H442,EffectData!$C:$C,0)),"")&amp;";"=";","",IFERROR(INDEX(EffectData!$G:$G,MATCH(H442,EffectData!$C:$C,0)),"")&amp;";")</f>
        <v>109020600;</v>
      </c>
      <c r="J442" s="561" t="str">
        <f t="shared" si="1068"/>
        <v>踪影孤鸿穿南纵北2</v>
      </c>
      <c r="K442" s="561" t="str">
        <f>IF(IFERROR(INDEX(EffectData!$G:$G,MATCH(J442,EffectData!$C:$C,0)),"")&amp;";"=";","",IFERROR(INDEX(EffectData!$G:$G,MATCH(J442,EffectData!$C:$C,0)),"")&amp;";")</f>
        <v/>
      </c>
      <c r="L442" s="561" t="str">
        <f t="shared" si="1069"/>
        <v>踪影孤鸿穿南纵北3</v>
      </c>
      <c r="N442" s="561" t="str">
        <f t="shared" si="1070"/>
        <v>踪影孤鸿穿南纵北4</v>
      </c>
      <c r="O442" t="str">
        <f>IFERROR(INDEX(EffectData!$G:$G,MATCH(O362,EffectData!$C:$C,0)),"")</f>
        <v/>
      </c>
    </row>
    <row r="443" spans="1:15" x14ac:dyDescent="0.25">
      <c r="A443" s="794">
        <f>VLOOKUP(C443,Sheet3!$C:$AP,40,0)</f>
        <v>1090207</v>
      </c>
      <c r="B443" s="794" t="s">
        <v>507</v>
      </c>
      <c r="C443" s="271" t="s">
        <v>511</v>
      </c>
      <c r="D443" s="271" t="s">
        <v>511</v>
      </c>
      <c r="E443" s="794"/>
      <c r="F443" s="275" t="str">
        <f t="shared" si="1051"/>
        <v>109020700;</v>
      </c>
      <c r="G443" s="37">
        <v>0</v>
      </c>
      <c r="H443" s="561" t="str">
        <f t="shared" si="1067"/>
        <v>踪影孤鸿栖梧桐1</v>
      </c>
      <c r="I443" s="561" t="str">
        <f>IF(IFERROR(INDEX(EffectData!$G:$G,MATCH(H443,EffectData!$C:$C,0)),"")&amp;";"=";","",IFERROR(INDEX(EffectData!$G:$G,MATCH(H443,EffectData!$C:$C,0)),"")&amp;";")</f>
        <v>109020700;</v>
      </c>
      <c r="J443" s="561" t="str">
        <f t="shared" si="1068"/>
        <v>踪影孤鸿栖梧桐2</v>
      </c>
      <c r="K443" s="561" t="str">
        <f>IF(IFERROR(INDEX(EffectData!$G:$G,MATCH(J443,EffectData!$C:$C,0)),"")&amp;";"=";","",IFERROR(INDEX(EffectData!$G:$G,MATCH(J443,EffectData!$C:$C,0)),"")&amp;";")</f>
        <v/>
      </c>
      <c r="L443" s="561" t="str">
        <f t="shared" si="1069"/>
        <v>踪影孤鸿栖梧桐3</v>
      </c>
      <c r="N443" s="561" t="str">
        <f t="shared" si="1070"/>
        <v>踪影孤鸿栖梧桐4</v>
      </c>
      <c r="O443" t="str">
        <f>IFERROR(INDEX(EffectData!$G:$G,MATCH(O365,EffectData!$C:$C,0)),"")</f>
        <v/>
      </c>
    </row>
    <row r="444" spans="1:15" x14ac:dyDescent="0.25">
      <c r="A444" s="794">
        <f>VLOOKUP(C444,Sheet3!$C:$AP,40,0)</f>
        <v>1090208</v>
      </c>
      <c r="B444" s="794" t="s">
        <v>507</v>
      </c>
      <c r="C444" s="794" t="s">
        <v>512</v>
      </c>
      <c r="D444" s="794" t="s">
        <v>512</v>
      </c>
      <c r="E444" s="794"/>
      <c r="F444" s="275" t="str">
        <f t="shared" si="1051"/>
        <v>109020800;</v>
      </c>
      <c r="G444" s="37">
        <v>0</v>
      </c>
      <c r="H444" s="561" t="str">
        <f t="shared" si="1067"/>
        <v>踪影孤鸿远孤遨1</v>
      </c>
      <c r="I444" s="561" t="str">
        <f>IF(IFERROR(INDEX(EffectData!$G:$G,MATCH(H444,EffectData!$C:$C,0)),"")&amp;";"=";","",IFERROR(INDEX(EffectData!$G:$G,MATCH(H444,EffectData!$C:$C,0)),"")&amp;";")</f>
        <v>109020800;</v>
      </c>
      <c r="J444" s="561" t="str">
        <f t="shared" si="1068"/>
        <v>踪影孤鸿远孤遨2</v>
      </c>
      <c r="K444" s="561" t="str">
        <f>IF(IFERROR(INDEX(EffectData!$G:$G,MATCH(J444,EffectData!$C:$C,0)),"")&amp;";"=";","",IFERROR(INDEX(EffectData!$G:$G,MATCH(J444,EffectData!$C:$C,0)),"")&amp;";")</f>
        <v/>
      </c>
      <c r="L444" s="561" t="str">
        <f t="shared" si="1069"/>
        <v>踪影孤鸿远孤遨3</v>
      </c>
      <c r="N444" s="561" t="str">
        <f t="shared" si="1070"/>
        <v>踪影孤鸿远孤遨4</v>
      </c>
      <c r="O444" t="str">
        <f>IFERROR(INDEX(EffectData!$G:$G,MATCH(O362,EffectData!$C:$C,0)),"")</f>
        <v/>
      </c>
    </row>
    <row r="445" spans="1:15" x14ac:dyDescent="0.25">
      <c r="A445" s="794">
        <f>VLOOKUP(C445,Sheet3!$C:$AP,40,0)</f>
        <v>1090209</v>
      </c>
      <c r="B445" s="794" t="s">
        <v>507</v>
      </c>
      <c r="C445" s="271" t="s">
        <v>513</v>
      </c>
      <c r="D445" s="271" t="s">
        <v>513</v>
      </c>
      <c r="E445" s="794"/>
      <c r="F445" s="275" t="str">
        <f t="shared" si="1051"/>
        <v>109020900;</v>
      </c>
      <c r="G445" s="37">
        <v>0</v>
      </c>
      <c r="H445" s="561" t="str">
        <f t="shared" si="1067"/>
        <v>踪影孤鸿破云逐浪1</v>
      </c>
      <c r="I445" s="561" t="str">
        <f>IF(IFERROR(INDEX(EffectData!$G:$G,MATCH(H445,EffectData!$C:$C,0)),"")&amp;";"=";","",IFERROR(INDEX(EffectData!$G:$G,MATCH(H445,EffectData!$C:$C,0)),"")&amp;";")</f>
        <v>109020900;</v>
      </c>
      <c r="J445" s="561" t="str">
        <f t="shared" si="1068"/>
        <v>踪影孤鸿破云逐浪2</v>
      </c>
      <c r="K445" s="561" t="str">
        <f>IF(IFERROR(INDEX(EffectData!$G:$G,MATCH(J445,EffectData!$C:$C,0)),"")&amp;";"=";","",IFERROR(INDEX(EffectData!$G:$G,MATCH(J445,EffectData!$C:$C,0)),"")&amp;";")</f>
        <v/>
      </c>
      <c r="L445" s="561" t="str">
        <f t="shared" si="1069"/>
        <v>踪影孤鸿破云逐浪3</v>
      </c>
      <c r="N445" s="561" t="str">
        <f t="shared" si="1070"/>
        <v>踪影孤鸿破云逐浪4</v>
      </c>
      <c r="O445" t="str">
        <f>IFERROR(INDEX(EffectData!$G:$G,MATCH(O365,EffectData!$C:$C,0)),"")</f>
        <v/>
      </c>
    </row>
    <row r="446" spans="1:15" x14ac:dyDescent="0.25">
      <c r="A446" s="794">
        <f>VLOOKUP(C446,Sheet3!$C:$AP,40,0)</f>
        <v>1090210</v>
      </c>
      <c r="B446" s="794" t="s">
        <v>507</v>
      </c>
      <c r="C446" s="794" t="s">
        <v>514</v>
      </c>
      <c r="D446" s="794" t="s">
        <v>514</v>
      </c>
      <c r="E446" s="794"/>
      <c r="F446" s="275" t="str">
        <f t="shared" si="1051"/>
        <v>109021000;</v>
      </c>
      <c r="G446" s="37">
        <v>0</v>
      </c>
      <c r="H446" s="561" t="str">
        <f t="shared" si="1067"/>
        <v>踪影孤鸿归鸿1</v>
      </c>
      <c r="I446" s="561" t="str">
        <f>IF(IFERROR(INDEX(EffectData!$G:$G,MATCH(H446,EffectData!$C:$C,0)),"")&amp;";"=";","",IFERROR(INDEX(EffectData!$G:$G,MATCH(H446,EffectData!$C:$C,0)),"")&amp;";")</f>
        <v>109021000;</v>
      </c>
      <c r="J446" s="561" t="str">
        <f t="shared" si="1068"/>
        <v>踪影孤鸿归鸿2</v>
      </c>
      <c r="K446" s="561" t="str">
        <f>IF(IFERROR(INDEX(EffectData!$G:$G,MATCH(J446,EffectData!$C:$C,0)),"")&amp;";"=";","",IFERROR(INDEX(EffectData!$G:$G,MATCH(J446,EffectData!$C:$C,0)),"")&amp;";")</f>
        <v/>
      </c>
      <c r="L446" s="561" t="str">
        <f t="shared" si="1069"/>
        <v>踪影孤鸿归鸿3</v>
      </c>
      <c r="N446" s="561" t="str">
        <f t="shared" si="1070"/>
        <v>踪影孤鸿归鸿4</v>
      </c>
      <c r="O446" t="str">
        <f>IFERROR(INDEX(EffectData!$G:$G,MATCH(O367,EffectData!$C:$C,0)),"")</f>
        <v/>
      </c>
    </row>
    <row r="447" spans="1:15" x14ac:dyDescent="0.25">
      <c r="A447" s="794">
        <f>VLOOKUP(C447,Sheet3!$C:$AP,40,0)</f>
        <v>1090211</v>
      </c>
      <c r="B447" s="794" t="s">
        <v>507</v>
      </c>
      <c r="C447" s="794" t="s">
        <v>515</v>
      </c>
      <c r="D447" s="794" t="s">
        <v>515</v>
      </c>
      <c r="E447" s="794"/>
      <c r="F447" s="275" t="str">
        <f t="shared" ref="F447" si="1071">I447&amp;K447&amp;M447</f>
        <v>109021100;</v>
      </c>
      <c r="G447" s="37">
        <v>0</v>
      </c>
      <c r="H447" s="561" t="str">
        <f t="shared" ref="H447" si="1072">B447&amp;C447&amp;$I$2</f>
        <v>踪影孤鸿羁旅西东1</v>
      </c>
      <c r="I447" s="561" t="str">
        <f>IF(IFERROR(INDEX(EffectData!$G:$G,MATCH(H447,EffectData!$C:$C,0)),"")&amp;";"=";","",IFERROR(INDEX(EffectData!$G:$G,MATCH(H447,EffectData!$C:$C,0)),"")&amp;";")</f>
        <v>109021100;</v>
      </c>
      <c r="J447" s="561" t="str">
        <f t="shared" ref="J447" si="1073">B447&amp;C447&amp;$K$2</f>
        <v>踪影孤鸿羁旅西东2</v>
      </c>
      <c r="K447" s="561" t="str">
        <f>IF(IFERROR(INDEX(EffectData!$G:$G,MATCH(J447,EffectData!$C:$C,0)),"")&amp;";"=";","",IFERROR(INDEX(EffectData!$G:$G,MATCH(J447,EffectData!$C:$C,0)),"")&amp;";")</f>
        <v/>
      </c>
      <c r="L447" s="561" t="str">
        <f t="shared" ref="L447" si="1074">B447&amp;C447&amp;$M$2</f>
        <v>踪影孤鸿羁旅西东3</v>
      </c>
      <c r="N447" s="561" t="str">
        <f t="shared" ref="N447" si="1075">B447&amp;C447&amp;$O$2</f>
        <v>踪影孤鸿羁旅西东4</v>
      </c>
      <c r="O447" t="str">
        <f>IFERROR(INDEX(EffectData!$G:$G,MATCH(O368,EffectData!$C:$C,0)),"")</f>
        <v/>
      </c>
    </row>
    <row r="448" spans="1:15" x14ac:dyDescent="0.25">
      <c r="A448" s="785">
        <f>VLOOKUP(C448,Sheet3!$C:$AP,40,0)</f>
        <v>1100102</v>
      </c>
      <c r="B448" s="638" t="s">
        <v>516</v>
      </c>
      <c r="C448" s="638" t="s">
        <v>517</v>
      </c>
      <c r="D448" s="638" t="s">
        <v>517</v>
      </c>
      <c r="E448" s="785"/>
      <c r="F448" s="785" t="str">
        <f t="shared" si="1051"/>
        <v>110010200;</v>
      </c>
      <c r="G448" s="665">
        <v>0</v>
      </c>
      <c r="H448" s="561" t="str">
        <f t="shared" si="998"/>
        <v>无心流·拔刀术流·隙1</v>
      </c>
      <c r="I448" s="561" t="str">
        <f>IF(IFERROR(INDEX(EffectData!$G:$G,MATCH(H448,EffectData!$C:$C,0)),"")&amp;";"=";","",IFERROR(INDEX(EffectData!$G:$G,MATCH(H448,EffectData!$C:$C,0)),"")&amp;";")</f>
        <v>110010200;</v>
      </c>
      <c r="J448" s="561" t="str">
        <f t="shared" si="999"/>
        <v>无心流·拔刀术流·隙2</v>
      </c>
      <c r="K448" s="561" t="str">
        <f>IF(IFERROR(INDEX(EffectData!$G:$G,MATCH(J448,EffectData!$C:$C,0)),"")&amp;";"=";","",IFERROR(INDEX(EffectData!$G:$G,MATCH(J448,EffectData!$C:$C,0)),"")&amp;";")</f>
        <v/>
      </c>
      <c r="L448" s="561" t="str">
        <f t="shared" si="1000"/>
        <v>无心流·拔刀术流·隙3</v>
      </c>
      <c r="M448" s="561" t="str">
        <f>IF(IFERROR(INDEX(EffectData!$G:$G,MATCH(L448,EffectData!$C:$C,0)),"")&amp;";"=";","",IFERROR(INDEX(EffectData!$G:$G,MATCH(L448,EffectData!$C:$C,0)),"")&amp;";")</f>
        <v/>
      </c>
      <c r="N448" s="561" t="str">
        <f t="shared" si="1001"/>
        <v>无心流·拔刀术流·隙4</v>
      </c>
      <c r="O448" s="561" t="str">
        <f>IF(IFERROR(INDEX(EffectData!$G:$G,MATCH(N448,EffectData!$C:$C,0)),"")&amp;";"=";","",IFERROR(INDEX(EffectData!$G:$G,MATCH(N448,EffectData!$C:$C,0)),"")&amp;";")</f>
        <v/>
      </c>
    </row>
    <row r="449" spans="1:16" x14ac:dyDescent="0.25">
      <c r="A449" s="785">
        <f>VLOOKUP(C449,Sheet3!$C:$AP,40,0)</f>
        <v>1100104</v>
      </c>
      <c r="B449" s="638" t="s">
        <v>516</v>
      </c>
      <c r="C449" s="638" t="s">
        <v>518</v>
      </c>
      <c r="D449" s="638" t="s">
        <v>518</v>
      </c>
      <c r="E449" s="785"/>
      <c r="F449" s="785" t="str">
        <f t="shared" si="1051"/>
        <v>110010401;</v>
      </c>
      <c r="G449" s="665">
        <v>0</v>
      </c>
      <c r="H449" s="561" t="str">
        <f t="shared" si="998"/>
        <v>无心流·拔刀术流·蛭丸1</v>
      </c>
      <c r="J449" s="561" t="str">
        <f t="shared" si="999"/>
        <v>无心流·拔刀术流·蛭丸2</v>
      </c>
      <c r="K449" s="561" t="str">
        <f>IF(IFERROR(INDEX(EffectData!$G:$G,MATCH(J449,EffectData!$C:$C,0)),"")&amp;";"=";","",IFERROR(INDEX(EffectData!$G:$G,MATCH(J449,EffectData!$C:$C,0)),"")&amp;";")</f>
        <v>110010401;</v>
      </c>
      <c r="L449" s="561" t="str">
        <f t="shared" si="1000"/>
        <v>无心流·拔刀术流·蛭丸3</v>
      </c>
      <c r="M449" s="561" t="str">
        <f>IF(IFERROR(INDEX(EffectData!$G:$G,MATCH(L449,EffectData!$C:$C,0)),"")&amp;";"=";","",IFERROR(INDEX(EffectData!$G:$G,MATCH(L449,EffectData!$C:$C,0)),"")&amp;";")</f>
        <v/>
      </c>
      <c r="N449" s="561" t="str">
        <f t="shared" si="1001"/>
        <v>无心流·拔刀术流·蛭丸4</v>
      </c>
      <c r="O449" s="561" t="str">
        <f>IF(IFERROR(INDEX(EffectData!$G:$G,MATCH(N449,EffectData!$C:$C,0)),"")&amp;";"=";","",IFERROR(INDEX(EffectData!$G:$G,MATCH(N449,EffectData!$C:$C,0)),"")&amp;";")</f>
        <v/>
      </c>
    </row>
    <row r="450" spans="1:16" x14ac:dyDescent="0.25">
      <c r="A450" s="785">
        <f>VLOOKUP(C450,Sheet3!$C:$AP,40,0)</f>
        <v>1100106</v>
      </c>
      <c r="B450" s="638" t="s">
        <v>516</v>
      </c>
      <c r="C450" s="638" t="s">
        <v>519</v>
      </c>
      <c r="D450" s="638" t="s">
        <v>519</v>
      </c>
      <c r="E450" s="785"/>
      <c r="F450" s="785" t="str">
        <f t="shared" ref="F450:F452" si="1076">I450&amp;K450&amp;M450</f>
        <v>110010600;</v>
      </c>
      <c r="G450" s="665">
        <v>0</v>
      </c>
      <c r="H450" s="561" t="str">
        <f t="shared" ref="H450:H452" si="1077">B450&amp;C450&amp;$I$2</f>
        <v>无心流·拔刀术流·烈1</v>
      </c>
      <c r="I450" s="561" t="str">
        <f>IF(IFERROR(INDEX(EffectData!$G:$G,MATCH(H450,EffectData!$C:$C,0)),"")&amp;";"=";","",IFERROR(INDEX(EffectData!$G:$G,MATCH(H450,EffectData!$C:$C,0)),"")&amp;";")</f>
        <v>110010600;</v>
      </c>
      <c r="J450" s="561" t="str">
        <f t="shared" ref="J450:J452" si="1078">B450&amp;C450&amp;$K$2</f>
        <v>无心流·拔刀术流·烈2</v>
      </c>
      <c r="K450" s="561" t="str">
        <f>IF(IFERROR(INDEX(EffectData!$G:$G,MATCH(J450,EffectData!$C:$C,0)),"")&amp;";"=";","",IFERROR(INDEX(EffectData!$G:$G,MATCH(J450,EffectData!$C:$C,0)),"")&amp;";")</f>
        <v/>
      </c>
      <c r="L450" s="561" t="str">
        <f t="shared" ref="L450:L452" si="1079">B450&amp;C450&amp;$M$2</f>
        <v>无心流·拔刀术流·烈3</v>
      </c>
      <c r="M450" s="561" t="str">
        <f>IF(IFERROR(INDEX(EffectData!$G:$G,MATCH(L450,EffectData!$C:$C,0)),"")&amp;";"=";","",IFERROR(INDEX(EffectData!$G:$G,MATCH(L450,EffectData!$C:$C,0)),"")&amp;";")</f>
        <v/>
      </c>
      <c r="N450" s="561" t="str">
        <f t="shared" ref="N450:N452" si="1080">B450&amp;C450&amp;$O$2</f>
        <v>无心流·拔刀术流·烈4</v>
      </c>
      <c r="O450" s="561" t="str">
        <f>IF(IFERROR(INDEX(EffectData!$G:$G,MATCH(N450,EffectData!$C:$C,0)),"")&amp;";"=";","",IFERROR(INDEX(EffectData!$G:$G,MATCH(N450,EffectData!$C:$C,0)),"")&amp;";")</f>
        <v/>
      </c>
    </row>
    <row r="451" spans="1:16" x14ac:dyDescent="0.25">
      <c r="A451" s="785">
        <f>VLOOKUP(C451,Sheet3!$C:$AP,40,0)</f>
        <v>1100107</v>
      </c>
      <c r="B451" s="638" t="s">
        <v>516</v>
      </c>
      <c r="C451" s="638" t="s">
        <v>520</v>
      </c>
      <c r="D451" s="638" t="s">
        <v>520</v>
      </c>
      <c r="E451" s="785"/>
      <c r="F451" s="785" t="str">
        <f t="shared" ref="F451" si="1081">I451&amp;K451&amp;M451</f>
        <v>110010700;</v>
      </c>
      <c r="G451" s="665">
        <v>0</v>
      </c>
      <c r="H451" s="561" t="str">
        <f t="shared" ref="H451" si="1082">B451&amp;C451&amp;$I$2</f>
        <v>无心流·拔刀术流·戮1</v>
      </c>
      <c r="I451" s="561" t="str">
        <f>IF(IFERROR(INDEX(EffectData!$G:$G,MATCH(H451,EffectData!$C:$C,0)),"")&amp;";"=";","",IFERROR(INDEX(EffectData!$G:$G,MATCH(H451,EffectData!$C:$C,0)),"")&amp;";")</f>
        <v>110010700;</v>
      </c>
      <c r="J451" s="561" t="str">
        <f t="shared" ref="J451" si="1083">B451&amp;C451&amp;$K$2</f>
        <v>无心流·拔刀术流·戮2</v>
      </c>
      <c r="K451" s="561" t="str">
        <f>IF(IFERROR(INDEX(EffectData!$G:$G,MATCH(J451,EffectData!$C:$C,0)),"")&amp;";"=";","",IFERROR(INDEX(EffectData!$G:$G,MATCH(J451,EffectData!$C:$C,0)),"")&amp;";")</f>
        <v/>
      </c>
      <c r="L451" s="561" t="str">
        <f t="shared" ref="L451" si="1084">B451&amp;C451&amp;$M$2</f>
        <v>无心流·拔刀术流·戮3</v>
      </c>
      <c r="M451" s="561" t="str">
        <f>IF(IFERROR(INDEX(EffectData!$G:$G,MATCH(L451,EffectData!$C:$C,0)),"")&amp;";"=";","",IFERROR(INDEX(EffectData!$G:$G,MATCH(L451,EffectData!$C:$C,0)),"")&amp;";")</f>
        <v/>
      </c>
      <c r="N451" s="561" t="str">
        <f t="shared" ref="N451" si="1085">B451&amp;C451&amp;$O$2</f>
        <v>无心流·拔刀术流·戮4</v>
      </c>
      <c r="O451" s="561" t="str">
        <f>IF(IFERROR(INDEX(EffectData!$G:$G,MATCH(N451,EffectData!$C:$C,0)),"")&amp;";"=";","",IFERROR(INDEX(EffectData!$G:$G,MATCH(N451,EffectData!$C:$C,0)),"")&amp;";")</f>
        <v/>
      </c>
    </row>
    <row r="452" spans="1:16" x14ac:dyDescent="0.25">
      <c r="A452" s="785">
        <f>VLOOKUP(C452,Sheet3!$C:$AP,40,0)</f>
        <v>1100108</v>
      </c>
      <c r="B452" s="638" t="s">
        <v>516</v>
      </c>
      <c r="C452" s="638" t="s">
        <v>521</v>
      </c>
      <c r="D452" s="638" t="s">
        <v>521</v>
      </c>
      <c r="E452" s="785"/>
      <c r="F452" s="785" t="str">
        <f t="shared" si="1076"/>
        <v>110010800;</v>
      </c>
      <c r="G452" s="665">
        <v>0</v>
      </c>
      <c r="H452" s="561" t="str">
        <f t="shared" si="1077"/>
        <v>无心流·拔刀术流·凪1</v>
      </c>
      <c r="I452" s="561" t="str">
        <f>IF(IFERROR(INDEX(EffectData!$G:$G,MATCH(H452,EffectData!$C:$C,0)),"")&amp;";"=";","",IFERROR(INDEX(EffectData!$G:$G,MATCH(H452,EffectData!$C:$C,0)),"")&amp;";")</f>
        <v>110010800;</v>
      </c>
      <c r="J452" s="561" t="str">
        <f t="shared" si="1078"/>
        <v>无心流·拔刀术流·凪2</v>
      </c>
      <c r="K452" s="561" t="str">
        <f>IF(IFERROR(INDEX(EffectData!$G:$G,MATCH(J452,EffectData!$C:$C,0)),"")&amp;";"=";","",IFERROR(INDEX(EffectData!$G:$G,MATCH(J452,EffectData!$C:$C,0)),"")&amp;";")</f>
        <v/>
      </c>
      <c r="L452" s="561" t="str">
        <f t="shared" si="1079"/>
        <v>无心流·拔刀术流·凪3</v>
      </c>
      <c r="M452" s="561" t="str">
        <f>IF(IFERROR(INDEX(EffectData!$G:$G,MATCH(L452,EffectData!$C:$C,0)),"")&amp;";"=";","",IFERROR(INDEX(EffectData!$G:$G,MATCH(L452,EffectData!$C:$C,0)),"")&amp;";")</f>
        <v/>
      </c>
      <c r="N452" s="561" t="str">
        <f t="shared" si="1080"/>
        <v>无心流·拔刀术流·凪4</v>
      </c>
      <c r="O452" s="561" t="str">
        <f>IF(IFERROR(INDEX(EffectData!$G:$G,MATCH(N452,EffectData!$C:$C,0)),"")&amp;";"=";","",IFERROR(INDEX(EffectData!$G:$G,MATCH(N452,EffectData!$C:$C,0)),"")&amp;";")</f>
        <v/>
      </c>
    </row>
    <row r="453" spans="1:16" x14ac:dyDescent="0.25">
      <c r="A453" s="785">
        <f>VLOOKUP(C453,Sheet3!$C:$AP,40,0)</f>
        <v>1100109</v>
      </c>
      <c r="B453" s="638" t="s">
        <v>516</v>
      </c>
      <c r="C453" s="638" t="s">
        <v>522</v>
      </c>
      <c r="D453" s="638" t="s">
        <v>522</v>
      </c>
      <c r="E453" s="785"/>
      <c r="F453" s="785" t="str">
        <f t="shared" ref="F453:F464" si="1086">I453&amp;K453&amp;M453</f>
        <v>110010900;</v>
      </c>
      <c r="G453" s="665">
        <v>0</v>
      </c>
      <c r="H453" s="561" t="str">
        <f t="shared" ref="H453:H464" si="1087">B453&amp;C453&amp;$I$2</f>
        <v>无心流·拔刀术流·残心1</v>
      </c>
      <c r="I453" s="561" t="str">
        <f>IF(IFERROR(INDEX(EffectData!$G:$G,MATCH(H453,EffectData!$C:$C,0)),"")&amp;";"=";","",IFERROR(INDEX(EffectData!$G:$G,MATCH(H453,EffectData!$C:$C,0)),"")&amp;";")</f>
        <v>110010900;</v>
      </c>
      <c r="J453" s="561" t="str">
        <f t="shared" ref="J453:J464" si="1088">B453&amp;C453&amp;$K$2</f>
        <v>无心流·拔刀术流·残心2</v>
      </c>
      <c r="K453" s="561" t="str">
        <f>IF(IFERROR(INDEX(EffectData!$G:$G,MATCH(J453,EffectData!$C:$C,0)),"")&amp;";"=";","",IFERROR(INDEX(EffectData!$G:$G,MATCH(J453,EffectData!$C:$C,0)),"")&amp;";")</f>
        <v/>
      </c>
      <c r="L453" s="561" t="str">
        <f t="shared" ref="L453:L464" si="1089">B453&amp;C453&amp;$M$2</f>
        <v>无心流·拔刀术流·残心3</v>
      </c>
      <c r="M453" s="561" t="str">
        <f>IF(IFERROR(INDEX(EffectData!$G:$G,MATCH(L453,EffectData!$C:$C,0)),"")&amp;";"=";","",IFERROR(INDEX(EffectData!$G:$G,MATCH(L453,EffectData!$C:$C,0)),"")&amp;";")</f>
        <v/>
      </c>
      <c r="N453" s="561" t="str">
        <f t="shared" ref="N453:N464" si="1090">B453&amp;C453&amp;$O$2</f>
        <v>无心流·拔刀术流·残心4</v>
      </c>
      <c r="O453" s="561" t="str">
        <f>IF(IFERROR(INDEX(EffectData!$G:$G,MATCH(N453,EffectData!$C:$C,0)),"")&amp;";"=";","",IFERROR(INDEX(EffectData!$G:$G,MATCH(N453,EffectData!$C:$C,0)),"")&amp;";")</f>
        <v/>
      </c>
    </row>
    <row r="454" spans="1:16" x14ac:dyDescent="0.25">
      <c r="A454" s="785">
        <f>VLOOKUP(C454,Sheet3!$C:$AP,40,0)</f>
        <v>1100110</v>
      </c>
      <c r="B454" s="638" t="s">
        <v>516</v>
      </c>
      <c r="C454" s="638" t="s">
        <v>523</v>
      </c>
      <c r="D454" s="638" t="s">
        <v>523</v>
      </c>
      <c r="E454" s="785"/>
      <c r="F454" s="785" t="str">
        <f t="shared" ref="F454" si="1091">I454&amp;K454&amp;M454</f>
        <v>110011000;110011001;110011002;</v>
      </c>
      <c r="G454" s="665">
        <v>0</v>
      </c>
      <c r="H454" s="561" t="str">
        <f t="shared" ref="H454" si="1092">B454&amp;C454&amp;$I$2</f>
        <v>无心流·拔刀术奥义·双竜冥1</v>
      </c>
      <c r="I454" s="561" t="str">
        <f>IF(IFERROR(INDEX(EffectData!$G:$G,MATCH(H454,EffectData!$C:$C,0)),"")&amp;";"=";","",IFERROR(INDEX(EffectData!$G:$G,MATCH(H454,EffectData!$C:$C,0)),"")&amp;";")</f>
        <v>110011000;</v>
      </c>
      <c r="J454" s="561" t="str">
        <f t="shared" ref="J454" si="1093">B454&amp;C454&amp;$K$2</f>
        <v>无心流·拔刀术奥义·双竜冥2</v>
      </c>
      <c r="K454" s="561" t="str">
        <f>IF(IFERROR(INDEX(EffectData!$G:$G,MATCH(J454,EffectData!$C:$C,0)),"")&amp;";"=";","",IFERROR(INDEX(EffectData!$G:$G,MATCH(J454,EffectData!$C:$C,0)),"")&amp;";")</f>
        <v>110011001;</v>
      </c>
      <c r="L454" s="561" t="str">
        <f t="shared" ref="L454" si="1094">B454&amp;C454&amp;$M$2</f>
        <v>无心流·拔刀术奥义·双竜冥3</v>
      </c>
      <c r="M454" s="561" t="str">
        <f>IF(IFERROR(INDEX(EffectData!$G:$G,MATCH(L454,EffectData!$C:$C,0)),"")&amp;";"=";","",IFERROR(INDEX(EffectData!$G:$G,MATCH(L454,EffectData!$C:$C,0)),"")&amp;";")</f>
        <v>110011002;</v>
      </c>
      <c r="N454" s="561" t="str">
        <f t="shared" ref="N454" si="1095">B454&amp;C454&amp;$O$2</f>
        <v>无心流·拔刀术奥义·双竜冥4</v>
      </c>
      <c r="O454" s="561" t="str">
        <f>IF(IFERROR(INDEX(EffectData!$G:$G,MATCH(N454,EffectData!$C:$C,0)),"")&amp;";"=";","",IFERROR(INDEX(EffectData!$G:$G,MATCH(N454,EffectData!$C:$C,0)),"")&amp;";")</f>
        <v>110011003;</v>
      </c>
    </row>
    <row r="455" spans="1:16" x14ac:dyDescent="0.25">
      <c r="A455" s="785">
        <f>VLOOKUP(C455,Sheet3!$C:$AP,40,0)</f>
        <v>1100111</v>
      </c>
      <c r="B455" s="638" t="s">
        <v>516</v>
      </c>
      <c r="C455" s="638" t="s">
        <v>524</v>
      </c>
      <c r="D455" s="638" t="s">
        <v>524</v>
      </c>
      <c r="E455" s="785"/>
      <c r="F455" s="785" t="str">
        <f t="shared" ref="F455" si="1096">I455&amp;K455&amp;M455</f>
        <v>110011100;</v>
      </c>
      <c r="G455" s="665">
        <v>0</v>
      </c>
      <c r="H455" s="561" t="str">
        <f t="shared" ref="H455" si="1097">B455&amp;C455&amp;$I$2</f>
        <v>无心流·拔刀术升1</v>
      </c>
      <c r="I455" s="561" t="str">
        <f>IF(IFERROR(INDEX(EffectData!$G:$G,MATCH(H455,EffectData!$C:$C,0)),"")&amp;";"=";","",IFERROR(INDEX(EffectData!$G:$G,MATCH(H455,EffectData!$C:$C,0)),"")&amp;";")</f>
        <v>110011100;</v>
      </c>
      <c r="J455" s="561" t="str">
        <f t="shared" ref="J455" si="1098">B455&amp;C455&amp;$K$2</f>
        <v>无心流·拔刀术升2</v>
      </c>
      <c r="K455" s="561" t="str">
        <f>IF(IFERROR(INDEX(EffectData!$G:$G,MATCH(J455,EffectData!$C:$C,0)),"")&amp;";"=";","",IFERROR(INDEX(EffectData!$G:$G,MATCH(J455,EffectData!$C:$C,0)),"")&amp;";")</f>
        <v/>
      </c>
      <c r="L455" s="561" t="str">
        <f t="shared" ref="L455" si="1099">B455&amp;C455&amp;$M$2</f>
        <v>无心流·拔刀术升3</v>
      </c>
      <c r="M455" s="561" t="str">
        <f>IF(IFERROR(INDEX(EffectData!$G:$G,MATCH(L455,EffectData!$C:$C,0)),"")&amp;";"=";","",IFERROR(INDEX(EffectData!$G:$G,MATCH(L455,EffectData!$C:$C,0)),"")&amp;";")</f>
        <v/>
      </c>
      <c r="N455" s="561" t="str">
        <f t="shared" ref="N455" si="1100">B455&amp;C455&amp;$O$2</f>
        <v>无心流·拔刀术升4</v>
      </c>
      <c r="O455" s="561" t="str">
        <f>IF(IFERROR(INDEX(EffectData!$G:$G,MATCH(N455,EffectData!$C:$C,0)),"")&amp;";"=";","",IFERROR(INDEX(EffectData!$G:$G,MATCH(N455,EffectData!$C:$C,0)),"")&amp;";")</f>
        <v/>
      </c>
    </row>
    <row r="456" spans="1:16" x14ac:dyDescent="0.25">
      <c r="A456" s="783">
        <f>VLOOKUP(C456,Sheet3!$C:$AP,40,0)</f>
        <v>1100202</v>
      </c>
      <c r="B456" s="783" t="s">
        <v>525</v>
      </c>
      <c r="C456" s="33" t="s">
        <v>526</v>
      </c>
      <c r="D456" s="33" t="s">
        <v>526</v>
      </c>
      <c r="E456" s="783"/>
      <c r="F456" s="783" t="str">
        <f t="shared" si="1086"/>
        <v>110020200;</v>
      </c>
      <c r="G456" s="784">
        <v>0</v>
      </c>
      <c r="H456" s="561" t="str">
        <f t="shared" si="1087"/>
        <v>密剑·山中石响响泉1</v>
      </c>
      <c r="I456" s="561" t="str">
        <f>IF(IFERROR(INDEX(EffectData!$G:$G,MATCH(H456,EffectData!$C:$C,0)),"")&amp;";"=";","",IFERROR(INDEX(EffectData!$G:$G,MATCH(H456,EffectData!$C:$C,0)),"")&amp;";")</f>
        <v>110020200;</v>
      </c>
      <c r="J456" s="561" t="str">
        <f t="shared" si="1088"/>
        <v>密剑·山中石响响泉2</v>
      </c>
      <c r="K456" s="561" t="str">
        <f>IF(IFERROR(INDEX(EffectData!$G:$G,MATCH(J456,EffectData!$C:$C,0)),"")&amp;";"=";","",IFERROR(INDEX(EffectData!$G:$G,MATCH(J456,EffectData!$C:$C,0)),"")&amp;";")</f>
        <v/>
      </c>
      <c r="L456" s="561" t="str">
        <f t="shared" si="1089"/>
        <v>密剑·山中石响响泉3</v>
      </c>
      <c r="N456" s="561" t="str">
        <f t="shared" si="1090"/>
        <v>密剑·山中石响响泉4</v>
      </c>
      <c r="O456" t="str">
        <f>IFERROR(INDEX(EffectData!$G:$G,MATCH(O446,EffectData!$C:$C,0)),"")</f>
        <v/>
      </c>
    </row>
    <row r="457" spans="1:16" x14ac:dyDescent="0.25">
      <c r="A457" s="783">
        <f>VLOOKUP(C457,Sheet3!$C:$AP,40,0)</f>
        <v>1100204</v>
      </c>
      <c r="B457" s="783" t="s">
        <v>525</v>
      </c>
      <c r="C457" s="33" t="s">
        <v>527</v>
      </c>
      <c r="D457" s="33" t="s">
        <v>527</v>
      </c>
      <c r="E457" s="783"/>
      <c r="F457" s="783" t="str">
        <f t="shared" si="1086"/>
        <v>110020400;</v>
      </c>
      <c r="G457" s="784">
        <v>0</v>
      </c>
      <c r="H457" s="561" t="str">
        <f t="shared" si="1087"/>
        <v>密剑·山中石响林纵1</v>
      </c>
      <c r="I457" s="561" t="str">
        <f>IF(IFERROR(INDEX(EffectData!$G:$G,MATCH(H457,EffectData!$C:$C,0)),"")&amp;";"=";","",IFERROR(INDEX(EffectData!$G:$G,MATCH(H457,EffectData!$C:$C,0)),"")&amp;";")</f>
        <v>110020400;</v>
      </c>
      <c r="J457" s="561" t="str">
        <f t="shared" si="1088"/>
        <v>密剑·山中石响林纵2</v>
      </c>
      <c r="K457" s="561" t="str">
        <f>IF(IFERROR(INDEX(EffectData!$G:$G,MATCH(J457,EffectData!$C:$C,0)),"")&amp;";"=";","",IFERROR(INDEX(EffectData!$G:$G,MATCH(J457,EffectData!$C:$C,0)),"")&amp;";")</f>
        <v/>
      </c>
      <c r="L457" s="561" t="str">
        <f t="shared" si="1089"/>
        <v>密剑·山中石响林纵3</v>
      </c>
      <c r="N457" s="561" t="str">
        <f t="shared" si="1090"/>
        <v>密剑·山中石响林纵4</v>
      </c>
      <c r="O457" t="str">
        <f>IFERROR(INDEX(EffectData!$G:$G,MATCH(O448,EffectData!$C:$C,0)),"")</f>
        <v/>
      </c>
    </row>
    <row r="458" spans="1:16" x14ac:dyDescent="0.25">
      <c r="A458" s="783">
        <f>VLOOKUP(C458,Sheet3!$C:$AP,40,0)</f>
        <v>1100206</v>
      </c>
      <c r="B458" s="783" t="s">
        <v>525</v>
      </c>
      <c r="C458" s="783" t="s">
        <v>528</v>
      </c>
      <c r="D458" s="783" t="s">
        <v>528</v>
      </c>
      <c r="E458" s="783"/>
      <c r="F458" s="783" t="str">
        <f t="shared" si="1086"/>
        <v>110020600;</v>
      </c>
      <c r="G458" s="784">
        <v>0</v>
      </c>
      <c r="H458" s="561" t="str">
        <f t="shared" si="1087"/>
        <v>密剑·山中石响残心1</v>
      </c>
      <c r="I458" s="561" t="str">
        <f>IF(IFERROR(INDEX(EffectData!$G:$G,MATCH(H458,EffectData!$C:$C,0)),"")&amp;";"=";","",IFERROR(INDEX(EffectData!$G:$G,MATCH(H458,EffectData!$C:$C,0)),"")&amp;";")</f>
        <v>110020600;</v>
      </c>
      <c r="J458" s="561" t="str">
        <f t="shared" si="1088"/>
        <v>密剑·山中石响残心2</v>
      </c>
      <c r="K458" s="561" t="str">
        <f>IF(IFERROR(INDEX(EffectData!$G:$G,MATCH(J458,EffectData!$C:$C,0)),"")&amp;";"=";","",IFERROR(INDEX(EffectData!$G:$G,MATCH(J458,EffectData!$C:$C,0)),"")&amp;";")</f>
        <v/>
      </c>
      <c r="L458" s="561" t="str">
        <f t="shared" si="1089"/>
        <v>密剑·山中石响残心3</v>
      </c>
      <c r="N458" s="561" t="str">
        <f t="shared" si="1090"/>
        <v>密剑·山中石响残心4</v>
      </c>
      <c r="O458" t="str">
        <f>IFERROR(INDEX(EffectData!$G:$G,MATCH(O445,EffectData!$C:$C,0)),"")</f>
        <v/>
      </c>
    </row>
    <row r="459" spans="1:16" x14ac:dyDescent="0.25">
      <c r="A459" s="783">
        <f>VLOOKUP(C459,Sheet3!$C:$AP,40,0)</f>
        <v>1100207</v>
      </c>
      <c r="B459" s="783" t="s">
        <v>525</v>
      </c>
      <c r="C459" s="783" t="s">
        <v>529</v>
      </c>
      <c r="D459" s="783" t="s">
        <v>529</v>
      </c>
      <c r="E459" s="783"/>
      <c r="F459" s="783" t="str">
        <f t="shared" si="1086"/>
        <v>110020700;</v>
      </c>
      <c r="G459" s="784">
        <v>0</v>
      </c>
      <c r="H459" s="561" t="str">
        <f t="shared" si="1087"/>
        <v>密剑·山中石响逆袈1</v>
      </c>
      <c r="I459" s="561" t="str">
        <f>IF(IFERROR(INDEX(EffectData!$G:$G,MATCH(H459,EffectData!$C:$C,0)),"")&amp;";"=";","",IFERROR(INDEX(EffectData!$G:$G,MATCH(H459,EffectData!$C:$C,0)),"")&amp;";")</f>
        <v>110020700;</v>
      </c>
      <c r="J459" s="561" t="str">
        <f t="shared" si="1088"/>
        <v>密剑·山中石响逆袈2</v>
      </c>
      <c r="K459" s="561" t="str">
        <f>IF(IFERROR(INDEX(EffectData!$G:$G,MATCH(J459,EffectData!$C:$C,0)),"")&amp;";"=";","",IFERROR(INDEX(EffectData!$G:$G,MATCH(J459,EffectData!$C:$C,0)),"")&amp;";")</f>
        <v/>
      </c>
      <c r="L459" s="561" t="str">
        <f t="shared" si="1089"/>
        <v>密剑·山中石响逆袈3</v>
      </c>
      <c r="N459" s="561" t="str">
        <f t="shared" si="1090"/>
        <v>密剑·山中石响逆袈4</v>
      </c>
      <c r="O459" t="str">
        <f>IFERROR(INDEX(EffectData!$G:$G,MATCH(O446,EffectData!$C:$C,0)),"")</f>
        <v/>
      </c>
    </row>
    <row r="460" spans="1:16" x14ac:dyDescent="0.25">
      <c r="A460" s="783">
        <f>VLOOKUP(C460,Sheet3!$C:$AP,40,0)</f>
        <v>1100208</v>
      </c>
      <c r="B460" s="783" t="s">
        <v>525</v>
      </c>
      <c r="C460" s="33" t="s">
        <v>530</v>
      </c>
      <c r="D460" s="33" t="s">
        <v>530</v>
      </c>
      <c r="E460" s="783"/>
      <c r="F460" s="783" t="str">
        <f>I460&amp;K460&amp;M460&amp;O460</f>
        <v>110020800;110020801;110020802;110020803;</v>
      </c>
      <c r="G460" s="784">
        <v>0</v>
      </c>
      <c r="H460" s="561" t="str">
        <f t="shared" ref="H460:H461" si="1101">B460&amp;C460&amp;$I$2</f>
        <v>密剑·山中石响怀石1</v>
      </c>
      <c r="I460" s="561" t="str">
        <f>IF(IFERROR(INDEX(EffectData!$G:$G,MATCH(H460,EffectData!$C:$C,0)),"")&amp;";"=";","",IFERROR(INDEX(EffectData!$G:$G,MATCH(H460,EffectData!$C:$C,0)),"")&amp;";")</f>
        <v>110020800;</v>
      </c>
      <c r="J460" s="561" t="str">
        <f t="shared" ref="J460:J461" si="1102">B460&amp;C460&amp;$K$2</f>
        <v>密剑·山中石响怀石2</v>
      </c>
      <c r="K460" s="561" t="str">
        <f>IF(IFERROR(INDEX(EffectData!$G:$G,MATCH(J460,EffectData!$C:$C,0)),"")&amp;";"=";","",IFERROR(INDEX(EffectData!$G:$G,MATCH(J460,EffectData!$C:$C,0)),"")&amp;";")</f>
        <v>110020801;</v>
      </c>
      <c r="L460" s="561" t="str">
        <f t="shared" ref="L460:L461" si="1103">B460&amp;C460&amp;$M$2</f>
        <v>密剑·山中石响怀石3</v>
      </c>
      <c r="M460" s="561" t="str">
        <f>IF(IFERROR(INDEX(EffectData!$G:$G,MATCH(L460,EffectData!$C:$C,0)),"")&amp;";"=";","",IFERROR(INDEX(EffectData!$G:$G,MATCH(L460,EffectData!$C:$C,0)),"")&amp;";")</f>
        <v>110020802;</v>
      </c>
      <c r="N460" s="561" t="str">
        <f t="shared" ref="N460:N461" si="1104">B460&amp;C460&amp;$O$2</f>
        <v>密剑·山中石响怀石4</v>
      </c>
      <c r="O460" s="561" t="str">
        <f>IF(IFERROR(INDEX(EffectData!$G:$G,MATCH(N460,EffectData!$C:$C,0)),"")&amp;";"=";","",IFERROR(INDEX(EffectData!$G:$G,MATCH(N460,EffectData!$C:$C,0)),"")&amp;";")</f>
        <v>110020803;</v>
      </c>
      <c r="P460" s="561" t="str">
        <f>IF(IFERROR(INDEX(EffectData!$G:$G,MATCH(O460,EffectData!$C:$C,0)),"")&amp;";"=";","",IFERROR(INDEX(EffectData!$G:$G,MATCH(O460,EffectData!$C:$C,0)),"")&amp;";")</f>
        <v/>
      </c>
    </row>
    <row r="461" spans="1:16" x14ac:dyDescent="0.25">
      <c r="A461" s="783">
        <f>VLOOKUP(C461,Sheet3!$C:$AP,40,0)</f>
        <v>1100209</v>
      </c>
      <c r="B461" s="783" t="s">
        <v>525</v>
      </c>
      <c r="C461" s="33" t="s">
        <v>531</v>
      </c>
      <c r="D461" s="33" t="s">
        <v>531</v>
      </c>
      <c r="E461" s="783"/>
      <c r="F461" s="783" t="str">
        <f t="shared" si="1086"/>
        <v>110020900;</v>
      </c>
      <c r="G461" s="784">
        <v>0</v>
      </c>
      <c r="H461" s="561" t="str">
        <f t="shared" si="1101"/>
        <v>密剑·山中石响密·枯寂1</v>
      </c>
      <c r="I461" s="561" t="str">
        <f>IF(IFERROR(INDEX(EffectData!$G:$G,MATCH(H461,EffectData!$C:$C,0)),"")&amp;";"=";","",IFERROR(INDEX(EffectData!$G:$G,MATCH(H461,EffectData!$C:$C,0)),"")&amp;";")</f>
        <v>110020900;</v>
      </c>
      <c r="J461" s="561" t="str">
        <f t="shared" si="1102"/>
        <v>密剑·山中石响密·枯寂2</v>
      </c>
      <c r="K461" s="561" t="str">
        <f>IF(IFERROR(INDEX(EffectData!$G:$G,MATCH(J461,EffectData!$C:$C,0)),"")&amp;";"=";","",IFERROR(INDEX(EffectData!$G:$G,MATCH(J461,EffectData!$C:$C,0)),"")&amp;";")</f>
        <v/>
      </c>
      <c r="L461" s="561" t="str">
        <f t="shared" si="1103"/>
        <v>密剑·山中石响密·枯寂3</v>
      </c>
      <c r="N461" s="561" t="str">
        <f t="shared" si="1104"/>
        <v>密剑·山中石响密·枯寂4</v>
      </c>
      <c r="O461" s="561" t="str">
        <f>IF(IFERROR(INDEX(EffectData!$G:$G,MATCH(N461,EffectData!$C:$C,0)),"")&amp;";"=";","",IFERROR(INDEX(EffectData!$G:$G,MATCH(N461,EffectData!$C:$C,0)),"")&amp;";")</f>
        <v/>
      </c>
    </row>
    <row r="462" spans="1:16" x14ac:dyDescent="0.25">
      <c r="A462" s="783">
        <f>VLOOKUP(C462,Sheet3!$C:$AP,40,0)</f>
        <v>1100210</v>
      </c>
      <c r="B462" s="783" t="s">
        <v>525</v>
      </c>
      <c r="C462" s="33" t="s">
        <v>532</v>
      </c>
      <c r="D462" s="33" t="s">
        <v>532</v>
      </c>
      <c r="E462" s="783"/>
      <c r="F462" s="783" t="str">
        <f t="shared" si="1086"/>
        <v>110021000;</v>
      </c>
      <c r="G462" s="784">
        <v>0</v>
      </c>
      <c r="H462" s="561" t="str">
        <f t="shared" ref="H462" si="1105">B462&amp;C462&amp;$I$2</f>
        <v>密剑·山中石响密·神鬼1</v>
      </c>
      <c r="I462" s="561" t="str">
        <f>IF(IFERROR(INDEX(EffectData!$G:$G,MATCH(H462,EffectData!$C:$C,0)),"")&amp;";"=";","",IFERROR(INDEX(EffectData!$G:$G,MATCH(H462,EffectData!$C:$C,0)),"")&amp;";")</f>
        <v>110021000;</v>
      </c>
      <c r="J462" s="561" t="str">
        <f t="shared" ref="J462" si="1106">B462&amp;C462&amp;$K$2</f>
        <v>密剑·山中石响密·神鬼2</v>
      </c>
      <c r="K462" s="561" t="str">
        <f>IF(IFERROR(INDEX(EffectData!$G:$G,MATCH(J462,EffectData!$C:$C,0)),"")&amp;";"=";","",IFERROR(INDEX(EffectData!$G:$G,MATCH(J462,EffectData!$C:$C,0)),"")&amp;";")</f>
        <v/>
      </c>
      <c r="L462" s="561" t="str">
        <f t="shared" ref="L462" si="1107">B462&amp;C462&amp;$M$2</f>
        <v>密剑·山中石响密·神鬼3</v>
      </c>
      <c r="N462" s="561" t="str">
        <f t="shared" ref="N462" si="1108">B462&amp;C462&amp;$O$2</f>
        <v>密剑·山中石响密·神鬼4</v>
      </c>
      <c r="O462" s="561" t="str">
        <f>IF(IFERROR(INDEX(EffectData!$G:$G,MATCH(N462,EffectData!$C:$C,0)),"")&amp;";"=";","",IFERROR(INDEX(EffectData!$G:$G,MATCH(N462,EffectData!$C:$C,0)),"")&amp;";")</f>
        <v/>
      </c>
    </row>
    <row r="463" spans="1:16" x14ac:dyDescent="0.25">
      <c r="A463" s="783">
        <f>VLOOKUP(C463,Sheet3!$C:$AP,40,0)</f>
        <v>1100211</v>
      </c>
      <c r="B463" s="783" t="s">
        <v>525</v>
      </c>
      <c r="C463" s="33" t="s">
        <v>533</v>
      </c>
      <c r="D463" s="33" t="s">
        <v>533</v>
      </c>
      <c r="E463" s="783"/>
      <c r="F463" s="783" t="str">
        <f t="shared" ref="F463" si="1109">I463&amp;K463&amp;M463</f>
        <v>110021100;</v>
      </c>
      <c r="G463" s="784">
        <v>0</v>
      </c>
      <c r="H463" s="561" t="str">
        <f t="shared" ref="H463" si="1110">B463&amp;C463&amp;$I$2</f>
        <v>密剑·山中石响斗1</v>
      </c>
      <c r="I463" s="561" t="str">
        <f>IF(IFERROR(INDEX(EffectData!$G:$G,MATCH(H463,EffectData!$C:$C,0)),"")&amp;";"=";","",IFERROR(INDEX(EffectData!$G:$G,MATCH(H463,EffectData!$C:$C,0)),"")&amp;";")</f>
        <v>110021100;</v>
      </c>
      <c r="J463" s="561" t="str">
        <f t="shared" ref="J463" si="1111">B463&amp;C463&amp;$K$2</f>
        <v>密剑·山中石响斗2</v>
      </c>
      <c r="K463" s="561" t="str">
        <f>IF(IFERROR(INDEX(EffectData!$G:$G,MATCH(J463,EffectData!$C:$C,0)),"")&amp;";"=";","",IFERROR(INDEX(EffectData!$G:$G,MATCH(J463,EffectData!$C:$C,0)),"")&amp;";")</f>
        <v/>
      </c>
      <c r="L463" s="561" t="str">
        <f t="shared" ref="L463" si="1112">B463&amp;C463&amp;$M$2</f>
        <v>密剑·山中石响斗3</v>
      </c>
      <c r="N463" s="561" t="str">
        <f t="shared" ref="N463" si="1113">B463&amp;C463&amp;$O$2</f>
        <v>密剑·山中石响斗4</v>
      </c>
      <c r="O463" s="561" t="str">
        <f>IF(IFERROR(INDEX(EffectData!$G:$G,MATCH(N463,EffectData!$C:$C,0)),"")&amp;";"=";","",IFERROR(INDEX(EffectData!$G:$G,MATCH(N463,EffectData!$C:$C,0)),"")&amp;";")</f>
        <v/>
      </c>
    </row>
    <row r="464" spans="1:16" x14ac:dyDescent="0.25">
      <c r="A464" s="257">
        <f>VLOOKUP(C464,Sheet3!$C:$AP,40,0)</f>
        <v>1110102</v>
      </c>
      <c r="B464" s="701" t="s">
        <v>534</v>
      </c>
      <c r="C464" s="606" t="s">
        <v>535</v>
      </c>
      <c r="D464" s="606" t="s">
        <v>535</v>
      </c>
      <c r="E464" s="606"/>
      <c r="F464" s="606" t="str">
        <f t="shared" si="1086"/>
        <v>111010201;</v>
      </c>
      <c r="G464" s="788">
        <v>0</v>
      </c>
      <c r="H464" s="561" t="str">
        <f t="shared" si="1087"/>
        <v>流缶金绳镖金萤灼秋1</v>
      </c>
      <c r="J464" s="561" t="str">
        <f t="shared" si="1088"/>
        <v>流缶金绳镖金萤灼秋2</v>
      </c>
      <c r="K464" s="561" t="str">
        <f>IF(IFERROR(INDEX(EffectData!$G:$G,MATCH(J464,EffectData!$C:$C,0)),"")&amp;";"=";","",IFERROR(INDEX(EffectData!$G:$G,MATCH(J464,EffectData!$C:$C,0)),"")&amp;";")</f>
        <v>111010201;</v>
      </c>
      <c r="L464" s="561" t="str">
        <f t="shared" si="1089"/>
        <v>流缶金绳镖金萤灼秋3</v>
      </c>
      <c r="M464" s="561" t="str">
        <f>IF(IFERROR(INDEX(EffectData!$G:$G,MATCH(L464,EffectData!$C:$C,0)),"")&amp;";"=";","",IFERROR(INDEX(EffectData!$G:$G,MATCH(L464,EffectData!$C:$C,0)),"")&amp;";")</f>
        <v/>
      </c>
      <c r="N464" s="561" t="str">
        <f t="shared" si="1090"/>
        <v>流缶金绳镖金萤灼秋4</v>
      </c>
      <c r="O464" s="561" t="str">
        <f>IF(IFERROR(INDEX(EffectData!$G:$G,MATCH(N464,EffectData!$C:$C,0)),"")&amp;";"=";","",IFERROR(INDEX(EffectData!$G:$G,MATCH(N464,EffectData!$C:$C,0)),"")&amp;";")</f>
        <v/>
      </c>
    </row>
    <row r="465" spans="1:15" x14ac:dyDescent="0.25">
      <c r="A465" s="257">
        <f>VLOOKUP(C465,Sheet3!$C:$AP,40,0)</f>
        <v>1110104</v>
      </c>
      <c r="B465" s="701" t="s">
        <v>534</v>
      </c>
      <c r="C465" s="606" t="s">
        <v>536</v>
      </c>
      <c r="D465" s="606" t="s">
        <v>536</v>
      </c>
      <c r="E465" s="606"/>
      <c r="F465" s="606" t="str">
        <f t="shared" ref="F465" si="1114">I465&amp;K465&amp;M465</f>
        <v>111010400;111010401;</v>
      </c>
      <c r="G465" s="788">
        <v>0</v>
      </c>
      <c r="H465" s="561" t="str">
        <f t="shared" ref="H465" si="1115">B465&amp;C465&amp;$I$2</f>
        <v>流缶金绳镖铁尾撼山1</v>
      </c>
      <c r="I465" s="561" t="str">
        <f>IF(IFERROR(INDEX(EffectData!$G:$G,MATCH(H465,EffectData!$C:$C,0)),"")&amp;";"=";","",IFERROR(INDEX(EffectData!$G:$G,MATCH(H465,EffectData!$C:$C,0)),"")&amp;";")</f>
        <v>111010400;</v>
      </c>
      <c r="J465" s="561" t="str">
        <f t="shared" ref="J465" si="1116">B465&amp;C465&amp;$K$2</f>
        <v>流缶金绳镖铁尾撼山2</v>
      </c>
      <c r="K465" s="561" t="str">
        <f>IF(IFERROR(INDEX(EffectData!$G:$G,MATCH(J465,EffectData!$C:$C,0)),"")&amp;";"=";","",IFERROR(INDEX(EffectData!$G:$G,MATCH(J465,EffectData!$C:$C,0)),"")&amp;";")</f>
        <v>111010401;</v>
      </c>
      <c r="L465" s="561" t="str">
        <f t="shared" ref="L465" si="1117">B465&amp;C465&amp;$M$2</f>
        <v>流缶金绳镖铁尾撼山3</v>
      </c>
      <c r="M465" s="561" t="str">
        <f>IF(IFERROR(INDEX(EffectData!$G:$G,MATCH(L465,EffectData!$C:$C,0)),"")&amp;";"=";","",IFERROR(INDEX(EffectData!$G:$G,MATCH(L465,EffectData!$C:$C,0)),"")&amp;";")</f>
        <v/>
      </c>
      <c r="N465" s="561" t="str">
        <f t="shared" ref="N465" si="1118">B465&amp;C465&amp;$O$2</f>
        <v>流缶金绳镖铁尾撼山4</v>
      </c>
      <c r="O465" s="561" t="str">
        <f>IF(IFERROR(INDEX(EffectData!$G:$G,MATCH(N465,EffectData!$C:$C,0)),"")&amp;";"=";","",IFERROR(INDEX(EffectData!$G:$G,MATCH(N465,EffectData!$C:$C,0)),"")&amp;";")</f>
        <v/>
      </c>
    </row>
    <row r="466" spans="1:15" x14ac:dyDescent="0.25">
      <c r="A466" s="257">
        <f>VLOOKUP(C466,Sheet3!$C:$AP,40,0)</f>
        <v>1110106</v>
      </c>
      <c r="B466" s="701" t="s">
        <v>534</v>
      </c>
      <c r="C466" s="606" t="s">
        <v>537</v>
      </c>
      <c r="D466" s="606" t="s">
        <v>537</v>
      </c>
      <c r="E466" s="606"/>
      <c r="F466" s="606" t="str">
        <f t="shared" ref="F466" si="1119">I466&amp;K466&amp;M466</f>
        <v>111010600;</v>
      </c>
      <c r="G466" s="788">
        <v>0</v>
      </c>
      <c r="H466" s="561" t="str">
        <f t="shared" ref="H466" si="1120">B466&amp;C466&amp;$I$2</f>
        <v>流缶金绳镖趋炎赶热1</v>
      </c>
      <c r="I466" s="561" t="str">
        <f>IF(IFERROR(INDEX(EffectData!$G:$G,MATCH(H466,EffectData!$C:$C,0)),"")&amp;";"=";","",IFERROR(INDEX(EffectData!$G:$G,MATCH(H466,EffectData!$C:$C,0)),"")&amp;";")</f>
        <v>111010600;</v>
      </c>
      <c r="J466" s="561" t="str">
        <f t="shared" ref="J466" si="1121">B466&amp;C466&amp;$K$2</f>
        <v>流缶金绳镖趋炎赶热2</v>
      </c>
      <c r="K466" s="561" t="str">
        <f>IF(IFERROR(INDEX(EffectData!$G:$G,MATCH(J466,EffectData!$C:$C,0)),"")&amp;";"=";","",IFERROR(INDEX(EffectData!$G:$G,MATCH(J466,EffectData!$C:$C,0)),"")&amp;";")</f>
        <v/>
      </c>
      <c r="L466" s="561" t="str">
        <f t="shared" ref="L466" si="1122">B466&amp;C466&amp;$M$2</f>
        <v>流缶金绳镖趋炎赶热3</v>
      </c>
      <c r="M466" s="561" t="str">
        <f>IF(IFERROR(INDEX(EffectData!$G:$G,MATCH(L466,EffectData!$C:$C,0)),"")&amp;";"=";","",IFERROR(INDEX(EffectData!$G:$G,MATCH(L466,EffectData!$C:$C,0)),"")&amp;";")</f>
        <v/>
      </c>
      <c r="N466" s="561" t="str">
        <f t="shared" ref="N466" si="1123">B466&amp;C466&amp;$O$2</f>
        <v>流缶金绳镖趋炎赶热4</v>
      </c>
      <c r="O466" s="561" t="str">
        <f>IF(IFERROR(INDEX(EffectData!$G:$G,MATCH(N466,EffectData!$C:$C,0)),"")&amp;";"=";","",IFERROR(INDEX(EffectData!$G:$G,MATCH(N466,EffectData!$C:$C,0)),"")&amp;";")</f>
        <v/>
      </c>
    </row>
    <row r="467" spans="1:15" x14ac:dyDescent="0.25">
      <c r="A467" s="257">
        <f>VLOOKUP(C467,Sheet3!$C:$AP,40,0)</f>
        <v>1110108</v>
      </c>
      <c r="B467" s="701" t="s">
        <v>534</v>
      </c>
      <c r="C467" s="606" t="s">
        <v>538</v>
      </c>
      <c r="D467" s="606" t="s">
        <v>538</v>
      </c>
      <c r="E467" s="606"/>
      <c r="F467" s="606" t="str">
        <f t="shared" ref="F467" si="1124">I467&amp;K467&amp;M467</f>
        <v>111010800;</v>
      </c>
      <c r="G467" s="788">
        <v>0</v>
      </c>
      <c r="H467" s="561" t="str">
        <f t="shared" ref="H467" si="1125">B467&amp;C467&amp;$I$2</f>
        <v>流缶金绳镖枉墨矫绳1</v>
      </c>
      <c r="I467" s="561" t="str">
        <f>IF(IFERROR(INDEX(EffectData!$G:$G,MATCH(H467,EffectData!$C:$C,0)),"")&amp;";"=";","",IFERROR(INDEX(EffectData!$G:$G,MATCH(H467,EffectData!$C:$C,0)),"")&amp;";")</f>
        <v>111010800;</v>
      </c>
      <c r="J467" s="561" t="str">
        <f t="shared" ref="J467" si="1126">B467&amp;C467&amp;$K$2</f>
        <v>流缶金绳镖枉墨矫绳2</v>
      </c>
      <c r="K467" s="561" t="str">
        <f>IF(IFERROR(INDEX(EffectData!$G:$G,MATCH(J467,EffectData!$C:$C,0)),"")&amp;";"=";","",IFERROR(INDEX(EffectData!$G:$G,MATCH(J467,EffectData!$C:$C,0)),"")&amp;";")</f>
        <v/>
      </c>
      <c r="L467" s="561" t="str">
        <f t="shared" ref="L467" si="1127">B467&amp;C467&amp;$M$2</f>
        <v>流缶金绳镖枉墨矫绳3</v>
      </c>
      <c r="M467" s="561" t="str">
        <f>IF(IFERROR(INDEX(EffectData!$G:$G,MATCH(L467,EffectData!$C:$C,0)),"")&amp;";"=";","",IFERROR(INDEX(EffectData!$G:$G,MATCH(L467,EffectData!$C:$C,0)),"")&amp;";")</f>
        <v/>
      </c>
      <c r="N467" s="561" t="str">
        <f t="shared" ref="N467" si="1128">B467&amp;C467&amp;$O$2</f>
        <v>流缶金绳镖枉墨矫绳4</v>
      </c>
      <c r="O467" s="561" t="str">
        <f>IF(IFERROR(INDEX(EffectData!$G:$G,MATCH(N467,EffectData!$C:$C,0)),"")&amp;";"=";","",IFERROR(INDEX(EffectData!$G:$G,MATCH(N467,EffectData!$C:$C,0)),"")&amp;";")</f>
        <v/>
      </c>
    </row>
    <row r="468" spans="1:15" x14ac:dyDescent="0.25">
      <c r="A468" s="257">
        <f>VLOOKUP(C468,Sheet3!$C:$AP,40,0)</f>
        <v>1110107</v>
      </c>
      <c r="B468" s="701" t="s">
        <v>534</v>
      </c>
      <c r="C468" s="606" t="s">
        <v>539</v>
      </c>
      <c r="D468" s="606" t="s">
        <v>539</v>
      </c>
      <c r="E468" s="606"/>
      <c r="F468" s="606" t="str">
        <f t="shared" ref="F468" si="1129">I468&amp;K468&amp;M468</f>
        <v>111010700;111010701;111010702;</v>
      </c>
      <c r="G468" s="788">
        <v>0</v>
      </c>
      <c r="H468" s="561" t="str">
        <f t="shared" ref="H468" si="1130">B468&amp;C468&amp;$I$2</f>
        <v>流缶金绳镖炽蛟吐信1</v>
      </c>
      <c r="I468" s="561" t="str">
        <f>IF(IFERROR(INDEX(EffectData!$G:$G,MATCH(H468,EffectData!$C:$C,0)),"")&amp;";"=";","",IFERROR(INDEX(EffectData!$G:$G,MATCH(H468,EffectData!$C:$C,0)),"")&amp;";")</f>
        <v>111010700;</v>
      </c>
      <c r="J468" s="561" t="str">
        <f t="shared" ref="J468" si="1131">B468&amp;C468&amp;$K$2</f>
        <v>流缶金绳镖炽蛟吐信2</v>
      </c>
      <c r="K468" s="561" t="str">
        <f>IF(IFERROR(INDEX(EffectData!$G:$G,MATCH(J468,EffectData!$C:$C,0)),"")&amp;";"=";","",IFERROR(INDEX(EffectData!$G:$G,MATCH(J468,EffectData!$C:$C,0)),"")&amp;";")</f>
        <v>111010701;</v>
      </c>
      <c r="L468" s="561" t="str">
        <f t="shared" ref="L468" si="1132">B468&amp;C468&amp;$M$2</f>
        <v>流缶金绳镖炽蛟吐信3</v>
      </c>
      <c r="M468" s="561" t="str">
        <f>IF(IFERROR(INDEX(EffectData!$G:$G,MATCH(L468,EffectData!$C:$C,0)),"")&amp;";"=";","",IFERROR(INDEX(EffectData!$G:$G,MATCH(L468,EffectData!$C:$C,0)),"")&amp;";")</f>
        <v>111010702;</v>
      </c>
      <c r="N468" s="561" t="str">
        <f t="shared" ref="N468" si="1133">B468&amp;C468&amp;$O$2</f>
        <v>流缶金绳镖炽蛟吐信4</v>
      </c>
      <c r="O468" s="561" t="str">
        <f>IF(IFERROR(INDEX(EffectData!$G:$G,MATCH(N468,EffectData!$C:$C,0)),"")&amp;";"=";","",IFERROR(INDEX(EffectData!$G:$G,MATCH(N468,EffectData!$C:$C,0)),"")&amp;";")</f>
        <v/>
      </c>
    </row>
    <row r="469" spans="1:15" x14ac:dyDescent="0.25">
      <c r="A469" s="257">
        <f>VLOOKUP(C469,Sheet3!$C:$AP,40,0)</f>
        <v>1110109</v>
      </c>
      <c r="B469" s="701" t="s">
        <v>534</v>
      </c>
      <c r="C469" s="606" t="s">
        <v>540</v>
      </c>
      <c r="D469" s="606" t="s">
        <v>540</v>
      </c>
      <c r="E469" s="606"/>
      <c r="F469" s="606" t="str">
        <f t="shared" ref="F469" si="1134">I469&amp;K469&amp;M469</f>
        <v>111010900;</v>
      </c>
      <c r="G469" s="788">
        <v>0</v>
      </c>
      <c r="H469" s="561" t="str">
        <f t="shared" ref="H469" si="1135">B469&amp;C469&amp;$I$2</f>
        <v>流缶金绳镖火尽灰寒1</v>
      </c>
      <c r="I469" s="561" t="str">
        <f>IF(IFERROR(INDEX(EffectData!$G:$G,MATCH(H469,EffectData!$C:$C,0)),"")&amp;";"=";","",IFERROR(INDEX(EffectData!$G:$G,MATCH(H469,EffectData!$C:$C,0)),"")&amp;";")</f>
        <v>111010900;</v>
      </c>
      <c r="J469" s="561" t="str">
        <f t="shared" ref="J469" si="1136">B469&amp;C469&amp;$K$2</f>
        <v>流缶金绳镖火尽灰寒2</v>
      </c>
      <c r="K469" s="561" t="str">
        <f>IF(IFERROR(INDEX(EffectData!$G:$G,MATCH(J469,EffectData!$C:$C,0)),"")&amp;";"=";","",IFERROR(INDEX(EffectData!$G:$G,MATCH(J469,EffectData!$C:$C,0)),"")&amp;";")</f>
        <v/>
      </c>
      <c r="L469" s="561" t="str">
        <f t="shared" ref="L469" si="1137">B469&amp;C469&amp;$M$2</f>
        <v>流缶金绳镖火尽灰寒3</v>
      </c>
      <c r="M469" s="561" t="str">
        <f>IF(IFERROR(INDEX(EffectData!$G:$G,MATCH(L469,EffectData!$C:$C,0)),"")&amp;";"=";","",IFERROR(INDEX(EffectData!$G:$G,MATCH(L469,EffectData!$C:$C,0)),"")&amp;";")</f>
        <v/>
      </c>
      <c r="N469" s="561" t="str">
        <f t="shared" ref="N469" si="1138">B469&amp;C469&amp;$O$2</f>
        <v>流缶金绳镖火尽灰寒4</v>
      </c>
      <c r="O469" s="561" t="str">
        <f>IF(IFERROR(INDEX(EffectData!$G:$G,MATCH(N469,EffectData!$C:$C,0)),"")&amp;";"=";","",IFERROR(INDEX(EffectData!$G:$G,MATCH(N469,EffectData!$C:$C,0)),"")&amp;";")</f>
        <v/>
      </c>
    </row>
    <row r="470" spans="1:15" x14ac:dyDescent="0.25">
      <c r="A470" s="257">
        <f>VLOOKUP(C470,Sheet3!$C:$AP,40,0)</f>
        <v>1110111</v>
      </c>
      <c r="B470" s="701" t="s">
        <v>534</v>
      </c>
      <c r="C470" s="606" t="s">
        <v>541</v>
      </c>
      <c r="D470" s="606" t="s">
        <v>541</v>
      </c>
      <c r="E470" s="606"/>
      <c r="F470" s="606" t="str">
        <f t="shared" ref="F470:F473" si="1139">I470&amp;K470&amp;M470</f>
        <v>111011100;</v>
      </c>
      <c r="G470" s="788">
        <v>0</v>
      </c>
      <c r="H470" s="561" t="str">
        <f t="shared" ref="H470:H474" si="1140">B470&amp;C470&amp;$I$2</f>
        <v>流缶金绳镖残恶生念1</v>
      </c>
      <c r="I470" s="561" t="str">
        <f>IF(IFERROR(INDEX(EffectData!$G:$G,MATCH(H470,EffectData!$C:$C,0)),"")&amp;";"=";","",IFERROR(INDEX(EffectData!$G:$G,MATCH(H470,EffectData!$C:$C,0)),"")&amp;";")</f>
        <v>111011100;</v>
      </c>
      <c r="J470" s="561" t="str">
        <f t="shared" ref="J470:J474" si="1141">B470&amp;C470&amp;$K$2</f>
        <v>流缶金绳镖残恶生念2</v>
      </c>
      <c r="K470" s="561" t="str">
        <f>IF(IFERROR(INDEX(EffectData!$G:$G,MATCH(J470,EffectData!$C:$C,0)),"")&amp;";"=";","",IFERROR(INDEX(EffectData!$G:$G,MATCH(J470,EffectData!$C:$C,0)),"")&amp;";")</f>
        <v/>
      </c>
      <c r="L470" s="561" t="str">
        <f t="shared" ref="L470:L474" si="1142">B470&amp;C470&amp;$M$2</f>
        <v>流缶金绳镖残恶生念3</v>
      </c>
      <c r="M470" s="561" t="str">
        <f>IF(IFERROR(INDEX(EffectData!$G:$G,MATCH(L470,EffectData!$C:$C,0)),"")&amp;";"=";","",IFERROR(INDEX(EffectData!$G:$G,MATCH(L470,EffectData!$C:$C,0)),"")&amp;";")</f>
        <v/>
      </c>
      <c r="N470" s="561" t="str">
        <f t="shared" ref="N470:N474" si="1143">B470&amp;C470&amp;$O$2</f>
        <v>流缶金绳镖残恶生念4</v>
      </c>
      <c r="O470" s="561" t="str">
        <f>IF(IFERROR(INDEX(EffectData!$G:$G,MATCH(N470,EffectData!$C:$C,0)),"")&amp;";"=";","",IFERROR(INDEX(EffectData!$G:$G,MATCH(N470,EffectData!$C:$C,0)),"")&amp;";")</f>
        <v/>
      </c>
    </row>
    <row r="471" spans="1:15" x14ac:dyDescent="0.25">
      <c r="A471" s="221">
        <f>VLOOKUP(D471,Sheet3!$C:$AP,40,0)</f>
        <v>1120102</v>
      </c>
      <c r="B471" s="221" t="s">
        <v>542</v>
      </c>
      <c r="C471" s="221" t="s">
        <v>543</v>
      </c>
      <c r="D471" s="221" t="s">
        <v>543</v>
      </c>
      <c r="E471" s="221"/>
      <c r="F471" s="221" t="str">
        <f t="shared" si="1139"/>
        <v>112010200;</v>
      </c>
      <c r="G471" s="70">
        <v>0</v>
      </c>
      <c r="H471" s="561" t="str">
        <f t="shared" si="1140"/>
        <v>锋狩控弦决潋清1</v>
      </c>
      <c r="I471" s="561" t="str">
        <f>IF(IFERROR(INDEX(EffectData!$G:$G,MATCH(H471,EffectData!$C:$C,0)),"")&amp;";"=";","",IFERROR(INDEX(EffectData!$G:$G,MATCH(H471,EffectData!$C:$C,0)),"")&amp;";")</f>
        <v>112010200;</v>
      </c>
      <c r="J471" s="561" t="str">
        <f t="shared" si="1141"/>
        <v>锋狩控弦决潋清2</v>
      </c>
      <c r="K471" s="561" t="str">
        <f>IF(IFERROR(INDEX(EffectData!$G:$G,MATCH(J471,EffectData!$C:$C,0)),"")&amp;";"=";","",IFERROR(INDEX(EffectData!$G:$G,MATCH(J471,EffectData!$C:$C,0)),"")&amp;";")</f>
        <v/>
      </c>
      <c r="L471" s="561" t="str">
        <f t="shared" si="1142"/>
        <v>锋狩控弦决潋清3</v>
      </c>
      <c r="M471" s="561" t="str">
        <f>IF(IFERROR(INDEX(EffectData!$G:$G,MATCH(L471,EffectData!$C:$C,0)),"")&amp;";"=";","",IFERROR(INDEX(EffectData!$G:$G,MATCH(L471,EffectData!$C:$C,0)),"")&amp;";")</f>
        <v/>
      </c>
      <c r="N471" s="561" t="str">
        <f t="shared" si="1143"/>
        <v>锋狩控弦决潋清4</v>
      </c>
      <c r="O471" s="561" t="str">
        <f>IF(IFERROR(INDEX(EffectData!$G:$G,MATCH(N471,EffectData!$C:$C,0)),"")&amp;";"=";","",IFERROR(INDEX(EffectData!$G:$G,MATCH(N471,EffectData!$C:$C,0)),"")&amp;";")</f>
        <v/>
      </c>
    </row>
    <row r="472" spans="1:15" x14ac:dyDescent="0.25">
      <c r="A472" s="221">
        <f>VLOOKUP(D472,Sheet3!$C:$AP,40,0)</f>
        <v>1120104</v>
      </c>
      <c r="B472" s="221" t="s">
        <v>542</v>
      </c>
      <c r="C472" s="221" t="s">
        <v>544</v>
      </c>
      <c r="D472" s="221" t="s">
        <v>544</v>
      </c>
      <c r="E472" s="221"/>
      <c r="F472" s="221" t="str">
        <f t="shared" si="1139"/>
        <v>112010400;</v>
      </c>
      <c r="G472" s="70">
        <v>0</v>
      </c>
      <c r="H472" s="561" t="str">
        <f t="shared" si="1140"/>
        <v>锋狩控弦决追寒1</v>
      </c>
      <c r="I472" s="561" t="str">
        <f>IF(IFERROR(INDEX(EffectData!$G:$G,MATCH(H472,EffectData!$C:$C,0)),"")&amp;";"=";","",IFERROR(INDEX(EffectData!$G:$G,MATCH(H472,EffectData!$C:$C,0)),"")&amp;";")</f>
        <v>112010400;</v>
      </c>
      <c r="J472" s="561" t="str">
        <f t="shared" si="1141"/>
        <v>锋狩控弦决追寒2</v>
      </c>
      <c r="K472" s="561" t="str">
        <f>IF(IFERROR(INDEX(EffectData!$G:$G,MATCH(J472,EffectData!$C:$C,0)),"")&amp;";"=";","",IFERROR(INDEX(EffectData!$G:$G,MATCH(J472,EffectData!$C:$C,0)),"")&amp;";")</f>
        <v/>
      </c>
      <c r="L472" s="561" t="str">
        <f t="shared" si="1142"/>
        <v>锋狩控弦决追寒3</v>
      </c>
      <c r="M472" s="561" t="str">
        <f>IF(IFERROR(INDEX(EffectData!$G:$G,MATCH(L472,EffectData!$C:$C,0)),"")&amp;";"=";","",IFERROR(INDEX(EffectData!$G:$G,MATCH(L472,EffectData!$C:$C,0)),"")&amp;";")</f>
        <v/>
      </c>
      <c r="N472" s="561" t="str">
        <f t="shared" si="1143"/>
        <v>锋狩控弦决追寒4</v>
      </c>
      <c r="O472" s="561" t="str">
        <f>IF(IFERROR(INDEX(EffectData!$G:$G,MATCH(N472,EffectData!$C:$C,0)),"")&amp;";"=";","",IFERROR(INDEX(EffectData!$G:$G,MATCH(N472,EffectData!$C:$C,0)),"")&amp;";")</f>
        <v/>
      </c>
    </row>
    <row r="473" spans="1:15" x14ac:dyDescent="0.25">
      <c r="A473" s="221">
        <f>VLOOKUP(D473,Sheet3!$C:$AP,40,0)</f>
        <v>1120106</v>
      </c>
      <c r="B473" s="221" t="s">
        <v>542</v>
      </c>
      <c r="C473" s="221" t="s">
        <v>545</v>
      </c>
      <c r="D473" s="221" t="s">
        <v>545</v>
      </c>
      <c r="E473" s="221"/>
      <c r="F473" s="221" t="str">
        <f t="shared" si="1139"/>
        <v>112010600;</v>
      </c>
      <c r="G473" s="70">
        <v>0</v>
      </c>
      <c r="H473" s="561" t="str">
        <f t="shared" si="1140"/>
        <v>锋狩控弦决身独1</v>
      </c>
      <c r="I473" s="561" t="str">
        <f>IF(IFERROR(INDEX(EffectData!$G:$G,MATCH(H473,EffectData!$C:$C,0)),"")&amp;";"=";","",IFERROR(INDEX(EffectData!$G:$G,MATCH(H473,EffectData!$C:$C,0)),"")&amp;";")</f>
        <v>112010600;</v>
      </c>
      <c r="J473" s="561" t="str">
        <f t="shared" si="1141"/>
        <v>锋狩控弦决身独2</v>
      </c>
      <c r="K473" s="561" t="str">
        <f>IF(IFERROR(INDEX(EffectData!$G:$G,MATCH(J473,EffectData!$C:$C,0)),"")&amp;";"=";","",IFERROR(INDEX(EffectData!$G:$G,MATCH(J473,EffectData!$C:$C,0)),"")&amp;";")</f>
        <v/>
      </c>
      <c r="L473" s="561" t="str">
        <f t="shared" si="1142"/>
        <v>锋狩控弦决身独3</v>
      </c>
      <c r="M473" s="561" t="str">
        <f>IF(IFERROR(INDEX(EffectData!$G:$G,MATCH(L473,EffectData!$C:$C,0)),"")&amp;";"=";","",IFERROR(INDEX(EffectData!$G:$G,MATCH(L473,EffectData!$C:$C,0)),"")&amp;";")</f>
        <v/>
      </c>
      <c r="N473" s="561" t="str">
        <f t="shared" si="1143"/>
        <v>锋狩控弦决身独4</v>
      </c>
      <c r="O473" s="561" t="str">
        <f>IF(IFERROR(INDEX(EffectData!$G:$G,MATCH(N473,EffectData!$C:$C,0)),"")&amp;";"=";","",IFERROR(INDEX(EffectData!$G:$G,MATCH(N473,EffectData!$C:$C,0)),"")&amp;";")</f>
        <v/>
      </c>
    </row>
    <row r="474" spans="1:15" x14ac:dyDescent="0.25">
      <c r="A474" s="221">
        <f>VLOOKUP(D474,Sheet3!$C:$AP,40,0)</f>
        <v>1120107</v>
      </c>
      <c r="B474" s="221" t="s">
        <v>542</v>
      </c>
      <c r="C474" s="221" t="s">
        <v>546</v>
      </c>
      <c r="D474" s="221" t="s">
        <v>546</v>
      </c>
      <c r="E474" s="221"/>
      <c r="F474" s="221" t="str">
        <f>I474&amp;K474&amp;M474&amp;O474</f>
        <v>112010700;</v>
      </c>
      <c r="G474" s="70">
        <v>0</v>
      </c>
      <c r="H474" s="561" t="str">
        <f t="shared" si="1140"/>
        <v>锋狩控弦决弦骤1</v>
      </c>
      <c r="I474" s="561" t="str">
        <f>IF(IFERROR(INDEX(EffectData!$G:$G,MATCH(H474,EffectData!$C:$C,0)),"")&amp;";"=";","",IFERROR(INDEX(EffectData!$G:$G,MATCH(H474,EffectData!$C:$C,0)),"")&amp;";")</f>
        <v>112010700;</v>
      </c>
      <c r="J474" s="561" t="str">
        <f t="shared" si="1141"/>
        <v>锋狩控弦决弦骤2</v>
      </c>
      <c r="K474" s="561" t="str">
        <f>IF(IFERROR(INDEX(EffectData!$G:$G,MATCH(J474,EffectData!$C:$C,0)),"")&amp;";"=";","",IFERROR(INDEX(EffectData!$G:$G,MATCH(J474,EffectData!$C:$C,0)),"")&amp;";")</f>
        <v/>
      </c>
      <c r="L474" s="561" t="str">
        <f t="shared" si="1142"/>
        <v>锋狩控弦决弦骤3</v>
      </c>
      <c r="M474" s="561" t="str">
        <f>IF(IFERROR(INDEX(EffectData!$G:$G,MATCH(L474,EffectData!$C:$C,0)),"")&amp;";"=";","",IFERROR(INDEX(EffectData!$G:$G,MATCH(L474,EffectData!$C:$C,0)),"")&amp;";")</f>
        <v/>
      </c>
      <c r="N474" s="561" t="str">
        <f t="shared" si="1143"/>
        <v>锋狩控弦决弦骤4</v>
      </c>
      <c r="O474" s="561" t="str">
        <f>IF(IFERROR(INDEX(EffectData!$G:$G,MATCH(N474,EffectData!$C:$C,0)),"")&amp;";"=";","",IFERROR(INDEX(EffectData!$G:$G,MATCH(N474,EffectData!$C:$C,0)),"")&amp;";")</f>
        <v/>
      </c>
    </row>
    <row r="475" spans="1:15" x14ac:dyDescent="0.25">
      <c r="A475" s="221">
        <f>VLOOKUP(D475,Sheet3!$C:$AP,40,0)</f>
        <v>1120108</v>
      </c>
      <c r="B475" s="221" t="s">
        <v>542</v>
      </c>
      <c r="C475" s="221" t="s">
        <v>547</v>
      </c>
      <c r="D475" s="221" t="s">
        <v>547</v>
      </c>
      <c r="E475" s="221"/>
      <c r="F475" s="221" t="str">
        <f t="shared" ref="F475:F484" si="1144">I475&amp;K475&amp;M475</f>
        <v>112010800;</v>
      </c>
      <c r="G475" s="70">
        <v>0</v>
      </c>
      <c r="H475" s="561" t="str">
        <f t="shared" ref="H475:H484" si="1145">B475&amp;C475&amp;$I$2</f>
        <v>锋狩控弦决复林1</v>
      </c>
      <c r="I475" s="561" t="str">
        <f>IF(IFERROR(INDEX(EffectData!$G:$G,MATCH(H475,EffectData!$C:$C,0)),"")&amp;";"=";","",IFERROR(INDEX(EffectData!$G:$G,MATCH(H475,EffectData!$C:$C,0)),"")&amp;";")</f>
        <v>112010800;</v>
      </c>
      <c r="J475" s="561" t="str">
        <f t="shared" ref="J475:J484" si="1146">B475&amp;C475&amp;$K$2</f>
        <v>锋狩控弦决复林2</v>
      </c>
      <c r="K475" s="561" t="str">
        <f>IF(IFERROR(INDEX(EffectData!$G:$G,MATCH(J475,EffectData!$C:$C,0)),"")&amp;";"=";","",IFERROR(INDEX(EffectData!$G:$G,MATCH(J475,EffectData!$C:$C,0)),"")&amp;";")</f>
        <v/>
      </c>
      <c r="L475" s="561" t="str">
        <f t="shared" ref="L475:L484" si="1147">B475&amp;C475&amp;$M$2</f>
        <v>锋狩控弦决复林3</v>
      </c>
      <c r="M475" s="561" t="str">
        <f>IF(IFERROR(INDEX(EffectData!$G:$G,MATCH(L475,EffectData!$C:$C,0)),"")&amp;";"=";","",IFERROR(INDEX(EffectData!$G:$G,MATCH(L475,EffectData!$C:$C,0)),"")&amp;";")</f>
        <v/>
      </c>
      <c r="N475" s="561" t="str">
        <f t="shared" ref="N475:N484" si="1148">B475&amp;C475&amp;$O$2</f>
        <v>锋狩控弦决复林4</v>
      </c>
      <c r="O475" s="561" t="str">
        <f>IF(IFERROR(INDEX(EffectData!$G:$G,MATCH(N475,EffectData!$C:$C,0)),"")&amp;";"=";","",IFERROR(INDEX(EffectData!$G:$G,MATCH(N475,EffectData!$C:$C,0)),"")&amp;";")</f>
        <v/>
      </c>
    </row>
    <row r="476" spans="1:15" x14ac:dyDescent="0.25">
      <c r="A476" s="221">
        <f>VLOOKUP(D476,Sheet3!$C:$AP,40,0)</f>
        <v>1120109</v>
      </c>
      <c r="B476" s="221" t="s">
        <v>542</v>
      </c>
      <c r="C476" s="221" t="s">
        <v>548</v>
      </c>
      <c r="D476" s="221" t="s">
        <v>548</v>
      </c>
      <c r="E476" s="221"/>
      <c r="F476" s="221" t="str">
        <f t="shared" si="1144"/>
        <v>112010900;</v>
      </c>
      <c r="G476" s="70">
        <v>0</v>
      </c>
      <c r="H476" s="561" t="str">
        <f t="shared" si="1145"/>
        <v>锋狩控弦决陷戮1</v>
      </c>
      <c r="I476" s="561" t="str">
        <f>IF(IFERROR(INDEX(EffectData!$G:$G,MATCH(H476,EffectData!$C:$C,0)),"")&amp;";"=";","",IFERROR(INDEX(EffectData!$G:$G,MATCH(H476,EffectData!$C:$C,0)),"")&amp;";")</f>
        <v>112010900;</v>
      </c>
      <c r="J476" s="561" t="str">
        <f t="shared" si="1146"/>
        <v>锋狩控弦决陷戮2</v>
      </c>
      <c r="K476" s="561" t="str">
        <f>IF(IFERROR(INDEX(EffectData!$G:$G,MATCH(J476,EffectData!$C:$C,0)),"")&amp;";"=";","",IFERROR(INDEX(EffectData!$G:$G,MATCH(J476,EffectData!$C:$C,0)),"")&amp;";")</f>
        <v/>
      </c>
      <c r="L476" s="561" t="str">
        <f t="shared" si="1147"/>
        <v>锋狩控弦决陷戮3</v>
      </c>
      <c r="M476" s="561" t="str">
        <f>IF(IFERROR(INDEX(EffectData!$G:$G,MATCH(L476,EffectData!$C:$C,0)),"")&amp;";"=";","",IFERROR(INDEX(EffectData!$G:$G,MATCH(L476,EffectData!$C:$C,0)),"")&amp;";")</f>
        <v/>
      </c>
      <c r="N476" s="561" t="str">
        <f t="shared" si="1148"/>
        <v>锋狩控弦决陷戮4</v>
      </c>
      <c r="O476" s="561" t="str">
        <f>IF(IFERROR(INDEX(EffectData!$G:$G,MATCH(N476,EffectData!$C:$C,0)),"")&amp;";"=";","",IFERROR(INDEX(EffectData!$G:$G,MATCH(N476,EffectData!$C:$C,0)),"")&amp;";")</f>
        <v/>
      </c>
    </row>
    <row r="477" spans="1:15" x14ac:dyDescent="0.25">
      <c r="A477" s="221">
        <f>VLOOKUP(D477,Sheet3!$C:$AP,40,0)</f>
        <v>1120110</v>
      </c>
      <c r="B477" s="221" t="s">
        <v>542</v>
      </c>
      <c r="C477" s="221" t="s">
        <v>549</v>
      </c>
      <c r="D477" s="221" t="s">
        <v>549</v>
      </c>
      <c r="E477" s="221"/>
      <c r="F477" s="221" t="str">
        <f t="shared" si="1144"/>
        <v>112011000;</v>
      </c>
      <c r="G477" s="70">
        <v>0</v>
      </c>
      <c r="H477" s="561" t="str">
        <f t="shared" si="1145"/>
        <v>锋狩控弦决跬步1</v>
      </c>
      <c r="I477" s="561" t="str">
        <f>IF(IFERROR(INDEX(EffectData!$G:$G,MATCH(H477,EffectData!$C:$C,0)),"")&amp;";"=";","",IFERROR(INDEX(EffectData!$G:$G,MATCH(H477,EffectData!$C:$C,0)),"")&amp;";")</f>
        <v>112011000;</v>
      </c>
      <c r="J477" s="561" t="str">
        <f t="shared" si="1146"/>
        <v>锋狩控弦决跬步2</v>
      </c>
      <c r="K477" s="561" t="str">
        <f>IF(IFERROR(INDEX(EffectData!$G:$G,MATCH(J477,EffectData!$C:$C,0)),"")&amp;";"=";","",IFERROR(INDEX(EffectData!$G:$G,MATCH(J477,EffectData!$C:$C,0)),"")&amp;";")</f>
        <v/>
      </c>
      <c r="L477" s="561" t="str">
        <f t="shared" si="1147"/>
        <v>锋狩控弦决跬步3</v>
      </c>
      <c r="M477" s="561" t="str">
        <f>IF(IFERROR(INDEX(EffectData!$G:$G,MATCH(L477,EffectData!$C:$C,0)),"")&amp;";"=";","",IFERROR(INDEX(EffectData!$G:$G,MATCH(L477,EffectData!$C:$C,0)),"")&amp;";")</f>
        <v/>
      </c>
      <c r="N477" s="561" t="str">
        <f t="shared" si="1148"/>
        <v>锋狩控弦决跬步4</v>
      </c>
      <c r="O477" s="561" t="str">
        <f>IF(IFERROR(INDEX(EffectData!$G:$G,MATCH(N477,EffectData!$C:$C,0)),"")&amp;";"=";","",IFERROR(INDEX(EffectData!$G:$G,MATCH(N477,EffectData!$C:$C,0)),"")&amp;";")</f>
        <v/>
      </c>
    </row>
    <row r="478" spans="1:15" x14ac:dyDescent="0.25">
      <c r="A478" s="221">
        <f>VLOOKUP(D478,Sheet3!$C:$AP,40,0)</f>
        <v>1120111</v>
      </c>
      <c r="B478" s="221" t="s">
        <v>542</v>
      </c>
      <c r="C478" s="221" t="s">
        <v>550</v>
      </c>
      <c r="D478" s="221" t="s">
        <v>550</v>
      </c>
      <c r="E478" s="221"/>
      <c r="F478" s="221" t="str">
        <f t="shared" ref="F478" si="1149">I478&amp;K478&amp;M478</f>
        <v>112011100;</v>
      </c>
      <c r="G478" s="70">
        <v>0</v>
      </c>
      <c r="H478" s="561" t="str">
        <f t="shared" ref="H478" si="1150">B478&amp;C478&amp;$I$2</f>
        <v>锋狩控弦决潜狩1</v>
      </c>
      <c r="I478" s="561" t="str">
        <f>IF(IFERROR(INDEX(EffectData!$G:$G,MATCH(H478,EffectData!$C:$C,0)),"")&amp;";"=";","",IFERROR(INDEX(EffectData!$G:$G,MATCH(H478,EffectData!$C:$C,0)),"")&amp;";")</f>
        <v>112011100;</v>
      </c>
      <c r="J478" s="561" t="str">
        <f t="shared" ref="J478" si="1151">B478&amp;C478&amp;$K$2</f>
        <v>锋狩控弦决潜狩2</v>
      </c>
      <c r="K478" s="561" t="str">
        <f>IF(IFERROR(INDEX(EffectData!$G:$G,MATCH(J478,EffectData!$C:$C,0)),"")&amp;";"=";","",IFERROR(INDEX(EffectData!$G:$G,MATCH(J478,EffectData!$C:$C,0)),"")&amp;";")</f>
        <v/>
      </c>
      <c r="L478" s="561" t="str">
        <f t="shared" ref="L478" si="1152">B478&amp;C478&amp;$M$2</f>
        <v>锋狩控弦决潜狩3</v>
      </c>
      <c r="M478" s="561" t="str">
        <f>IF(IFERROR(INDEX(EffectData!$G:$G,MATCH(L478,EffectData!$C:$C,0)),"")&amp;";"=";","",IFERROR(INDEX(EffectData!$G:$G,MATCH(L478,EffectData!$C:$C,0)),"")&amp;";")</f>
        <v/>
      </c>
      <c r="N478" s="561" t="str">
        <f t="shared" ref="N478" si="1153">B478&amp;C478&amp;$O$2</f>
        <v>锋狩控弦决潜狩4</v>
      </c>
      <c r="O478" s="561" t="str">
        <f>IF(IFERROR(INDEX(EffectData!$G:$G,MATCH(N478,EffectData!$C:$C,0)),"")&amp;";"=";","",IFERROR(INDEX(EffectData!$G:$G,MATCH(N478,EffectData!$C:$C,0)),"")&amp;";")</f>
        <v/>
      </c>
    </row>
    <row r="479" spans="1:15" x14ac:dyDescent="0.25">
      <c r="A479" s="257">
        <f>VLOOKUP(C479,Sheet3!$C:$AP,40,0)</f>
        <v>1130102</v>
      </c>
      <c r="B479" s="701" t="s">
        <v>551</v>
      </c>
      <c r="C479" s="606" t="s">
        <v>552</v>
      </c>
      <c r="D479" s="606" t="s">
        <v>552</v>
      </c>
      <c r="E479" s="606"/>
      <c r="F479" s="606" t="str">
        <f t="shared" si="1144"/>
        <v>113010200;113010201;</v>
      </c>
      <c r="G479" s="788">
        <v>0</v>
      </c>
      <c r="H479" s="561" t="str">
        <f t="shared" si="1145"/>
        <v>鳞五净蛊鞭丹玉蟾1</v>
      </c>
      <c r="I479" s="561" t="str">
        <f>IF(IFERROR(INDEX(EffectData!$G:$G,MATCH(H479,EffectData!$C:$C,0)),"")&amp;";"=";","",IFERROR(INDEX(EffectData!$G:$G,MATCH(H479,EffectData!$C:$C,0)),"")&amp;";")</f>
        <v>113010200;</v>
      </c>
      <c r="J479" s="561" t="str">
        <f t="shared" si="1146"/>
        <v>鳞五净蛊鞭丹玉蟾2</v>
      </c>
      <c r="K479" s="561" t="str">
        <f>IF(IFERROR(INDEX(EffectData!$G:$G,MATCH(J479,EffectData!$C:$C,0)),"")&amp;";"=";","",IFERROR(INDEX(EffectData!$G:$G,MATCH(J479,EffectData!$C:$C,0)),"")&amp;";")</f>
        <v>113010201;</v>
      </c>
      <c r="L479" s="561" t="str">
        <f t="shared" si="1147"/>
        <v>鳞五净蛊鞭丹玉蟾3</v>
      </c>
      <c r="M479" s="561" t="str">
        <f>IF(IFERROR(INDEX(EffectData!$G:$G,MATCH(L479,EffectData!$C:$C,0)),"")&amp;";"=";","",IFERROR(INDEX(EffectData!$G:$G,MATCH(L479,EffectData!$C:$C,0)),"")&amp;";")</f>
        <v/>
      </c>
      <c r="N479" s="561" t="str">
        <f t="shared" si="1148"/>
        <v>鳞五净蛊鞭丹玉蟾4</v>
      </c>
      <c r="O479" s="561" t="str">
        <f>IF(IFERROR(INDEX(EffectData!$G:$G,MATCH(N479,EffectData!$C:$C,0)),"")&amp;";"=";","",IFERROR(INDEX(EffectData!$G:$G,MATCH(N479,EffectData!$C:$C,0)),"")&amp;";")</f>
        <v/>
      </c>
    </row>
    <row r="480" spans="1:15" x14ac:dyDescent="0.25">
      <c r="A480" s="257">
        <f>VLOOKUP(C480,Sheet3!$C:$AP,40,0)</f>
        <v>1130104</v>
      </c>
      <c r="B480" s="701" t="s">
        <v>551</v>
      </c>
      <c r="C480" s="606" t="s">
        <v>553</v>
      </c>
      <c r="D480" s="606" t="s">
        <v>553</v>
      </c>
      <c r="E480" s="606"/>
      <c r="F480" s="606" t="str">
        <f t="shared" si="1144"/>
        <v>113010400;113010401;</v>
      </c>
      <c r="G480" s="788">
        <v>0</v>
      </c>
      <c r="H480" s="561" t="str">
        <f t="shared" si="1145"/>
        <v>鳞五净蛊鞭蜕双生1</v>
      </c>
      <c r="I480" s="561" t="str">
        <f>IF(IFERROR(INDEX(EffectData!$G:$G,MATCH(H480,EffectData!$C:$C,0)),"")&amp;";"=";","",IFERROR(INDEX(EffectData!$G:$G,MATCH(H480,EffectData!$C:$C,0)),"")&amp;";")</f>
        <v>113010400;</v>
      </c>
      <c r="J480" s="561" t="str">
        <f t="shared" si="1146"/>
        <v>鳞五净蛊鞭蜕双生2</v>
      </c>
      <c r="K480" s="561" t="str">
        <f>IF(IFERROR(INDEX(EffectData!$G:$G,MATCH(J480,EffectData!$C:$C,0)),"")&amp;";"=";","",IFERROR(INDEX(EffectData!$G:$G,MATCH(J480,EffectData!$C:$C,0)),"")&amp;";")</f>
        <v>113010401;</v>
      </c>
      <c r="L480" s="561" t="str">
        <f t="shared" si="1147"/>
        <v>鳞五净蛊鞭蜕双生3</v>
      </c>
      <c r="M480" s="561" t="str">
        <f>IF(IFERROR(INDEX(EffectData!$G:$G,MATCH(L480,EffectData!$C:$C,0)),"")&amp;";"=";","",IFERROR(INDEX(EffectData!$G:$G,MATCH(L480,EffectData!$C:$C,0)),"")&amp;";")</f>
        <v/>
      </c>
      <c r="N480" s="561" t="str">
        <f t="shared" si="1148"/>
        <v>鳞五净蛊鞭蜕双生4</v>
      </c>
      <c r="O480" s="561" t="str">
        <f>IF(IFERROR(INDEX(EffectData!$G:$G,MATCH(N480,EffectData!$C:$C,0)),"")&amp;";"=";","",IFERROR(INDEX(EffectData!$G:$G,MATCH(N480,EffectData!$C:$C,0)),"")&amp;";")</f>
        <v/>
      </c>
    </row>
    <row r="481" spans="1:15" x14ac:dyDescent="0.25">
      <c r="A481" s="257">
        <f>VLOOKUP(C481,Sheet3!$C:$AP,40,0)</f>
        <v>1130106</v>
      </c>
      <c r="B481" s="701" t="s">
        <v>551</v>
      </c>
      <c r="C481" s="606" t="s">
        <v>554</v>
      </c>
      <c r="D481" s="606" t="s">
        <v>554</v>
      </c>
      <c r="E481" s="606"/>
      <c r="F481" s="606" t="str">
        <f t="shared" si="1144"/>
        <v>113010600;113010601;</v>
      </c>
      <c r="G481" s="788">
        <v>0</v>
      </c>
      <c r="H481" s="561" t="str">
        <f t="shared" si="1145"/>
        <v>鳞五净蛊鞭幻天蛛1</v>
      </c>
      <c r="I481" s="561" t="str">
        <f>IF(IFERROR(INDEX(EffectData!$G:$G,MATCH(H481,EffectData!$C:$C,0)),"")&amp;";"=";","",IFERROR(INDEX(EffectData!$G:$G,MATCH(H481,EffectData!$C:$C,0)),"")&amp;";")</f>
        <v>113010600;</v>
      </c>
      <c r="J481" s="561" t="str">
        <f t="shared" si="1146"/>
        <v>鳞五净蛊鞭幻天蛛2</v>
      </c>
      <c r="K481" s="561" t="str">
        <f>IF(IFERROR(INDEX(EffectData!$G:$G,MATCH(J481,EffectData!$C:$C,0)),"")&amp;";"=";","",IFERROR(INDEX(EffectData!$G:$G,MATCH(J481,EffectData!$C:$C,0)),"")&amp;";")</f>
        <v>113010601;</v>
      </c>
      <c r="L481" s="561" t="str">
        <f t="shared" si="1147"/>
        <v>鳞五净蛊鞭幻天蛛3</v>
      </c>
      <c r="M481" s="561" t="str">
        <f>IF(IFERROR(INDEX(EffectData!$G:$G,MATCH(L481,EffectData!$C:$C,0)),"")&amp;";"=";","",IFERROR(INDEX(EffectData!$G:$G,MATCH(L481,EffectData!$C:$C,0)),"")&amp;";")</f>
        <v/>
      </c>
      <c r="N481" s="561" t="str">
        <f t="shared" si="1148"/>
        <v>鳞五净蛊鞭幻天蛛4</v>
      </c>
      <c r="O481" s="561" t="str">
        <f>IF(IFERROR(INDEX(EffectData!$G:$G,MATCH(N481,EffectData!$C:$C,0)),"")&amp;";"=";","",IFERROR(INDEX(EffectData!$G:$G,MATCH(N481,EffectData!$C:$C,0)),"")&amp;";")</f>
        <v/>
      </c>
    </row>
    <row r="482" spans="1:15" x14ac:dyDescent="0.25">
      <c r="A482" s="257">
        <f>VLOOKUP(C482,Sheet3!$C:$AP,40,0)</f>
        <v>1130107</v>
      </c>
      <c r="B482" s="701" t="s">
        <v>551</v>
      </c>
      <c r="C482" s="606" t="s">
        <v>555</v>
      </c>
      <c r="D482" s="606" t="s">
        <v>555</v>
      </c>
      <c r="E482" s="606"/>
      <c r="F482" s="606" t="str">
        <f t="shared" si="1144"/>
        <v>113010700;</v>
      </c>
      <c r="G482" s="788">
        <v>0</v>
      </c>
      <c r="H482" s="561" t="str">
        <f t="shared" si="1145"/>
        <v>鳞五净蛊鞭饮啜蜈1</v>
      </c>
      <c r="I482" s="561" t="str">
        <f>IF(IFERROR(INDEX(EffectData!$G:$G,MATCH(H482,EffectData!$C:$C,0)),"")&amp;";"=";","",IFERROR(INDEX(EffectData!$G:$G,MATCH(H482,EffectData!$C:$C,0)),"")&amp;";")</f>
        <v>113010700;</v>
      </c>
      <c r="J482" s="561" t="str">
        <f t="shared" si="1146"/>
        <v>鳞五净蛊鞭饮啜蜈2</v>
      </c>
      <c r="K482" s="561" t="str">
        <f>IF(IFERROR(INDEX(EffectData!$G:$G,MATCH(J482,EffectData!$C:$C,0)),"")&amp;";"=";","",IFERROR(INDEX(EffectData!$G:$G,MATCH(J482,EffectData!$C:$C,0)),"")&amp;";")</f>
        <v/>
      </c>
      <c r="L482" s="561" t="str">
        <f t="shared" si="1147"/>
        <v>鳞五净蛊鞭饮啜蜈3</v>
      </c>
      <c r="M482" s="561" t="str">
        <f>IF(IFERROR(INDEX(EffectData!$G:$G,MATCH(L482,EffectData!$C:$C,0)),"")&amp;";"=";","",IFERROR(INDEX(EffectData!$G:$G,MATCH(L482,EffectData!$C:$C,0)),"")&amp;";")</f>
        <v/>
      </c>
      <c r="N482" s="561" t="str">
        <f t="shared" si="1148"/>
        <v>鳞五净蛊鞭饮啜蜈4</v>
      </c>
      <c r="O482" s="561" t="str">
        <f>IF(IFERROR(INDEX(EffectData!$G:$G,MATCH(N482,EffectData!$C:$C,0)),"")&amp;";"=";","",IFERROR(INDEX(EffectData!$G:$G,MATCH(N482,EffectData!$C:$C,0)),"")&amp;";")</f>
        <v/>
      </c>
    </row>
    <row r="483" spans="1:15" x14ac:dyDescent="0.25">
      <c r="A483" s="257">
        <f>VLOOKUP(C483,Sheet3!$C:$AP,40,0)</f>
        <v>1130108</v>
      </c>
      <c r="B483" s="701" t="s">
        <v>551</v>
      </c>
      <c r="C483" s="606" t="s">
        <v>556</v>
      </c>
      <c r="D483" s="606" t="s">
        <v>556</v>
      </c>
      <c r="E483" s="606"/>
      <c r="F483" s="606" t="str">
        <f t="shared" si="1144"/>
        <v>113010800;</v>
      </c>
      <c r="G483" s="788">
        <v>0</v>
      </c>
      <c r="H483" s="561" t="str">
        <f t="shared" si="1145"/>
        <v>鳞五净蛊鞭蜘牵丝1</v>
      </c>
      <c r="I483" s="561" t="str">
        <f>IF(IFERROR(INDEX(EffectData!$G:$G,MATCH(H483,EffectData!$C:$C,0)),"")&amp;";"=";","",IFERROR(INDEX(EffectData!$G:$G,MATCH(H483,EffectData!$C:$C,0)),"")&amp;";")</f>
        <v>113010800;</v>
      </c>
      <c r="J483" s="561" t="str">
        <f t="shared" si="1146"/>
        <v>鳞五净蛊鞭蜘牵丝2</v>
      </c>
      <c r="K483" s="561" t="str">
        <f>IF(IFERROR(INDEX(EffectData!$G:$G,MATCH(J483,EffectData!$C:$C,0)),"")&amp;";"=";","",IFERROR(INDEX(EffectData!$G:$G,MATCH(J483,EffectData!$C:$C,0)),"")&amp;";")</f>
        <v/>
      </c>
      <c r="L483" s="561" t="str">
        <f t="shared" si="1147"/>
        <v>鳞五净蛊鞭蜘牵丝3</v>
      </c>
      <c r="M483" s="561" t="str">
        <f>IF(IFERROR(INDEX(EffectData!$G:$G,MATCH(L483,EffectData!$C:$C,0)),"")&amp;";"=";","",IFERROR(INDEX(EffectData!$G:$G,MATCH(L483,EffectData!$C:$C,0)),"")&amp;";")</f>
        <v/>
      </c>
      <c r="N483" s="561" t="str">
        <f t="shared" si="1148"/>
        <v>鳞五净蛊鞭蜘牵丝4</v>
      </c>
      <c r="O483" s="561" t="str">
        <f>IF(IFERROR(INDEX(EffectData!$G:$G,MATCH(N483,EffectData!$C:$C,0)),"")&amp;";"=";","",IFERROR(INDEX(EffectData!$G:$G,MATCH(N483,EffectData!$C:$C,0)),"")&amp;";")</f>
        <v/>
      </c>
    </row>
    <row r="484" spans="1:15" x14ac:dyDescent="0.25">
      <c r="A484" s="257">
        <f>VLOOKUP(C484,Sheet3!$C:$AP,40,0)</f>
        <v>1130109</v>
      </c>
      <c r="B484" s="701" t="s">
        <v>551</v>
      </c>
      <c r="C484" s="606" t="s">
        <v>557</v>
      </c>
      <c r="D484" s="606" t="s">
        <v>557</v>
      </c>
      <c r="E484" s="606"/>
      <c r="F484" s="606" t="str">
        <f t="shared" si="1144"/>
        <v>113010900;</v>
      </c>
      <c r="G484" s="788">
        <v>0</v>
      </c>
      <c r="H484" s="561" t="str">
        <f t="shared" si="1145"/>
        <v>鳞五净蛊鞭蝎心毒1</v>
      </c>
      <c r="I484" s="561" t="str">
        <f>IF(IFERROR(INDEX(EffectData!$G:$G,MATCH(H484,EffectData!$C:$C,0)),"")&amp;";"=";","",IFERROR(INDEX(EffectData!$G:$G,MATCH(H484,EffectData!$C:$C,0)),"")&amp;";")</f>
        <v>113010900;</v>
      </c>
      <c r="J484" s="561" t="str">
        <f t="shared" si="1146"/>
        <v>鳞五净蛊鞭蝎心毒2</v>
      </c>
      <c r="K484" s="561" t="str">
        <f>IF(IFERROR(INDEX(EffectData!$G:$G,MATCH(J484,EffectData!$C:$C,0)),"")&amp;";"=";","",IFERROR(INDEX(EffectData!$G:$G,MATCH(J484,EffectData!$C:$C,0)),"")&amp;";")</f>
        <v/>
      </c>
      <c r="L484" s="561" t="str">
        <f t="shared" si="1147"/>
        <v>鳞五净蛊鞭蝎心毒3</v>
      </c>
      <c r="M484" s="561" t="str">
        <f>IF(IFERROR(INDEX(EffectData!$G:$G,MATCH(L484,EffectData!$C:$C,0)),"")&amp;";"=";","",IFERROR(INDEX(EffectData!$G:$G,MATCH(L484,EffectData!$C:$C,0)),"")&amp;";")</f>
        <v/>
      </c>
      <c r="N484" s="561" t="str">
        <f t="shared" si="1148"/>
        <v>鳞五净蛊鞭蝎心毒4</v>
      </c>
      <c r="O484" s="561" t="str">
        <f>IF(IFERROR(INDEX(EffectData!$G:$G,MATCH(N484,EffectData!$C:$C,0)),"")&amp;";"=";","",IFERROR(INDEX(EffectData!$G:$G,MATCH(N484,EffectData!$C:$C,0)),"")&amp;";")</f>
        <v/>
      </c>
    </row>
    <row r="485" spans="1:15" x14ac:dyDescent="0.25">
      <c r="A485" s="257">
        <f>VLOOKUP(C485,Sheet3!$C:$AP,40,0)</f>
        <v>1130110</v>
      </c>
      <c r="B485" s="701" t="s">
        <v>551</v>
      </c>
      <c r="C485" s="606" t="s">
        <v>558</v>
      </c>
      <c r="D485" s="606" t="s">
        <v>558</v>
      </c>
      <c r="E485" s="606"/>
      <c r="F485" s="606" t="str">
        <f>I485&amp;K485&amp;M485&amp;O485</f>
        <v>113011000;113011001;113011002;113011003;</v>
      </c>
      <c r="G485" s="788">
        <v>0</v>
      </c>
      <c r="H485" s="561" t="str">
        <f t="shared" ref="H485" si="1154">B485&amp;C485&amp;$I$2</f>
        <v>鳞五净蛊鞭五圣躯1</v>
      </c>
      <c r="I485" s="561" t="str">
        <f>IF(IFERROR(INDEX(EffectData!$G:$G,MATCH(H485,EffectData!$C:$C,0)),"")&amp;";"=";","",IFERROR(INDEX(EffectData!$G:$G,MATCH(H485,EffectData!$C:$C,0)),"")&amp;";")</f>
        <v>113011000;</v>
      </c>
      <c r="J485" s="561" t="str">
        <f t="shared" ref="J485" si="1155">B485&amp;C485&amp;$K$2</f>
        <v>鳞五净蛊鞭五圣躯2</v>
      </c>
      <c r="K485" s="561" t="str">
        <f>IF(IFERROR(INDEX(EffectData!$G:$G,MATCH(J485,EffectData!$C:$C,0)),"")&amp;";"=";","",IFERROR(INDEX(EffectData!$G:$G,MATCH(J485,EffectData!$C:$C,0)),"")&amp;";")</f>
        <v>113011001;</v>
      </c>
      <c r="L485" s="561" t="str">
        <f t="shared" ref="L485" si="1156">B485&amp;C485&amp;$M$2</f>
        <v>鳞五净蛊鞭五圣躯3</v>
      </c>
      <c r="M485" s="561" t="str">
        <f>IF(IFERROR(INDEX(EffectData!$G:$G,MATCH(L485,EffectData!$C:$C,0)),"")&amp;";"=";","",IFERROR(INDEX(EffectData!$G:$G,MATCH(L485,EffectData!$C:$C,0)),"")&amp;";")</f>
        <v>113011002;</v>
      </c>
      <c r="N485" s="561" t="str">
        <f t="shared" ref="N485" si="1157">B485&amp;C485&amp;$O$2</f>
        <v>鳞五净蛊鞭五圣躯4</v>
      </c>
      <c r="O485" s="561" t="str">
        <f>IF(IFERROR(INDEX(EffectData!$G:$G,MATCH(N485,EffectData!$C:$C,0)),"")&amp;";"=";","",IFERROR(INDEX(EffectData!$G:$G,MATCH(N485,EffectData!$C:$C,0)),"")&amp;";")</f>
        <v>113011003;</v>
      </c>
    </row>
    <row r="486" spans="1:15" x14ac:dyDescent="0.25">
      <c r="A486" s="257">
        <f>VLOOKUP(C486,Sheet3!$C:$AP,40,0)</f>
        <v>1130111</v>
      </c>
      <c r="B486" s="701" t="s">
        <v>551</v>
      </c>
      <c r="C486" s="606" t="s">
        <v>559</v>
      </c>
      <c r="D486" s="606" t="s">
        <v>559</v>
      </c>
      <c r="E486" s="606"/>
      <c r="F486" s="606" t="str">
        <f>I486&amp;K486&amp;M486&amp;O486</f>
        <v>113011100;</v>
      </c>
      <c r="G486" s="788">
        <v>0</v>
      </c>
      <c r="H486" s="561" t="str">
        <f t="shared" ref="H486" si="1158">B486&amp;C486&amp;$I$2</f>
        <v>鳞五净蛊鞭锻蛊入躯1</v>
      </c>
      <c r="I486" s="561" t="str">
        <f>IF(IFERROR(INDEX(EffectData!$G:$G,MATCH(H486,EffectData!$C:$C,0)),"")&amp;";"=";","",IFERROR(INDEX(EffectData!$G:$G,MATCH(H486,EffectData!$C:$C,0)),"")&amp;";")</f>
        <v>113011100;</v>
      </c>
      <c r="J486" s="561" t="str">
        <f t="shared" ref="J486" si="1159">B486&amp;C486&amp;$K$2</f>
        <v>鳞五净蛊鞭锻蛊入躯2</v>
      </c>
      <c r="K486" s="561" t="str">
        <f>IF(IFERROR(INDEX(EffectData!$G:$G,MATCH(J486,EffectData!$C:$C,0)),"")&amp;";"=";","",IFERROR(INDEX(EffectData!$G:$G,MATCH(J486,EffectData!$C:$C,0)),"")&amp;";")</f>
        <v/>
      </c>
      <c r="L486" s="561" t="str">
        <f t="shared" ref="L486" si="1160">B486&amp;C486&amp;$M$2</f>
        <v>鳞五净蛊鞭锻蛊入躯3</v>
      </c>
      <c r="M486" s="561" t="str">
        <f>IF(IFERROR(INDEX(EffectData!$G:$G,MATCH(L486,EffectData!$C:$C,0)),"")&amp;";"=";","",IFERROR(INDEX(EffectData!$G:$G,MATCH(L486,EffectData!$C:$C,0)),"")&amp;";")</f>
        <v/>
      </c>
      <c r="N486" s="561" t="str">
        <f t="shared" ref="N486" si="1161">B486&amp;C486&amp;$O$2</f>
        <v>鳞五净蛊鞭锻蛊入躯4</v>
      </c>
      <c r="O486" s="561" t="str">
        <f>IF(IFERROR(INDEX(EffectData!$G:$G,MATCH(N486,EffectData!$C:$C,0)),"")&amp;";"=";","",IFERROR(INDEX(EffectData!$G:$G,MATCH(N486,EffectData!$C:$C,0)),"")&amp;";")</f>
        <v/>
      </c>
    </row>
    <row r="487" spans="1:15" x14ac:dyDescent="0.25">
      <c r="A487" s="785">
        <f>VLOOKUP(C487,Sheet3!$C:$AP,40,0)</f>
        <v>1150202</v>
      </c>
      <c r="B487" s="638" t="s">
        <v>560</v>
      </c>
      <c r="C487" s="638" t="s">
        <v>561</v>
      </c>
      <c r="D487" s="638" t="s">
        <v>561</v>
      </c>
      <c r="E487" s="785"/>
      <c r="F487" s="785" t="str">
        <f t="shared" ref="F487:F491" si="1162">I487&amp;K487&amp;M487</f>
        <v>115020200;</v>
      </c>
      <c r="G487" s="665">
        <v>0</v>
      </c>
      <c r="H487" s="561" t="str">
        <f t="shared" ref="H487:H513" si="1163">B487&amp;C487&amp;$I$2</f>
        <v>月残经月圆晦朔1</v>
      </c>
      <c r="I487" s="561" t="str">
        <f>IF(IFERROR(INDEX(EffectData!$G:$G,MATCH(H487,EffectData!$C:$C,0)),"")&amp;";"=";","",IFERROR(INDEX(EffectData!$G:$G,MATCH(H487,EffectData!$C:$C,0)),"")&amp;";")</f>
        <v>115020200;</v>
      </c>
      <c r="J487" s="561" t="str">
        <f t="shared" ref="J487:J513" si="1164">B487&amp;C487&amp;$K$2</f>
        <v>月残经月圆晦朔2</v>
      </c>
      <c r="K487" s="561" t="str">
        <f>IF(IFERROR(INDEX(EffectData!$G:$G,MATCH(J487,EffectData!$C:$C,0)),"")&amp;";"=";","",IFERROR(INDEX(EffectData!$G:$G,MATCH(J487,EffectData!$C:$C,0)),"")&amp;";")</f>
        <v/>
      </c>
      <c r="L487" s="561" t="str">
        <f t="shared" ref="L487:L513" si="1165">B487&amp;C487&amp;$M$2</f>
        <v>月残经月圆晦朔3</v>
      </c>
      <c r="M487" s="561" t="str">
        <f>IF(IFERROR(INDEX(EffectData!$G:$G,MATCH(L487,EffectData!$C:$C,0)),"")&amp;";"=";","",IFERROR(INDEX(EffectData!$G:$G,MATCH(L487,EffectData!$C:$C,0)),"")&amp;";")</f>
        <v/>
      </c>
      <c r="N487" s="561" t="str">
        <f t="shared" ref="N487:N513" si="1166">B487&amp;C487&amp;$O$2</f>
        <v>月残经月圆晦朔4</v>
      </c>
      <c r="O487" s="561" t="str">
        <f>IF(IFERROR(INDEX(EffectData!$G:$G,MATCH(N487,EffectData!$C:$C,0)),"")&amp;";"=";","",IFERROR(INDEX(EffectData!$G:$G,MATCH(N487,EffectData!$C:$C,0)),"")&amp;";")</f>
        <v/>
      </c>
    </row>
    <row r="488" spans="1:15" x14ac:dyDescent="0.25">
      <c r="A488" s="785">
        <f>VLOOKUP(C488,Sheet3!$C:$AP,40,0)</f>
        <v>1150204</v>
      </c>
      <c r="B488" s="638" t="s">
        <v>560</v>
      </c>
      <c r="C488" s="638" t="s">
        <v>562</v>
      </c>
      <c r="D488" s="638" t="s">
        <v>562</v>
      </c>
      <c r="E488" s="785"/>
      <c r="F488" s="785" t="str">
        <f t="shared" si="1162"/>
        <v>115020400;</v>
      </c>
      <c r="G488" s="665">
        <v>0</v>
      </c>
      <c r="H488" s="561" t="str">
        <f t="shared" si="1163"/>
        <v>月残经天涯汐盈1</v>
      </c>
      <c r="I488" s="561" t="str">
        <f>IF(IFERROR(INDEX(EffectData!$G:$G,MATCH(H488,EffectData!$C:$C,0)),"")&amp;";"=";","",IFERROR(INDEX(EffectData!$G:$G,MATCH(H488,EffectData!$C:$C,0)),"")&amp;";")</f>
        <v>115020400;</v>
      </c>
      <c r="J488" s="561" t="str">
        <f t="shared" si="1164"/>
        <v>月残经天涯汐盈2</v>
      </c>
      <c r="K488" s="561" t="str">
        <f>IF(IFERROR(INDEX(EffectData!$G:$G,MATCH(J488,EffectData!$C:$C,0)),"")&amp;";"=";","",IFERROR(INDEX(EffectData!$G:$G,MATCH(J488,EffectData!$C:$C,0)),"")&amp;";")</f>
        <v/>
      </c>
      <c r="L488" s="561" t="str">
        <f t="shared" si="1165"/>
        <v>月残经天涯汐盈3</v>
      </c>
      <c r="M488" s="561" t="str">
        <f>IF(IFERROR(INDEX(EffectData!$G:$G,MATCH(L488,EffectData!$C:$C,0)),"")&amp;";"=";","",IFERROR(INDEX(EffectData!$G:$G,MATCH(L488,EffectData!$C:$C,0)),"")&amp;";")</f>
        <v/>
      </c>
      <c r="N488" s="561" t="str">
        <f t="shared" si="1166"/>
        <v>月残经天涯汐盈4</v>
      </c>
      <c r="O488" s="561" t="str">
        <f>IF(IFERROR(INDEX(EffectData!$G:$G,MATCH(N488,EffectData!$C:$C,0)),"")&amp;";"=";","",IFERROR(INDEX(EffectData!$G:$G,MATCH(N488,EffectData!$C:$C,0)),"")&amp;";")</f>
        <v/>
      </c>
    </row>
    <row r="489" spans="1:15" x14ac:dyDescent="0.25">
      <c r="A489" s="785">
        <f>VLOOKUP(C489,Sheet3!$C:$AP,40,0)</f>
        <v>1150206</v>
      </c>
      <c r="B489" s="638" t="s">
        <v>560</v>
      </c>
      <c r="C489" s="638" t="s">
        <v>563</v>
      </c>
      <c r="D489" s="638" t="s">
        <v>563</v>
      </c>
      <c r="E489" s="785"/>
      <c r="F489" s="785" t="str">
        <f t="shared" si="1162"/>
        <v>115020600;</v>
      </c>
      <c r="G489" s="665">
        <v>0</v>
      </c>
      <c r="H489" s="561" t="str">
        <f t="shared" si="1163"/>
        <v>月残经暮星披尘1</v>
      </c>
      <c r="I489" s="561" t="str">
        <f>IF(IFERROR(INDEX(EffectData!$G:$G,MATCH(H489,EffectData!$C:$C,0)),"")&amp;";"=";","",IFERROR(INDEX(EffectData!$G:$G,MATCH(H489,EffectData!$C:$C,0)),"")&amp;";")</f>
        <v>115020600;</v>
      </c>
      <c r="J489" s="561" t="str">
        <f t="shared" si="1164"/>
        <v>月残经暮星披尘2</v>
      </c>
      <c r="K489" s="561" t="str">
        <f>IF(IFERROR(INDEX(EffectData!$G:$G,MATCH(J489,EffectData!$C:$C,0)),"")&amp;";"=";","",IFERROR(INDEX(EffectData!$G:$G,MATCH(J489,EffectData!$C:$C,0)),"")&amp;";")</f>
        <v/>
      </c>
      <c r="L489" s="561" t="str">
        <f t="shared" si="1165"/>
        <v>月残经暮星披尘3</v>
      </c>
      <c r="M489" s="561" t="str">
        <f>IF(IFERROR(INDEX(EffectData!$G:$G,MATCH(L489,EffectData!$C:$C,0)),"")&amp;";"=";","",IFERROR(INDEX(EffectData!$G:$G,MATCH(L489,EffectData!$C:$C,0)),"")&amp;";")</f>
        <v/>
      </c>
      <c r="N489" s="561" t="str">
        <f t="shared" si="1166"/>
        <v>月残经暮星披尘4</v>
      </c>
      <c r="O489" s="561" t="str">
        <f>IF(IFERROR(INDEX(EffectData!$G:$G,MATCH(N489,EffectData!$C:$C,0)),"")&amp;";"=";","",IFERROR(INDEX(EffectData!$G:$G,MATCH(N489,EffectData!$C:$C,0)),"")&amp;";")</f>
        <v/>
      </c>
    </row>
    <row r="490" spans="1:15" x14ac:dyDescent="0.25">
      <c r="A490" s="785">
        <f>VLOOKUP(C490,Sheet3!$C:$AP,40,0)</f>
        <v>1150207</v>
      </c>
      <c r="B490" s="638" t="s">
        <v>560</v>
      </c>
      <c r="C490" s="638" t="s">
        <v>564</v>
      </c>
      <c r="D490" s="638" t="s">
        <v>564</v>
      </c>
      <c r="E490" s="785"/>
      <c r="F490" s="785" t="str">
        <f t="shared" si="1162"/>
        <v>115020700;</v>
      </c>
      <c r="G490" s="665">
        <v>0</v>
      </c>
      <c r="H490" s="561" t="str">
        <f t="shared" si="1163"/>
        <v>月残经皓月凌空1</v>
      </c>
      <c r="I490" s="561" t="str">
        <f>IF(IFERROR(INDEX(EffectData!$G:$G,MATCH(H490,EffectData!$C:$C,0)),"")&amp;";"=";","",IFERROR(INDEX(EffectData!$G:$G,MATCH(H490,EffectData!$C:$C,0)),"")&amp;";")</f>
        <v>115020700;</v>
      </c>
      <c r="J490" s="561" t="str">
        <f t="shared" si="1164"/>
        <v>月残经皓月凌空2</v>
      </c>
      <c r="K490" s="561" t="str">
        <f>IF(IFERROR(INDEX(EffectData!$G:$G,MATCH(J490,EffectData!$C:$C,0)),"")&amp;";"=";","",IFERROR(INDEX(EffectData!$G:$G,MATCH(J490,EffectData!$C:$C,0)),"")&amp;";")</f>
        <v/>
      </c>
      <c r="L490" s="561" t="str">
        <f t="shared" si="1165"/>
        <v>月残经皓月凌空3</v>
      </c>
      <c r="M490" s="561" t="str">
        <f>IF(IFERROR(INDEX(EffectData!$G:$G,MATCH(L490,EffectData!$C:$C,0)),"")&amp;";"=";","",IFERROR(INDEX(EffectData!$G:$G,MATCH(L490,EffectData!$C:$C,0)),"")&amp;";")</f>
        <v/>
      </c>
      <c r="N490" s="561" t="str">
        <f t="shared" si="1166"/>
        <v>月残经皓月凌空4</v>
      </c>
      <c r="O490" s="561" t="str">
        <f>IF(IFERROR(INDEX(EffectData!$G:$G,MATCH(N490,EffectData!$C:$C,0)),"")&amp;";"=";","",IFERROR(INDEX(EffectData!$G:$G,MATCH(N490,EffectData!$C:$C,0)),"")&amp;";")</f>
        <v/>
      </c>
    </row>
    <row r="491" spans="1:15" x14ac:dyDescent="0.25">
      <c r="A491" s="785">
        <f>VLOOKUP(C491,Sheet3!$C:$AP,40,0)</f>
        <v>1150208</v>
      </c>
      <c r="B491" s="638" t="s">
        <v>560</v>
      </c>
      <c r="C491" s="638" t="s">
        <v>565</v>
      </c>
      <c r="D491" s="638" t="s">
        <v>565</v>
      </c>
      <c r="E491" s="785"/>
      <c r="F491" s="785" t="str">
        <f t="shared" si="1162"/>
        <v>115020800;</v>
      </c>
      <c r="G491" s="665">
        <v>0</v>
      </c>
      <c r="H491" s="561" t="str">
        <f t="shared" si="1163"/>
        <v>月残经桂树折枝1</v>
      </c>
      <c r="I491" s="561" t="str">
        <f>IF(IFERROR(INDEX(EffectData!$G:$G,MATCH(H491,EffectData!$C:$C,0)),"")&amp;";"=";","",IFERROR(INDEX(EffectData!$G:$G,MATCH(H491,EffectData!$C:$C,0)),"")&amp;";")</f>
        <v>115020800;</v>
      </c>
      <c r="J491" s="561" t="str">
        <f t="shared" si="1164"/>
        <v>月残经桂树折枝2</v>
      </c>
      <c r="K491" s="561" t="str">
        <f>IF(IFERROR(INDEX(EffectData!$G:$G,MATCH(J491,EffectData!$C:$C,0)),"")&amp;";"=";","",IFERROR(INDEX(EffectData!$G:$G,MATCH(J491,EffectData!$C:$C,0)),"")&amp;";")</f>
        <v/>
      </c>
      <c r="L491" s="561" t="str">
        <f t="shared" si="1165"/>
        <v>月残经桂树折枝3</v>
      </c>
      <c r="M491" s="561" t="str">
        <f>IF(IFERROR(INDEX(EffectData!$G:$G,MATCH(L491,EffectData!$C:$C,0)),"")&amp;";"=";","",IFERROR(INDEX(EffectData!$G:$G,MATCH(L491,EffectData!$C:$C,0)),"")&amp;";")</f>
        <v/>
      </c>
      <c r="N491" s="561" t="str">
        <f t="shared" si="1166"/>
        <v>月残经桂树折枝4</v>
      </c>
      <c r="O491" s="561" t="str">
        <f>IF(IFERROR(INDEX(EffectData!$G:$G,MATCH(N491,EffectData!$C:$C,0)),"")&amp;";"=";","",IFERROR(INDEX(EffectData!$G:$G,MATCH(N491,EffectData!$C:$C,0)),"")&amp;";")</f>
        <v/>
      </c>
    </row>
    <row r="492" spans="1:15" x14ac:dyDescent="0.25">
      <c r="A492" s="785">
        <f>VLOOKUP(C492,Sheet3!$C:$AP,40,0)</f>
        <v>1150209</v>
      </c>
      <c r="B492" s="638" t="s">
        <v>560</v>
      </c>
      <c r="C492" s="638" t="s">
        <v>566</v>
      </c>
      <c r="D492" s="638" t="s">
        <v>566</v>
      </c>
      <c r="E492" s="785"/>
      <c r="F492" s="785" t="str">
        <f t="shared" ref="F492:F499" si="1167">I492&amp;K492&amp;M492</f>
        <v>115020900;</v>
      </c>
      <c r="G492" s="665">
        <v>0</v>
      </c>
      <c r="H492" s="561" t="str">
        <f t="shared" si="1163"/>
        <v>月残经广寒远1</v>
      </c>
      <c r="I492" s="561" t="str">
        <f>IF(IFERROR(INDEX(EffectData!$G:$G,MATCH(H492,EffectData!$C:$C,0)),"")&amp;";"=";","",IFERROR(INDEX(EffectData!$G:$G,MATCH(H492,EffectData!$C:$C,0)),"")&amp;";")</f>
        <v>115020900;</v>
      </c>
      <c r="J492" s="561" t="str">
        <f t="shared" si="1164"/>
        <v>月残经广寒远2</v>
      </c>
      <c r="K492" s="561" t="str">
        <f>IF(IFERROR(INDEX(EffectData!$G:$G,MATCH(J492,EffectData!$C:$C,0)),"")&amp;";"=";","",IFERROR(INDEX(EffectData!$G:$G,MATCH(J492,EffectData!$C:$C,0)),"")&amp;";")</f>
        <v/>
      </c>
      <c r="L492" s="561" t="str">
        <f t="shared" si="1165"/>
        <v>月残经广寒远3</v>
      </c>
      <c r="M492" s="561" t="str">
        <f>IF(IFERROR(INDEX(EffectData!$G:$G,MATCH(L492,EffectData!$C:$C,0)),"")&amp;";"=";","",IFERROR(INDEX(EffectData!$G:$G,MATCH(L492,EffectData!$C:$C,0)),"")&amp;";")</f>
        <v/>
      </c>
      <c r="N492" s="561" t="str">
        <f t="shared" si="1166"/>
        <v>月残经广寒远4</v>
      </c>
      <c r="O492" s="561" t="str">
        <f>IF(IFERROR(INDEX(EffectData!$G:$G,MATCH(N492,EffectData!$C:$C,0)),"")&amp;";"=";","",IFERROR(INDEX(EffectData!$G:$G,MATCH(N492,EffectData!$C:$C,0)),"")&amp;";")</f>
        <v/>
      </c>
    </row>
    <row r="493" spans="1:15" x14ac:dyDescent="0.25">
      <c r="A493" s="785">
        <f>VLOOKUP(C493,Sheet3!$C:$AP,40,0)</f>
        <v>1150210</v>
      </c>
      <c r="B493" s="638" t="s">
        <v>560</v>
      </c>
      <c r="C493" s="638" t="s">
        <v>567</v>
      </c>
      <c r="D493" s="638" t="s">
        <v>567</v>
      </c>
      <c r="E493" s="785"/>
      <c r="F493" s="785" t="str">
        <f t="shared" si="1167"/>
        <v>115021000;115021001;115021002;</v>
      </c>
      <c r="G493" s="665">
        <v>0</v>
      </c>
      <c r="H493" s="561" t="str">
        <f t="shared" si="1163"/>
        <v>月残经遥光寒1</v>
      </c>
      <c r="I493" s="561" t="str">
        <f>IF(IFERROR(INDEX(EffectData!$G:$G,MATCH(H493,EffectData!$C:$C,0)),"")&amp;";"=";","",IFERROR(INDEX(EffectData!$G:$G,MATCH(H493,EffectData!$C:$C,0)),"")&amp;";")</f>
        <v>115021000;</v>
      </c>
      <c r="J493" s="561" t="str">
        <f t="shared" si="1164"/>
        <v>月残经遥光寒2</v>
      </c>
      <c r="K493" s="561" t="str">
        <f>IF(IFERROR(INDEX(EffectData!$G:$G,MATCH(J493,EffectData!$C:$C,0)),"")&amp;";"=";","",IFERROR(INDEX(EffectData!$G:$G,MATCH(J493,EffectData!$C:$C,0)),"")&amp;";")</f>
        <v>115021001;</v>
      </c>
      <c r="L493" s="561" t="str">
        <f t="shared" si="1165"/>
        <v>月残经遥光寒3</v>
      </c>
      <c r="M493" s="561" t="str">
        <f>IF(IFERROR(INDEX(EffectData!$G:$G,MATCH(L493,EffectData!$C:$C,0)),"")&amp;";"=";","",IFERROR(INDEX(EffectData!$G:$G,MATCH(L493,EffectData!$C:$C,0)),"")&amp;";")</f>
        <v>115021002;</v>
      </c>
      <c r="N493" s="561" t="str">
        <f t="shared" si="1166"/>
        <v>月残经遥光寒4</v>
      </c>
      <c r="O493" s="561" t="str">
        <f>IF(IFERROR(INDEX(EffectData!$G:$G,MATCH(N493,EffectData!$C:$C,0)),"")&amp;";"=";","",IFERROR(INDEX(EffectData!$G:$G,MATCH(N493,EffectData!$C:$C,0)),"")&amp;";")</f>
        <v/>
      </c>
    </row>
    <row r="494" spans="1:15" x14ac:dyDescent="0.25">
      <c r="A494" s="785">
        <f>VLOOKUP(C494,Sheet3!$C:$AP,40,0)</f>
        <v>1150211</v>
      </c>
      <c r="B494" s="638" t="s">
        <v>560</v>
      </c>
      <c r="C494" s="638" t="s">
        <v>568</v>
      </c>
      <c r="D494" s="638" t="s">
        <v>568</v>
      </c>
      <c r="E494" s="785"/>
      <c r="F494" s="785" t="str">
        <f t="shared" ref="F494" si="1168">I494&amp;K494&amp;M494</f>
        <v>115021100;</v>
      </c>
      <c r="G494" s="665">
        <v>0</v>
      </c>
      <c r="H494" s="561" t="str">
        <f t="shared" ref="H494:H495" si="1169">B494&amp;C494&amp;$I$2</f>
        <v>月残经玉盘清辉1</v>
      </c>
      <c r="I494" s="561" t="str">
        <f>IF(IFERROR(INDEX(EffectData!$G:$G,MATCH(H494,EffectData!$C:$C,0)),"")&amp;";"=";","",IFERROR(INDEX(EffectData!$G:$G,MATCH(H494,EffectData!$C:$C,0)),"")&amp;";")</f>
        <v>115021100;</v>
      </c>
      <c r="J494" s="561" t="str">
        <f t="shared" ref="J494:J495" si="1170">B494&amp;C494&amp;$K$2</f>
        <v>月残经玉盘清辉2</v>
      </c>
      <c r="K494" s="561" t="str">
        <f>IF(IFERROR(INDEX(EffectData!$G:$G,MATCH(J494,EffectData!$C:$C,0)),"")&amp;";"=";","",IFERROR(INDEX(EffectData!$G:$G,MATCH(J494,EffectData!$C:$C,0)),"")&amp;";")</f>
        <v/>
      </c>
      <c r="L494" s="561" t="str">
        <f t="shared" ref="L494:L495" si="1171">B494&amp;C494&amp;$M$2</f>
        <v>月残经玉盘清辉3</v>
      </c>
      <c r="M494" s="561" t="str">
        <f>IF(IFERROR(INDEX(EffectData!$G:$G,MATCH(L494,EffectData!$C:$C,0)),"")&amp;";"=";","",IFERROR(INDEX(EffectData!$G:$G,MATCH(L494,EffectData!$C:$C,0)),"")&amp;";")</f>
        <v/>
      </c>
      <c r="N494" s="561" t="str">
        <f t="shared" ref="N494:N495" si="1172">B494&amp;C494&amp;$O$2</f>
        <v>月残经玉盘清辉4</v>
      </c>
      <c r="O494" s="561" t="str">
        <f>IF(IFERROR(INDEX(EffectData!$G:$G,MATCH(N494,EffectData!$C:$C,0)),"")&amp;";"=";","",IFERROR(INDEX(EffectData!$G:$G,MATCH(N494,EffectData!$C:$C,0)),"")&amp;";")</f>
        <v/>
      </c>
    </row>
    <row r="495" spans="1:15" x14ac:dyDescent="0.25">
      <c r="A495" s="786">
        <f>VLOOKUP(C495,Sheet3!$C:$AP,40,0)</f>
        <v>1140102</v>
      </c>
      <c r="B495" s="786" t="s">
        <v>569</v>
      </c>
      <c r="C495" s="744" t="s">
        <v>570</v>
      </c>
      <c r="D495" s="744" t="s">
        <v>570</v>
      </c>
      <c r="E495" s="786"/>
      <c r="F495" s="744" t="str">
        <f t="shared" ref="F495" si="1173">I495&amp;K495&amp;M495</f>
        <v>114010200;</v>
      </c>
      <c r="G495" s="36">
        <v>0</v>
      </c>
      <c r="H495" s="561" t="str">
        <f t="shared" si="1169"/>
        <v>西域火器·珠珠烈1</v>
      </c>
      <c r="I495" s="561" t="str">
        <f>IF(IFERROR(INDEX(EffectData!$G:$G,MATCH(H495,EffectData!$C:$C,0)),"")&amp;";"=";","",IFERROR(INDEX(EffectData!$G:$G,MATCH(H495,EffectData!$C:$C,0)),"")&amp;";")</f>
        <v>114010200;</v>
      </c>
      <c r="J495" s="561" t="str">
        <f t="shared" si="1170"/>
        <v>西域火器·珠珠烈2</v>
      </c>
      <c r="K495" s="561" t="str">
        <f>IF(IFERROR(INDEX(EffectData!$G:$G,MATCH(J495,EffectData!$C:$C,0)),"")&amp;";"=";","",IFERROR(INDEX(EffectData!$G:$G,MATCH(J495,EffectData!$C:$C,0)),"")&amp;";")</f>
        <v/>
      </c>
      <c r="L495" s="561" t="str">
        <f t="shared" si="1171"/>
        <v>西域火器·珠珠烈3</v>
      </c>
      <c r="M495" s="561" t="str">
        <f>IF(IFERROR(INDEX(EffectData!$G:$G,MATCH(L495,EffectData!$C:$C,0)),"")&amp;";"=";","",IFERROR(INDEX(EffectData!$G:$G,MATCH(L495,EffectData!$C:$C,0)),"")&amp;";")</f>
        <v/>
      </c>
      <c r="N495" s="561" t="str">
        <f t="shared" si="1172"/>
        <v>西域火器·珠珠烈4</v>
      </c>
      <c r="O495" s="561" t="str">
        <f>IF(IFERROR(INDEX(EffectData!$G:$G,MATCH(N495,EffectData!$C:$C,0)),"")&amp;";"=";","",IFERROR(INDEX(EffectData!$G:$G,MATCH(N495,EffectData!$C:$C,0)),"")&amp;";")</f>
        <v/>
      </c>
    </row>
    <row r="496" spans="1:15" x14ac:dyDescent="0.25">
      <c r="A496" s="786">
        <f>VLOOKUP(C496,Sheet3!$C:$AP,40,0)</f>
        <v>1140002</v>
      </c>
      <c r="B496" s="786" t="s">
        <v>569</v>
      </c>
      <c r="C496" s="744" t="s">
        <v>571</v>
      </c>
      <c r="D496" s="744" t="s">
        <v>571</v>
      </c>
      <c r="E496" s="786"/>
      <c r="F496" s="744" t="str">
        <f t="shared" si="1167"/>
        <v>114000200;</v>
      </c>
      <c r="G496" s="36">
        <v>0</v>
      </c>
      <c r="H496" s="561" t="str">
        <f t="shared" si="1163"/>
        <v>西域火器·珠机巧·蓄1</v>
      </c>
      <c r="I496" s="561" t="str">
        <f>IF(IFERROR(INDEX(EffectData!$G:$G,MATCH(H496,EffectData!$C:$C,0)),"")&amp;";"=";","",IFERROR(INDEX(EffectData!$G:$G,MATCH(H496,EffectData!$C:$C,0)),"")&amp;";")</f>
        <v>114000200;</v>
      </c>
      <c r="J496" s="561" t="str">
        <f t="shared" si="1164"/>
        <v>西域火器·珠机巧·蓄2</v>
      </c>
      <c r="K496" s="561" t="str">
        <f>IF(IFERROR(INDEX(EffectData!$G:$G,MATCH(J496,EffectData!$C:$C,0)),"")&amp;";"=";","",IFERROR(INDEX(EffectData!$G:$G,MATCH(J496,EffectData!$C:$C,0)),"")&amp;";")</f>
        <v/>
      </c>
      <c r="L496" s="561" t="str">
        <f t="shared" si="1165"/>
        <v>西域火器·珠机巧·蓄3</v>
      </c>
      <c r="M496" s="561" t="str">
        <f>IF(IFERROR(INDEX(EffectData!$G:$G,MATCH(L496,EffectData!$C:$C,0)),"")&amp;";"=";","",IFERROR(INDEX(EffectData!$G:$G,MATCH(L496,EffectData!$C:$C,0)),"")&amp;";")</f>
        <v/>
      </c>
      <c r="N496" s="561" t="str">
        <f t="shared" si="1166"/>
        <v>西域火器·珠机巧·蓄4</v>
      </c>
      <c r="O496" s="561" t="str">
        <f>IF(IFERROR(INDEX(EffectData!$G:$G,MATCH(N496,EffectData!$C:$C,0)),"")&amp;";"=";","",IFERROR(INDEX(EffectData!$G:$G,MATCH(N496,EffectData!$C:$C,0)),"")&amp;";")</f>
        <v/>
      </c>
    </row>
    <row r="497" spans="1:17" x14ac:dyDescent="0.25">
      <c r="A497" s="786">
        <f>VLOOKUP(C497,Sheet3!$C:$AP,40,0)</f>
        <v>1140104</v>
      </c>
      <c r="B497" s="786" t="s">
        <v>569</v>
      </c>
      <c r="C497" s="786" t="s">
        <v>572</v>
      </c>
      <c r="D497" s="786" t="s">
        <v>572</v>
      </c>
      <c r="E497" s="786"/>
      <c r="F497" s="744" t="str">
        <f t="shared" si="1167"/>
        <v>114010400;</v>
      </c>
      <c r="G497" s="36">
        <v>0</v>
      </c>
      <c r="H497" s="561" t="str">
        <f t="shared" si="1163"/>
        <v>西域火器·珠散势1</v>
      </c>
      <c r="I497" s="561" t="str">
        <f>IF(IFERROR(INDEX(EffectData!$G:$G,MATCH(H497,EffectData!$C:$C,0)),"")&amp;";"=";","",IFERROR(INDEX(EffectData!$G:$G,MATCH(H497,EffectData!$C:$C,0)),"")&amp;";")</f>
        <v>114010400;</v>
      </c>
      <c r="J497" s="561" t="str">
        <f t="shared" si="1164"/>
        <v>西域火器·珠散势2</v>
      </c>
      <c r="K497" s="561" t="str">
        <f>IF(IFERROR(INDEX(EffectData!$G:$G,MATCH(J497,EffectData!$C:$C,0)),"")&amp;";"=";","",IFERROR(INDEX(EffectData!$G:$G,MATCH(J497,EffectData!$C:$C,0)),"")&amp;";")</f>
        <v/>
      </c>
      <c r="L497" s="561" t="str">
        <f t="shared" si="1165"/>
        <v>西域火器·珠散势3</v>
      </c>
      <c r="M497" s="561" t="str">
        <f>IF(IFERROR(INDEX(EffectData!$G:$G,MATCH(L497,EffectData!$C:$C,0)),"")&amp;";"=";","",IFERROR(INDEX(EffectData!$G:$G,MATCH(L497,EffectData!$C:$C,0)),"")&amp;";")</f>
        <v/>
      </c>
      <c r="N497" s="561" t="str">
        <f t="shared" si="1166"/>
        <v>西域火器·珠散势4</v>
      </c>
      <c r="O497" s="561" t="str">
        <f>IF(IFERROR(INDEX(EffectData!$G:$G,MATCH(N497,EffectData!$C:$C,0)),"")&amp;";"=";","",IFERROR(INDEX(EffectData!$G:$G,MATCH(N497,EffectData!$C:$C,0)),"")&amp;";")</f>
        <v/>
      </c>
    </row>
    <row r="498" spans="1:17" x14ac:dyDescent="0.25">
      <c r="A498" s="795">
        <f>VLOOKUP(C498,Sheet3!$C:$AP,40,0)</f>
        <v>1140105</v>
      </c>
      <c r="B498" s="795" t="s">
        <v>569</v>
      </c>
      <c r="C498" s="795" t="s">
        <v>573</v>
      </c>
      <c r="D498" s="795" t="s">
        <v>573</v>
      </c>
      <c r="E498" s="795"/>
      <c r="F498" s="744" t="str">
        <f t="shared" si="1167"/>
        <v>114010500;</v>
      </c>
      <c r="G498" s="36">
        <v>0</v>
      </c>
      <c r="H498" s="561" t="str">
        <f t="shared" si="1163"/>
        <v>西域火器·珠贯珠·定1</v>
      </c>
      <c r="I498" s="561" t="str">
        <f>IF(IFERROR(INDEX(EffectData!$G:$G,MATCH(H498,EffectData!$C:$C,0)),"")&amp;";"=";","",IFERROR(INDEX(EffectData!$G:$G,MATCH(H498,EffectData!$C:$C,0)),"")&amp;";")</f>
        <v>114010500;</v>
      </c>
      <c r="J498" s="561" t="str">
        <f t="shared" si="1164"/>
        <v>西域火器·珠贯珠·定2</v>
      </c>
      <c r="K498" s="561" t="str">
        <f>IF(IFERROR(INDEX(EffectData!$G:$G,MATCH(J498,EffectData!$C:$C,0)),"")&amp;";"=";","",IFERROR(INDEX(EffectData!$G:$G,MATCH(J498,EffectData!$C:$C,0)),"")&amp;";")</f>
        <v/>
      </c>
      <c r="L498" s="561" t="str">
        <f t="shared" si="1165"/>
        <v>西域火器·珠贯珠·定3</v>
      </c>
      <c r="M498" s="561" t="str">
        <f>IF(IFERROR(INDEX(EffectData!$G:$G,MATCH(L498,EffectData!$C:$C,0)),"")&amp;";"=";","",IFERROR(INDEX(EffectData!$G:$G,MATCH(L498,EffectData!$C:$C,0)),"")&amp;";")</f>
        <v/>
      </c>
      <c r="N498" s="561" t="str">
        <f t="shared" si="1166"/>
        <v>西域火器·珠贯珠·定4</v>
      </c>
      <c r="O498" s="561" t="s">
        <v>574</v>
      </c>
    </row>
    <row r="499" spans="1:17" x14ac:dyDescent="0.25">
      <c r="A499" s="795">
        <f>VLOOKUP(C499,Sheet3!$C:$AP,40,0)</f>
        <v>1140106</v>
      </c>
      <c r="B499" s="795" t="s">
        <v>569</v>
      </c>
      <c r="C499" s="795" t="s">
        <v>575</v>
      </c>
      <c r="D499" s="795" t="s">
        <v>575</v>
      </c>
      <c r="E499" s="795"/>
      <c r="F499" s="744" t="str">
        <f t="shared" si="1167"/>
        <v>114010600;</v>
      </c>
      <c r="G499" s="36">
        <v>0</v>
      </c>
      <c r="H499" s="561" t="str">
        <f t="shared" si="1163"/>
        <v>西域火器·珠聚远1</v>
      </c>
      <c r="I499" s="561" t="str">
        <f>IF(IFERROR(INDEX(EffectData!$G:$G,MATCH(H499,EffectData!$C:$C,0)),"")&amp;";"=";","",IFERROR(INDEX(EffectData!$G:$G,MATCH(H499,EffectData!$C:$C,0)),"")&amp;";")</f>
        <v>114010600;</v>
      </c>
      <c r="J499" s="561" t="str">
        <f t="shared" si="1164"/>
        <v>西域火器·珠聚远2</v>
      </c>
      <c r="K499" s="561" t="str">
        <f>IF(IFERROR(INDEX(EffectData!$G:$G,MATCH(J499,EffectData!$C:$C,0)),"")&amp;";"=";","",IFERROR(INDEX(EffectData!$G:$G,MATCH(J499,EffectData!$C:$C,0)),"")&amp;";")</f>
        <v/>
      </c>
      <c r="L499" s="561" t="str">
        <f t="shared" si="1165"/>
        <v>西域火器·珠聚远3</v>
      </c>
      <c r="M499" s="561" t="str">
        <f>IF(IFERROR(INDEX(EffectData!$G:$G,MATCH(L499,EffectData!$C:$C,0)),"")&amp;";"=";","",IFERROR(INDEX(EffectData!$G:$G,MATCH(L499,EffectData!$C:$C,0)),"")&amp;";")</f>
        <v/>
      </c>
      <c r="N499" s="561" t="str">
        <f t="shared" si="1166"/>
        <v>西域火器·珠聚远4</v>
      </c>
      <c r="O499" s="561" t="s">
        <v>574</v>
      </c>
    </row>
    <row r="500" spans="1:17" x14ac:dyDescent="0.25">
      <c r="A500" s="786">
        <f>VLOOKUP(C500,Sheet3!$C:$AP,40,0)</f>
        <v>1140107</v>
      </c>
      <c r="B500" s="786" t="s">
        <v>569</v>
      </c>
      <c r="C500" s="786" t="s">
        <v>576</v>
      </c>
      <c r="D500" s="786" t="s">
        <v>576</v>
      </c>
      <c r="E500" s="786"/>
      <c r="F500" s="744" t="s">
        <v>577</v>
      </c>
      <c r="G500" s="36">
        <v>0</v>
      </c>
      <c r="H500" s="561" t="str">
        <f t="shared" si="1163"/>
        <v>西域火器·珠燃破1</v>
      </c>
      <c r="I500" s="561" t="str">
        <f>IF(IFERROR(INDEX(EffectData!$G:$G,MATCH(H500,EffectData!$C:$C,0)),"")&amp;";"=";","",IFERROR(INDEX(EffectData!$G:$G,MATCH(H500,EffectData!$C:$C,0)),"")&amp;";")</f>
        <v>114010700;</v>
      </c>
      <c r="J500" s="561" t="str">
        <f t="shared" si="1164"/>
        <v>西域火器·珠燃破2</v>
      </c>
      <c r="K500" s="561" t="str">
        <f>IF(IFERROR(INDEX(EffectData!$G:$G,MATCH(J500,EffectData!$C:$C,0)),"")&amp;";"=";","",IFERROR(INDEX(EffectData!$G:$G,MATCH(J500,EffectData!$C:$C,0)),"")&amp;";")</f>
        <v>114010701;</v>
      </c>
      <c r="L500" s="561" t="str">
        <f t="shared" si="1165"/>
        <v>西域火器·珠燃破3</v>
      </c>
      <c r="M500" s="561" t="str">
        <f>IF(IFERROR(INDEX(EffectData!$G:$G,MATCH(L500,EffectData!$C:$C,0)),"")&amp;";"=";","",IFERROR(INDEX(EffectData!$G:$G,MATCH(L500,EffectData!$C:$C,0)),"")&amp;";")</f>
        <v>114010702;</v>
      </c>
      <c r="N500" s="561" t="str">
        <f t="shared" si="1166"/>
        <v>西域火器·珠燃破4</v>
      </c>
      <c r="O500" s="561" t="str">
        <f>IF(IFERROR(INDEX(EffectData!$G:$G,MATCH(N500,EffectData!$C:$C,0)),"")&amp;";"=";","",IFERROR(INDEX(EffectData!$G:$G,MATCH(N500,EffectData!$C:$C,0)),"")&amp;";")</f>
        <v>114010703;</v>
      </c>
      <c r="P500" s="561" t="str">
        <f t="shared" ref="P500" si="1174">D500&amp;E500&amp;$O$2</f>
        <v>燃破4</v>
      </c>
      <c r="Q500" s="561" t="str">
        <f>IF(IFERROR(INDEX(EffectData!$G:$G,MATCH(P500,EffectData!$C:$C,0)),"")&amp;";"=";","",IFERROR(INDEX(EffectData!$G:$G,MATCH(P500,EffectData!$C:$C,0)),"")&amp;";")</f>
        <v/>
      </c>
    </row>
    <row r="501" spans="1:17" x14ac:dyDescent="0.25">
      <c r="A501" s="786">
        <v>1140108</v>
      </c>
      <c r="B501" s="786" t="s">
        <v>569</v>
      </c>
      <c r="C501" s="786" t="s">
        <v>578</v>
      </c>
      <c r="D501" s="786" t="s">
        <v>578</v>
      </c>
      <c r="E501" s="786"/>
      <c r="F501" s="744" t="s">
        <v>579</v>
      </c>
      <c r="G501" s="36">
        <v>0</v>
      </c>
      <c r="H501" s="561" t="str">
        <f t="shared" ref="H501:H502" si="1175">B501&amp;C501&amp;$I$2</f>
        <v>西域火器·珠架势1</v>
      </c>
      <c r="I501" s="561" t="str">
        <f>IF(IFERROR(INDEX(EffectData!$G:$G,MATCH(H501,EffectData!$C:$C,0)),"")&amp;";"=";","",IFERROR(INDEX(EffectData!$G:$G,MATCH(H501,EffectData!$C:$C,0)),"")&amp;";")</f>
        <v>114010800;</v>
      </c>
      <c r="J501" s="561" t="str">
        <f t="shared" ref="J501:J502" si="1176">B501&amp;C501&amp;$K$2</f>
        <v>西域火器·珠架势2</v>
      </c>
      <c r="K501" s="561" t="str">
        <f>IF(IFERROR(INDEX(EffectData!$G:$G,MATCH(J501,EffectData!$C:$C,0)),"")&amp;";"=";","",IFERROR(INDEX(EffectData!$G:$G,MATCH(J501,EffectData!$C:$C,0)),"")&amp;";")</f>
        <v/>
      </c>
      <c r="L501" s="561" t="str">
        <f t="shared" ref="L501:L502" si="1177">B501&amp;C501&amp;$M$2</f>
        <v>西域火器·珠架势3</v>
      </c>
      <c r="M501" s="561" t="str">
        <f>IF(IFERROR(INDEX(EffectData!$G:$G,MATCH(L501,EffectData!$C:$C,0)),"")&amp;";"=";","",IFERROR(INDEX(EffectData!$G:$G,MATCH(L501,EffectData!$C:$C,0)),"")&amp;";")</f>
        <v/>
      </c>
      <c r="N501" s="561" t="str">
        <f t="shared" ref="N501:N502" si="1178">B501&amp;C501&amp;$O$2</f>
        <v>西域火器·珠架势4</v>
      </c>
      <c r="O501" s="561" t="str">
        <f>IF(IFERROR(INDEX(EffectData!$G:$G,MATCH(N501,EffectData!$C:$C,0)),"")&amp;";"=";","",IFERROR(INDEX(EffectData!$G:$G,MATCH(N501,EffectData!$C:$C,0)),"")&amp;";")</f>
        <v/>
      </c>
      <c r="P501" s="561" t="str">
        <f t="shared" ref="P501" si="1179">D501&amp;E501&amp;$O$2</f>
        <v>架势4</v>
      </c>
      <c r="Q501" s="561" t="str">
        <f>IF(IFERROR(INDEX(EffectData!$G:$G,MATCH(P501,EffectData!$C:$C,0)),"")&amp;";"=";","",IFERROR(INDEX(EffectData!$G:$G,MATCH(P501,EffectData!$C:$C,0)),"")&amp;";")</f>
        <v/>
      </c>
    </row>
    <row r="502" spans="1:17" x14ac:dyDescent="0.25">
      <c r="A502" s="795">
        <f>VLOOKUP(C502,Sheet3!$C:$AP,40,0)</f>
        <v>1140109</v>
      </c>
      <c r="B502" s="795" t="s">
        <v>569</v>
      </c>
      <c r="C502" s="795" t="s">
        <v>580</v>
      </c>
      <c r="D502" s="795" t="s">
        <v>580</v>
      </c>
      <c r="E502" s="795"/>
      <c r="F502" s="744" t="str">
        <f>I502&amp;K502&amp;M502</f>
        <v>114010900;</v>
      </c>
      <c r="G502" s="36">
        <v>0</v>
      </c>
      <c r="H502" s="561" t="str">
        <f t="shared" si="1175"/>
        <v>西域火器·珠雷惊1</v>
      </c>
      <c r="I502" s="561" t="str">
        <f>IF(IFERROR(INDEX(EffectData!$G:$G,MATCH(H502,EffectData!$C:$C,0)),"")&amp;";"=";","",IFERROR(INDEX(EffectData!$G:$G,MATCH(H502,EffectData!$C:$C,0)),"")&amp;";")</f>
        <v>114010900;</v>
      </c>
      <c r="J502" s="561" t="str">
        <f t="shared" si="1176"/>
        <v>西域火器·珠雷惊2</v>
      </c>
      <c r="K502" s="561" t="str">
        <f>IF(IFERROR(INDEX(EffectData!$G:$G,MATCH(J502,EffectData!$C:$C,0)),"")&amp;";"=";","",IFERROR(INDEX(EffectData!$G:$G,MATCH(J502,EffectData!$C:$C,0)),"")&amp;";")</f>
        <v/>
      </c>
      <c r="L502" s="561" t="str">
        <f t="shared" si="1177"/>
        <v>西域火器·珠雷惊3</v>
      </c>
      <c r="M502" s="561" t="str">
        <f>IF(IFERROR(INDEX(EffectData!$G:$G,MATCH(L502,EffectData!$C:$C,0)),"")&amp;";"=";","",IFERROR(INDEX(EffectData!$G:$G,MATCH(L502,EffectData!$C:$C,0)),"")&amp;";")</f>
        <v/>
      </c>
      <c r="N502" s="561" t="str">
        <f t="shared" si="1178"/>
        <v>西域火器·珠雷惊4</v>
      </c>
      <c r="O502" s="561" t="s">
        <v>574</v>
      </c>
    </row>
    <row r="503" spans="1:17" x14ac:dyDescent="0.25">
      <c r="A503" s="786">
        <f>VLOOKUP(C503,Sheet3!$C:$AP,40,0)</f>
        <v>1140110</v>
      </c>
      <c r="B503" s="786" t="s">
        <v>569</v>
      </c>
      <c r="C503" s="786" t="s">
        <v>581</v>
      </c>
      <c r="D503" s="786" t="s">
        <v>581</v>
      </c>
      <c r="E503" s="786"/>
      <c r="F503" s="744" t="str">
        <f t="shared" ref="F503" si="1180">I503&amp;K503&amp;M503</f>
        <v>114011000;</v>
      </c>
      <c r="G503" s="36">
        <v>0</v>
      </c>
      <c r="H503" s="561" t="str">
        <f t="shared" ref="H503" si="1181">B503&amp;C503&amp;$I$2</f>
        <v>西域火器·珠蓄势1</v>
      </c>
      <c r="I503" s="561" t="str">
        <f>IF(IFERROR(INDEX(EffectData!$G:$G,MATCH(H503,EffectData!$C:$C,0)),"")&amp;";"=";","",IFERROR(INDEX(EffectData!$G:$G,MATCH(H503,EffectData!$C:$C,0)),"")&amp;";")</f>
        <v>114011000;</v>
      </c>
      <c r="J503" s="561" t="str">
        <f t="shared" ref="J503" si="1182">B503&amp;C503&amp;$K$2</f>
        <v>西域火器·珠蓄势2</v>
      </c>
      <c r="K503" s="561" t="str">
        <f>IF(IFERROR(INDEX(EffectData!$G:$G,MATCH(J503,EffectData!$C:$C,0)),"")&amp;";"=";","",IFERROR(INDEX(EffectData!$G:$G,MATCH(J503,EffectData!$C:$C,0)),"")&amp;";")</f>
        <v/>
      </c>
      <c r="L503" s="561" t="str">
        <f t="shared" ref="L503" si="1183">B503&amp;C503&amp;$M$2</f>
        <v>西域火器·珠蓄势3</v>
      </c>
      <c r="M503" s="561" t="str">
        <f>IF(IFERROR(INDEX(EffectData!$G:$G,MATCH(L503,EffectData!$C:$C,0)),"")&amp;";"=";","",IFERROR(INDEX(EffectData!$G:$G,MATCH(L503,EffectData!$C:$C,0)),"")&amp;";")</f>
        <v/>
      </c>
      <c r="N503" s="561" t="str">
        <f t="shared" ref="N503" si="1184">B503&amp;C503&amp;$O$2</f>
        <v>西域火器·珠蓄势4</v>
      </c>
      <c r="O503" s="561" t="str">
        <f>IF(IFERROR(INDEX(EffectData!$G:$G,MATCH(N503,EffectData!$C:$C,0)),"")&amp;";"=";","",IFERROR(INDEX(EffectData!$G:$G,MATCH(N503,EffectData!$C:$C,0)),"")&amp;";")</f>
        <v/>
      </c>
    </row>
    <row r="504" spans="1:17" x14ac:dyDescent="0.25">
      <c r="A504" s="786">
        <f>VLOOKUP(C504,Sheet3!$C:$AP,40,0)</f>
        <v>1140111</v>
      </c>
      <c r="B504" s="786" t="s">
        <v>569</v>
      </c>
      <c r="C504" s="786" t="s">
        <v>582</v>
      </c>
      <c r="D504" s="786" t="s">
        <v>582</v>
      </c>
      <c r="E504" s="786"/>
      <c r="F504" s="744" t="str">
        <f t="shared" ref="F504:F505" si="1185">I504&amp;K504&amp;M504</f>
        <v>114011100;</v>
      </c>
      <c r="G504" s="36">
        <v>0</v>
      </c>
      <c r="H504" s="561" t="str">
        <f t="shared" ref="H504:H505" si="1186">B504&amp;C504&amp;$I$2</f>
        <v>西域火器·珠机枢法1</v>
      </c>
      <c r="I504" s="561" t="str">
        <f>IF(IFERROR(INDEX(EffectData!$G:$G,MATCH(H504,EffectData!$C:$C,0)),"")&amp;";"=";","",IFERROR(INDEX(EffectData!$G:$G,MATCH(H504,EffectData!$C:$C,0)),"")&amp;";")</f>
        <v>114011100;</v>
      </c>
      <c r="J504" s="561" t="str">
        <f t="shared" ref="J504:J505" si="1187">B504&amp;C504&amp;$K$2</f>
        <v>西域火器·珠机枢法2</v>
      </c>
      <c r="K504" s="561" t="str">
        <f>IF(IFERROR(INDEX(EffectData!$G:$G,MATCH(J504,EffectData!$C:$C,0)),"")&amp;";"=";","",IFERROR(INDEX(EffectData!$G:$G,MATCH(J504,EffectData!$C:$C,0)),"")&amp;";")</f>
        <v/>
      </c>
      <c r="L504" s="561" t="str">
        <f t="shared" ref="L504:L505" si="1188">B504&amp;C504&amp;$M$2</f>
        <v>西域火器·珠机枢法3</v>
      </c>
      <c r="M504" s="561" t="str">
        <f>IF(IFERROR(INDEX(EffectData!$G:$G,MATCH(L504,EffectData!$C:$C,0)),"")&amp;";"=";","",IFERROR(INDEX(EffectData!$G:$G,MATCH(L504,EffectData!$C:$C,0)),"")&amp;";")</f>
        <v/>
      </c>
      <c r="N504" s="561" t="str">
        <f t="shared" ref="N504:N505" si="1189">B504&amp;C504&amp;$O$2</f>
        <v>西域火器·珠机枢法4</v>
      </c>
      <c r="O504" s="561" t="str">
        <f>IF(IFERROR(INDEX(EffectData!$G:$G,MATCH(N504,EffectData!$C:$C,0)),"")&amp;";"=";","",IFERROR(INDEX(EffectData!$G:$G,MATCH(N504,EffectData!$C:$C,0)),"")&amp;";")</f>
        <v/>
      </c>
    </row>
    <row r="505" spans="1:17" x14ac:dyDescent="0.25">
      <c r="A505" s="221">
        <f>VLOOKUP(D505,Sheet3!$C:$AP,40,0)</f>
        <v>1150102</v>
      </c>
      <c r="B505" s="221" t="s">
        <v>583</v>
      </c>
      <c r="C505" s="221" t="s">
        <v>584</v>
      </c>
      <c r="D505" s="221" t="s">
        <v>584</v>
      </c>
      <c r="E505" s="221"/>
      <c r="F505" s="221" t="str">
        <f t="shared" si="1185"/>
        <v>115010201;</v>
      </c>
      <c r="G505" s="70">
        <v>0</v>
      </c>
      <c r="H505" s="561" t="str">
        <f t="shared" si="1186"/>
        <v>七情缠蛊疳蛊1</v>
      </c>
      <c r="J505" s="561" t="str">
        <f t="shared" si="1187"/>
        <v>七情缠蛊疳蛊2</v>
      </c>
      <c r="K505" s="561" t="str">
        <f>IF(IFERROR(INDEX(EffectData!$G:$G,MATCH(J505,EffectData!$C:$C,0)),"")&amp;";"=";","",IFERROR(INDEX(EffectData!$G:$G,MATCH(J505,EffectData!$C:$C,0)),"")&amp;";")</f>
        <v>115010201;</v>
      </c>
      <c r="L505" s="561" t="str">
        <f t="shared" si="1188"/>
        <v>七情缠蛊疳蛊3</v>
      </c>
      <c r="M505" s="561" t="str">
        <f>IF(IFERROR(INDEX(EffectData!$G:$G,MATCH(L505,EffectData!$C:$C,0)),"")&amp;";"=";","",IFERROR(INDEX(EffectData!$G:$G,MATCH(L505,EffectData!$C:$C,0)),"")&amp;";")</f>
        <v/>
      </c>
      <c r="N505" s="561" t="str">
        <f t="shared" si="1189"/>
        <v>七情缠蛊疳蛊4</v>
      </c>
      <c r="O505" s="561" t="str">
        <f>IF(IFERROR(INDEX(EffectData!$G:$G,MATCH(N505,EffectData!$C:$C,0)),"")&amp;";"=";","",IFERROR(INDEX(EffectData!$G:$G,MATCH(N505,EffectData!$C:$C,0)),"")&amp;";")</f>
        <v/>
      </c>
    </row>
    <row r="506" spans="1:17" x14ac:dyDescent="0.25">
      <c r="A506" s="221">
        <f>VLOOKUP(D506,Sheet3!$C:$AP,40,0)</f>
        <v>1150104</v>
      </c>
      <c r="B506" s="221" t="s">
        <v>583</v>
      </c>
      <c r="C506" s="221" t="s">
        <v>585</v>
      </c>
      <c r="D506" s="221" t="s">
        <v>585</v>
      </c>
      <c r="E506" s="221"/>
      <c r="F506" s="221" t="str">
        <f t="shared" ref="F506" si="1190">I506&amp;K506&amp;M506</f>
        <v>115010400;</v>
      </c>
      <c r="G506" s="70">
        <v>0</v>
      </c>
      <c r="H506" s="561" t="str">
        <f t="shared" ref="H506" si="1191">B506&amp;C506&amp;$I$2</f>
        <v>七情缠蛊蛊阴蛇1</v>
      </c>
      <c r="I506" s="561" t="str">
        <f>IF(IFERROR(INDEX(EffectData!$G:$G,MATCH(H506,EffectData!$C:$C,0)),"")&amp;";"=";","",IFERROR(INDEX(EffectData!$G:$G,MATCH(H506,EffectData!$C:$C,0)),"")&amp;";")</f>
        <v>115010400;</v>
      </c>
      <c r="J506" s="561" t="str">
        <f t="shared" ref="J506" si="1192">B506&amp;C506&amp;$K$2</f>
        <v>七情缠蛊蛊阴蛇2</v>
      </c>
      <c r="K506" s="561" t="str">
        <f>IF(IFERROR(INDEX(EffectData!$G:$G,MATCH(J506,EffectData!$C:$C,0)),"")&amp;";"=";","",IFERROR(INDEX(EffectData!$G:$G,MATCH(J506,EffectData!$C:$C,0)),"")&amp;";")</f>
        <v/>
      </c>
      <c r="L506" s="561" t="str">
        <f t="shared" ref="L506" si="1193">B506&amp;C506&amp;$M$2</f>
        <v>七情缠蛊蛊阴蛇3</v>
      </c>
      <c r="M506" s="561" t="str">
        <f>IF(IFERROR(INDEX(EffectData!$G:$G,MATCH(L506,EffectData!$C:$C,0)),"")&amp;";"=";","",IFERROR(INDEX(EffectData!$G:$G,MATCH(L506,EffectData!$C:$C,0)),"")&amp;";")</f>
        <v/>
      </c>
      <c r="N506" s="561" t="str">
        <f t="shared" ref="N506" si="1194">B506&amp;C506&amp;$O$2</f>
        <v>七情缠蛊蛊阴蛇4</v>
      </c>
      <c r="O506" s="561" t="str">
        <f>IF(IFERROR(INDEX(EffectData!$G:$G,MATCH(N506,EffectData!$C:$C,0)),"")&amp;";"=";","",IFERROR(INDEX(EffectData!$G:$G,MATCH(N506,EffectData!$C:$C,0)),"")&amp;";")</f>
        <v/>
      </c>
    </row>
    <row r="507" spans="1:17" x14ac:dyDescent="0.25">
      <c r="A507" s="221">
        <f>VLOOKUP(D507,Sheet3!$C:$AP,40,0)</f>
        <v>1150106</v>
      </c>
      <c r="B507" s="221" t="s">
        <v>583</v>
      </c>
      <c r="C507" s="221" t="s">
        <v>586</v>
      </c>
      <c r="D507" s="221" t="s">
        <v>586</v>
      </c>
      <c r="E507" s="221"/>
      <c r="F507" s="221" t="str">
        <f t="shared" ref="F507" si="1195">I507&amp;K507&amp;M507</f>
        <v>115010600;</v>
      </c>
      <c r="G507" s="70">
        <v>0</v>
      </c>
      <c r="H507" s="561" t="str">
        <f t="shared" ref="H507" si="1196">B507&amp;C507&amp;$I$2</f>
        <v>七情缠蛊青丝遍1</v>
      </c>
      <c r="I507" s="561" t="str">
        <f>IF(IFERROR(INDEX(EffectData!$G:$G,MATCH(H507,EffectData!$C:$C,0)),"")&amp;";"=";","",IFERROR(INDEX(EffectData!$G:$G,MATCH(H507,EffectData!$C:$C,0)),"")&amp;";")</f>
        <v>115010600;</v>
      </c>
      <c r="J507" s="561" t="str">
        <f t="shared" ref="J507" si="1197">B507&amp;C507&amp;$K$2</f>
        <v>七情缠蛊青丝遍2</v>
      </c>
      <c r="K507" s="561" t="str">
        <f>IF(IFERROR(INDEX(EffectData!$G:$G,MATCH(J507,EffectData!$C:$C,0)),"")&amp;";"=";","",IFERROR(INDEX(EffectData!$G:$G,MATCH(J507,EffectData!$C:$C,0)),"")&amp;";")</f>
        <v/>
      </c>
      <c r="L507" s="561" t="str">
        <f t="shared" ref="L507" si="1198">B507&amp;C507&amp;$M$2</f>
        <v>七情缠蛊青丝遍3</v>
      </c>
      <c r="M507" s="561" t="str">
        <f>IF(IFERROR(INDEX(EffectData!$G:$G,MATCH(L507,EffectData!$C:$C,0)),"")&amp;";"=";","",IFERROR(INDEX(EffectData!$G:$G,MATCH(L507,EffectData!$C:$C,0)),"")&amp;";")</f>
        <v/>
      </c>
      <c r="N507" s="561" t="str">
        <f t="shared" ref="N507" si="1199">B507&amp;C507&amp;$O$2</f>
        <v>七情缠蛊青丝遍4</v>
      </c>
      <c r="O507" s="561" t="str">
        <f>IF(IFERROR(INDEX(EffectData!$G:$G,MATCH(N507,EffectData!$C:$C,0)),"")&amp;";"=";","",IFERROR(INDEX(EffectData!$G:$G,MATCH(N507,EffectData!$C:$C,0)),"")&amp;";")</f>
        <v/>
      </c>
    </row>
    <row r="508" spans="1:17" x14ac:dyDescent="0.25">
      <c r="A508" s="221">
        <f>VLOOKUP(D508,Sheet3!$C:$AP,40,0)</f>
        <v>1150107</v>
      </c>
      <c r="B508" s="221" t="s">
        <v>583</v>
      </c>
      <c r="C508" s="221" t="s">
        <v>587</v>
      </c>
      <c r="D508" s="221" t="s">
        <v>587</v>
      </c>
      <c r="E508" s="221"/>
      <c r="F508" s="221" t="str">
        <f t="shared" ref="F508" si="1200">I508&amp;K508&amp;M508</f>
        <v>115010700;</v>
      </c>
      <c r="G508" s="70">
        <v>0</v>
      </c>
      <c r="H508" s="561" t="str">
        <f t="shared" ref="H508:H509" si="1201">B508&amp;C508&amp;$I$2</f>
        <v>七情缠蛊淤蛊种血1</v>
      </c>
      <c r="I508" s="561" t="str">
        <f>IF(IFERROR(INDEX(EffectData!$G:$G,MATCH(H508,EffectData!$C:$C,0)),"")&amp;";"=";","",IFERROR(INDEX(EffectData!$G:$G,MATCH(H508,EffectData!$C:$C,0)),"")&amp;";")</f>
        <v>115010700;</v>
      </c>
      <c r="J508" s="561" t="str">
        <f t="shared" ref="J508:J509" si="1202">B508&amp;C508&amp;$K$2</f>
        <v>七情缠蛊淤蛊种血2</v>
      </c>
      <c r="K508" s="561" t="str">
        <f>IF(IFERROR(INDEX(EffectData!$G:$G,MATCH(J508,EffectData!$C:$C,0)),"")&amp;";"=";","",IFERROR(INDEX(EffectData!$G:$G,MATCH(J508,EffectData!$C:$C,0)),"")&amp;";")</f>
        <v/>
      </c>
      <c r="L508" s="561" t="str">
        <f t="shared" ref="L508:L509" si="1203">B508&amp;C508&amp;$M$2</f>
        <v>七情缠蛊淤蛊种血3</v>
      </c>
      <c r="M508" s="561" t="str">
        <f>IF(IFERROR(INDEX(EffectData!$G:$G,MATCH(L508,EffectData!$C:$C,0)),"")&amp;";"=";","",IFERROR(INDEX(EffectData!$G:$G,MATCH(L508,EffectData!$C:$C,0)),"")&amp;";")</f>
        <v/>
      </c>
      <c r="N508" s="561" t="str">
        <f t="shared" ref="N508:N509" si="1204">B508&amp;C508&amp;$O$2</f>
        <v>七情缠蛊淤蛊种血4</v>
      </c>
      <c r="O508" s="561" t="str">
        <f>IF(IFERROR(INDEX(EffectData!$G:$G,MATCH(N508,EffectData!$C:$C,0)),"")&amp;";"=";","",IFERROR(INDEX(EffectData!$G:$G,MATCH(N508,EffectData!$C:$C,0)),"")&amp;";")</f>
        <v/>
      </c>
    </row>
    <row r="509" spans="1:17" x14ac:dyDescent="0.25">
      <c r="A509" s="221">
        <f>VLOOKUP(D509,Sheet3!$C:$AP,40,0)</f>
        <v>1150108</v>
      </c>
      <c r="B509" s="221" t="s">
        <v>583</v>
      </c>
      <c r="C509" s="221" t="s">
        <v>588</v>
      </c>
      <c r="D509" s="221" t="s">
        <v>588</v>
      </c>
      <c r="E509" s="221"/>
      <c r="F509" s="221" t="str">
        <f>I509&amp;K509&amp;M509&amp;O509</f>
        <v>115010800;</v>
      </c>
      <c r="G509" s="70">
        <v>0</v>
      </c>
      <c r="H509" s="561" t="str">
        <f t="shared" si="1201"/>
        <v>七情缠蛊跗骨蛆1</v>
      </c>
      <c r="I509" s="561" t="str">
        <f>IF(IFERROR(INDEX(EffectData!$G:$G,MATCH(H509,EffectData!$C:$C,0)),"")&amp;";"=";","",IFERROR(INDEX(EffectData!$G:$G,MATCH(H509,EffectData!$C:$C,0)),"")&amp;";")</f>
        <v>115010800;</v>
      </c>
      <c r="J509" s="561" t="str">
        <f t="shared" si="1202"/>
        <v>七情缠蛊跗骨蛆2</v>
      </c>
      <c r="K509" s="561" t="str">
        <f>IF(IFERROR(INDEX(EffectData!$G:$G,MATCH(J509,EffectData!$C:$C,0)),"")&amp;";"=";","",IFERROR(INDEX(EffectData!$G:$G,MATCH(J509,EffectData!$C:$C,0)),"")&amp;";")</f>
        <v/>
      </c>
      <c r="L509" s="561" t="str">
        <f t="shared" si="1203"/>
        <v>七情缠蛊跗骨蛆3</v>
      </c>
      <c r="M509" s="561" t="str">
        <f>IF(IFERROR(INDEX(EffectData!$G:$G,MATCH(L509,EffectData!$C:$C,0)),"")&amp;";"=";","",IFERROR(INDEX(EffectData!$G:$G,MATCH(L509,EffectData!$C:$C,0)),"")&amp;";")</f>
        <v/>
      </c>
      <c r="N509" s="561" t="str">
        <f t="shared" si="1204"/>
        <v>七情缠蛊跗骨蛆4</v>
      </c>
      <c r="O509" s="561" t="str">
        <f>IF(IFERROR(INDEX(EffectData!$G:$G,MATCH(N509,EffectData!$C:$C,0)),"")&amp;";"=";","",IFERROR(INDEX(EffectData!$G:$G,MATCH(N509,EffectData!$C:$C,0)),"")&amp;";")</f>
        <v/>
      </c>
    </row>
    <row r="510" spans="1:17" x14ac:dyDescent="0.25">
      <c r="A510" s="221">
        <f>VLOOKUP(D510,Sheet3!$C:$AP,40,0)</f>
        <v>1150109</v>
      </c>
      <c r="B510" s="221" t="s">
        <v>583</v>
      </c>
      <c r="C510" s="221" t="s">
        <v>589</v>
      </c>
      <c r="D510" s="221" t="s">
        <v>589</v>
      </c>
      <c r="E510" s="221"/>
      <c r="F510" s="221" t="str">
        <f>I510&amp;K510&amp;M510&amp;O510</f>
        <v>115010900;</v>
      </c>
      <c r="G510" s="70">
        <v>0</v>
      </c>
      <c r="H510" s="561" t="str">
        <f t="shared" ref="H510:H512" si="1205">B510&amp;C510&amp;$I$2</f>
        <v>七情缠蛊瘴纠蔑1</v>
      </c>
      <c r="I510" s="561" t="str">
        <f>IF(IFERROR(INDEX(EffectData!$G:$G,MATCH(H510,EffectData!$C:$C,0)),"")&amp;";"=";","",IFERROR(INDEX(EffectData!$G:$G,MATCH(H510,EffectData!$C:$C,0)),"")&amp;";")</f>
        <v>115010900;</v>
      </c>
      <c r="J510" s="561" t="str">
        <f t="shared" ref="J510:J512" si="1206">B510&amp;C510&amp;$K$2</f>
        <v>七情缠蛊瘴纠蔑2</v>
      </c>
      <c r="K510" s="561" t="str">
        <f>IF(IFERROR(INDEX(EffectData!$G:$G,MATCH(J510,EffectData!$C:$C,0)),"")&amp;";"=";","",IFERROR(INDEX(EffectData!$G:$G,MATCH(J510,EffectData!$C:$C,0)),"")&amp;";")</f>
        <v/>
      </c>
      <c r="L510" s="561" t="str">
        <f t="shared" ref="L510:L512" si="1207">B510&amp;C510&amp;$M$2</f>
        <v>七情缠蛊瘴纠蔑3</v>
      </c>
      <c r="M510" s="561" t="str">
        <f>IF(IFERROR(INDEX(EffectData!$G:$G,MATCH(L510,EffectData!$C:$C,0)),"")&amp;";"=";","",IFERROR(INDEX(EffectData!$G:$G,MATCH(L510,EffectData!$C:$C,0)),"")&amp;";")</f>
        <v/>
      </c>
      <c r="N510" s="561" t="str">
        <f t="shared" ref="N510:N512" si="1208">B510&amp;C510&amp;$O$2</f>
        <v>七情缠蛊瘴纠蔑4</v>
      </c>
      <c r="O510" s="561" t="str">
        <f>IF(IFERROR(INDEX(EffectData!$G:$G,MATCH(N510,EffectData!$C:$C,0)),"")&amp;";"=";","",IFERROR(INDEX(EffectData!$G:$G,MATCH(N510,EffectData!$C:$C,0)),"")&amp;";")</f>
        <v/>
      </c>
    </row>
    <row r="511" spans="1:17" x14ac:dyDescent="0.25">
      <c r="A511" s="221">
        <f>VLOOKUP(D511,Sheet3!$C:$AP,40,0)</f>
        <v>1150110</v>
      </c>
      <c r="B511" s="221" t="s">
        <v>583</v>
      </c>
      <c r="C511" s="221" t="s">
        <v>590</v>
      </c>
      <c r="D511" s="221" t="s">
        <v>590</v>
      </c>
      <c r="E511" s="221"/>
      <c r="F511" s="221" t="str">
        <f>I511&amp;K511&amp;M511&amp;O511</f>
        <v>115011000;115011001;115011002;115011003;</v>
      </c>
      <c r="G511" s="70">
        <v>0</v>
      </c>
      <c r="H511" s="561" t="str">
        <f t="shared" si="1205"/>
        <v>七情缠蛊催心中害1</v>
      </c>
      <c r="I511" s="561" t="str">
        <f>IF(IFERROR(INDEX(EffectData!$G:$G,MATCH(H511,EffectData!$C:$C,0)),"")&amp;";"=";","",IFERROR(INDEX(EffectData!$G:$G,MATCH(H511,EffectData!$C:$C,0)),"")&amp;";")</f>
        <v>115011000;</v>
      </c>
      <c r="J511" s="561" t="str">
        <f t="shared" si="1206"/>
        <v>七情缠蛊催心中害2</v>
      </c>
      <c r="K511" s="561" t="str">
        <f>IF(IFERROR(INDEX(EffectData!$G:$G,MATCH(J511,EffectData!$C:$C,0)),"")&amp;";"=";","",IFERROR(INDEX(EffectData!$G:$G,MATCH(J511,EffectData!$C:$C,0)),"")&amp;";")</f>
        <v>115011001;</v>
      </c>
      <c r="L511" s="561" t="str">
        <f t="shared" si="1207"/>
        <v>七情缠蛊催心中害3</v>
      </c>
      <c r="M511" s="561" t="str">
        <f>IF(IFERROR(INDEX(EffectData!$G:$G,MATCH(L511,EffectData!$C:$C,0)),"")&amp;";"=";","",IFERROR(INDEX(EffectData!$G:$G,MATCH(L511,EffectData!$C:$C,0)),"")&amp;";")</f>
        <v>115011002;</v>
      </c>
      <c r="N511" s="561" t="str">
        <f t="shared" si="1208"/>
        <v>七情缠蛊催心中害4</v>
      </c>
      <c r="O511" s="561" t="str">
        <f>IF(IFERROR(INDEX(EffectData!$G:$G,MATCH(N511,EffectData!$C:$C,0)),"")&amp;";"=";","",IFERROR(INDEX(EffectData!$G:$G,MATCH(N511,EffectData!$C:$C,0)),"")&amp;";")</f>
        <v>115011003;</v>
      </c>
    </row>
    <row r="512" spans="1:17" x14ac:dyDescent="0.25">
      <c r="A512" s="221">
        <f>VLOOKUP(D512,Sheet3!$C:$AP,40,0)</f>
        <v>1150111</v>
      </c>
      <c r="B512" s="221" t="s">
        <v>583</v>
      </c>
      <c r="C512" s="221" t="s">
        <v>591</v>
      </c>
      <c r="D512" s="221" t="s">
        <v>591</v>
      </c>
      <c r="E512" s="221"/>
      <c r="F512" s="221" t="str">
        <f>I512&amp;K512&amp;M512&amp;O512</f>
        <v>115011100;</v>
      </c>
      <c r="G512" s="70">
        <v>0</v>
      </c>
      <c r="H512" s="561" t="str">
        <f t="shared" si="1205"/>
        <v>七情缠蛊柔蛊心1</v>
      </c>
      <c r="I512" s="561" t="str">
        <f>IF(IFERROR(INDEX(EffectData!$G:$G,MATCH(H512,EffectData!$C:$C,0)),"")&amp;";"=";","",IFERROR(INDEX(EffectData!$G:$G,MATCH(H512,EffectData!$C:$C,0)),"")&amp;";")</f>
        <v>115011100;</v>
      </c>
      <c r="J512" s="561" t="str">
        <f t="shared" si="1206"/>
        <v>七情缠蛊柔蛊心2</v>
      </c>
      <c r="K512" s="561" t="str">
        <f>IF(IFERROR(INDEX(EffectData!$G:$G,MATCH(J512,EffectData!$C:$C,0)),"")&amp;";"=";","",IFERROR(INDEX(EffectData!$G:$G,MATCH(J512,EffectData!$C:$C,0)),"")&amp;";")</f>
        <v/>
      </c>
      <c r="L512" s="561" t="str">
        <f t="shared" si="1207"/>
        <v>七情缠蛊柔蛊心3</v>
      </c>
      <c r="M512" s="561" t="str">
        <f>IF(IFERROR(INDEX(EffectData!$G:$G,MATCH(L512,EffectData!$C:$C,0)),"")&amp;";"=";","",IFERROR(INDEX(EffectData!$G:$G,MATCH(L512,EffectData!$C:$C,0)),"")&amp;";")</f>
        <v/>
      </c>
      <c r="N512" s="561" t="str">
        <f t="shared" si="1208"/>
        <v>七情缠蛊柔蛊心4</v>
      </c>
      <c r="O512" s="561" t="str">
        <f>IF(IFERROR(INDEX(EffectData!$G:$G,MATCH(N512,EffectData!$C:$C,0)),"")&amp;";"=";","",IFERROR(INDEX(EffectData!$G:$G,MATCH(N512,EffectData!$C:$C,0)),"")&amp;";")</f>
        <v/>
      </c>
    </row>
    <row r="513" spans="1:15" x14ac:dyDescent="0.25">
      <c r="A513" s="257">
        <v>5000001</v>
      </c>
      <c r="B513" s="701" t="s">
        <v>592</v>
      </c>
      <c r="C513" s="701" t="s">
        <v>592</v>
      </c>
      <c r="D513" s="701" t="s">
        <v>592</v>
      </c>
      <c r="E513" s="606"/>
      <c r="F513" s="724" t="s">
        <v>593</v>
      </c>
      <c r="G513" s="788">
        <v>0</v>
      </c>
      <c r="H513" s="561" t="str">
        <f t="shared" si="1163"/>
        <v>BOSSBOSS1</v>
      </c>
      <c r="J513" s="561" t="str">
        <f t="shared" si="1164"/>
        <v>BOSSBOSS2</v>
      </c>
      <c r="K513" s="561" t="str">
        <f>IF(IFERROR(INDEX(EffectData!$G:$G,MATCH(J513,EffectData!$C:$C,0)),"")&amp;";"=";","",IFERROR(INDEX(EffectData!$G:$G,MATCH(J513,EffectData!$C:$C,0)),"")&amp;";")</f>
        <v/>
      </c>
      <c r="L513" s="561" t="str">
        <f t="shared" si="1165"/>
        <v>BOSSBOSS3</v>
      </c>
      <c r="M513" s="561" t="str">
        <f>IF(IFERROR(INDEX(EffectData!$G:$G,MATCH(L513,EffectData!$C:$C,0)),"")&amp;";"=";","",IFERROR(INDEX(EffectData!$G:$G,MATCH(L513,EffectData!$C:$C,0)),"")&amp;";")</f>
        <v/>
      </c>
      <c r="N513" s="561" t="str">
        <f t="shared" si="1166"/>
        <v>BOSSBOSS4</v>
      </c>
      <c r="O513" s="561" t="str">
        <f>IF(IFERROR(INDEX(EffectData!$G:$G,MATCH(N513,EffectData!$C:$C,0)),"")&amp;";"=";","",IFERROR(INDEX(EffectData!$G:$G,MATCH(N513,EffectData!$C:$C,0)),"")&amp;";")</f>
        <v/>
      </c>
    </row>
    <row r="514" spans="1:15" x14ac:dyDescent="0.25">
      <c r="A514" s="764">
        <f>VLOOKUP(C514,[1]Sheet3!$C:$AP,40,0)</f>
        <v>10001100</v>
      </c>
      <c r="B514" s="411" t="s">
        <v>594</v>
      </c>
      <c r="C514" s="411" t="s">
        <v>594</v>
      </c>
      <c r="D514" s="411" t="s">
        <v>594</v>
      </c>
      <c r="E514" s="764"/>
      <c r="F514" s="764" t="str">
        <f t="shared" ref="F514:F530" si="1209">I514&amp;K514&amp;M514</f>
        <v>100011000;100011001;100011002;</v>
      </c>
      <c r="G514" s="36">
        <v>0</v>
      </c>
      <c r="H514" s="561" t="str">
        <f t="shared" ref="H514:H530" si="1210">B514&amp;C514&amp;$I$2</f>
        <v>污泥浊水污泥浊水1</v>
      </c>
      <c r="I514" s="561" t="str">
        <f>IF(IFERROR(INDEX(EffectData!$G:$G,MATCH(H514,EffectData!$C:$C,0)),"")&amp;";"=";","",IFERROR(INDEX(EffectData!$G:$G,MATCH(H514,EffectData!$C:$C,0)),"")&amp;";")</f>
        <v>100011000;</v>
      </c>
      <c r="J514" s="561" t="str">
        <f t="shared" ref="J514:J530" si="1211">B514&amp;C514&amp;$K$2</f>
        <v>污泥浊水污泥浊水2</v>
      </c>
      <c r="K514" s="561" t="str">
        <f>IF(IFERROR(INDEX(EffectData!$G:$G,MATCH(J514,EffectData!$C:$C,0)),"")&amp;";"=";","",IFERROR(INDEX(EffectData!$G:$G,MATCH(J514,EffectData!$C:$C,0)),"")&amp;";")</f>
        <v>100011001;</v>
      </c>
      <c r="L514" s="561" t="str">
        <f t="shared" ref="L514:L530" si="1212">B514&amp;C514&amp;$M$2</f>
        <v>污泥浊水污泥浊水3</v>
      </c>
      <c r="M514" s="561" t="str">
        <f>IF(IFERROR(INDEX(EffectData!$G:$G,MATCH(L514,EffectData!$C:$C,0)),"")&amp;";"=";","",IFERROR(INDEX(EffectData!$G:$G,MATCH(L514,EffectData!$C:$C,0)),"")&amp;";")</f>
        <v>100011002;</v>
      </c>
      <c r="N514" s="561" t="str">
        <f t="shared" ref="N514:N530" si="1213">B514&amp;C514&amp;$O$2</f>
        <v>污泥浊水污泥浊水4</v>
      </c>
      <c r="O514" s="561" t="str">
        <f>IF(IFERROR(INDEX(EffectData!$G:$G,MATCH(N514,EffectData!$C:$C,0)),"")&amp;";"=";","",IFERROR(INDEX(EffectData!$G:$G,MATCH(N514,EffectData!$C:$C,0)),"")&amp;";")</f>
        <v/>
      </c>
    </row>
    <row r="515" spans="1:15" x14ac:dyDescent="0.25">
      <c r="A515" s="764">
        <f>VLOOKUP(C515,[1]Sheet3!$C:$AP,40,0)</f>
        <v>10001200</v>
      </c>
      <c r="B515" s="411" t="s">
        <v>595</v>
      </c>
      <c r="C515" s="411" t="s">
        <v>595</v>
      </c>
      <c r="D515" s="411" t="s">
        <v>595</v>
      </c>
      <c r="E515" s="764"/>
      <c r="F515" s="764" t="str">
        <f t="shared" si="1209"/>
        <v>100012000;100012001;100012002;</v>
      </c>
      <c r="G515" s="36">
        <v>0</v>
      </c>
      <c r="H515" s="561" t="str">
        <f t="shared" si="1210"/>
        <v>雪山刀奴雪山刀奴1</v>
      </c>
      <c r="I515" s="561" t="str">
        <f>IF(IFERROR(INDEX(EffectData!$G:$G,MATCH(H515,EffectData!$C:$C,0)),"")&amp;";"=";","",IFERROR(INDEX(EffectData!$G:$G,MATCH(H515,EffectData!$C:$C,0)),"")&amp;";")</f>
        <v>100012000;</v>
      </c>
      <c r="J515" s="561" t="str">
        <f t="shared" si="1211"/>
        <v>雪山刀奴雪山刀奴2</v>
      </c>
      <c r="K515" s="561" t="str">
        <f>IF(IFERROR(INDEX(EffectData!$G:$G,MATCH(J515,EffectData!$C:$C,0)),"")&amp;";"=";","",IFERROR(INDEX(EffectData!$G:$G,MATCH(J515,EffectData!$C:$C,0)),"")&amp;";")</f>
        <v>100012001;</v>
      </c>
      <c r="L515" s="561" t="str">
        <f t="shared" si="1212"/>
        <v>雪山刀奴雪山刀奴3</v>
      </c>
      <c r="M515" s="561" t="str">
        <f>IF(IFERROR(INDEX(EffectData!$G:$G,MATCH(L515,EffectData!$C:$C,0)),"")&amp;";"=";","",IFERROR(INDEX(EffectData!$G:$G,MATCH(L515,EffectData!$C:$C,0)),"")&amp;";")</f>
        <v>100012002;</v>
      </c>
      <c r="N515" s="561" t="str">
        <f t="shared" si="1213"/>
        <v>雪山刀奴雪山刀奴4</v>
      </c>
      <c r="O515" s="561" t="str">
        <f>IF(IFERROR(INDEX(EffectData!$G:$G,MATCH(N515,EffectData!$C:$C,0)),"")&amp;";"=";","",IFERROR(INDEX(EffectData!$G:$G,MATCH(N515,EffectData!$C:$C,0)),"")&amp;";")</f>
        <v/>
      </c>
    </row>
    <row r="516" spans="1:15" x14ac:dyDescent="0.25">
      <c r="A516" s="764">
        <f>VLOOKUP(C516,[1]Sheet3!$C:$AP,40,0)</f>
        <v>10001300</v>
      </c>
      <c r="B516" s="411" t="s">
        <v>596</v>
      </c>
      <c r="C516" s="411" t="s">
        <v>596</v>
      </c>
      <c r="D516" s="411" t="s">
        <v>596</v>
      </c>
      <c r="E516" s="764"/>
      <c r="F516" s="764" t="str">
        <f t="shared" si="1209"/>
        <v>100013000;100013001;100013002;</v>
      </c>
      <c r="G516" s="36">
        <v>0</v>
      </c>
      <c r="H516" s="561" t="str">
        <f t="shared" si="1210"/>
        <v>幻赤幻赤1</v>
      </c>
      <c r="I516" s="561" t="str">
        <f>IF(IFERROR(INDEX(EffectData!$G:$G,MATCH(H516,EffectData!$C:$C,0)),"")&amp;";"=";","",IFERROR(INDEX(EffectData!$G:$G,MATCH(H516,EffectData!$C:$C,0)),"")&amp;";")</f>
        <v>100013000;</v>
      </c>
      <c r="J516" s="561" t="str">
        <f t="shared" si="1211"/>
        <v>幻赤幻赤2</v>
      </c>
      <c r="K516" s="561" t="str">
        <f>IF(IFERROR(INDEX(EffectData!$G:$G,MATCH(J516,EffectData!$C:$C,0)),"")&amp;";"=";","",IFERROR(INDEX(EffectData!$G:$G,MATCH(J516,EffectData!$C:$C,0)),"")&amp;";")</f>
        <v>100013001;</v>
      </c>
      <c r="L516" s="561" t="str">
        <f t="shared" si="1212"/>
        <v>幻赤幻赤3</v>
      </c>
      <c r="M516" s="561" t="str">
        <f>IF(IFERROR(INDEX(EffectData!$G:$G,MATCH(L516,EffectData!$C:$C,0)),"")&amp;";"=";","",IFERROR(INDEX(EffectData!$G:$G,MATCH(L516,EffectData!$C:$C,0)),"")&amp;";")</f>
        <v>100013002;</v>
      </c>
      <c r="N516" s="561" t="str">
        <f t="shared" si="1213"/>
        <v>幻赤幻赤4</v>
      </c>
      <c r="O516" s="561" t="str">
        <f>IF(IFERROR(INDEX(EffectData!$G:$G,MATCH(N516,EffectData!$C:$C,0)),"")&amp;";"=";","",IFERROR(INDEX(EffectData!$G:$G,MATCH(N516,EffectData!$C:$C,0)),"")&amp;";")</f>
        <v/>
      </c>
    </row>
    <row r="517" spans="1:15" x14ac:dyDescent="0.25">
      <c r="A517" s="764">
        <f>VLOOKUP(C517,[1]Sheet3!$C:$AP,40,0)</f>
        <v>10001400</v>
      </c>
      <c r="B517" s="411" t="s">
        <v>597</v>
      </c>
      <c r="C517" s="411" t="s">
        <v>597</v>
      </c>
      <c r="D517" s="411" t="s">
        <v>597</v>
      </c>
      <c r="E517" s="764"/>
      <c r="F517" s="764" t="str">
        <f t="shared" si="1209"/>
        <v>100014000;100014001;100014002;</v>
      </c>
      <c r="G517" s="36">
        <v>0</v>
      </c>
      <c r="H517" s="561" t="str">
        <f t="shared" si="1210"/>
        <v>螣蛇乘雾螣蛇乘雾1</v>
      </c>
      <c r="I517" s="561" t="str">
        <f>IF(IFERROR(INDEX(EffectData!$G:$G,MATCH(H517,EffectData!$C:$C,0)),"")&amp;";"=";","",IFERROR(INDEX(EffectData!$G:$G,MATCH(H517,EffectData!$C:$C,0)),"")&amp;";")</f>
        <v>100014000;</v>
      </c>
      <c r="J517" s="561" t="str">
        <f t="shared" si="1211"/>
        <v>螣蛇乘雾螣蛇乘雾2</v>
      </c>
      <c r="K517" s="561" t="str">
        <f>IF(IFERROR(INDEX(EffectData!$G:$G,MATCH(J517,EffectData!$C:$C,0)),"")&amp;";"=";","",IFERROR(INDEX(EffectData!$G:$G,MATCH(J517,EffectData!$C:$C,0)),"")&amp;";")</f>
        <v>100014001;</v>
      </c>
      <c r="L517" s="561" t="str">
        <f t="shared" si="1212"/>
        <v>螣蛇乘雾螣蛇乘雾3</v>
      </c>
      <c r="M517" s="561" t="str">
        <f>IF(IFERROR(INDEX(EffectData!$G:$G,MATCH(L517,EffectData!$C:$C,0)),"")&amp;";"=";","",IFERROR(INDEX(EffectData!$G:$G,MATCH(L517,EffectData!$C:$C,0)),"")&amp;";")</f>
        <v>100014002;</v>
      </c>
      <c r="N517" s="561" t="str">
        <f t="shared" si="1213"/>
        <v>螣蛇乘雾螣蛇乘雾4</v>
      </c>
      <c r="O517" s="561" t="str">
        <f>IF(IFERROR(INDEX(EffectData!$G:$G,MATCH(N517,EffectData!$C:$C,0)),"")&amp;";"=";","",IFERROR(INDEX(EffectData!$G:$G,MATCH(N517,EffectData!$C:$C,0)),"")&amp;";")</f>
        <v/>
      </c>
    </row>
    <row r="518" spans="1:15" x14ac:dyDescent="0.25">
      <c r="A518" s="764">
        <f>VLOOKUP(C518,[1]Sheet3!$C:$AP,40,0)</f>
        <v>10001500</v>
      </c>
      <c r="B518" s="411" t="s">
        <v>598</v>
      </c>
      <c r="C518" s="411" t="s">
        <v>598</v>
      </c>
      <c r="D518" s="411" t="s">
        <v>598</v>
      </c>
      <c r="E518" s="764"/>
      <c r="F518" s="764" t="str">
        <f t="shared" si="1209"/>
        <v>100015000;100015001;100015002;</v>
      </c>
      <c r="G518" s="36">
        <v>0</v>
      </c>
      <c r="H518" s="561" t="str">
        <f t="shared" si="1210"/>
        <v>壁城隐翼壁城隐翼1</v>
      </c>
      <c r="I518" s="561" t="str">
        <f>IF(IFERROR(INDEX(EffectData!$G:$G,MATCH(H518,EffectData!$C:$C,0)),"")&amp;";"=";","",IFERROR(INDEX(EffectData!$G:$G,MATCH(H518,EffectData!$C:$C,0)),"")&amp;";")</f>
        <v>100015000;</v>
      </c>
      <c r="J518" s="561" t="str">
        <f t="shared" si="1211"/>
        <v>壁城隐翼壁城隐翼2</v>
      </c>
      <c r="K518" s="561" t="str">
        <f>IF(IFERROR(INDEX(EffectData!$G:$G,MATCH(J518,EffectData!$C:$C,0)),"")&amp;";"=";","",IFERROR(INDEX(EffectData!$G:$G,MATCH(J518,EffectData!$C:$C,0)),"")&amp;";")</f>
        <v>100015001;</v>
      </c>
      <c r="L518" s="561" t="str">
        <f t="shared" si="1212"/>
        <v>壁城隐翼壁城隐翼3</v>
      </c>
      <c r="M518" s="561" t="str">
        <f>IF(IFERROR(INDEX(EffectData!$G:$G,MATCH(L518,EffectData!$C:$C,0)),"")&amp;";"=";","",IFERROR(INDEX(EffectData!$G:$G,MATCH(L518,EffectData!$C:$C,0)),"")&amp;";")</f>
        <v>100015002;</v>
      </c>
      <c r="N518" s="561" t="str">
        <f t="shared" si="1213"/>
        <v>壁城隐翼壁城隐翼4</v>
      </c>
      <c r="O518" s="561" t="str">
        <f>IF(IFERROR(INDEX(EffectData!$G:$G,MATCH(N518,EffectData!$C:$C,0)),"")&amp;";"=";","",IFERROR(INDEX(EffectData!$G:$G,MATCH(N518,EffectData!$C:$C,0)),"")&amp;";")</f>
        <v/>
      </c>
    </row>
    <row r="519" spans="1:15" x14ac:dyDescent="0.25">
      <c r="A519" s="764">
        <f>VLOOKUP(C519,[1]Sheet3!$C:$AP,40,0)</f>
        <v>10001600</v>
      </c>
      <c r="B519" s="411" t="s">
        <v>599</v>
      </c>
      <c r="C519" s="411" t="s">
        <v>599</v>
      </c>
      <c r="D519" s="411" t="s">
        <v>599</v>
      </c>
      <c r="E519" s="764"/>
      <c r="F519" s="764" t="str">
        <f t="shared" si="1209"/>
        <v>100016000;100016001;100016002;</v>
      </c>
      <c r="G519" s="36">
        <v>0</v>
      </c>
      <c r="H519" s="561" t="str">
        <f t="shared" si="1210"/>
        <v>明眸善睐明眸善睐1</v>
      </c>
      <c r="I519" s="561" t="str">
        <f>IF(IFERROR(INDEX(EffectData!$G:$G,MATCH(H519,EffectData!$C:$C,0)),"")&amp;";"=";","",IFERROR(INDEX(EffectData!$G:$G,MATCH(H519,EffectData!$C:$C,0)),"")&amp;";")</f>
        <v>100016000;</v>
      </c>
      <c r="J519" s="561" t="str">
        <f t="shared" si="1211"/>
        <v>明眸善睐明眸善睐2</v>
      </c>
      <c r="K519" s="561" t="str">
        <f>IF(IFERROR(INDEX(EffectData!$G:$G,MATCH(J519,EffectData!$C:$C,0)),"")&amp;";"=";","",IFERROR(INDEX(EffectData!$G:$G,MATCH(J519,EffectData!$C:$C,0)),"")&amp;";")</f>
        <v>100016001;</v>
      </c>
      <c r="L519" s="561" t="str">
        <f t="shared" si="1212"/>
        <v>明眸善睐明眸善睐3</v>
      </c>
      <c r="M519" s="561" t="str">
        <f>IF(IFERROR(INDEX(EffectData!$G:$G,MATCH(L519,EffectData!$C:$C,0)),"")&amp;";"=";","",IFERROR(INDEX(EffectData!$G:$G,MATCH(L519,EffectData!$C:$C,0)),"")&amp;";")</f>
        <v>100016002;</v>
      </c>
      <c r="N519" s="561" t="str">
        <f t="shared" si="1213"/>
        <v>明眸善睐明眸善睐4</v>
      </c>
      <c r="O519" s="561" t="str">
        <f>IF(IFERROR(INDEX(EffectData!$G:$G,MATCH(N519,EffectData!$C:$C,0)),"")&amp;";"=";","",IFERROR(INDEX(EffectData!$G:$G,MATCH(N519,EffectData!$C:$C,0)),"")&amp;";")</f>
        <v/>
      </c>
    </row>
    <row r="520" spans="1:15" x14ac:dyDescent="0.25">
      <c r="A520" s="764">
        <f>VLOOKUP(C520,[1]Sheet3!$C:$AP,40,0)</f>
        <v>10001700</v>
      </c>
      <c r="B520" s="411" t="s">
        <v>600</v>
      </c>
      <c r="C520" s="411" t="s">
        <v>600</v>
      </c>
      <c r="D520" s="411" t="s">
        <v>600</v>
      </c>
      <c r="E520" s="764"/>
      <c r="F520" s="764" t="str">
        <f t="shared" si="1209"/>
        <v>100017000;100017001;100017002;</v>
      </c>
      <c r="G520" s="36">
        <v>0</v>
      </c>
      <c r="H520" s="561" t="str">
        <f t="shared" si="1210"/>
        <v>暗香疏影暗香疏影1</v>
      </c>
      <c r="I520" s="561" t="str">
        <f>IF(IFERROR(INDEX(EffectData!$G:$G,MATCH(H520,EffectData!$C:$C,0)),"")&amp;";"=";","",IFERROR(INDEX(EffectData!$G:$G,MATCH(H520,EffectData!$C:$C,0)),"")&amp;";")</f>
        <v>100017000;</v>
      </c>
      <c r="J520" s="561" t="str">
        <f t="shared" si="1211"/>
        <v>暗香疏影暗香疏影2</v>
      </c>
      <c r="K520" s="561" t="str">
        <f>IF(IFERROR(INDEX(EffectData!$G:$G,MATCH(J520,EffectData!$C:$C,0)),"")&amp;";"=";","",IFERROR(INDEX(EffectData!$G:$G,MATCH(J520,EffectData!$C:$C,0)),"")&amp;";")</f>
        <v>100017001;</v>
      </c>
      <c r="L520" s="561" t="str">
        <f t="shared" si="1212"/>
        <v>暗香疏影暗香疏影3</v>
      </c>
      <c r="M520" s="561" t="str">
        <f>IF(IFERROR(INDEX(EffectData!$G:$G,MATCH(L520,EffectData!$C:$C,0)),"")&amp;";"=";","",IFERROR(INDEX(EffectData!$G:$G,MATCH(L520,EffectData!$C:$C,0)),"")&amp;";")</f>
        <v>100017002;</v>
      </c>
      <c r="N520" s="561" t="str">
        <f t="shared" si="1213"/>
        <v>暗香疏影暗香疏影4</v>
      </c>
      <c r="O520" s="561" t="str">
        <f>IF(IFERROR(INDEX(EffectData!$G:$G,MATCH(N520,EffectData!$C:$C,0)),"")&amp;";"=";","",IFERROR(INDEX(EffectData!$G:$G,MATCH(N520,EffectData!$C:$C,0)),"")&amp;";")</f>
        <v/>
      </c>
    </row>
    <row r="521" spans="1:15" x14ac:dyDescent="0.25">
      <c r="A521" s="764">
        <f>VLOOKUP(C521,[1]Sheet3!$C:$AP,40,0)</f>
        <v>10001800</v>
      </c>
      <c r="B521" s="411" t="s">
        <v>601</v>
      </c>
      <c r="C521" s="411" t="s">
        <v>601</v>
      </c>
      <c r="D521" s="411" t="s">
        <v>601</v>
      </c>
      <c r="E521" s="764"/>
      <c r="F521" s="764" t="str">
        <f t="shared" si="1209"/>
        <v>100018000;100018001;100018002;</v>
      </c>
      <c r="G521" s="36">
        <v>0</v>
      </c>
      <c r="H521" s="561" t="str">
        <f t="shared" si="1210"/>
        <v>燕唳九霄燕唳九霄1</v>
      </c>
      <c r="I521" s="561" t="str">
        <f>IF(IFERROR(INDEX(EffectData!$G:$G,MATCH(H521,EffectData!$C:$C,0)),"")&amp;";"=";","",IFERROR(INDEX(EffectData!$G:$G,MATCH(H521,EffectData!$C:$C,0)),"")&amp;";")</f>
        <v>100018000;</v>
      </c>
      <c r="J521" s="561" t="str">
        <f t="shared" si="1211"/>
        <v>燕唳九霄燕唳九霄2</v>
      </c>
      <c r="K521" s="561" t="str">
        <f>IF(IFERROR(INDEX(EffectData!$G:$G,MATCH(J521,EffectData!$C:$C,0)),"")&amp;";"=";","",IFERROR(INDEX(EffectData!$G:$G,MATCH(J521,EffectData!$C:$C,0)),"")&amp;";")</f>
        <v>100018001;</v>
      </c>
      <c r="L521" s="561" t="str">
        <f t="shared" si="1212"/>
        <v>燕唳九霄燕唳九霄3</v>
      </c>
      <c r="M521" s="561" t="str">
        <f>IF(IFERROR(INDEX(EffectData!$G:$G,MATCH(L521,EffectData!$C:$C,0)),"")&amp;";"=";","",IFERROR(INDEX(EffectData!$G:$G,MATCH(L521,EffectData!$C:$C,0)),"")&amp;";")</f>
        <v>100018002;</v>
      </c>
      <c r="N521" s="561" t="str">
        <f t="shared" si="1213"/>
        <v>燕唳九霄燕唳九霄4</v>
      </c>
      <c r="O521" s="561" t="str">
        <f>IF(IFERROR(INDEX(EffectData!$G:$G,MATCH(N521,EffectData!$C:$C,0)),"")&amp;";"=";","",IFERROR(INDEX(EffectData!$G:$G,MATCH(N521,EffectData!$C:$C,0)),"")&amp;";")</f>
        <v/>
      </c>
    </row>
    <row r="522" spans="1:15" x14ac:dyDescent="0.25">
      <c r="A522" s="764">
        <f>VLOOKUP(C522,[1]Sheet3!$C:$AP,40,0)</f>
        <v>10001900</v>
      </c>
      <c r="B522" s="411" t="s">
        <v>602</v>
      </c>
      <c r="C522" s="411" t="s">
        <v>602</v>
      </c>
      <c r="D522" s="411" t="s">
        <v>602</v>
      </c>
      <c r="E522" s="764"/>
      <c r="F522" s="764" t="str">
        <f t="shared" si="1209"/>
        <v>100019000;100019001;100019002;</v>
      </c>
      <c r="G522" s="36">
        <v>0</v>
      </c>
      <c r="H522" s="561" t="str">
        <f t="shared" si="1210"/>
        <v>玉龙探雪玉龙探雪1</v>
      </c>
      <c r="I522" s="561" t="str">
        <f>IF(IFERROR(INDEX(EffectData!$G:$G,MATCH(H522,EffectData!$C:$C,0)),"")&amp;";"=";","",IFERROR(INDEX(EffectData!$G:$G,MATCH(H522,EffectData!$C:$C,0)),"")&amp;";")</f>
        <v>100019000;</v>
      </c>
      <c r="J522" s="561" t="str">
        <f t="shared" si="1211"/>
        <v>玉龙探雪玉龙探雪2</v>
      </c>
      <c r="K522" s="561" t="str">
        <f>IF(IFERROR(INDEX(EffectData!$G:$G,MATCH(J522,EffectData!$C:$C,0)),"")&amp;";"=";","",IFERROR(INDEX(EffectData!$G:$G,MATCH(J522,EffectData!$C:$C,0)),"")&amp;";")</f>
        <v>100019001;</v>
      </c>
      <c r="L522" s="561" t="str">
        <f t="shared" si="1212"/>
        <v>玉龙探雪玉龙探雪3</v>
      </c>
      <c r="M522" s="561" t="str">
        <f>IF(IFERROR(INDEX(EffectData!$G:$G,MATCH(L522,EffectData!$C:$C,0)),"")&amp;";"=";","",IFERROR(INDEX(EffectData!$G:$G,MATCH(L522,EffectData!$C:$C,0)),"")&amp;";")</f>
        <v>100019002;</v>
      </c>
      <c r="N522" s="561" t="str">
        <f t="shared" si="1213"/>
        <v>玉龙探雪玉龙探雪4</v>
      </c>
      <c r="O522" s="561" t="str">
        <f>IF(IFERROR(INDEX(EffectData!$G:$G,MATCH(N522,EffectData!$C:$C,0)),"")&amp;";"=";","",IFERROR(INDEX(EffectData!$G:$G,MATCH(N522,EffectData!$C:$C,0)),"")&amp;";")</f>
        <v/>
      </c>
    </row>
    <row r="523" spans="1:15" x14ac:dyDescent="0.25">
      <c r="A523" s="764">
        <f>VLOOKUP(C523,[1]Sheet3!$C:$AP,40,0)</f>
        <v>10002100</v>
      </c>
      <c r="B523" s="411" t="s">
        <v>603</v>
      </c>
      <c r="C523" s="411" t="s">
        <v>603</v>
      </c>
      <c r="D523" s="411" t="s">
        <v>603</v>
      </c>
      <c r="E523" s="764"/>
      <c r="F523" s="764" t="str">
        <f t="shared" si="1209"/>
        <v>100021000;100021001;</v>
      </c>
      <c r="G523" s="36">
        <v>0</v>
      </c>
      <c r="H523" s="561" t="str">
        <f t="shared" si="1210"/>
        <v>步生火莲步生火莲1</v>
      </c>
      <c r="I523" s="561" t="str">
        <f>IF(IFERROR(INDEX(EffectData!$G:$G,MATCH(H523,EffectData!$C:$C,0)),"")&amp;";"=";","",IFERROR(INDEX(EffectData!$G:$G,MATCH(H523,EffectData!$C:$C,0)),"")&amp;";")</f>
        <v>100021000;</v>
      </c>
      <c r="J523" s="561" t="str">
        <f t="shared" si="1211"/>
        <v>步生火莲步生火莲2</v>
      </c>
      <c r="K523" s="561" t="str">
        <f>IF(IFERROR(INDEX(EffectData!$G:$G,MATCH(J523,EffectData!$C:$C,0)),"")&amp;";"=";","",IFERROR(INDEX(EffectData!$G:$G,MATCH(J523,EffectData!$C:$C,0)),"")&amp;";")</f>
        <v>100021001;</v>
      </c>
      <c r="L523" s="561" t="str">
        <f t="shared" si="1212"/>
        <v>步生火莲步生火莲3</v>
      </c>
      <c r="M523" s="561" t="str">
        <f>IF(IFERROR(INDEX(EffectData!$G:$G,MATCH(L523,EffectData!$C:$C,0)),"")&amp;";"=";","",IFERROR(INDEX(EffectData!$G:$G,MATCH(L523,EffectData!$C:$C,0)),"")&amp;";")</f>
        <v/>
      </c>
      <c r="N523" s="561" t="str">
        <f t="shared" si="1213"/>
        <v>步生火莲步生火莲4</v>
      </c>
      <c r="O523" s="561" t="str">
        <f>IF(IFERROR(INDEX(EffectData!$G:$G,MATCH(N523,EffectData!$C:$C,0)),"")&amp;";"=";","",IFERROR(INDEX(EffectData!$G:$G,MATCH(N523,EffectData!$C:$C,0)),"")&amp;";")</f>
        <v/>
      </c>
    </row>
    <row r="524" spans="1:15" x14ac:dyDescent="0.25">
      <c r="A524" s="764">
        <f>VLOOKUP(C524,[1]Sheet3!$C:$AP,40,0)</f>
        <v>10002200</v>
      </c>
      <c r="B524" s="411" t="s">
        <v>604</v>
      </c>
      <c r="C524" s="411" t="s">
        <v>604</v>
      </c>
      <c r="D524" s="411" t="s">
        <v>604</v>
      </c>
      <c r="E524" s="764"/>
      <c r="F524" s="764" t="str">
        <f t="shared" si="1209"/>
        <v>100022000;100022001;</v>
      </c>
      <c r="G524" s="36">
        <v>0</v>
      </c>
      <c r="H524" s="561" t="str">
        <f t="shared" si="1210"/>
        <v>黄天太平黄天太平1</v>
      </c>
      <c r="I524" s="561" t="str">
        <f>IF(IFERROR(INDEX(EffectData!$G:$G,MATCH(H524,EffectData!$C:$C,0)),"")&amp;";"=";","",IFERROR(INDEX(EffectData!$G:$G,MATCH(H524,EffectData!$C:$C,0)),"")&amp;";")</f>
        <v>100022000;</v>
      </c>
      <c r="J524" s="561" t="str">
        <f t="shared" si="1211"/>
        <v>黄天太平黄天太平2</v>
      </c>
      <c r="K524" s="561" t="str">
        <f>IF(IFERROR(INDEX(EffectData!$G:$G,MATCH(J524,EffectData!$C:$C,0)),"")&amp;";"=";","",IFERROR(INDEX(EffectData!$G:$G,MATCH(J524,EffectData!$C:$C,0)),"")&amp;";")</f>
        <v>100022001;</v>
      </c>
      <c r="L524" s="561" t="str">
        <f t="shared" si="1212"/>
        <v>黄天太平黄天太平3</v>
      </c>
      <c r="M524" s="561" t="str">
        <f>IF(IFERROR(INDEX(EffectData!$G:$G,MATCH(L524,EffectData!$C:$C,0)),"")&amp;";"=";","",IFERROR(INDEX(EffectData!$G:$G,MATCH(L524,EffectData!$C:$C,0)),"")&amp;";")</f>
        <v/>
      </c>
      <c r="N524" s="561" t="str">
        <f t="shared" si="1213"/>
        <v>黄天太平黄天太平4</v>
      </c>
      <c r="O524" s="561" t="str">
        <f>IF(IFERROR(INDEX(EffectData!$G:$G,MATCH(N524,EffectData!$C:$C,0)),"")&amp;";"=";","",IFERROR(INDEX(EffectData!$G:$G,MATCH(N524,EffectData!$C:$C,0)),"")&amp;";")</f>
        <v/>
      </c>
    </row>
    <row r="525" spans="1:15" x14ac:dyDescent="0.25">
      <c r="A525" s="764">
        <f>VLOOKUP(C525,[1]Sheet3!$C:$AP,40,0)</f>
        <v>10002300</v>
      </c>
      <c r="B525" s="411" t="s">
        <v>605</v>
      </c>
      <c r="C525" s="411" t="s">
        <v>605</v>
      </c>
      <c r="D525" s="411" t="s">
        <v>605</v>
      </c>
      <c r="E525" s="764"/>
      <c r="F525" s="764" t="str">
        <f t="shared" si="1209"/>
        <v>100023000;100023001;</v>
      </c>
      <c r="G525" s="36">
        <v>0</v>
      </c>
      <c r="H525" s="561" t="str">
        <f t="shared" si="1210"/>
        <v>傲雪凌霜傲雪凌霜1</v>
      </c>
      <c r="I525" s="561" t="str">
        <f>IF(IFERROR(INDEX(EffectData!$G:$G,MATCH(H525,EffectData!$C:$C,0)),"")&amp;";"=";","",IFERROR(INDEX(EffectData!$G:$G,MATCH(H525,EffectData!$C:$C,0)),"")&amp;";")</f>
        <v>100023000;</v>
      </c>
      <c r="J525" s="561" t="str">
        <f t="shared" si="1211"/>
        <v>傲雪凌霜傲雪凌霜2</v>
      </c>
      <c r="K525" s="561" t="str">
        <f>IF(IFERROR(INDEX(EffectData!$G:$G,MATCH(J525,EffectData!$C:$C,0)),"")&amp;";"=";","",IFERROR(INDEX(EffectData!$G:$G,MATCH(J525,EffectData!$C:$C,0)),"")&amp;";")</f>
        <v>100023001;</v>
      </c>
      <c r="L525" s="561" t="str">
        <f t="shared" si="1212"/>
        <v>傲雪凌霜傲雪凌霜3</v>
      </c>
      <c r="M525" s="561" t="str">
        <f>IF(IFERROR(INDEX(EffectData!$G:$G,MATCH(L525,EffectData!$C:$C,0)),"")&amp;";"=";","",IFERROR(INDEX(EffectData!$G:$G,MATCH(L525,EffectData!$C:$C,0)),"")&amp;";")</f>
        <v/>
      </c>
      <c r="N525" s="561" t="str">
        <f t="shared" si="1213"/>
        <v>傲雪凌霜傲雪凌霜4</v>
      </c>
      <c r="O525" s="561" t="str">
        <f>IF(IFERROR(INDEX(EffectData!$G:$G,MATCH(N525,EffectData!$C:$C,0)),"")&amp;";"=";","",IFERROR(INDEX(EffectData!$G:$G,MATCH(N525,EffectData!$C:$C,0)),"")&amp;";")</f>
        <v/>
      </c>
    </row>
    <row r="526" spans="1:15" x14ac:dyDescent="0.25">
      <c r="A526" s="764">
        <f>VLOOKUP(C526,[1]Sheet3!$C:$AP,40,0)</f>
        <v>10002400</v>
      </c>
      <c r="B526" s="411" t="s">
        <v>606</v>
      </c>
      <c r="C526" s="411" t="s">
        <v>606</v>
      </c>
      <c r="D526" s="411" t="s">
        <v>606</v>
      </c>
      <c r="E526" s="764"/>
      <c r="F526" s="764" t="str">
        <f t="shared" si="1209"/>
        <v>100024000;100024001;</v>
      </c>
      <c r="G526" s="36">
        <v>0</v>
      </c>
      <c r="H526" s="561" t="str">
        <f t="shared" si="1210"/>
        <v>三昧修罗三昧修罗1</v>
      </c>
      <c r="I526" s="561" t="str">
        <f>IF(IFERROR(INDEX(EffectData!$G:$G,MATCH(H526,EffectData!$C:$C,0)),"")&amp;";"=";","",IFERROR(INDEX(EffectData!$G:$G,MATCH(H526,EffectData!$C:$C,0)),"")&amp;";")</f>
        <v>100024000;</v>
      </c>
      <c r="J526" s="561" t="str">
        <f t="shared" si="1211"/>
        <v>三昧修罗三昧修罗2</v>
      </c>
      <c r="K526" s="561" t="str">
        <f>IF(IFERROR(INDEX(EffectData!$G:$G,MATCH(J526,EffectData!$C:$C,0)),"")&amp;";"=";","",IFERROR(INDEX(EffectData!$G:$G,MATCH(J526,EffectData!$C:$C,0)),"")&amp;";")</f>
        <v>100024001;</v>
      </c>
      <c r="L526" s="561" t="str">
        <f t="shared" si="1212"/>
        <v>三昧修罗三昧修罗3</v>
      </c>
      <c r="M526" s="561" t="str">
        <f>IF(IFERROR(INDEX(EffectData!$G:$G,MATCH(L526,EffectData!$C:$C,0)),"")&amp;";"=";","",IFERROR(INDEX(EffectData!$G:$G,MATCH(L526,EffectData!$C:$C,0)),"")&amp;";")</f>
        <v/>
      </c>
      <c r="N526" s="561" t="str">
        <f t="shared" si="1213"/>
        <v>三昧修罗三昧修罗4</v>
      </c>
      <c r="O526" s="561" t="str">
        <f>IF(IFERROR(INDEX(EffectData!$G:$G,MATCH(N526,EffectData!$C:$C,0)),"")&amp;";"=";","",IFERROR(INDEX(EffectData!$G:$G,MATCH(N526,EffectData!$C:$C,0)),"")&amp;";")</f>
        <v/>
      </c>
    </row>
    <row r="527" spans="1:15" x14ac:dyDescent="0.25">
      <c r="A527" s="764">
        <f>VLOOKUP(C527,[1]Sheet3!$C:$AP,40,0)</f>
        <v>10002500</v>
      </c>
      <c r="B527" s="411" t="s">
        <v>607</v>
      </c>
      <c r="C527" s="411" t="s">
        <v>607</v>
      </c>
      <c r="D527" s="411" t="s">
        <v>607</v>
      </c>
      <c r="E527" s="764"/>
      <c r="F527" s="764" t="str">
        <f t="shared" si="1209"/>
        <v>100025000;100025001;</v>
      </c>
      <c r="G527" s="36">
        <v>0</v>
      </c>
      <c r="H527" s="561" t="str">
        <f t="shared" si="1210"/>
        <v>穷凶极恶穷凶极恶1</v>
      </c>
      <c r="I527" s="561" t="str">
        <f>IF(IFERROR(INDEX(EffectData!$G:$G,MATCH(H527,EffectData!$C:$C,0)),"")&amp;";"=";","",IFERROR(INDEX(EffectData!$G:$G,MATCH(H527,EffectData!$C:$C,0)),"")&amp;";")</f>
        <v>100025000;</v>
      </c>
      <c r="J527" s="561" t="str">
        <f t="shared" si="1211"/>
        <v>穷凶极恶穷凶极恶2</v>
      </c>
      <c r="K527" s="561" t="str">
        <f>IF(IFERROR(INDEX(EffectData!$G:$G,MATCH(J527,EffectData!$C:$C,0)),"")&amp;";"=";","",IFERROR(INDEX(EffectData!$G:$G,MATCH(J527,EffectData!$C:$C,0)),"")&amp;";")</f>
        <v>100025001;</v>
      </c>
      <c r="L527" s="561" t="str">
        <f t="shared" si="1212"/>
        <v>穷凶极恶穷凶极恶3</v>
      </c>
      <c r="M527" s="561" t="str">
        <f>IF(IFERROR(INDEX(EffectData!$G:$G,MATCH(L527,EffectData!$C:$C,0)),"")&amp;";"=";","",IFERROR(INDEX(EffectData!$G:$G,MATCH(L527,EffectData!$C:$C,0)),"")&amp;";")</f>
        <v/>
      </c>
      <c r="N527" s="561" t="str">
        <f t="shared" si="1213"/>
        <v>穷凶极恶穷凶极恶4</v>
      </c>
      <c r="O527" s="561" t="str">
        <f>IF(IFERROR(INDEX(EffectData!$G:$G,MATCH(N527,EffectData!$C:$C,0)),"")&amp;";"=";","",IFERROR(INDEX(EffectData!$G:$G,MATCH(N527,EffectData!$C:$C,0)),"")&amp;";")</f>
        <v/>
      </c>
    </row>
    <row r="528" spans="1:15" x14ac:dyDescent="0.25">
      <c r="A528" s="764">
        <f>VLOOKUP(C528,[1]Sheet3!$C:$AP,40,0)</f>
        <v>10002600</v>
      </c>
      <c r="B528" s="411" t="s">
        <v>608</v>
      </c>
      <c r="C528" s="411" t="s">
        <v>608</v>
      </c>
      <c r="D528" s="411" t="s">
        <v>608</v>
      </c>
      <c r="E528" s="764"/>
      <c r="F528" s="764" t="str">
        <f t="shared" si="1209"/>
        <v>100026000;100026001;</v>
      </c>
      <c r="G528" s="36">
        <v>0</v>
      </c>
      <c r="H528" s="561" t="str">
        <f t="shared" si="1210"/>
        <v>茹毛饮血茹毛饮血1</v>
      </c>
      <c r="I528" s="561" t="str">
        <f>IF(IFERROR(INDEX(EffectData!$G:$G,MATCH(H528,EffectData!$C:$C,0)),"")&amp;";"=";","",IFERROR(INDEX(EffectData!$G:$G,MATCH(H528,EffectData!$C:$C,0)),"")&amp;";")</f>
        <v>100026000;</v>
      </c>
      <c r="J528" s="561" t="str">
        <f t="shared" si="1211"/>
        <v>茹毛饮血茹毛饮血2</v>
      </c>
      <c r="K528" s="561" t="str">
        <f>IF(IFERROR(INDEX(EffectData!$G:$G,MATCH(J528,EffectData!$C:$C,0)),"")&amp;";"=";","",IFERROR(INDEX(EffectData!$G:$G,MATCH(J528,EffectData!$C:$C,0)),"")&amp;";")</f>
        <v>100026001;</v>
      </c>
      <c r="L528" s="561" t="str">
        <f t="shared" si="1212"/>
        <v>茹毛饮血茹毛饮血3</v>
      </c>
      <c r="M528" s="561" t="str">
        <f>IF(IFERROR(INDEX(EffectData!$G:$G,MATCH(L528,EffectData!$C:$C,0)),"")&amp;";"=";","",IFERROR(INDEX(EffectData!$G:$G,MATCH(L528,EffectData!$C:$C,0)),"")&amp;";")</f>
        <v/>
      </c>
      <c r="N528" s="561" t="str">
        <f t="shared" si="1213"/>
        <v>茹毛饮血茹毛饮血4</v>
      </c>
      <c r="O528" s="561" t="str">
        <f>IF(IFERROR(INDEX(EffectData!$G:$G,MATCH(N528,EffectData!$C:$C,0)),"")&amp;";"=";","",IFERROR(INDEX(EffectData!$G:$G,MATCH(N528,EffectData!$C:$C,0)),"")&amp;";")</f>
        <v/>
      </c>
    </row>
    <row r="529" spans="1:15" x14ac:dyDescent="0.25">
      <c r="A529" s="764">
        <f>VLOOKUP(C529,[1]Sheet3!$C:$AP,40,0)</f>
        <v>10002700</v>
      </c>
      <c r="B529" s="411" t="s">
        <v>609</v>
      </c>
      <c r="C529" s="411" t="s">
        <v>609</v>
      </c>
      <c r="D529" s="411" t="s">
        <v>609</v>
      </c>
      <c r="E529" s="764"/>
      <c r="F529" s="764" t="str">
        <f t="shared" si="1209"/>
        <v>100027000;100027001;</v>
      </c>
      <c r="G529" s="36">
        <v>0</v>
      </c>
      <c r="H529" s="561" t="str">
        <f t="shared" si="1210"/>
        <v>鹰扬虎视鹰扬虎视1</v>
      </c>
      <c r="I529" s="561" t="str">
        <f>IF(IFERROR(INDEX(EffectData!$G:$G,MATCH(H529,EffectData!$C:$C,0)),"")&amp;";"=";","",IFERROR(INDEX(EffectData!$G:$G,MATCH(H529,EffectData!$C:$C,0)),"")&amp;";")</f>
        <v>100027000;</v>
      </c>
      <c r="J529" s="561" t="str">
        <f t="shared" si="1211"/>
        <v>鹰扬虎视鹰扬虎视2</v>
      </c>
      <c r="K529" s="561" t="str">
        <f>IF(IFERROR(INDEX(EffectData!$G:$G,MATCH(J529,EffectData!$C:$C,0)),"")&amp;";"=";","",IFERROR(INDEX(EffectData!$G:$G,MATCH(J529,EffectData!$C:$C,0)),"")&amp;";")</f>
        <v>100027001;</v>
      </c>
      <c r="L529" s="561" t="str">
        <f t="shared" si="1212"/>
        <v>鹰扬虎视鹰扬虎视3</v>
      </c>
      <c r="M529" s="561" t="str">
        <f>IF(IFERROR(INDEX(EffectData!$G:$G,MATCH(L529,EffectData!$C:$C,0)),"")&amp;";"=";","",IFERROR(INDEX(EffectData!$G:$G,MATCH(L529,EffectData!$C:$C,0)),"")&amp;";")</f>
        <v/>
      </c>
      <c r="N529" s="561" t="str">
        <f t="shared" si="1213"/>
        <v>鹰扬虎视鹰扬虎视4</v>
      </c>
      <c r="O529" s="561" t="str">
        <f>IF(IFERROR(INDEX(EffectData!$G:$G,MATCH(N529,EffectData!$C:$C,0)),"")&amp;";"=";","",IFERROR(INDEX(EffectData!$G:$G,MATCH(N529,EffectData!$C:$C,0)),"")&amp;";")</f>
        <v/>
      </c>
    </row>
    <row r="530" spans="1:15" x14ac:dyDescent="0.25">
      <c r="A530" s="764">
        <f>VLOOKUP(C530,[1]Sheet3!$C:$AP,40,0)</f>
        <v>10002800</v>
      </c>
      <c r="B530" s="411" t="s">
        <v>610</v>
      </c>
      <c r="C530" s="411" t="s">
        <v>610</v>
      </c>
      <c r="D530" s="411" t="s">
        <v>610</v>
      </c>
      <c r="E530" s="764"/>
      <c r="F530" s="764" t="str">
        <f t="shared" si="1209"/>
        <v>100028000;100028001;</v>
      </c>
      <c r="G530" s="36">
        <v>0</v>
      </c>
      <c r="H530" s="561" t="str">
        <f t="shared" si="1210"/>
        <v>隐月隐月1</v>
      </c>
      <c r="I530" s="561" t="str">
        <f>IF(IFERROR(INDEX(EffectData!$G:$G,MATCH(H530,EffectData!$C:$C,0)),"")&amp;";"=";","",IFERROR(INDEX(EffectData!$G:$G,MATCH(H530,EffectData!$C:$C,0)),"")&amp;";")</f>
        <v>100028000;</v>
      </c>
      <c r="J530" s="561" t="str">
        <f t="shared" si="1211"/>
        <v>隐月隐月2</v>
      </c>
      <c r="K530" s="561" t="str">
        <f>IF(IFERROR(INDEX(EffectData!$G:$G,MATCH(J530,EffectData!$C:$C,0)),"")&amp;";"=";","",IFERROR(INDEX(EffectData!$G:$G,MATCH(J530,EffectData!$C:$C,0)),"")&amp;";")</f>
        <v>100028001;</v>
      </c>
      <c r="L530" s="561" t="str">
        <f t="shared" si="1212"/>
        <v>隐月隐月3</v>
      </c>
      <c r="M530" s="561" t="str">
        <f>IF(IFERROR(INDEX(EffectData!$G:$G,MATCH(L530,EffectData!$C:$C,0)),"")&amp;";"=";","",IFERROR(INDEX(EffectData!$G:$G,MATCH(L530,EffectData!$C:$C,0)),"")&amp;";")</f>
        <v/>
      </c>
      <c r="N530" s="561" t="str">
        <f t="shared" si="1213"/>
        <v>隐月隐月4</v>
      </c>
      <c r="O530" s="561" t="str">
        <f>IF(IFERROR(INDEX(EffectData!$G:$G,MATCH(N530,EffectData!$C:$C,0)),"")&amp;";"=";","",IFERROR(INDEX(EffectData!$G:$G,MATCH(N530,EffectData!$C:$C,0)),"")&amp;";")</f>
        <v/>
      </c>
    </row>
    <row r="531" spans="1:15" x14ac:dyDescent="0.25">
      <c r="A531" s="796">
        <v>8020204</v>
      </c>
      <c r="B531" s="747" t="s">
        <v>611</v>
      </c>
      <c r="C531" s="36" t="s">
        <v>612</v>
      </c>
      <c r="D531" s="748" t="s">
        <v>613</v>
      </c>
      <c r="E531" s="748" t="s">
        <v>613</v>
      </c>
      <c r="F531" s="746">
        <v>802020400</v>
      </c>
      <c r="G531" s="561">
        <v>0</v>
      </c>
    </row>
    <row r="532" spans="1:15" x14ac:dyDescent="0.25">
      <c r="A532" s="796">
        <v>8020301</v>
      </c>
      <c r="B532" s="797" t="s">
        <v>614</v>
      </c>
      <c r="C532" s="95" t="s">
        <v>615</v>
      </c>
      <c r="D532" s="748" t="s">
        <v>613</v>
      </c>
      <c r="E532" s="748" t="s">
        <v>613</v>
      </c>
      <c r="F532" s="798">
        <v>802030100</v>
      </c>
      <c r="G532" s="561">
        <v>0</v>
      </c>
    </row>
    <row r="533" spans="1:15" x14ac:dyDescent="0.25">
      <c r="A533" s="796">
        <v>8020302</v>
      </c>
      <c r="B533" s="797" t="s">
        <v>616</v>
      </c>
      <c r="C533" s="95" t="s">
        <v>617</v>
      </c>
      <c r="D533" s="748" t="s">
        <v>613</v>
      </c>
      <c r="E533" s="748" t="s">
        <v>613</v>
      </c>
      <c r="F533" s="798">
        <v>802030200</v>
      </c>
      <c r="G533" s="561">
        <v>0</v>
      </c>
    </row>
    <row r="534" spans="1:15" x14ac:dyDescent="0.25">
      <c r="A534" s="796">
        <v>8020303</v>
      </c>
      <c r="B534" s="797" t="s">
        <v>618</v>
      </c>
      <c r="C534" s="95" t="s">
        <v>619</v>
      </c>
      <c r="D534" s="748" t="s">
        <v>613</v>
      </c>
      <c r="E534" s="748" t="s">
        <v>613</v>
      </c>
      <c r="F534" s="798">
        <v>802030300</v>
      </c>
      <c r="G534" s="561">
        <v>0</v>
      </c>
    </row>
    <row r="535" spans="1:15" x14ac:dyDescent="0.25">
      <c r="A535" s="796">
        <v>8020304</v>
      </c>
      <c r="B535" s="797" t="s">
        <v>620</v>
      </c>
      <c r="C535" s="95" t="s">
        <v>621</v>
      </c>
      <c r="D535" s="748" t="s">
        <v>613</v>
      </c>
      <c r="E535" s="748" t="s">
        <v>613</v>
      </c>
      <c r="F535" s="798">
        <v>802030400</v>
      </c>
      <c r="G535" s="561">
        <v>0</v>
      </c>
    </row>
    <row r="536" spans="1:15" x14ac:dyDescent="0.25">
      <c r="A536" s="796">
        <v>8020401</v>
      </c>
      <c r="B536" s="797" t="s">
        <v>622</v>
      </c>
      <c r="C536" s="95" t="s">
        <v>623</v>
      </c>
      <c r="D536" s="748" t="s">
        <v>613</v>
      </c>
      <c r="E536" s="748" t="s">
        <v>613</v>
      </c>
      <c r="F536" s="798">
        <v>802040100</v>
      </c>
      <c r="G536" s="561">
        <v>0</v>
      </c>
    </row>
    <row r="537" spans="1:15" x14ac:dyDescent="0.25">
      <c r="A537" s="796">
        <v>8020402</v>
      </c>
      <c r="B537" s="797" t="s">
        <v>624</v>
      </c>
      <c r="C537" s="95" t="s">
        <v>625</v>
      </c>
      <c r="D537" s="748" t="s">
        <v>613</v>
      </c>
      <c r="E537" s="748" t="s">
        <v>613</v>
      </c>
      <c r="F537" s="798">
        <v>802040200</v>
      </c>
      <c r="G537" s="561">
        <v>0</v>
      </c>
    </row>
    <row r="538" spans="1:15" x14ac:dyDescent="0.25">
      <c r="A538" s="796">
        <v>8020403</v>
      </c>
      <c r="B538" s="797" t="s">
        <v>626</v>
      </c>
      <c r="C538" s="95" t="s">
        <v>627</v>
      </c>
      <c r="D538" s="748" t="s">
        <v>613</v>
      </c>
      <c r="E538" s="748" t="s">
        <v>613</v>
      </c>
      <c r="F538" s="798">
        <v>802040300</v>
      </c>
      <c r="G538" s="561">
        <v>0</v>
      </c>
    </row>
    <row r="539" spans="1:15" x14ac:dyDescent="0.25">
      <c r="A539" s="796">
        <v>8020404</v>
      </c>
      <c r="B539" s="797" t="s">
        <v>628</v>
      </c>
      <c r="C539" s="95" t="s">
        <v>629</v>
      </c>
      <c r="D539" s="748" t="s">
        <v>613</v>
      </c>
      <c r="E539" s="748" t="s">
        <v>613</v>
      </c>
      <c r="F539" s="798">
        <v>802040400</v>
      </c>
      <c r="G539" s="561">
        <v>0</v>
      </c>
    </row>
    <row r="540" spans="1:15" x14ac:dyDescent="0.25">
      <c r="A540" s="796">
        <v>8010302</v>
      </c>
      <c r="B540" s="761" t="s">
        <v>630</v>
      </c>
      <c r="C540" s="95" t="s">
        <v>631</v>
      </c>
      <c r="D540" s="748" t="s">
        <v>613</v>
      </c>
      <c r="E540" s="748" t="s">
        <v>613</v>
      </c>
      <c r="F540" s="798">
        <v>801030200</v>
      </c>
      <c r="G540" s="561">
        <v>0</v>
      </c>
    </row>
    <row r="541" spans="1:15" x14ac:dyDescent="0.25">
      <c r="A541" s="796">
        <v>8010303</v>
      </c>
      <c r="B541" s="761" t="s">
        <v>632</v>
      </c>
      <c r="C541" s="95" t="s">
        <v>633</v>
      </c>
      <c r="D541" s="748" t="s">
        <v>613</v>
      </c>
      <c r="E541" s="748" t="s">
        <v>613</v>
      </c>
      <c r="F541" s="798">
        <v>801030300</v>
      </c>
      <c r="G541" s="561">
        <v>0</v>
      </c>
    </row>
    <row r="542" spans="1:15" x14ac:dyDescent="0.25">
      <c r="A542" s="796">
        <v>8010304</v>
      </c>
      <c r="B542" s="761" t="s">
        <v>634</v>
      </c>
      <c r="C542" s="95" t="s">
        <v>635</v>
      </c>
      <c r="D542" s="748" t="s">
        <v>613</v>
      </c>
      <c r="E542" s="748" t="s">
        <v>613</v>
      </c>
      <c r="F542" s="798">
        <v>801030400</v>
      </c>
      <c r="G542" s="561">
        <v>0</v>
      </c>
    </row>
    <row r="543" spans="1:15" x14ac:dyDescent="0.25">
      <c r="A543" s="796">
        <v>8010201</v>
      </c>
      <c r="B543" s="761" t="s">
        <v>636</v>
      </c>
      <c r="C543" s="95" t="s">
        <v>637</v>
      </c>
      <c r="D543" s="748" t="s">
        <v>613</v>
      </c>
      <c r="E543" s="748" t="s">
        <v>613</v>
      </c>
      <c r="F543" s="798">
        <v>801020100</v>
      </c>
      <c r="G543" s="561">
        <v>0</v>
      </c>
    </row>
    <row r="544" spans="1:15" x14ac:dyDescent="0.25">
      <c r="A544" s="796">
        <v>8010202</v>
      </c>
      <c r="B544" s="761" t="s">
        <v>638</v>
      </c>
      <c r="C544" s="95" t="s">
        <v>639</v>
      </c>
      <c r="D544" s="748" t="s">
        <v>613</v>
      </c>
      <c r="E544" s="748" t="s">
        <v>613</v>
      </c>
      <c r="F544" s="798">
        <v>801020200</v>
      </c>
      <c r="G544" s="561">
        <v>0</v>
      </c>
    </row>
    <row r="545" spans="1:7" x14ac:dyDescent="0.25">
      <c r="A545" s="796">
        <v>8010203</v>
      </c>
      <c r="B545" s="761" t="s">
        <v>640</v>
      </c>
      <c r="C545" s="95" t="s">
        <v>641</v>
      </c>
      <c r="D545" s="748" t="s">
        <v>613</v>
      </c>
      <c r="E545" s="748" t="s">
        <v>613</v>
      </c>
      <c r="F545" s="798">
        <v>801020300</v>
      </c>
      <c r="G545" s="561">
        <v>0</v>
      </c>
    </row>
    <row r="546" spans="1:7" x14ac:dyDescent="0.25">
      <c r="A546" s="796">
        <v>8010204</v>
      </c>
      <c r="B546" s="761" t="s">
        <v>642</v>
      </c>
      <c r="C546" s="95" t="s">
        <v>643</v>
      </c>
      <c r="D546" s="748" t="s">
        <v>613</v>
      </c>
      <c r="E546" s="748" t="s">
        <v>613</v>
      </c>
      <c r="F546" s="798">
        <v>801020400</v>
      </c>
      <c r="G546" s="561">
        <v>0</v>
      </c>
    </row>
    <row r="547" spans="1:7" x14ac:dyDescent="0.25">
      <c r="A547" s="796">
        <v>8020501</v>
      </c>
      <c r="B547" s="761" t="s">
        <v>644</v>
      </c>
      <c r="C547" s="761" t="s">
        <v>645</v>
      </c>
      <c r="D547" s="748" t="s">
        <v>613</v>
      </c>
      <c r="E547" s="748" t="s">
        <v>613</v>
      </c>
      <c r="F547" s="798">
        <v>802050100</v>
      </c>
      <c r="G547" s="561">
        <v>0</v>
      </c>
    </row>
    <row r="548" spans="1:7" x14ac:dyDescent="0.25">
      <c r="A548" s="796">
        <v>8020502</v>
      </c>
      <c r="B548" s="761" t="s">
        <v>646</v>
      </c>
      <c r="C548" s="761" t="s">
        <v>647</v>
      </c>
      <c r="D548" s="748" t="s">
        <v>613</v>
      </c>
      <c r="E548" s="748" t="s">
        <v>613</v>
      </c>
      <c r="F548" s="798">
        <v>802050200</v>
      </c>
      <c r="G548" s="561">
        <v>0</v>
      </c>
    </row>
    <row r="549" spans="1:7" x14ac:dyDescent="0.25">
      <c r="A549" s="796">
        <v>8020503</v>
      </c>
      <c r="B549" s="761" t="s">
        <v>648</v>
      </c>
      <c r="C549" s="761" t="s">
        <v>649</v>
      </c>
      <c r="D549" s="748" t="s">
        <v>613</v>
      </c>
      <c r="E549" s="748" t="s">
        <v>613</v>
      </c>
      <c r="F549" s="798">
        <v>802050300</v>
      </c>
      <c r="G549" s="561">
        <v>0</v>
      </c>
    </row>
    <row r="550" spans="1:7" x14ac:dyDescent="0.25">
      <c r="A550" s="796">
        <v>8020504</v>
      </c>
      <c r="B550" s="761" t="s">
        <v>650</v>
      </c>
      <c r="C550" s="761" t="s">
        <v>651</v>
      </c>
      <c r="D550" s="748" t="s">
        <v>613</v>
      </c>
      <c r="E550" s="748" t="s">
        <v>613</v>
      </c>
      <c r="F550" s="798">
        <v>802050400</v>
      </c>
      <c r="G550" s="561">
        <v>0</v>
      </c>
    </row>
    <row r="551" spans="1:7" x14ac:dyDescent="0.25">
      <c r="A551" s="796">
        <v>8020505</v>
      </c>
      <c r="B551" s="761" t="s">
        <v>652</v>
      </c>
      <c r="C551" s="761" t="s">
        <v>653</v>
      </c>
      <c r="D551" s="748" t="s">
        <v>613</v>
      </c>
      <c r="E551" s="748" t="s">
        <v>613</v>
      </c>
      <c r="F551" s="798">
        <v>802050500</v>
      </c>
      <c r="G551" s="561">
        <v>0</v>
      </c>
    </row>
    <row r="552" spans="1:7" x14ac:dyDescent="0.25">
      <c r="A552" s="796">
        <v>8020506</v>
      </c>
      <c r="B552" s="761" t="s">
        <v>654</v>
      </c>
      <c r="C552" s="761" t="s">
        <v>655</v>
      </c>
      <c r="D552" s="748" t="s">
        <v>613</v>
      </c>
      <c r="E552" s="748" t="s">
        <v>613</v>
      </c>
      <c r="F552" s="798">
        <v>802050600</v>
      </c>
      <c r="G552" s="561">
        <v>0</v>
      </c>
    </row>
    <row r="553" spans="1:7" x14ac:dyDescent="0.25">
      <c r="A553" s="796">
        <v>8010101</v>
      </c>
      <c r="B553" s="761" t="s">
        <v>656</v>
      </c>
      <c r="C553" s="761" t="s">
        <v>657</v>
      </c>
      <c r="D553" s="748" t="s">
        <v>613</v>
      </c>
      <c r="E553" s="748" t="s">
        <v>613</v>
      </c>
      <c r="F553" s="798" t="s">
        <v>658</v>
      </c>
      <c r="G553" s="561">
        <v>0</v>
      </c>
    </row>
    <row r="554" spans="1:7" x14ac:dyDescent="0.25">
      <c r="A554" s="796">
        <v>8010102</v>
      </c>
      <c r="B554" s="761" t="s">
        <v>659</v>
      </c>
      <c r="C554" s="761" t="s">
        <v>660</v>
      </c>
      <c r="D554" s="748" t="s">
        <v>613</v>
      </c>
      <c r="E554" s="748" t="s">
        <v>613</v>
      </c>
      <c r="F554" s="798">
        <v>801010200</v>
      </c>
      <c r="G554" s="561">
        <v>0</v>
      </c>
    </row>
    <row r="555" spans="1:7" x14ac:dyDescent="0.25">
      <c r="A555" s="796">
        <v>8010103</v>
      </c>
      <c r="B555" s="761" t="s">
        <v>661</v>
      </c>
      <c r="C555" s="761" t="s">
        <v>662</v>
      </c>
      <c r="D555" s="748" t="s">
        <v>613</v>
      </c>
      <c r="E555" s="748" t="s">
        <v>613</v>
      </c>
      <c r="F555" s="798">
        <v>801010300</v>
      </c>
      <c r="G555" s="561">
        <v>0</v>
      </c>
    </row>
    <row r="556" spans="1:7" x14ac:dyDescent="0.25">
      <c r="A556" s="799">
        <v>8100101</v>
      </c>
      <c r="B556" s="760" t="s">
        <v>663</v>
      </c>
      <c r="C556" s="760" t="s">
        <v>664</v>
      </c>
      <c r="D556" s="748" t="s">
        <v>613</v>
      </c>
      <c r="E556" s="748" t="s">
        <v>613</v>
      </c>
      <c r="F556" s="798">
        <v>810010100</v>
      </c>
      <c r="G556" s="561">
        <v>0</v>
      </c>
    </row>
    <row r="557" spans="1:7" x14ac:dyDescent="0.25">
      <c r="A557" s="799">
        <v>8100102</v>
      </c>
      <c r="B557" s="760" t="s">
        <v>665</v>
      </c>
      <c r="C557" s="760" t="s">
        <v>666</v>
      </c>
      <c r="D557" s="748" t="s">
        <v>613</v>
      </c>
      <c r="E557" s="748" t="s">
        <v>613</v>
      </c>
      <c r="F557" s="798">
        <v>810010200</v>
      </c>
      <c r="G557" s="561">
        <v>0</v>
      </c>
    </row>
    <row r="558" spans="1:7" x14ac:dyDescent="0.25">
      <c r="A558" s="799">
        <v>8100103</v>
      </c>
      <c r="B558" s="760" t="s">
        <v>667</v>
      </c>
      <c r="C558" s="760" t="s">
        <v>668</v>
      </c>
      <c r="D558" s="748" t="s">
        <v>613</v>
      </c>
      <c r="E558" s="748" t="s">
        <v>613</v>
      </c>
      <c r="F558" s="798">
        <v>810010300</v>
      </c>
      <c r="G558" s="561">
        <v>0</v>
      </c>
    </row>
    <row r="559" spans="1:7" x14ac:dyDescent="0.25">
      <c r="A559" s="799">
        <v>8100104</v>
      </c>
      <c r="B559" s="760" t="s">
        <v>669</v>
      </c>
      <c r="C559" s="760" t="s">
        <v>670</v>
      </c>
      <c r="D559" s="748" t="s">
        <v>613</v>
      </c>
      <c r="E559" s="748" t="s">
        <v>613</v>
      </c>
      <c r="F559" s="798">
        <v>810010400</v>
      </c>
      <c r="G559" s="561">
        <v>0</v>
      </c>
    </row>
    <row r="560" spans="1:7" x14ac:dyDescent="0.25">
      <c r="A560" s="796">
        <v>8040202</v>
      </c>
      <c r="B560" s="761" t="s">
        <v>671</v>
      </c>
      <c r="C560" s="761" t="s">
        <v>672</v>
      </c>
      <c r="D560" s="748" t="s">
        <v>613</v>
      </c>
      <c r="E560" s="748" t="s">
        <v>613</v>
      </c>
      <c r="F560" s="798">
        <v>804020200</v>
      </c>
      <c r="G560" s="561">
        <v>0</v>
      </c>
    </row>
    <row r="561" spans="1:7" x14ac:dyDescent="0.25">
      <c r="A561" s="796">
        <v>8040203</v>
      </c>
      <c r="B561" s="761" t="s">
        <v>673</v>
      </c>
      <c r="C561" s="761" t="s">
        <v>674</v>
      </c>
      <c r="D561" s="748" t="s">
        <v>613</v>
      </c>
      <c r="E561" s="748" t="s">
        <v>613</v>
      </c>
      <c r="F561" s="798">
        <v>804020300</v>
      </c>
      <c r="G561" s="561">
        <v>0</v>
      </c>
    </row>
    <row r="562" spans="1:7" x14ac:dyDescent="0.25">
      <c r="A562" s="796">
        <v>8040301</v>
      </c>
      <c r="B562" s="800" t="s">
        <v>675</v>
      </c>
      <c r="C562" s="761" t="s">
        <v>676</v>
      </c>
      <c r="D562" s="748" t="s">
        <v>613</v>
      </c>
      <c r="E562" s="748" t="s">
        <v>613</v>
      </c>
      <c r="F562" s="798">
        <v>804030100</v>
      </c>
      <c r="G562" s="561">
        <v>0</v>
      </c>
    </row>
    <row r="563" spans="1:7" x14ac:dyDescent="0.25">
      <c r="A563" s="796">
        <v>8040303</v>
      </c>
      <c r="B563" s="800" t="s">
        <v>677</v>
      </c>
      <c r="C563" s="761" t="s">
        <v>678</v>
      </c>
      <c r="D563" s="748" t="s">
        <v>613</v>
      </c>
      <c r="E563" s="748" t="s">
        <v>613</v>
      </c>
      <c r="F563" s="798">
        <v>804030300</v>
      </c>
      <c r="G563" s="561">
        <v>0</v>
      </c>
    </row>
    <row r="564" spans="1:7" x14ac:dyDescent="0.25">
      <c r="A564" s="796">
        <v>8040304</v>
      </c>
      <c r="B564" s="800" t="s">
        <v>679</v>
      </c>
      <c r="C564" s="761" t="s">
        <v>680</v>
      </c>
      <c r="D564" s="748" t="s">
        <v>613</v>
      </c>
      <c r="E564" s="748" t="s">
        <v>613</v>
      </c>
      <c r="F564" s="798">
        <v>804030400</v>
      </c>
      <c r="G564" s="561">
        <v>0</v>
      </c>
    </row>
    <row r="565" spans="1:7" x14ac:dyDescent="0.25">
      <c r="A565" s="796">
        <v>8090101</v>
      </c>
      <c r="B565" s="761" t="s">
        <v>681</v>
      </c>
      <c r="C565" s="760" t="s">
        <v>682</v>
      </c>
      <c r="D565" s="748" t="s">
        <v>613</v>
      </c>
      <c r="E565" s="748" t="s">
        <v>613</v>
      </c>
      <c r="F565" s="798">
        <v>809010100</v>
      </c>
      <c r="G565" s="561">
        <v>0</v>
      </c>
    </row>
    <row r="566" spans="1:7" x14ac:dyDescent="0.25">
      <c r="A566" s="796">
        <v>8090102</v>
      </c>
      <c r="B566" s="761" t="s">
        <v>683</v>
      </c>
      <c r="C566" s="761" t="s">
        <v>684</v>
      </c>
      <c r="D566" s="748" t="s">
        <v>613</v>
      </c>
      <c r="E566" s="748" t="s">
        <v>613</v>
      </c>
      <c r="F566" s="798">
        <v>809010200</v>
      </c>
      <c r="G566" s="561">
        <v>0</v>
      </c>
    </row>
    <row r="567" spans="1:7" x14ac:dyDescent="0.25">
      <c r="A567" s="796">
        <v>8090103</v>
      </c>
      <c r="B567" s="761" t="s">
        <v>685</v>
      </c>
      <c r="C567" s="760" t="s">
        <v>686</v>
      </c>
      <c r="D567" s="748" t="s">
        <v>613</v>
      </c>
      <c r="E567" s="748" t="s">
        <v>613</v>
      </c>
      <c r="F567" s="798">
        <v>809010300</v>
      </c>
      <c r="G567" s="561">
        <v>0</v>
      </c>
    </row>
    <row r="568" spans="1:7" x14ac:dyDescent="0.25">
      <c r="A568" s="796">
        <v>8090104</v>
      </c>
      <c r="B568" s="761" t="s">
        <v>687</v>
      </c>
      <c r="C568" s="761" t="s">
        <v>688</v>
      </c>
      <c r="D568" s="748" t="s">
        <v>613</v>
      </c>
      <c r="E568" s="748" t="s">
        <v>613</v>
      </c>
      <c r="F568" s="798">
        <v>809010400</v>
      </c>
      <c r="G568" s="561">
        <v>0</v>
      </c>
    </row>
    <row r="569" spans="1:7" x14ac:dyDescent="0.25">
      <c r="A569" s="796">
        <v>8090105</v>
      </c>
      <c r="B569" s="761" t="s">
        <v>689</v>
      </c>
      <c r="C569" s="761" t="s">
        <v>690</v>
      </c>
      <c r="D569" s="748" t="s">
        <v>613</v>
      </c>
      <c r="E569" s="748" t="s">
        <v>613</v>
      </c>
      <c r="F569" s="798">
        <v>809010500</v>
      </c>
      <c r="G569" s="561">
        <v>0</v>
      </c>
    </row>
    <row r="570" spans="1:7" x14ac:dyDescent="0.25">
      <c r="A570" s="796">
        <v>8010104</v>
      </c>
      <c r="B570" s="761" t="s">
        <v>656</v>
      </c>
      <c r="C570" s="761" t="s">
        <v>657</v>
      </c>
      <c r="D570" s="748" t="s">
        <v>613</v>
      </c>
      <c r="E570" s="748" t="s">
        <v>613</v>
      </c>
      <c r="F570" s="798">
        <v>801010400</v>
      </c>
      <c r="G570" s="561">
        <v>0</v>
      </c>
    </row>
    <row r="571" spans="1:7" x14ac:dyDescent="0.25">
      <c r="A571" s="801">
        <v>8020203</v>
      </c>
      <c r="B571" s="37" t="s">
        <v>379</v>
      </c>
      <c r="C571" s="37" t="s">
        <v>691</v>
      </c>
      <c r="D571" s="748" t="s">
        <v>691</v>
      </c>
      <c r="F571" s="748" t="s">
        <v>692</v>
      </c>
      <c r="G571" s="561">
        <v>0</v>
      </c>
    </row>
    <row r="572" spans="1:7" x14ac:dyDescent="0.25">
      <c r="A572" s="95">
        <v>8130101</v>
      </c>
      <c r="B572" s="65" t="s">
        <v>693</v>
      </c>
      <c r="C572" s="65" t="s">
        <v>693</v>
      </c>
      <c r="D572" s="802" t="s">
        <v>693</v>
      </c>
      <c r="F572" s="748">
        <v>813010100</v>
      </c>
      <c r="G572" s="561">
        <v>0</v>
      </c>
    </row>
    <row r="573" spans="1:7" x14ac:dyDescent="0.25">
      <c r="A573" s="95">
        <v>8130102</v>
      </c>
      <c r="B573" s="761" t="s">
        <v>694</v>
      </c>
      <c r="C573" s="761" t="s">
        <v>694</v>
      </c>
      <c r="D573" s="803" t="s">
        <v>694</v>
      </c>
      <c r="F573" s="748">
        <v>813010200</v>
      </c>
      <c r="G573" s="561">
        <v>0</v>
      </c>
    </row>
    <row r="574" spans="1:7" x14ac:dyDescent="0.25">
      <c r="A574" s="95">
        <v>8130103</v>
      </c>
      <c r="B574" s="761" t="s">
        <v>695</v>
      </c>
      <c r="C574" s="761" t="s">
        <v>695</v>
      </c>
      <c r="D574" s="803" t="s">
        <v>695</v>
      </c>
      <c r="F574" s="748">
        <v>813010300</v>
      </c>
      <c r="G574" s="561">
        <v>0</v>
      </c>
    </row>
    <row r="575" spans="1:7" x14ac:dyDescent="0.25">
      <c r="A575" s="95">
        <v>8150101</v>
      </c>
      <c r="B575" s="761" t="s">
        <v>696</v>
      </c>
      <c r="C575" s="761" t="s">
        <v>696</v>
      </c>
      <c r="D575" s="803" t="s">
        <v>696</v>
      </c>
      <c r="F575" s="748">
        <v>815010100</v>
      </c>
      <c r="G575" s="561">
        <v>0</v>
      </c>
    </row>
    <row r="576" spans="1:7" x14ac:dyDescent="0.25">
      <c r="A576" s="95">
        <v>8150102</v>
      </c>
      <c r="B576" s="761" t="s">
        <v>697</v>
      </c>
      <c r="C576" s="761" t="s">
        <v>697</v>
      </c>
      <c r="D576" s="803" t="s">
        <v>697</v>
      </c>
      <c r="F576" s="748">
        <v>815010200</v>
      </c>
      <c r="G576" s="561">
        <v>0</v>
      </c>
    </row>
    <row r="577" spans="1:19" x14ac:dyDescent="0.25">
      <c r="A577" s="95">
        <v>8150103</v>
      </c>
      <c r="B577" s="761" t="s">
        <v>698</v>
      </c>
      <c r="C577" s="761" t="s">
        <v>698</v>
      </c>
      <c r="D577" s="803" t="s">
        <v>698</v>
      </c>
      <c r="F577" s="748">
        <v>815010300</v>
      </c>
      <c r="G577" s="561">
        <v>0</v>
      </c>
    </row>
    <row r="578" spans="1:19" s="560" customFormat="1" ht="15.6" x14ac:dyDescent="0.25">
      <c r="A578" s="804" t="s">
        <v>699</v>
      </c>
      <c r="B578" s="805" t="s">
        <v>700</v>
      </c>
      <c r="C578" s="805" t="s">
        <v>700</v>
      </c>
      <c r="D578" s="805" t="s">
        <v>700</v>
      </c>
      <c r="E578" s="755" t="s">
        <v>613</v>
      </c>
      <c r="F578" s="614">
        <v>812010100</v>
      </c>
      <c r="G578" s="781">
        <v>0</v>
      </c>
      <c r="H578" s="561" t="str">
        <f t="shared" ref="H578" si="1214">B578&amp;C578&amp;$I$2</f>
        <v>转瞬转瞬1</v>
      </c>
      <c r="I578" s="561" t="str">
        <f>IF(IFERROR(INDEX(EffectData!$G:$G,MATCH(H578,EffectData!$C:$C,0)),"")&amp;";"=";","",IFERROR(INDEX(EffectData!$G:$G,MATCH(H578,EffectData!$C:$C,0)),"")&amp;";")</f>
        <v/>
      </c>
      <c r="J578" s="561" t="str">
        <f t="shared" ref="J578" si="1215">B578&amp;C578&amp;$K$2</f>
        <v>转瞬转瞬2</v>
      </c>
      <c r="K578" s="561" t="str">
        <f>IF(IFERROR(INDEX(EffectData!$G:$G,MATCH(J578,EffectData!$C:$C,0)),"")&amp;";"=";","",IFERROR(INDEX(EffectData!$G:$G,MATCH(J578,EffectData!$C:$C,0)),"")&amp;";")</f>
        <v/>
      </c>
      <c r="L578" s="561" t="str">
        <f t="shared" ref="L578" si="1216">B578&amp;C578&amp;$M$2</f>
        <v>转瞬转瞬3</v>
      </c>
      <c r="M578" s="561" t="str">
        <f>IF(IFERROR(INDEX(EffectData!$G:$G,MATCH(L578,EffectData!$C:$C,0)),"")&amp;";"=";","",IFERROR(INDEX(EffectData!$G:$G,MATCH(L578,EffectData!$C:$C,0)),"")&amp;";")</f>
        <v/>
      </c>
      <c r="N578" s="561" t="str">
        <f t="shared" ref="N578" si="1217">B578&amp;C578&amp;$O$2</f>
        <v>转瞬转瞬4</v>
      </c>
      <c r="O578" s="561" t="str">
        <f>IF(IFERROR(INDEX(EffectData!$G:$G,MATCH(N578,EffectData!$C:$C,0)),"")&amp;";"=";","",IFERROR(INDEX(EffectData!$G:$G,MATCH(N578,EffectData!$C:$C,0)),"")&amp;";")</f>
        <v/>
      </c>
      <c r="P578" t="str">
        <f>B578&amp;C578&amp;$P$2</f>
        <v>转瞬转瞬5</v>
      </c>
      <c r="Q578" s="561" t="str">
        <f>IFERROR(INDEX(EffectData!$G:$G,MATCH(P578,EffectData!$C:$C,0)),"")&amp;";"</f>
        <v>;</v>
      </c>
      <c r="R578" t="str">
        <f>B578&amp;C578&amp;$R$2</f>
        <v>转瞬转瞬6</v>
      </c>
      <c r="S578" s="561" t="str">
        <f>IFERROR(INDEX(EffectData!$G:$G,MATCH(R578,EffectData!$C:$C,0)),"")</f>
        <v/>
      </c>
    </row>
    <row r="579" spans="1:19" ht="15.6" x14ac:dyDescent="0.25">
      <c r="A579" s="796">
        <v>8120102</v>
      </c>
      <c r="B579" s="805" t="s">
        <v>701</v>
      </c>
      <c r="C579" s="805" t="s">
        <v>701</v>
      </c>
      <c r="D579" s="805" t="s">
        <v>701</v>
      </c>
      <c r="E579" s="748" t="s">
        <v>613</v>
      </c>
      <c r="F579" s="748">
        <v>812010200</v>
      </c>
      <c r="G579" s="561">
        <v>0</v>
      </c>
    </row>
    <row r="580" spans="1:19" ht="15.6" x14ac:dyDescent="0.25">
      <c r="A580" s="796">
        <v>8120103</v>
      </c>
      <c r="B580" s="805" t="s">
        <v>702</v>
      </c>
      <c r="C580" s="805" t="s">
        <v>702</v>
      </c>
      <c r="D580" s="805" t="s">
        <v>702</v>
      </c>
      <c r="E580" s="748" t="s">
        <v>613</v>
      </c>
      <c r="F580" s="748">
        <v>812010300</v>
      </c>
      <c r="G580" s="561">
        <v>0</v>
      </c>
    </row>
    <row r="581" spans="1:19" x14ac:dyDescent="0.25">
      <c r="A581" s="796">
        <v>8110101</v>
      </c>
      <c r="B581" s="806" t="s">
        <v>703</v>
      </c>
      <c r="C581" s="806" t="s">
        <v>703</v>
      </c>
      <c r="D581" s="806" t="s">
        <v>703</v>
      </c>
      <c r="E581" s="748" t="s">
        <v>613</v>
      </c>
      <c r="F581" s="748">
        <f>A581*100</f>
        <v>811010100</v>
      </c>
      <c r="G581" s="561">
        <v>0</v>
      </c>
    </row>
    <row r="582" spans="1:19" ht="15.6" x14ac:dyDescent="0.25">
      <c r="A582" s="799">
        <v>8110102</v>
      </c>
      <c r="B582" s="805" t="s">
        <v>704</v>
      </c>
      <c r="C582" s="805" t="s">
        <v>704</v>
      </c>
      <c r="D582" s="805" t="s">
        <v>704</v>
      </c>
      <c r="E582" s="748" t="s">
        <v>613</v>
      </c>
      <c r="F582" s="748" t="s">
        <v>705</v>
      </c>
      <c r="G582" s="561">
        <v>0</v>
      </c>
    </row>
    <row r="583" spans="1:19" ht="15.6" x14ac:dyDescent="0.25">
      <c r="A583" s="799">
        <v>8110103</v>
      </c>
      <c r="B583" s="805" t="s">
        <v>706</v>
      </c>
      <c r="C583" s="805" t="s">
        <v>706</v>
      </c>
      <c r="D583" s="805" t="s">
        <v>706</v>
      </c>
      <c r="E583" s="748" t="s">
        <v>613</v>
      </c>
      <c r="F583" s="748">
        <f t="shared" ref="F583:F600" si="1218">A583*100</f>
        <v>811010300</v>
      </c>
      <c r="G583" s="561">
        <v>0</v>
      </c>
    </row>
    <row r="584" spans="1:19" ht="15.6" x14ac:dyDescent="0.25">
      <c r="A584" s="799">
        <v>8100201</v>
      </c>
      <c r="B584" s="805" t="s">
        <v>707</v>
      </c>
      <c r="C584" s="805" t="s">
        <v>707</v>
      </c>
      <c r="D584" s="805" t="s">
        <v>707</v>
      </c>
      <c r="E584" s="748" t="s">
        <v>613</v>
      </c>
      <c r="F584" s="748">
        <f t="shared" si="1218"/>
        <v>810020100</v>
      </c>
      <c r="G584" s="561">
        <v>0</v>
      </c>
    </row>
    <row r="585" spans="1:19" ht="15.6" x14ac:dyDescent="0.25">
      <c r="A585" s="799">
        <v>8100202</v>
      </c>
      <c r="B585" s="805" t="s">
        <v>708</v>
      </c>
      <c r="C585" s="805" t="s">
        <v>708</v>
      </c>
      <c r="D585" s="805" t="s">
        <v>708</v>
      </c>
      <c r="E585" s="748" t="s">
        <v>613</v>
      </c>
      <c r="F585" s="748">
        <f t="shared" si="1218"/>
        <v>810020200</v>
      </c>
      <c r="G585" s="561">
        <v>0</v>
      </c>
    </row>
    <row r="586" spans="1:19" ht="15.6" x14ac:dyDescent="0.25">
      <c r="A586" s="796">
        <v>8010305</v>
      </c>
      <c r="B586" s="805" t="s">
        <v>709</v>
      </c>
      <c r="C586" s="805" t="s">
        <v>709</v>
      </c>
      <c r="D586" s="805" t="s">
        <v>709</v>
      </c>
      <c r="E586" s="748" t="s">
        <v>613</v>
      </c>
      <c r="F586" s="748">
        <f t="shared" si="1218"/>
        <v>801030500</v>
      </c>
      <c r="G586" s="561">
        <v>0</v>
      </c>
    </row>
    <row r="587" spans="1:19" ht="15.6" x14ac:dyDescent="0.25">
      <c r="A587" s="796" t="s">
        <v>710</v>
      </c>
      <c r="B587" s="805" t="s">
        <v>711</v>
      </c>
      <c r="C587" s="805" t="s">
        <v>711</v>
      </c>
      <c r="D587" s="805" t="s">
        <v>711</v>
      </c>
      <c r="E587" s="748" t="s">
        <v>613</v>
      </c>
      <c r="F587" s="748">
        <f t="shared" si="1218"/>
        <v>814010100</v>
      </c>
      <c r="G587" s="561">
        <v>0</v>
      </c>
    </row>
    <row r="588" spans="1:19" ht="15.6" x14ac:dyDescent="0.25">
      <c r="A588" s="796">
        <v>8140102</v>
      </c>
      <c r="B588" s="807" t="s">
        <v>712</v>
      </c>
      <c r="C588" s="807" t="s">
        <v>712</v>
      </c>
      <c r="D588" s="807" t="s">
        <v>712</v>
      </c>
      <c r="E588" s="748" t="s">
        <v>613</v>
      </c>
      <c r="F588" s="748">
        <f t="shared" si="1218"/>
        <v>814010200</v>
      </c>
      <c r="G588" s="561">
        <v>0</v>
      </c>
    </row>
    <row r="589" spans="1:19" x14ac:dyDescent="0.25">
      <c r="A589" s="796">
        <v>8140103</v>
      </c>
      <c r="B589" s="806" t="s">
        <v>713</v>
      </c>
      <c r="C589" s="806" t="s">
        <v>713</v>
      </c>
      <c r="D589" s="806" t="s">
        <v>713</v>
      </c>
      <c r="E589" s="748" t="s">
        <v>613</v>
      </c>
      <c r="F589" s="748">
        <f t="shared" si="1218"/>
        <v>814010300</v>
      </c>
      <c r="G589" s="561">
        <v>0</v>
      </c>
    </row>
    <row r="590" spans="1:19" ht="15.6" x14ac:dyDescent="0.25">
      <c r="A590" s="796">
        <v>8050106</v>
      </c>
      <c r="B590" s="805" t="s">
        <v>714</v>
      </c>
      <c r="C590" s="805" t="s">
        <v>714</v>
      </c>
      <c r="D590" s="805" t="s">
        <v>714</v>
      </c>
      <c r="E590" s="748" t="s">
        <v>613</v>
      </c>
      <c r="F590" s="748">
        <f t="shared" si="1218"/>
        <v>805010600</v>
      </c>
      <c r="G590" s="561">
        <v>0</v>
      </c>
    </row>
    <row r="591" spans="1:19" ht="15.6" x14ac:dyDescent="0.25">
      <c r="A591" s="796">
        <v>8050201</v>
      </c>
      <c r="B591" s="805" t="s">
        <v>689</v>
      </c>
      <c r="C591" s="805" t="s">
        <v>689</v>
      </c>
      <c r="D591" s="805" t="s">
        <v>689</v>
      </c>
      <c r="E591" s="748" t="s">
        <v>613</v>
      </c>
      <c r="F591" s="748">
        <f t="shared" si="1218"/>
        <v>805020100</v>
      </c>
      <c r="G591" s="561">
        <v>0</v>
      </c>
    </row>
    <row r="592" spans="1:19" ht="15.6" x14ac:dyDescent="0.25">
      <c r="A592" s="796">
        <v>8050202</v>
      </c>
      <c r="B592" s="805" t="s">
        <v>715</v>
      </c>
      <c r="C592" s="805" t="s">
        <v>715</v>
      </c>
      <c r="D592" s="805" t="s">
        <v>715</v>
      </c>
      <c r="E592" s="748" t="s">
        <v>613</v>
      </c>
      <c r="F592" s="748">
        <f t="shared" si="1218"/>
        <v>805020200</v>
      </c>
      <c r="G592" s="561">
        <v>0</v>
      </c>
    </row>
    <row r="593" spans="1:10" ht="15.6" x14ac:dyDescent="0.25">
      <c r="A593" s="796">
        <v>8150201</v>
      </c>
      <c r="B593" s="805" t="s">
        <v>716</v>
      </c>
      <c r="C593" s="805" t="s">
        <v>716</v>
      </c>
      <c r="D593" s="805" t="s">
        <v>716</v>
      </c>
      <c r="E593" s="748" t="s">
        <v>613</v>
      </c>
      <c r="F593" s="748">
        <v>815020100</v>
      </c>
      <c r="G593" s="561">
        <v>0</v>
      </c>
    </row>
    <row r="594" spans="1:10" ht="15.6" x14ac:dyDescent="0.25">
      <c r="A594" s="796">
        <v>8150202</v>
      </c>
      <c r="B594" s="805" t="s">
        <v>717</v>
      </c>
      <c r="C594" s="805" t="s">
        <v>717</v>
      </c>
      <c r="D594" s="805" t="s">
        <v>717</v>
      </c>
      <c r="E594" s="748" t="s">
        <v>613</v>
      </c>
      <c r="F594" s="748">
        <f t="shared" si="1218"/>
        <v>815020200</v>
      </c>
      <c r="G594" s="561">
        <v>0</v>
      </c>
    </row>
    <row r="595" spans="1:10" ht="15.6" x14ac:dyDescent="0.25">
      <c r="A595" s="796">
        <v>8040401</v>
      </c>
      <c r="B595" s="807" t="s">
        <v>718</v>
      </c>
      <c r="C595" s="807" t="s">
        <v>718</v>
      </c>
      <c r="D595" s="807" t="s">
        <v>718</v>
      </c>
      <c r="E595" s="748" t="s">
        <v>613</v>
      </c>
      <c r="F595" s="748" t="s">
        <v>719</v>
      </c>
      <c r="G595" s="561">
        <v>0</v>
      </c>
    </row>
    <row r="596" spans="1:10" x14ac:dyDescent="0.25">
      <c r="A596" s="796">
        <v>8040402</v>
      </c>
      <c r="B596" s="806" t="s">
        <v>720</v>
      </c>
      <c r="C596" s="806" t="s">
        <v>720</v>
      </c>
      <c r="D596" s="806" t="s">
        <v>720</v>
      </c>
      <c r="E596" s="748" t="s">
        <v>613</v>
      </c>
      <c r="F596" s="748" t="s">
        <v>721</v>
      </c>
      <c r="G596" s="561">
        <v>0</v>
      </c>
    </row>
    <row r="597" spans="1:10" ht="15.6" x14ac:dyDescent="0.25">
      <c r="A597" s="801">
        <v>8040403</v>
      </c>
      <c r="B597" s="805" t="s">
        <v>722</v>
      </c>
      <c r="C597" s="805" t="s">
        <v>722</v>
      </c>
      <c r="D597" s="805" t="s">
        <v>722</v>
      </c>
      <c r="F597" s="748">
        <f t="shared" si="1218"/>
        <v>804040300</v>
      </c>
      <c r="G597" s="561">
        <v>0</v>
      </c>
    </row>
    <row r="598" spans="1:10" ht="15.6" x14ac:dyDescent="0.25">
      <c r="A598" s="95">
        <v>8090201</v>
      </c>
      <c r="B598" s="805" t="s">
        <v>723</v>
      </c>
      <c r="C598" s="805" t="s">
        <v>723</v>
      </c>
      <c r="D598" s="805" t="s">
        <v>723</v>
      </c>
      <c r="F598" s="748">
        <f t="shared" si="1218"/>
        <v>809020100</v>
      </c>
      <c r="G598" s="561">
        <v>0</v>
      </c>
    </row>
    <row r="599" spans="1:10" ht="15.6" x14ac:dyDescent="0.25">
      <c r="A599" s="95">
        <v>8090202</v>
      </c>
      <c r="B599" s="807" t="s">
        <v>724</v>
      </c>
      <c r="C599" s="807" t="s">
        <v>724</v>
      </c>
      <c r="D599" s="807" t="s">
        <v>724</v>
      </c>
      <c r="F599" s="748">
        <f t="shared" si="1218"/>
        <v>809020200</v>
      </c>
      <c r="G599" s="561">
        <v>0</v>
      </c>
    </row>
    <row r="600" spans="1:10" ht="15.6" x14ac:dyDescent="0.25">
      <c r="A600" s="95">
        <v>8030201</v>
      </c>
      <c r="B600" s="805" t="s">
        <v>725</v>
      </c>
      <c r="C600" s="805" t="s">
        <v>725</v>
      </c>
      <c r="D600" s="805" t="s">
        <v>725</v>
      </c>
      <c r="F600" s="748">
        <f t="shared" si="1218"/>
        <v>803020100</v>
      </c>
      <c r="G600" s="561">
        <v>0</v>
      </c>
    </row>
    <row r="601" spans="1:10" ht="15.6" x14ac:dyDescent="0.25">
      <c r="A601" s="95">
        <v>8030202</v>
      </c>
      <c r="B601" s="805" t="s">
        <v>726</v>
      </c>
      <c r="C601" s="805" t="s">
        <v>726</v>
      </c>
      <c r="D601" s="805" t="s">
        <v>726</v>
      </c>
      <c r="F601" s="748" t="s">
        <v>727</v>
      </c>
      <c r="G601" s="561">
        <v>0</v>
      </c>
    </row>
    <row r="602" spans="1:10" ht="15.6" x14ac:dyDescent="0.25">
      <c r="A602" s="95">
        <v>8030203</v>
      </c>
      <c r="B602" s="807" t="s">
        <v>728</v>
      </c>
      <c r="C602" s="807" t="s">
        <v>728</v>
      </c>
      <c r="D602" s="807" t="s">
        <v>728</v>
      </c>
      <c r="F602" s="748">
        <v>803020300</v>
      </c>
      <c r="G602" s="561">
        <v>0</v>
      </c>
    </row>
    <row r="603" spans="1:10" x14ac:dyDescent="0.25">
      <c r="A603" s="371">
        <v>8020701</v>
      </c>
      <c r="B603" s="516" t="s">
        <v>729</v>
      </c>
      <c r="C603" s="516" t="s">
        <v>729</v>
      </c>
      <c r="D603" s="516" t="s">
        <v>729</v>
      </c>
      <c r="E603" s="748" t="s">
        <v>613</v>
      </c>
      <c r="F603" s="748">
        <f t="shared" ref="F603:F612" si="1219">A603*100</f>
        <v>802070100</v>
      </c>
      <c r="G603" s="561">
        <v>0</v>
      </c>
    </row>
    <row r="604" spans="1:10" x14ac:dyDescent="0.25">
      <c r="A604" s="371">
        <v>8020702</v>
      </c>
      <c r="B604" s="516" t="s">
        <v>730</v>
      </c>
      <c r="C604" s="516" t="s">
        <v>730</v>
      </c>
      <c r="D604" s="516" t="s">
        <v>730</v>
      </c>
      <c r="E604" s="748" t="s">
        <v>613</v>
      </c>
      <c r="F604" s="748">
        <f t="shared" si="1219"/>
        <v>802070200</v>
      </c>
      <c r="G604" s="561">
        <v>0</v>
      </c>
    </row>
    <row r="605" spans="1:10" x14ac:dyDescent="0.25">
      <c r="A605" s="371">
        <v>8060201</v>
      </c>
      <c r="B605" s="371" t="s">
        <v>731</v>
      </c>
      <c r="C605" s="371" t="s">
        <v>731</v>
      </c>
      <c r="D605" s="371" t="s">
        <v>731</v>
      </c>
      <c r="E605" s="748" t="s">
        <v>613</v>
      </c>
      <c r="F605" s="748">
        <f t="shared" si="1219"/>
        <v>806020100</v>
      </c>
      <c r="G605" s="561">
        <v>0</v>
      </c>
    </row>
    <row r="606" spans="1:10" x14ac:dyDescent="0.25">
      <c r="A606" s="371">
        <v>8060202</v>
      </c>
      <c r="B606" s="371" t="s">
        <v>732</v>
      </c>
      <c r="C606" s="371" t="s">
        <v>732</v>
      </c>
      <c r="D606" s="371" t="s">
        <v>732</v>
      </c>
      <c r="E606" s="748" t="s">
        <v>613</v>
      </c>
      <c r="F606" s="748">
        <f t="shared" si="1219"/>
        <v>806020200</v>
      </c>
      <c r="G606" s="561">
        <v>0</v>
      </c>
    </row>
    <row r="607" spans="1:10" x14ac:dyDescent="0.25">
      <c r="A607" s="371">
        <v>8010401</v>
      </c>
      <c r="B607" s="518" t="s">
        <v>733</v>
      </c>
      <c r="C607" s="518" t="s">
        <v>733</v>
      </c>
      <c r="D607" s="518" t="s">
        <v>733</v>
      </c>
      <c r="F607" s="748">
        <f t="shared" si="1219"/>
        <v>801040100</v>
      </c>
      <c r="G607" s="561">
        <v>0</v>
      </c>
    </row>
    <row r="608" spans="1:10" x14ac:dyDescent="0.25">
      <c r="A608" s="371">
        <v>8010402</v>
      </c>
      <c r="B608" s="518" t="s">
        <v>734</v>
      </c>
      <c r="C608" s="518" t="s">
        <v>734</v>
      </c>
      <c r="D608" s="518" t="s">
        <v>734</v>
      </c>
      <c r="F608" s="748">
        <f t="shared" si="1219"/>
        <v>801040200</v>
      </c>
      <c r="G608" s="561">
        <v>0</v>
      </c>
      <c r="H608" s="518"/>
      <c r="I608" s="518"/>
      <c r="J608" s="518"/>
    </row>
    <row r="609" spans="1:14" x14ac:dyDescent="0.25">
      <c r="A609" s="519">
        <v>8100301</v>
      </c>
      <c r="B609" s="53" t="s">
        <v>735</v>
      </c>
      <c r="C609" s="53" t="s">
        <v>735</v>
      </c>
      <c r="D609" s="53" t="s">
        <v>735</v>
      </c>
      <c r="F609" s="748">
        <f t="shared" si="1219"/>
        <v>810030100</v>
      </c>
      <c r="G609" s="561">
        <v>0</v>
      </c>
    </row>
    <row r="610" spans="1:14" x14ac:dyDescent="0.25">
      <c r="A610" s="520" t="s">
        <v>736</v>
      </c>
      <c r="B610" s="521" t="s">
        <v>737</v>
      </c>
      <c r="C610" s="521" t="s">
        <v>737</v>
      </c>
      <c r="D610" s="521" t="s">
        <v>737</v>
      </c>
      <c r="F610" s="748">
        <f t="shared" si="1219"/>
        <v>810030200</v>
      </c>
      <c r="G610" s="561">
        <v>0</v>
      </c>
    </row>
    <row r="611" spans="1:14" x14ac:dyDescent="0.25">
      <c r="A611" s="519">
        <v>8100401</v>
      </c>
      <c r="B611" s="53" t="s">
        <v>738</v>
      </c>
      <c r="C611" s="53" t="s">
        <v>738</v>
      </c>
      <c r="D611" s="53" t="s">
        <v>738</v>
      </c>
      <c r="F611" s="748">
        <f t="shared" si="1219"/>
        <v>810040100</v>
      </c>
      <c r="G611" s="561">
        <v>0</v>
      </c>
    </row>
    <row r="612" spans="1:14" x14ac:dyDescent="0.25">
      <c r="A612" s="520" t="s">
        <v>739</v>
      </c>
      <c r="B612" s="521" t="s">
        <v>740</v>
      </c>
      <c r="C612" s="521" t="s">
        <v>740</v>
      </c>
      <c r="D612" s="521" t="s">
        <v>740</v>
      </c>
      <c r="F612" s="748">
        <f t="shared" si="1219"/>
        <v>810040200</v>
      </c>
      <c r="G612" s="561">
        <v>0</v>
      </c>
    </row>
    <row r="613" spans="1:14" x14ac:dyDescent="0.25">
      <c r="A613" s="759">
        <v>8130201</v>
      </c>
      <c r="B613" s="53" t="s">
        <v>741</v>
      </c>
      <c r="C613" s="53" t="s">
        <v>741</v>
      </c>
      <c r="D613" s="53" t="s">
        <v>741</v>
      </c>
      <c r="F613" s="798" t="s">
        <v>742</v>
      </c>
      <c r="G613" s="561">
        <v>0</v>
      </c>
    </row>
    <row r="614" spans="1:14" x14ac:dyDescent="0.25">
      <c r="A614" s="759">
        <v>8130202</v>
      </c>
      <c r="B614" s="521" t="s">
        <v>743</v>
      </c>
      <c r="C614" s="521" t="s">
        <v>743</v>
      </c>
      <c r="D614" s="521" t="s">
        <v>743</v>
      </c>
      <c r="F614" s="748">
        <f t="shared" ref="F614" si="1220">A614*100</f>
        <v>813020200</v>
      </c>
      <c r="G614" s="561">
        <v>0</v>
      </c>
    </row>
    <row r="615" spans="1:14" x14ac:dyDescent="0.25">
      <c r="A615" s="808">
        <v>8050101</v>
      </c>
      <c r="B615" s="808" t="s">
        <v>473</v>
      </c>
      <c r="C615" s="809" t="s">
        <v>744</v>
      </c>
      <c r="D615" s="808" t="s">
        <v>744</v>
      </c>
      <c r="E615" s="808"/>
      <c r="F615" s="808" t="s">
        <v>745</v>
      </c>
      <c r="G615" s="70">
        <v>0</v>
      </c>
    </row>
    <row r="616" spans="1:14" x14ac:dyDescent="0.25">
      <c r="A616" s="810">
        <v>8050103</v>
      </c>
      <c r="B616" s="748" t="s">
        <v>473</v>
      </c>
      <c r="C616" s="811" t="s">
        <v>746</v>
      </c>
      <c r="D616" s="748" t="s">
        <v>746</v>
      </c>
      <c r="F616" s="748" t="s">
        <v>747</v>
      </c>
      <c r="G616" s="561">
        <v>0</v>
      </c>
    </row>
    <row r="617" spans="1:14" x14ac:dyDescent="0.25">
      <c r="A617" s="808">
        <v>8050104</v>
      </c>
      <c r="B617" s="808" t="s">
        <v>473</v>
      </c>
      <c r="C617" s="809" t="s">
        <v>748</v>
      </c>
      <c r="D617" s="808" t="s">
        <v>748</v>
      </c>
      <c r="E617" s="808"/>
      <c r="F617" s="808" t="s">
        <v>749</v>
      </c>
      <c r="G617" s="70">
        <v>0</v>
      </c>
    </row>
    <row r="618" spans="1:14" x14ac:dyDescent="0.25">
      <c r="A618" s="808">
        <v>8050105</v>
      </c>
      <c r="B618" s="808" t="s">
        <v>473</v>
      </c>
      <c r="C618" s="809" t="s">
        <v>750</v>
      </c>
      <c r="D618" s="808" t="s">
        <v>750</v>
      </c>
      <c r="E618" s="808"/>
      <c r="F618" s="808">
        <v>805010500</v>
      </c>
      <c r="G618" s="70">
        <v>0</v>
      </c>
    </row>
    <row r="619" spans="1:14" x14ac:dyDescent="0.25">
      <c r="A619" s="808">
        <v>8050107</v>
      </c>
      <c r="B619" s="808" t="s">
        <v>507</v>
      </c>
      <c r="C619" s="809" t="s">
        <v>751</v>
      </c>
      <c r="D619" s="808" t="s">
        <v>751</v>
      </c>
      <c r="E619" s="808"/>
      <c r="F619" s="808">
        <v>805010700</v>
      </c>
      <c r="G619" s="70">
        <v>0</v>
      </c>
    </row>
    <row r="620" spans="1:14" x14ac:dyDescent="0.25">
      <c r="A620" s="808">
        <v>8040101</v>
      </c>
      <c r="B620" s="808" t="s">
        <v>439</v>
      </c>
      <c r="C620" s="809" t="s">
        <v>752</v>
      </c>
      <c r="D620" s="808" t="s">
        <v>752</v>
      </c>
      <c r="E620" s="808"/>
      <c r="F620" s="808">
        <v>804010100</v>
      </c>
      <c r="G620" s="70">
        <v>0</v>
      </c>
    </row>
    <row r="621" spans="1:14" x14ac:dyDescent="0.25">
      <c r="A621" s="808">
        <v>8040104</v>
      </c>
      <c r="B621" s="808" t="s">
        <v>439</v>
      </c>
      <c r="C621" s="809" t="s">
        <v>753</v>
      </c>
      <c r="D621" s="808" t="s">
        <v>753</v>
      </c>
      <c r="E621" s="808"/>
      <c r="F621" s="808">
        <v>804010400</v>
      </c>
      <c r="G621" s="70">
        <v>0</v>
      </c>
    </row>
    <row r="622" spans="1:14" s="557" customFormat="1" x14ac:dyDescent="0.25">
      <c r="A622" s="812">
        <v>8060101</v>
      </c>
      <c r="B622" s="812" t="s">
        <v>491</v>
      </c>
      <c r="C622" s="812" t="s">
        <v>754</v>
      </c>
      <c r="D622" s="812" t="s">
        <v>754</v>
      </c>
      <c r="E622" s="812"/>
      <c r="F622" s="812" t="s">
        <v>755</v>
      </c>
      <c r="G622" s="813">
        <v>0</v>
      </c>
      <c r="H622" s="564"/>
      <c r="I622" s="564"/>
      <c r="J622" s="564"/>
      <c r="K622" s="564"/>
      <c r="L622" s="564"/>
      <c r="M622" s="564"/>
      <c r="N622" s="564"/>
    </row>
    <row r="623" spans="1:14" s="557" customFormat="1" x14ac:dyDescent="0.25">
      <c r="A623" s="812">
        <v>8060102</v>
      </c>
      <c r="B623" s="812" t="s">
        <v>491</v>
      </c>
      <c r="C623" s="812" t="s">
        <v>756</v>
      </c>
      <c r="D623" s="812" t="s">
        <v>756</v>
      </c>
      <c r="E623" s="812"/>
      <c r="F623" s="812" t="s">
        <v>757</v>
      </c>
      <c r="G623" s="813">
        <v>0</v>
      </c>
      <c r="H623" s="564"/>
      <c r="I623" s="564"/>
      <c r="J623" s="564"/>
      <c r="K623" s="564"/>
      <c r="L623" s="564"/>
      <c r="M623" s="564"/>
      <c r="N623" s="564"/>
    </row>
    <row r="624" spans="1:14" s="557" customFormat="1" x14ac:dyDescent="0.25">
      <c r="A624" s="812">
        <v>8060103</v>
      </c>
      <c r="B624" s="812" t="s">
        <v>491</v>
      </c>
      <c r="C624" s="812" t="s">
        <v>758</v>
      </c>
      <c r="D624" s="812" t="s">
        <v>758</v>
      </c>
      <c r="E624" s="812"/>
      <c r="F624" s="812" t="s">
        <v>759</v>
      </c>
      <c r="G624" s="813">
        <v>0</v>
      </c>
      <c r="H624" s="564"/>
      <c r="I624" s="564"/>
      <c r="J624" s="564"/>
      <c r="K624" s="564"/>
      <c r="L624" s="564"/>
      <c r="M624" s="564"/>
      <c r="N624" s="564"/>
    </row>
    <row r="625" spans="1:14" s="557" customFormat="1" x14ac:dyDescent="0.25">
      <c r="A625" s="812">
        <v>8010301</v>
      </c>
      <c r="B625" s="812" t="s">
        <v>371</v>
      </c>
      <c r="C625" s="812" t="s">
        <v>760</v>
      </c>
      <c r="D625" s="812" t="s">
        <v>760</v>
      </c>
      <c r="E625" s="812"/>
      <c r="F625" s="812">
        <v>801030100</v>
      </c>
      <c r="G625" s="813">
        <v>0</v>
      </c>
      <c r="H625" s="564"/>
      <c r="I625" s="564"/>
      <c r="J625" s="564"/>
      <c r="K625" s="564"/>
      <c r="L625" s="564"/>
      <c r="M625" s="564"/>
      <c r="N625" s="564"/>
    </row>
    <row r="626" spans="1:14" s="557" customFormat="1" x14ac:dyDescent="0.25">
      <c r="A626" s="812">
        <v>8010306</v>
      </c>
      <c r="B626" s="812" t="s">
        <v>371</v>
      </c>
      <c r="C626" s="812" t="s">
        <v>761</v>
      </c>
      <c r="D626" s="812" t="s">
        <v>761</v>
      </c>
      <c r="E626" s="812"/>
      <c r="F626" s="812">
        <v>801030600</v>
      </c>
      <c r="G626" s="813">
        <v>0</v>
      </c>
      <c r="H626" s="564"/>
      <c r="I626" s="564"/>
      <c r="J626" s="564"/>
      <c r="K626" s="564"/>
      <c r="L626" s="564"/>
      <c r="M626" s="564"/>
      <c r="N626" s="564"/>
    </row>
    <row r="627" spans="1:14" s="557" customFormat="1" x14ac:dyDescent="0.25">
      <c r="A627" s="812">
        <v>8010307</v>
      </c>
      <c r="B627" s="812" t="s">
        <v>560</v>
      </c>
      <c r="C627" s="812" t="s">
        <v>762</v>
      </c>
      <c r="D627" s="812" t="s">
        <v>762</v>
      </c>
      <c r="E627" s="812"/>
      <c r="F627" s="812">
        <v>801030700</v>
      </c>
      <c r="G627" s="813">
        <v>0</v>
      </c>
      <c r="H627" s="564"/>
      <c r="I627" s="564"/>
      <c r="J627" s="564"/>
      <c r="K627" s="564"/>
      <c r="L627" s="564"/>
      <c r="M627" s="564"/>
      <c r="N627" s="564"/>
    </row>
    <row r="628" spans="1:14" s="557" customFormat="1" x14ac:dyDescent="0.25">
      <c r="A628" s="812">
        <v>8040201</v>
      </c>
      <c r="B628" s="812" t="s">
        <v>447</v>
      </c>
      <c r="C628" s="812" t="s">
        <v>763</v>
      </c>
      <c r="D628" s="812" t="s">
        <v>763</v>
      </c>
      <c r="E628" s="812"/>
      <c r="F628" s="812">
        <v>804020100</v>
      </c>
      <c r="G628" s="813">
        <v>0</v>
      </c>
      <c r="H628" s="564"/>
      <c r="I628" s="564"/>
      <c r="J628" s="564"/>
      <c r="K628" s="564"/>
      <c r="L628" s="564"/>
      <c r="M628" s="564"/>
      <c r="N628" s="564"/>
    </row>
    <row r="629" spans="1:14" s="557" customFormat="1" x14ac:dyDescent="0.25">
      <c r="A629" s="812">
        <v>8040204</v>
      </c>
      <c r="B629" s="812" t="s">
        <v>447</v>
      </c>
      <c r="C629" s="812" t="s">
        <v>764</v>
      </c>
      <c r="D629" s="812" t="s">
        <v>764</v>
      </c>
      <c r="E629" s="812"/>
      <c r="F629" s="812">
        <v>804020400</v>
      </c>
      <c r="G629" s="813">
        <v>0</v>
      </c>
      <c r="H629" s="564"/>
      <c r="I629" s="564"/>
      <c r="J629" s="564"/>
      <c r="K629" s="564"/>
      <c r="L629" s="564"/>
      <c r="M629" s="564"/>
      <c r="N629" s="564"/>
    </row>
    <row r="630" spans="1:14" s="557" customFormat="1" x14ac:dyDescent="0.25">
      <c r="A630" s="812">
        <v>8030102</v>
      </c>
      <c r="B630" s="812" t="s">
        <v>421</v>
      </c>
      <c r="C630" s="812" t="s">
        <v>765</v>
      </c>
      <c r="D630" s="812" t="s">
        <v>765</v>
      </c>
      <c r="E630" s="812"/>
      <c r="F630" s="812">
        <v>803010200</v>
      </c>
      <c r="G630" s="813">
        <v>0</v>
      </c>
      <c r="H630" s="564"/>
      <c r="I630" s="564"/>
      <c r="J630" s="564"/>
      <c r="K630" s="564"/>
      <c r="L630" s="564"/>
      <c r="M630" s="564"/>
      <c r="N630" s="564"/>
    </row>
    <row r="631" spans="1:14" s="557" customFormat="1" x14ac:dyDescent="0.25">
      <c r="A631" s="812">
        <v>8030103</v>
      </c>
      <c r="B631" s="812" t="s">
        <v>421</v>
      </c>
      <c r="C631" s="812" t="s">
        <v>766</v>
      </c>
      <c r="D631" s="812" t="s">
        <v>766</v>
      </c>
      <c r="E631" s="812"/>
      <c r="F631" s="812" t="s">
        <v>767</v>
      </c>
      <c r="G631" s="813">
        <v>0</v>
      </c>
      <c r="H631" s="564"/>
      <c r="I631" s="564"/>
      <c r="J631" s="564"/>
      <c r="K631" s="564"/>
      <c r="L631" s="564"/>
      <c r="M631" s="564"/>
      <c r="N631" s="564"/>
    </row>
    <row r="632" spans="1:14" s="557" customFormat="1" x14ac:dyDescent="0.25">
      <c r="A632" s="812">
        <v>8040305</v>
      </c>
      <c r="B632" s="812" t="s">
        <v>456</v>
      </c>
      <c r="C632" s="812" t="s">
        <v>768</v>
      </c>
      <c r="D632" s="812" t="s">
        <v>768</v>
      </c>
      <c r="E632" s="812"/>
      <c r="F632" s="812">
        <v>804030500</v>
      </c>
      <c r="G632" s="813">
        <v>0</v>
      </c>
      <c r="H632" s="564"/>
      <c r="I632" s="564"/>
      <c r="J632" s="564"/>
      <c r="K632" s="564"/>
      <c r="L632" s="564"/>
      <c r="M632" s="564"/>
      <c r="N632" s="564"/>
    </row>
    <row r="633" spans="1:14" s="557" customFormat="1" x14ac:dyDescent="0.25">
      <c r="A633" s="812">
        <v>8040306</v>
      </c>
      <c r="B633" s="812" t="s">
        <v>516</v>
      </c>
      <c r="C633" s="812" t="s">
        <v>769</v>
      </c>
      <c r="D633" s="812" t="s">
        <v>769</v>
      </c>
      <c r="E633" s="812"/>
      <c r="F633" s="812">
        <v>804030600</v>
      </c>
      <c r="G633" s="813">
        <v>0</v>
      </c>
      <c r="H633" s="564"/>
      <c r="I633" s="564"/>
      <c r="J633" s="564"/>
      <c r="K633" s="564"/>
      <c r="L633" s="564"/>
      <c r="M633" s="564"/>
      <c r="N633" s="564"/>
    </row>
    <row r="634" spans="1:14" x14ac:dyDescent="0.25">
      <c r="A634" s="808">
        <v>8020201</v>
      </c>
      <c r="B634" s="808" t="s">
        <v>379</v>
      </c>
      <c r="C634" s="809" t="s">
        <v>770</v>
      </c>
      <c r="D634" s="808" t="s">
        <v>770</v>
      </c>
      <c r="E634" s="808"/>
      <c r="F634" s="808">
        <v>802020100</v>
      </c>
      <c r="G634" s="70">
        <v>0</v>
      </c>
    </row>
    <row r="635" spans="1:14" x14ac:dyDescent="0.25">
      <c r="A635" s="808">
        <v>8050102</v>
      </c>
      <c r="B635" s="808" t="s">
        <v>473</v>
      </c>
      <c r="C635" s="809" t="s">
        <v>771</v>
      </c>
      <c r="D635" s="808" t="s">
        <v>771</v>
      </c>
      <c r="E635" s="808"/>
      <c r="F635" s="808">
        <v>805010200</v>
      </c>
      <c r="G635" s="70">
        <v>0</v>
      </c>
    </row>
    <row r="636" spans="1:14" x14ac:dyDescent="0.25">
      <c r="A636" s="808">
        <v>8040102</v>
      </c>
      <c r="B636" s="808" t="s">
        <v>439</v>
      </c>
      <c r="C636" s="809" t="s">
        <v>772</v>
      </c>
      <c r="D636" s="808" t="s">
        <v>772</v>
      </c>
      <c r="E636" s="808"/>
      <c r="F636" s="808">
        <v>804010200</v>
      </c>
      <c r="G636" s="70">
        <v>0</v>
      </c>
    </row>
    <row r="637" spans="1:14" x14ac:dyDescent="0.25">
      <c r="A637" s="808">
        <v>8040103</v>
      </c>
      <c r="B637" s="808" t="s">
        <v>439</v>
      </c>
      <c r="C637" s="809" t="s">
        <v>773</v>
      </c>
      <c r="D637" s="808" t="s">
        <v>773</v>
      </c>
      <c r="E637" s="808"/>
      <c r="F637" s="808">
        <v>804010300</v>
      </c>
      <c r="G637" s="70">
        <v>0</v>
      </c>
    </row>
    <row r="638" spans="1:14" x14ac:dyDescent="0.25">
      <c r="A638" s="808">
        <v>8060104</v>
      </c>
      <c r="B638" s="808" t="s">
        <v>491</v>
      </c>
      <c r="C638" s="808" t="s">
        <v>774</v>
      </c>
      <c r="D638" s="808" t="s">
        <v>774</v>
      </c>
      <c r="E638" s="808"/>
      <c r="F638" s="808">
        <v>806010400</v>
      </c>
      <c r="G638" s="70">
        <v>0</v>
      </c>
    </row>
    <row r="639" spans="1:14" x14ac:dyDescent="0.25">
      <c r="A639" s="808">
        <v>8060105</v>
      </c>
      <c r="B639" s="808" t="s">
        <v>491</v>
      </c>
      <c r="C639" s="808" t="s">
        <v>775</v>
      </c>
      <c r="D639" s="808" t="s">
        <v>775</v>
      </c>
      <c r="E639" s="808"/>
      <c r="F639" s="808">
        <v>806010500</v>
      </c>
      <c r="G639" s="70">
        <v>0</v>
      </c>
    </row>
    <row r="640" spans="1:14" x14ac:dyDescent="0.25">
      <c r="A640" s="808">
        <v>8010205</v>
      </c>
      <c r="B640" s="808" t="s">
        <v>362</v>
      </c>
      <c r="C640" s="808" t="s">
        <v>776</v>
      </c>
      <c r="D640" s="808" t="s">
        <v>776</v>
      </c>
      <c r="E640" s="808"/>
      <c r="F640" s="808">
        <v>801020500</v>
      </c>
      <c r="G640" s="70">
        <v>0</v>
      </c>
    </row>
    <row r="641" spans="1:7" x14ac:dyDescent="0.25">
      <c r="A641" s="808">
        <v>8030101</v>
      </c>
      <c r="B641" s="808" t="s">
        <v>421</v>
      </c>
      <c r="C641" s="808" t="s">
        <v>777</v>
      </c>
      <c r="D641" s="808" t="s">
        <v>777</v>
      </c>
      <c r="E641" s="808"/>
      <c r="F641" s="808">
        <v>803010100</v>
      </c>
      <c r="G641" s="70">
        <v>0</v>
      </c>
    </row>
    <row r="642" spans="1:7" x14ac:dyDescent="0.25">
      <c r="A642" s="808">
        <v>8030104</v>
      </c>
      <c r="B642" s="808" t="s">
        <v>421</v>
      </c>
      <c r="C642" s="808" t="s">
        <v>778</v>
      </c>
      <c r="D642" s="808" t="s">
        <v>778</v>
      </c>
      <c r="E642" s="808"/>
      <c r="F642" s="808">
        <v>803010400</v>
      </c>
      <c r="G642" s="70">
        <v>0</v>
      </c>
    </row>
    <row r="643" spans="1:7" x14ac:dyDescent="0.25">
      <c r="A643" s="808">
        <v>8030105</v>
      </c>
      <c r="B643" s="808" t="s">
        <v>421</v>
      </c>
      <c r="C643" s="808" t="s">
        <v>779</v>
      </c>
      <c r="D643" s="808" t="s">
        <v>779</v>
      </c>
      <c r="E643" s="808"/>
      <c r="F643" s="808">
        <v>803010500</v>
      </c>
      <c r="G643" s="70">
        <v>0</v>
      </c>
    </row>
    <row r="644" spans="1:7" x14ac:dyDescent="0.25">
      <c r="A644" s="808">
        <v>8040302</v>
      </c>
      <c r="B644" s="808" t="s">
        <v>456</v>
      </c>
      <c r="C644" s="808" t="s">
        <v>780</v>
      </c>
      <c r="D644" s="808" t="s">
        <v>780</v>
      </c>
      <c r="E644" s="808"/>
      <c r="F644" s="808">
        <v>804030200</v>
      </c>
      <c r="G644" s="70">
        <v>0</v>
      </c>
    </row>
    <row r="645" spans="1:7" x14ac:dyDescent="0.25">
      <c r="A645" s="796">
        <v>9999999</v>
      </c>
      <c r="B645" s="761" t="s">
        <v>781</v>
      </c>
      <c r="C645" s="761" t="s">
        <v>657</v>
      </c>
      <c r="D645" s="748" t="s">
        <v>613</v>
      </c>
      <c r="E645" s="748" t="s">
        <v>613</v>
      </c>
      <c r="F645" s="798">
        <v>801010400</v>
      </c>
      <c r="G645" s="561">
        <v>0</v>
      </c>
    </row>
    <row r="646" spans="1:7" x14ac:dyDescent="0.25">
      <c r="A646" s="221">
        <v>102403</v>
      </c>
      <c r="B646" s="221" t="s">
        <v>782</v>
      </c>
      <c r="C646" s="221" t="s">
        <v>782</v>
      </c>
      <c r="D646" s="221" t="s">
        <v>782</v>
      </c>
      <c r="E646" s="221"/>
      <c r="F646" s="221" t="s">
        <v>783</v>
      </c>
      <c r="G646" s="70">
        <v>0</v>
      </c>
    </row>
    <row r="647" spans="1:7" x14ac:dyDescent="0.25">
      <c r="A647" s="221">
        <v>102503</v>
      </c>
      <c r="B647" s="221" t="s">
        <v>784</v>
      </c>
      <c r="C647" s="221" t="s">
        <v>784</v>
      </c>
      <c r="D647" s="221" t="s">
        <v>784</v>
      </c>
      <c r="E647" s="221"/>
      <c r="F647" s="221" t="s">
        <v>785</v>
      </c>
      <c r="G647" s="70">
        <v>0</v>
      </c>
    </row>
    <row r="648" spans="1:7" x14ac:dyDescent="0.25">
      <c r="A648" s="221">
        <v>102804</v>
      </c>
      <c r="B648" s="221" t="s">
        <v>786</v>
      </c>
      <c r="C648" s="221" t="s">
        <v>786</v>
      </c>
      <c r="D648" s="221" t="s">
        <v>786</v>
      </c>
      <c r="E648" s="221"/>
      <c r="F648" s="221" t="s">
        <v>787</v>
      </c>
      <c r="G648" s="70">
        <v>0</v>
      </c>
    </row>
    <row r="649" spans="1:7" x14ac:dyDescent="0.25">
      <c r="A649" s="221">
        <v>102705</v>
      </c>
      <c r="B649" s="221" t="s">
        <v>622</v>
      </c>
      <c r="C649" s="221" t="s">
        <v>622</v>
      </c>
      <c r="D649" s="221" t="s">
        <v>622</v>
      </c>
      <c r="E649" s="221"/>
      <c r="F649" s="221" t="s">
        <v>788</v>
      </c>
      <c r="G649" s="70">
        <v>0</v>
      </c>
    </row>
    <row r="650" spans="1:7" x14ac:dyDescent="0.25">
      <c r="A650" s="221">
        <v>102805</v>
      </c>
      <c r="B650" s="221" t="s">
        <v>789</v>
      </c>
      <c r="C650" s="221" t="s">
        <v>789</v>
      </c>
      <c r="D650" s="221" t="s">
        <v>789</v>
      </c>
      <c r="E650" s="221"/>
      <c r="F650" s="221" t="s">
        <v>790</v>
      </c>
      <c r="G650" s="70">
        <v>0</v>
      </c>
    </row>
    <row r="651" spans="1:7" x14ac:dyDescent="0.25">
      <c r="A651" s="221">
        <v>102506</v>
      </c>
      <c r="B651" s="221" t="s">
        <v>791</v>
      </c>
      <c r="C651" s="221" t="s">
        <v>791</v>
      </c>
      <c r="D651" s="221" t="s">
        <v>791</v>
      </c>
      <c r="E651" s="221"/>
      <c r="F651" s="221" t="s">
        <v>792</v>
      </c>
      <c r="G651" s="70">
        <v>0</v>
      </c>
    </row>
    <row r="652" spans="1:7" x14ac:dyDescent="0.25">
      <c r="A652" s="221">
        <v>102606</v>
      </c>
      <c r="B652" s="221" t="s">
        <v>793</v>
      </c>
      <c r="C652" s="221" t="s">
        <v>793</v>
      </c>
      <c r="D652" s="221" t="s">
        <v>793</v>
      </c>
      <c r="E652" s="221"/>
      <c r="F652" s="221" t="s">
        <v>794</v>
      </c>
      <c r="G652" s="70">
        <v>0</v>
      </c>
    </row>
    <row r="653" spans="1:7" x14ac:dyDescent="0.25">
      <c r="A653" s="221">
        <v>102707</v>
      </c>
      <c r="B653" s="221" t="s">
        <v>795</v>
      </c>
      <c r="C653" s="221" t="s">
        <v>795</v>
      </c>
      <c r="D653" s="221" t="s">
        <v>795</v>
      </c>
      <c r="E653" s="221"/>
      <c r="F653" s="221" t="s">
        <v>796</v>
      </c>
      <c r="G653" s="70">
        <v>0</v>
      </c>
    </row>
    <row r="654" spans="1:7" x14ac:dyDescent="0.25">
      <c r="A654" s="221">
        <v>101303</v>
      </c>
      <c r="B654" s="221" t="s">
        <v>797</v>
      </c>
      <c r="C654" s="221" t="s">
        <v>797</v>
      </c>
      <c r="D654" s="221" t="s">
        <v>797</v>
      </c>
      <c r="E654" s="221"/>
      <c r="F654" s="221" t="s">
        <v>798</v>
      </c>
      <c r="G654" s="70">
        <v>0</v>
      </c>
    </row>
    <row r="655" spans="1:7" x14ac:dyDescent="0.25">
      <c r="A655" s="221">
        <v>101503</v>
      </c>
      <c r="B655" s="221" t="s">
        <v>799</v>
      </c>
      <c r="C655" s="221" t="s">
        <v>799</v>
      </c>
      <c r="D655" s="221" t="s">
        <v>799</v>
      </c>
      <c r="E655" s="221"/>
      <c r="F655" s="221" t="s">
        <v>800</v>
      </c>
      <c r="G655" s="70">
        <v>0</v>
      </c>
    </row>
    <row r="656" spans="1:7" x14ac:dyDescent="0.25">
      <c r="A656" s="221">
        <v>101304</v>
      </c>
      <c r="B656" s="221" t="s">
        <v>801</v>
      </c>
      <c r="C656" s="221" t="s">
        <v>801</v>
      </c>
      <c r="D656" s="221" t="s">
        <v>801</v>
      </c>
      <c r="E656" s="221"/>
      <c r="F656" s="221" t="s">
        <v>802</v>
      </c>
      <c r="G656" s="70">
        <v>0</v>
      </c>
    </row>
    <row r="657" spans="1:7" x14ac:dyDescent="0.25">
      <c r="A657" s="221">
        <v>101306</v>
      </c>
      <c r="B657" s="221" t="s">
        <v>803</v>
      </c>
      <c r="C657" s="221" t="s">
        <v>803</v>
      </c>
      <c r="D657" s="221" t="s">
        <v>803</v>
      </c>
      <c r="E657" s="221"/>
      <c r="F657" s="221" t="s">
        <v>804</v>
      </c>
      <c r="G657" s="70">
        <v>0</v>
      </c>
    </row>
    <row r="658" spans="1:7" x14ac:dyDescent="0.25">
      <c r="A658" s="221">
        <v>103206</v>
      </c>
      <c r="B658" s="221" t="s">
        <v>805</v>
      </c>
      <c r="C658" s="221" t="s">
        <v>805</v>
      </c>
      <c r="D658" s="221" t="s">
        <v>805</v>
      </c>
      <c r="E658" s="221"/>
      <c r="F658" s="221" t="s">
        <v>806</v>
      </c>
      <c r="G658" s="70">
        <v>0</v>
      </c>
    </row>
    <row r="659" spans="1:7" x14ac:dyDescent="0.25">
      <c r="A659" s="221">
        <v>104403</v>
      </c>
      <c r="B659" s="221" t="s">
        <v>807</v>
      </c>
      <c r="C659" s="221" t="s">
        <v>807</v>
      </c>
      <c r="D659" s="221" t="s">
        <v>807</v>
      </c>
      <c r="E659" s="221"/>
      <c r="F659" s="221" t="s">
        <v>808</v>
      </c>
      <c r="G659" s="70">
        <v>0</v>
      </c>
    </row>
    <row r="660" spans="1:7" x14ac:dyDescent="0.25">
      <c r="A660" s="221">
        <v>104205</v>
      </c>
      <c r="B660" s="221" t="s">
        <v>809</v>
      </c>
      <c r="C660" s="221" t="s">
        <v>809</v>
      </c>
      <c r="D660" s="221" t="s">
        <v>809</v>
      </c>
      <c r="E660" s="221"/>
      <c r="F660" s="221" t="s">
        <v>810</v>
      </c>
      <c r="G660" s="70">
        <v>0</v>
      </c>
    </row>
    <row r="661" spans="1:7" x14ac:dyDescent="0.25">
      <c r="A661" s="221">
        <v>106303</v>
      </c>
      <c r="B661" s="221" t="s">
        <v>811</v>
      </c>
      <c r="C661" s="221" t="s">
        <v>811</v>
      </c>
      <c r="D661" s="221" t="s">
        <v>811</v>
      </c>
      <c r="E661" s="221"/>
      <c r="F661" s="221" t="s">
        <v>812</v>
      </c>
      <c r="G661" s="70">
        <v>0</v>
      </c>
    </row>
    <row r="662" spans="1:7" x14ac:dyDescent="0.25">
      <c r="A662" s="221">
        <v>106307</v>
      </c>
      <c r="B662" s="221" t="s">
        <v>813</v>
      </c>
      <c r="C662" s="221" t="s">
        <v>813</v>
      </c>
      <c r="D662" s="221" t="s">
        <v>813</v>
      </c>
      <c r="E662" s="221"/>
      <c r="F662" s="221" t="s">
        <v>814</v>
      </c>
      <c r="G662" s="70">
        <v>0</v>
      </c>
    </row>
    <row r="663" spans="1:7" x14ac:dyDescent="0.25">
      <c r="A663" s="221">
        <v>109304</v>
      </c>
      <c r="B663" s="221" t="s">
        <v>815</v>
      </c>
      <c r="C663" s="221" t="s">
        <v>815</v>
      </c>
      <c r="D663" s="221" t="s">
        <v>815</v>
      </c>
      <c r="E663" s="221"/>
      <c r="F663" s="221" t="s">
        <v>816</v>
      </c>
      <c r="G663" s="70">
        <v>0</v>
      </c>
    </row>
    <row r="664" spans="1:7" x14ac:dyDescent="0.25">
      <c r="A664" s="221">
        <v>109205</v>
      </c>
      <c r="B664" s="221" t="s">
        <v>817</v>
      </c>
      <c r="C664" s="221" t="s">
        <v>817</v>
      </c>
      <c r="D664" s="221" t="s">
        <v>817</v>
      </c>
      <c r="E664" s="221"/>
      <c r="F664" s="221" t="s">
        <v>818</v>
      </c>
      <c r="G664" s="70">
        <v>0</v>
      </c>
    </row>
    <row r="665" spans="1:7" x14ac:dyDescent="0.25">
      <c r="A665" s="221">
        <v>110303</v>
      </c>
      <c r="B665" s="221" t="s">
        <v>819</v>
      </c>
      <c r="C665" s="221" t="s">
        <v>819</v>
      </c>
      <c r="D665" s="221" t="s">
        <v>819</v>
      </c>
      <c r="E665" s="221"/>
      <c r="F665" s="221" t="s">
        <v>820</v>
      </c>
      <c r="G665" s="70">
        <v>0</v>
      </c>
    </row>
    <row r="666" spans="1:7" x14ac:dyDescent="0.25">
      <c r="A666" s="221">
        <v>110307</v>
      </c>
      <c r="B666" s="221" t="s">
        <v>821</v>
      </c>
      <c r="C666" s="221" t="s">
        <v>821</v>
      </c>
      <c r="D666" s="221" t="s">
        <v>821</v>
      </c>
      <c r="E666" s="221"/>
      <c r="F666" s="221" t="s">
        <v>822</v>
      </c>
      <c r="G666" s="70">
        <v>0</v>
      </c>
    </row>
    <row r="667" spans="1:7" x14ac:dyDescent="0.25">
      <c r="A667" s="221">
        <v>111403</v>
      </c>
      <c r="B667" s="221" t="s">
        <v>823</v>
      </c>
      <c r="C667" s="221" t="s">
        <v>823</v>
      </c>
      <c r="D667" s="221" t="s">
        <v>823</v>
      </c>
      <c r="E667" s="221"/>
      <c r="F667" s="221" t="s">
        <v>824</v>
      </c>
      <c r="G667" s="70">
        <v>0</v>
      </c>
    </row>
    <row r="668" spans="1:7" x14ac:dyDescent="0.25">
      <c r="A668" s="221">
        <v>112203</v>
      </c>
      <c r="B668" s="221" t="s">
        <v>825</v>
      </c>
      <c r="C668" s="221" t="s">
        <v>825</v>
      </c>
      <c r="D668" s="221" t="s">
        <v>825</v>
      </c>
      <c r="E668" s="221"/>
      <c r="F668" s="221" t="s">
        <v>826</v>
      </c>
      <c r="G668" s="70">
        <v>0</v>
      </c>
    </row>
    <row r="669" spans="1:7" x14ac:dyDescent="0.25">
      <c r="A669" s="221">
        <v>112307</v>
      </c>
      <c r="B669" s="221" t="s">
        <v>827</v>
      </c>
      <c r="C669" s="221" t="s">
        <v>827</v>
      </c>
      <c r="D669" s="221" t="s">
        <v>827</v>
      </c>
      <c r="E669" s="221"/>
      <c r="F669" s="221" t="s">
        <v>828</v>
      </c>
      <c r="G669" s="70">
        <v>0</v>
      </c>
    </row>
    <row r="670" spans="1:7" x14ac:dyDescent="0.25">
      <c r="A670" s="221">
        <v>114303</v>
      </c>
      <c r="B670" s="221" t="s">
        <v>829</v>
      </c>
      <c r="C670" s="221" t="s">
        <v>829</v>
      </c>
      <c r="D670" s="221" t="s">
        <v>829</v>
      </c>
      <c r="E670" s="221"/>
      <c r="F670" s="221" t="s">
        <v>830</v>
      </c>
      <c r="G670" s="70">
        <v>0</v>
      </c>
    </row>
    <row r="671" spans="1:7" x14ac:dyDescent="0.25">
      <c r="A671" s="221">
        <v>114305</v>
      </c>
      <c r="B671" s="221" t="s">
        <v>831</v>
      </c>
      <c r="C671" s="221" t="s">
        <v>831</v>
      </c>
      <c r="D671" s="221" t="s">
        <v>831</v>
      </c>
      <c r="E671" s="221"/>
      <c r="F671" s="221" t="s">
        <v>832</v>
      </c>
      <c r="G671" s="70">
        <v>0</v>
      </c>
    </row>
    <row r="672" spans="1:7" x14ac:dyDescent="0.25">
      <c r="A672" s="221">
        <v>114407</v>
      </c>
      <c r="B672" s="221" t="s">
        <v>833</v>
      </c>
      <c r="C672" s="221" t="s">
        <v>833</v>
      </c>
      <c r="D672" s="221" t="s">
        <v>833</v>
      </c>
      <c r="E672" s="221"/>
      <c r="F672" s="221" t="s">
        <v>834</v>
      </c>
      <c r="G672" s="70">
        <v>0</v>
      </c>
    </row>
    <row r="673" spans="1:7" x14ac:dyDescent="0.25">
      <c r="A673" s="221">
        <v>115306</v>
      </c>
      <c r="B673" s="221" t="s">
        <v>835</v>
      </c>
      <c r="C673" s="221" t="s">
        <v>835</v>
      </c>
      <c r="D673" s="221" t="s">
        <v>835</v>
      </c>
      <c r="E673" s="221"/>
      <c r="F673" s="221" t="s">
        <v>836</v>
      </c>
      <c r="G673" s="70">
        <v>0</v>
      </c>
    </row>
    <row r="674" spans="1:7" x14ac:dyDescent="0.25">
      <c r="A674" s="221">
        <v>115407</v>
      </c>
      <c r="B674" s="221" t="s">
        <v>837</v>
      </c>
      <c r="C674" s="221" t="s">
        <v>837</v>
      </c>
      <c r="D674" s="221" t="s">
        <v>837</v>
      </c>
      <c r="E674" s="221"/>
      <c r="F674" s="221" t="s">
        <v>838</v>
      </c>
      <c r="G674" s="70">
        <v>0</v>
      </c>
    </row>
    <row r="675" spans="1:7" x14ac:dyDescent="0.25">
      <c r="A675" s="221">
        <v>200203</v>
      </c>
      <c r="B675" s="221" t="s">
        <v>839</v>
      </c>
      <c r="C675" s="221" t="s">
        <v>839</v>
      </c>
      <c r="D675" s="221" t="s">
        <v>839</v>
      </c>
      <c r="E675" s="221"/>
      <c r="F675" s="221" t="s">
        <v>840</v>
      </c>
      <c r="G675" s="70">
        <v>0</v>
      </c>
    </row>
    <row r="676" spans="1:7" x14ac:dyDescent="0.25">
      <c r="A676" s="221">
        <v>200204</v>
      </c>
      <c r="B676" s="221" t="s">
        <v>841</v>
      </c>
      <c r="C676" s="221" t="s">
        <v>841</v>
      </c>
      <c r="D676" s="221" t="s">
        <v>841</v>
      </c>
      <c r="E676" s="221"/>
      <c r="F676" s="221" t="s">
        <v>842</v>
      </c>
      <c r="G676" s="70">
        <v>0</v>
      </c>
    </row>
    <row r="677" spans="1:7" x14ac:dyDescent="0.25">
      <c r="A677" s="221">
        <v>200404</v>
      </c>
      <c r="B677" s="221" t="s">
        <v>843</v>
      </c>
      <c r="C677" s="221" t="s">
        <v>843</v>
      </c>
      <c r="D677" s="221" t="s">
        <v>843</v>
      </c>
      <c r="E677" s="221"/>
      <c r="F677" s="221" t="s">
        <v>844</v>
      </c>
      <c r="G677" s="70">
        <v>0</v>
      </c>
    </row>
    <row r="678" spans="1:7" x14ac:dyDescent="0.25">
      <c r="A678" s="221">
        <v>200206</v>
      </c>
      <c r="B678" s="221" t="s">
        <v>845</v>
      </c>
      <c r="C678" s="221" t="s">
        <v>845</v>
      </c>
      <c r="D678" s="221" t="s">
        <v>845</v>
      </c>
      <c r="E678" s="221"/>
      <c r="F678" s="221" t="s">
        <v>846</v>
      </c>
      <c r="G678" s="70">
        <v>0</v>
      </c>
    </row>
    <row r="679" spans="1:7" x14ac:dyDescent="0.25">
      <c r="A679" s="221">
        <v>200306</v>
      </c>
      <c r="B679" s="221" t="s">
        <v>847</v>
      </c>
      <c r="C679" s="221" t="s">
        <v>847</v>
      </c>
      <c r="D679" s="221" t="s">
        <v>847</v>
      </c>
      <c r="E679" s="221"/>
      <c r="F679" s="221" t="s">
        <v>848</v>
      </c>
      <c r="G679" s="70">
        <v>0</v>
      </c>
    </row>
    <row r="680" spans="1:7" x14ac:dyDescent="0.25">
      <c r="A680" s="221">
        <v>300303</v>
      </c>
      <c r="B680" s="221" t="s">
        <v>849</v>
      </c>
      <c r="C680" s="221" t="s">
        <v>849</v>
      </c>
      <c r="D680" s="221" t="s">
        <v>849</v>
      </c>
      <c r="E680" s="221"/>
      <c r="F680" s="221" t="s">
        <v>850</v>
      </c>
      <c r="G680" s="70">
        <v>0</v>
      </c>
    </row>
    <row r="681" spans="1:7" x14ac:dyDescent="0.25">
      <c r="A681" s="221">
        <v>300304</v>
      </c>
      <c r="B681" s="221" t="s">
        <v>851</v>
      </c>
      <c r="C681" s="221" t="s">
        <v>851</v>
      </c>
      <c r="D681" s="221" t="s">
        <v>851</v>
      </c>
      <c r="E681" s="221"/>
      <c r="F681" s="221" t="s">
        <v>852</v>
      </c>
      <c r="G681" s="70">
        <v>0</v>
      </c>
    </row>
    <row r="682" spans="1:7" x14ac:dyDescent="0.25">
      <c r="A682" s="221">
        <v>300505</v>
      </c>
      <c r="B682" s="221" t="s">
        <v>853</v>
      </c>
      <c r="C682" s="221" t="s">
        <v>853</v>
      </c>
      <c r="D682" s="221" t="s">
        <v>853</v>
      </c>
      <c r="E682" s="221"/>
      <c r="F682" s="221" t="s">
        <v>854</v>
      </c>
      <c r="G682" s="70">
        <v>0</v>
      </c>
    </row>
    <row r="683" spans="1:7" x14ac:dyDescent="0.25">
      <c r="A683" s="221">
        <v>400303</v>
      </c>
      <c r="B683" s="221" t="s">
        <v>855</v>
      </c>
      <c r="C683" s="221" t="s">
        <v>855</v>
      </c>
      <c r="D683" s="221" t="s">
        <v>855</v>
      </c>
      <c r="E683" s="221"/>
      <c r="F683" s="221" t="s">
        <v>856</v>
      </c>
      <c r="G683" s="70">
        <v>0</v>
      </c>
    </row>
    <row r="684" spans="1:7" x14ac:dyDescent="0.25">
      <c r="A684" s="221">
        <v>400204</v>
      </c>
      <c r="B684" s="221" t="s">
        <v>857</v>
      </c>
      <c r="C684" s="221" t="s">
        <v>857</v>
      </c>
      <c r="D684" s="221" t="s">
        <v>857</v>
      </c>
      <c r="E684" s="221"/>
      <c r="F684" s="221" t="s">
        <v>858</v>
      </c>
      <c r="G684" s="70">
        <v>0</v>
      </c>
    </row>
    <row r="685" spans="1:7" x14ac:dyDescent="0.25">
      <c r="A685" s="221">
        <v>400505</v>
      </c>
      <c r="B685" s="221" t="s">
        <v>859</v>
      </c>
      <c r="C685" s="221" t="s">
        <v>859</v>
      </c>
      <c r="D685" s="221" t="s">
        <v>859</v>
      </c>
      <c r="E685" s="221"/>
      <c r="F685" s="221" t="s">
        <v>860</v>
      </c>
      <c r="G685" s="70">
        <v>0</v>
      </c>
    </row>
    <row r="686" spans="1:7" x14ac:dyDescent="0.25">
      <c r="A686" s="221">
        <v>500203</v>
      </c>
      <c r="B686" s="221" t="s">
        <v>861</v>
      </c>
      <c r="C686" s="221" t="s">
        <v>861</v>
      </c>
      <c r="D686" s="221" t="s">
        <v>861</v>
      </c>
      <c r="E686" s="221"/>
      <c r="F686" s="221" t="s">
        <v>862</v>
      </c>
      <c r="G686" s="70">
        <v>0</v>
      </c>
    </row>
    <row r="687" spans="1:7" x14ac:dyDescent="0.25">
      <c r="A687" s="221">
        <v>500403</v>
      </c>
      <c r="B687" s="221" t="s">
        <v>863</v>
      </c>
      <c r="C687" s="221" t="s">
        <v>863</v>
      </c>
      <c r="D687" s="221" t="s">
        <v>863</v>
      </c>
      <c r="E687" s="221"/>
      <c r="F687" s="221" t="s">
        <v>864</v>
      </c>
      <c r="G687" s="70">
        <v>0</v>
      </c>
    </row>
    <row r="688" spans="1:7" x14ac:dyDescent="0.25">
      <c r="A688" s="221">
        <v>500105</v>
      </c>
      <c r="B688" s="221" t="s">
        <v>865</v>
      </c>
      <c r="C688" s="221" t="s">
        <v>865</v>
      </c>
      <c r="D688" s="221" t="s">
        <v>865</v>
      </c>
      <c r="E688" s="221"/>
      <c r="F688" s="221" t="s">
        <v>866</v>
      </c>
      <c r="G688" s="70">
        <v>0</v>
      </c>
    </row>
    <row r="689" spans="1:7" x14ac:dyDescent="0.25">
      <c r="A689" s="221">
        <v>500506</v>
      </c>
      <c r="B689" s="221" t="s">
        <v>867</v>
      </c>
      <c r="C689" s="221" t="s">
        <v>867</v>
      </c>
      <c r="D689" s="221" t="s">
        <v>867</v>
      </c>
      <c r="E689" s="221"/>
      <c r="F689" s="221" t="s">
        <v>868</v>
      </c>
      <c r="G689" s="70">
        <v>0</v>
      </c>
    </row>
    <row r="690" spans="1:7" x14ac:dyDescent="0.25">
      <c r="A690" s="221">
        <v>600203</v>
      </c>
      <c r="B690" s="221" t="s">
        <v>869</v>
      </c>
      <c r="C690" s="221" t="s">
        <v>869</v>
      </c>
      <c r="D690" s="221" t="s">
        <v>869</v>
      </c>
      <c r="E690" s="221"/>
      <c r="F690" s="221" t="s">
        <v>870</v>
      </c>
      <c r="G690" s="70">
        <v>0</v>
      </c>
    </row>
    <row r="691" spans="1:7" x14ac:dyDescent="0.25">
      <c r="A691" s="221">
        <v>600105</v>
      </c>
      <c r="B691" s="221" t="s">
        <v>871</v>
      </c>
      <c r="C691" s="221" t="s">
        <v>871</v>
      </c>
      <c r="D691" s="221" t="s">
        <v>871</v>
      </c>
      <c r="E691" s="221"/>
      <c r="F691" s="221" t="s">
        <v>872</v>
      </c>
      <c r="G691" s="70">
        <v>0</v>
      </c>
    </row>
    <row r="692" spans="1:7" x14ac:dyDescent="0.25">
      <c r="A692" s="221">
        <v>600205</v>
      </c>
      <c r="B692" s="221" t="s">
        <v>873</v>
      </c>
      <c r="C692" s="221" t="s">
        <v>873</v>
      </c>
      <c r="D692" s="221" t="s">
        <v>873</v>
      </c>
      <c r="E692" s="221"/>
      <c r="F692" s="221" t="s">
        <v>874</v>
      </c>
      <c r="G692" s="70">
        <v>0</v>
      </c>
    </row>
    <row r="693" spans="1:7" x14ac:dyDescent="0.25">
      <c r="A693" s="221">
        <v>600107</v>
      </c>
      <c r="B693" s="221" t="s">
        <v>875</v>
      </c>
      <c r="C693" s="221" t="s">
        <v>875</v>
      </c>
      <c r="D693" s="221" t="s">
        <v>875</v>
      </c>
      <c r="E693" s="221"/>
      <c r="F693" s="221" t="s">
        <v>876</v>
      </c>
      <c r="G693" s="70">
        <v>0</v>
      </c>
    </row>
    <row r="694" spans="1:7" x14ac:dyDescent="0.25">
      <c r="A694" s="221">
        <v>700105</v>
      </c>
      <c r="B694" s="221" t="s">
        <v>877</v>
      </c>
      <c r="C694" s="221" t="s">
        <v>877</v>
      </c>
      <c r="D694" s="221" t="s">
        <v>877</v>
      </c>
      <c r="E694" s="221"/>
      <c r="F694" s="221" t="s">
        <v>878</v>
      </c>
      <c r="G694" s="70">
        <v>0</v>
      </c>
    </row>
    <row r="695" spans="1:7" x14ac:dyDescent="0.25">
      <c r="A695" s="221">
        <v>800303</v>
      </c>
      <c r="B695" s="221" t="s">
        <v>879</v>
      </c>
      <c r="C695" s="221" t="s">
        <v>879</v>
      </c>
      <c r="D695" s="221" t="s">
        <v>879</v>
      </c>
      <c r="E695" s="221"/>
      <c r="F695" s="221" t="s">
        <v>880</v>
      </c>
      <c r="G695" s="70">
        <v>0</v>
      </c>
    </row>
    <row r="696" spans="1:7" x14ac:dyDescent="0.25">
      <c r="A696" s="221">
        <v>800403</v>
      </c>
      <c r="B696" s="221" t="s">
        <v>881</v>
      </c>
      <c r="C696" s="221" t="s">
        <v>881</v>
      </c>
      <c r="D696" s="221" t="s">
        <v>881</v>
      </c>
      <c r="E696" s="221"/>
      <c r="F696" s="221" t="s">
        <v>882</v>
      </c>
      <c r="G696" s="70">
        <v>0</v>
      </c>
    </row>
    <row r="697" spans="1:7" x14ac:dyDescent="0.25">
      <c r="A697" s="221">
        <v>800205</v>
      </c>
      <c r="B697" s="221" t="s">
        <v>883</v>
      </c>
      <c r="C697" s="221" t="s">
        <v>883</v>
      </c>
      <c r="D697" s="221" t="s">
        <v>883</v>
      </c>
      <c r="E697" s="221"/>
      <c r="F697" s="221" t="s">
        <v>884</v>
      </c>
      <c r="G697" s="70">
        <v>0</v>
      </c>
    </row>
    <row r="698" spans="1:7" x14ac:dyDescent="0.25">
      <c r="A698" s="221">
        <v>800106</v>
      </c>
      <c r="B698" s="221" t="s">
        <v>885</v>
      </c>
      <c r="C698" s="221" t="s">
        <v>885</v>
      </c>
      <c r="D698" s="221" t="s">
        <v>885</v>
      </c>
      <c r="E698" s="221"/>
      <c r="F698" s="221" t="s">
        <v>886</v>
      </c>
      <c r="G698" s="70">
        <v>0</v>
      </c>
    </row>
    <row r="699" spans="1:7" x14ac:dyDescent="0.25">
      <c r="A699" s="221">
        <v>800206</v>
      </c>
      <c r="B699" s="221" t="s">
        <v>887</v>
      </c>
      <c r="C699" s="221" t="s">
        <v>887</v>
      </c>
      <c r="D699" s="221" t="s">
        <v>887</v>
      </c>
      <c r="E699" s="221"/>
      <c r="F699" s="221" t="s">
        <v>888</v>
      </c>
      <c r="G699" s="70">
        <v>0</v>
      </c>
    </row>
    <row r="700" spans="1:7" x14ac:dyDescent="0.25">
      <c r="A700" s="221">
        <v>800107</v>
      </c>
      <c r="B700" s="221" t="s">
        <v>889</v>
      </c>
      <c r="C700" s="221" t="s">
        <v>889</v>
      </c>
      <c r="D700" s="221" t="s">
        <v>889</v>
      </c>
      <c r="E700" s="221"/>
      <c r="F700" s="221" t="s">
        <v>890</v>
      </c>
      <c r="G700" s="70">
        <v>0</v>
      </c>
    </row>
    <row r="701" spans="1:7" x14ac:dyDescent="0.25">
      <c r="A701" s="221">
        <v>102314</v>
      </c>
      <c r="B701" s="221" t="s">
        <v>891</v>
      </c>
      <c r="C701" s="221" t="s">
        <v>891</v>
      </c>
      <c r="D701" s="221" t="s">
        <v>891</v>
      </c>
      <c r="E701" s="221"/>
      <c r="F701" s="221" t="s">
        <v>892</v>
      </c>
      <c r="G701" s="70">
        <v>0</v>
      </c>
    </row>
    <row r="702" spans="1:7" x14ac:dyDescent="0.25">
      <c r="A702" s="221">
        <v>102204</v>
      </c>
      <c r="B702" s="221" t="s">
        <v>893</v>
      </c>
      <c r="C702" s="221" t="s">
        <v>893</v>
      </c>
      <c r="D702" s="221" t="s">
        <v>893</v>
      </c>
      <c r="E702" s="221"/>
      <c r="F702" s="221" t="s">
        <v>894</v>
      </c>
      <c r="G702" s="70">
        <v>0</v>
      </c>
    </row>
    <row r="703" spans="1:7" x14ac:dyDescent="0.25">
      <c r="A703" s="221">
        <v>104404</v>
      </c>
      <c r="B703" s="221" t="s">
        <v>895</v>
      </c>
      <c r="C703" s="221" t="s">
        <v>895</v>
      </c>
      <c r="D703" s="221" t="s">
        <v>895</v>
      </c>
      <c r="E703" s="221"/>
      <c r="F703" s="221" t="s">
        <v>896</v>
      </c>
      <c r="G703" s="70">
        <v>0</v>
      </c>
    </row>
    <row r="704" spans="1:7" x14ac:dyDescent="0.25">
      <c r="A704" s="221">
        <v>105206</v>
      </c>
      <c r="B704" s="221" t="s">
        <v>897</v>
      </c>
      <c r="C704" s="221" t="s">
        <v>897</v>
      </c>
      <c r="D704" s="221" t="s">
        <v>897</v>
      </c>
      <c r="E704" s="221"/>
      <c r="F704" s="221" t="s">
        <v>898</v>
      </c>
      <c r="G704" s="70">
        <v>0</v>
      </c>
    </row>
    <row r="705" spans="1:19" x14ac:dyDescent="0.25">
      <c r="A705" s="221">
        <v>111303</v>
      </c>
      <c r="B705" s="221" t="s">
        <v>899</v>
      </c>
      <c r="C705" s="221" t="s">
        <v>899</v>
      </c>
      <c r="D705" s="221" t="s">
        <v>899</v>
      </c>
      <c r="E705" s="221"/>
      <c r="F705" s="221" t="s">
        <v>900</v>
      </c>
      <c r="G705" s="70">
        <v>0</v>
      </c>
    </row>
    <row r="706" spans="1:19" x14ac:dyDescent="0.25">
      <c r="A706" s="221">
        <v>115406</v>
      </c>
      <c r="B706" s="221" t="s">
        <v>901</v>
      </c>
      <c r="C706" s="221" t="s">
        <v>901</v>
      </c>
      <c r="D706" s="221" t="s">
        <v>901</v>
      </c>
      <c r="E706" s="221"/>
      <c r="F706" s="221" t="s">
        <v>902</v>
      </c>
      <c r="G706" s="70">
        <v>0</v>
      </c>
    </row>
    <row r="707" spans="1:19" x14ac:dyDescent="0.25">
      <c r="A707" s="221">
        <v>105404</v>
      </c>
      <c r="B707" s="221" t="s">
        <v>903</v>
      </c>
      <c r="C707" s="221" t="s">
        <v>903</v>
      </c>
      <c r="D707" s="221" t="s">
        <v>903</v>
      </c>
      <c r="E707" s="221"/>
      <c r="F707" s="221" t="s">
        <v>904</v>
      </c>
      <c r="G707" s="70">
        <v>0</v>
      </c>
    </row>
    <row r="708" spans="1:19" x14ac:dyDescent="0.25">
      <c r="A708" s="221">
        <v>106205</v>
      </c>
      <c r="B708" s="221" t="s">
        <v>905</v>
      </c>
      <c r="C708" s="221" t="s">
        <v>905</v>
      </c>
      <c r="D708" s="221" t="s">
        <v>905</v>
      </c>
      <c r="E708" s="221"/>
      <c r="F708" s="221" t="s">
        <v>906</v>
      </c>
      <c r="G708" s="70">
        <v>0</v>
      </c>
    </row>
    <row r="709" spans="1:19" x14ac:dyDescent="0.25">
      <c r="A709" s="221">
        <v>109206</v>
      </c>
      <c r="B709" s="221" t="s">
        <v>907</v>
      </c>
      <c r="C709" s="221" t="s">
        <v>907</v>
      </c>
      <c r="D709" s="221" t="s">
        <v>907</v>
      </c>
      <c r="E709" s="221"/>
      <c r="F709" s="221" t="s">
        <v>908</v>
      </c>
      <c r="G709" s="70">
        <v>0</v>
      </c>
    </row>
    <row r="710" spans="1:19" x14ac:dyDescent="0.25">
      <c r="A710" s="221">
        <v>105407</v>
      </c>
      <c r="B710" s="221" t="s">
        <v>909</v>
      </c>
      <c r="C710" s="221" t="s">
        <v>909</v>
      </c>
      <c r="D710" s="221" t="s">
        <v>909</v>
      </c>
      <c r="E710" s="221"/>
      <c r="F710" s="221" t="s">
        <v>910</v>
      </c>
      <c r="G710" s="70">
        <v>0</v>
      </c>
    </row>
    <row r="711" spans="1:19" x14ac:dyDescent="0.25">
      <c r="A711" s="221">
        <v>104402</v>
      </c>
      <c r="B711" s="221" t="s">
        <v>911</v>
      </c>
      <c r="C711" s="221" t="s">
        <v>911</v>
      </c>
      <c r="D711" s="221" t="s">
        <v>911</v>
      </c>
      <c r="E711" s="221"/>
      <c r="F711" s="221" t="s">
        <v>912</v>
      </c>
      <c r="G711" s="70">
        <v>0</v>
      </c>
    </row>
    <row r="712" spans="1:19" x14ac:dyDescent="0.25">
      <c r="A712" s="221">
        <v>105504</v>
      </c>
      <c r="B712" s="221" t="s">
        <v>913</v>
      </c>
      <c r="C712" s="221" t="s">
        <v>913</v>
      </c>
      <c r="D712" s="221" t="s">
        <v>913</v>
      </c>
      <c r="E712" s="221"/>
      <c r="F712" s="221" t="s">
        <v>914</v>
      </c>
      <c r="G712" s="70">
        <v>0</v>
      </c>
    </row>
    <row r="713" spans="1:19" x14ac:dyDescent="0.25">
      <c r="A713" s="221">
        <v>102905</v>
      </c>
      <c r="B713" s="221" t="s">
        <v>915</v>
      </c>
      <c r="C713" s="221" t="s">
        <v>915</v>
      </c>
      <c r="D713" s="221" t="s">
        <v>915</v>
      </c>
      <c r="E713" s="221"/>
      <c r="F713" s="221" t="s">
        <v>916</v>
      </c>
      <c r="G713" s="70">
        <v>0</v>
      </c>
    </row>
    <row r="714" spans="1:19" x14ac:dyDescent="0.25">
      <c r="A714" s="221">
        <v>105604</v>
      </c>
      <c r="B714" s="221" t="s">
        <v>917</v>
      </c>
      <c r="C714" s="221" t="s">
        <v>917</v>
      </c>
      <c r="D714" s="221" t="s">
        <v>917</v>
      </c>
      <c r="E714" s="221"/>
      <c r="F714" s="221" t="s">
        <v>918</v>
      </c>
      <c r="G714" s="70">
        <v>0</v>
      </c>
    </row>
    <row r="715" spans="1:19" x14ac:dyDescent="0.25">
      <c r="A715" s="221">
        <v>1021005</v>
      </c>
      <c r="B715" s="221" t="s">
        <v>919</v>
      </c>
      <c r="C715" s="221" t="s">
        <v>919</v>
      </c>
      <c r="D715" s="221" t="s">
        <v>919</v>
      </c>
      <c r="E715" s="221"/>
      <c r="F715" s="221" t="s">
        <v>920</v>
      </c>
      <c r="G715" s="70">
        <v>0</v>
      </c>
    </row>
    <row r="716" spans="1:19" x14ac:dyDescent="0.25">
      <c r="A716" s="748">
        <v>115504</v>
      </c>
      <c r="B716" s="748" t="s">
        <v>921</v>
      </c>
      <c r="C716" s="748" t="s">
        <v>921</v>
      </c>
      <c r="D716" s="748" t="s">
        <v>921</v>
      </c>
      <c r="F716" s="748" t="s">
        <v>922</v>
      </c>
      <c r="G716" s="561">
        <v>0</v>
      </c>
    </row>
    <row r="717" spans="1:19" x14ac:dyDescent="0.25">
      <c r="A717" s="295">
        <f>VLOOKUP(D717,Sheet3!$C:$AP,40,0)</f>
        <v>1010112</v>
      </c>
      <c r="B717" s="295" t="s">
        <v>353</v>
      </c>
      <c r="C717" s="295" t="s">
        <v>923</v>
      </c>
      <c r="D717" s="295" t="s">
        <v>923</v>
      </c>
      <c r="E717" s="295"/>
      <c r="F717" s="295" t="str">
        <f>I717&amp;K717&amp;M717&amp;O717</f>
        <v>101011200;</v>
      </c>
      <c r="G717" s="776">
        <v>0</v>
      </c>
      <c r="H717" s="561" t="str">
        <f t="shared" ref="H717" si="1221">B717&amp;C717&amp;$I$2</f>
        <v>千锻拳势覆锤古法1</v>
      </c>
      <c r="I717" s="561" t="str">
        <f>IF(IFERROR(INDEX(EffectData!$G:$G,MATCH(H717,EffectData!$C:$C,0)),"")&amp;";"=";","",IFERROR(INDEX(EffectData!$G:$G,MATCH(H717,EffectData!$C:$C,0)),"")&amp;";")</f>
        <v>101011200;</v>
      </c>
      <c r="J717" s="561" t="str">
        <f t="shared" ref="J717" si="1222">B717&amp;C717&amp;$K$2</f>
        <v>千锻拳势覆锤古法2</v>
      </c>
      <c r="K717" s="561" t="str">
        <f>IF(IFERROR(INDEX(EffectData!$G:$G,MATCH(J717,EffectData!$C:$C,0)),"")&amp;";"=";","",IFERROR(INDEX(EffectData!$G:$G,MATCH(J717,EffectData!$C:$C,0)),"")&amp;";")</f>
        <v/>
      </c>
      <c r="L717" s="561" t="str">
        <f t="shared" ref="L717" si="1223">B717&amp;C717&amp;$M$2</f>
        <v>千锻拳势覆锤古法3</v>
      </c>
      <c r="M717" s="561" t="str">
        <f>IF(IFERROR(INDEX(EffectData!$G:$G,MATCH(L717,EffectData!$C:$C,0)),"")&amp;";"=";","",IFERROR(INDEX(EffectData!$G:$G,MATCH(L717,EffectData!$C:$C,0)),"")&amp;";")</f>
        <v/>
      </c>
      <c r="N717" s="561" t="str">
        <f t="shared" ref="N717" si="1224">B717&amp;C717&amp;$O$2</f>
        <v>千锻拳势覆锤古法4</v>
      </c>
      <c r="O717" s="561" t="str">
        <f>IF(IFERROR(INDEX(EffectData!$G:$G,MATCH(N717,EffectData!$C:$C,0)),"")&amp;";"=";","",IFERROR(INDEX(EffectData!$G:$G,MATCH(N717,EffectData!$C:$C,0)),"")&amp;";")</f>
        <v/>
      </c>
      <c r="P717" t="str">
        <f>B717&amp;C717&amp;$P$2</f>
        <v>千锻拳势覆锤古法5</v>
      </c>
      <c r="Q717" s="561" t="str">
        <f>IF(IFERROR(INDEX(EffectData!$G:$G,MATCH(P717,EffectData!$C:$C,0)),"")&amp;";"=";","",IFERROR(INDEX(EffectData!$G:$G,MATCH(P717,EffectData!$C:$C,0)),"")&amp;";")</f>
        <v/>
      </c>
      <c r="R717" t="str">
        <f>B717&amp;C717&amp;$R$2</f>
        <v>千锻拳势覆锤古法6</v>
      </c>
      <c r="S717" s="561" t="str">
        <f>IFERROR(INDEX(EffectData!$G:$G,MATCH(R717,EffectData!$C:$C,0)),"")</f>
        <v/>
      </c>
    </row>
    <row r="718" spans="1:19" x14ac:dyDescent="0.25">
      <c r="A718" s="295">
        <f>VLOOKUP(D718,Sheet3!$C:$AP,40,0)</f>
        <v>1010113</v>
      </c>
      <c r="B718" s="295" t="s">
        <v>353</v>
      </c>
      <c r="C718" s="295" t="s">
        <v>924</v>
      </c>
      <c r="D718" s="295" t="s">
        <v>924</v>
      </c>
      <c r="E718" s="295"/>
      <c r="F718" s="295" t="str">
        <f t="shared" ref="F718:F781" si="1225">I718&amp;K718&amp;M718&amp;O718</f>
        <v>101011300;101011301;101011302;</v>
      </c>
      <c r="G718" s="561">
        <v>0</v>
      </c>
      <c r="H718" s="561" t="str">
        <f t="shared" ref="H718:H781" si="1226">B718&amp;C718&amp;$I$2</f>
        <v>千锻拳势震炉拳意1</v>
      </c>
      <c r="I718" s="561" t="str">
        <f>IF(IFERROR(INDEX(EffectData!$G:$G,MATCH(H718,EffectData!$C:$C,0)),"")&amp;";"=";","",IFERROR(INDEX(EffectData!$G:$G,MATCH(H718,EffectData!$C:$C,0)),"")&amp;";")</f>
        <v>101011300;</v>
      </c>
      <c r="J718" s="561" t="str">
        <f t="shared" ref="J718:J781" si="1227">B718&amp;C718&amp;$K$2</f>
        <v>千锻拳势震炉拳意2</v>
      </c>
      <c r="K718" s="561" t="str">
        <f>IF(IFERROR(INDEX(EffectData!$G:$G,MATCH(J718,EffectData!$C:$C,0)),"")&amp;";"=";","",IFERROR(INDEX(EffectData!$G:$G,MATCH(J718,EffectData!$C:$C,0)),"")&amp;";")</f>
        <v>101011301;</v>
      </c>
      <c r="L718" s="561" t="str">
        <f t="shared" ref="L718:L781" si="1228">B718&amp;C718&amp;$M$2</f>
        <v>千锻拳势震炉拳意3</v>
      </c>
      <c r="M718" s="561" t="str">
        <f>IF(IFERROR(INDEX(EffectData!$G:$G,MATCH(L718,EffectData!$C:$C,0)),"")&amp;";"=";","",IFERROR(INDEX(EffectData!$G:$G,MATCH(L718,EffectData!$C:$C,0)),"")&amp;";")</f>
        <v>101011302;</v>
      </c>
      <c r="N718" s="561" t="str">
        <f t="shared" ref="N718:N781" si="1229">B718&amp;C718&amp;$O$2</f>
        <v>千锻拳势震炉拳意4</v>
      </c>
      <c r="O718" s="561" t="str">
        <f>IF(IFERROR(INDEX(EffectData!$G:$G,MATCH(N718,EffectData!$C:$C,0)),"")&amp;";"=";","",IFERROR(INDEX(EffectData!$G:$G,MATCH(N718,EffectData!$C:$C,0)),"")&amp;";")</f>
        <v/>
      </c>
      <c r="P718" t="str">
        <f t="shared" ref="P718:P781" si="1230">B718&amp;C718&amp;$P$2</f>
        <v>千锻拳势震炉拳意5</v>
      </c>
      <c r="Q718" s="561" t="str">
        <f>IF(IFERROR(INDEX(EffectData!$G:$G,MATCH(P718,EffectData!$C:$C,0)),"")&amp;";"=";","",IFERROR(INDEX(EffectData!$G:$G,MATCH(P718,EffectData!$C:$C,0)),"")&amp;";")</f>
        <v/>
      </c>
      <c r="R718" t="str">
        <f t="shared" ref="R718:R781" si="1231">B718&amp;C718&amp;$R$2</f>
        <v>千锻拳势震炉拳意6</v>
      </c>
      <c r="S718" s="561" t="str">
        <f>IFERROR(INDEX(EffectData!$G:$G,MATCH(R718,EffectData!$C:$C,0)),"")</f>
        <v/>
      </c>
    </row>
    <row r="719" spans="1:19" x14ac:dyDescent="0.25">
      <c r="A719" s="295">
        <f>VLOOKUP(D719,Sheet3!$C:$AP,40,0)</f>
        <v>1010212</v>
      </c>
      <c r="B719" s="295" t="s">
        <v>362</v>
      </c>
      <c r="C719" s="295" t="s">
        <v>925</v>
      </c>
      <c r="D719" s="295" t="s">
        <v>925</v>
      </c>
      <c r="E719" s="295"/>
      <c r="F719" s="295" t="str">
        <f t="shared" si="1225"/>
        <v>101021200;</v>
      </c>
      <c r="G719" s="776">
        <v>0</v>
      </c>
      <c r="H719" s="561" t="str">
        <f t="shared" si="1226"/>
        <v>伏阳开碑拳独抵泰山1</v>
      </c>
      <c r="I719" s="561" t="str">
        <f>IF(IFERROR(INDEX(EffectData!$G:$G,MATCH(H719,EffectData!$C:$C,0)),"")&amp;";"=";","",IFERROR(INDEX(EffectData!$G:$G,MATCH(H719,EffectData!$C:$C,0)),"")&amp;";")</f>
        <v>101021200;</v>
      </c>
      <c r="J719" s="561" t="str">
        <f t="shared" si="1227"/>
        <v>伏阳开碑拳独抵泰山2</v>
      </c>
      <c r="K719" s="561" t="str">
        <f>IF(IFERROR(INDEX(EffectData!$G:$G,MATCH(J719,EffectData!$C:$C,0)),"")&amp;";"=";","",IFERROR(INDEX(EffectData!$G:$G,MATCH(J719,EffectData!$C:$C,0)),"")&amp;";")</f>
        <v/>
      </c>
      <c r="L719" s="561" t="str">
        <f t="shared" si="1228"/>
        <v>伏阳开碑拳独抵泰山3</v>
      </c>
      <c r="M719" s="561" t="str">
        <f>IF(IFERROR(INDEX(EffectData!$G:$G,MATCH(L719,EffectData!$C:$C,0)),"")&amp;";"=";","",IFERROR(INDEX(EffectData!$G:$G,MATCH(L719,EffectData!$C:$C,0)),"")&amp;";")</f>
        <v/>
      </c>
      <c r="N719" s="561" t="str">
        <f t="shared" si="1229"/>
        <v>伏阳开碑拳独抵泰山4</v>
      </c>
      <c r="O719" s="561" t="str">
        <f>IF(IFERROR(INDEX(EffectData!$G:$G,MATCH(N719,EffectData!$C:$C,0)),"")&amp;";"=";","",IFERROR(INDEX(EffectData!$G:$G,MATCH(N719,EffectData!$C:$C,0)),"")&amp;";")</f>
        <v/>
      </c>
      <c r="P719" t="str">
        <f t="shared" si="1230"/>
        <v>伏阳开碑拳独抵泰山5</v>
      </c>
      <c r="Q719" s="561" t="str">
        <f>IF(IFERROR(INDEX(EffectData!$G:$G,MATCH(P719,EffectData!$C:$C,0)),"")&amp;";"=";","",IFERROR(INDEX(EffectData!$G:$G,MATCH(P719,EffectData!$C:$C,0)),"")&amp;";")</f>
        <v/>
      </c>
      <c r="R719" t="str">
        <f t="shared" si="1231"/>
        <v>伏阳开碑拳独抵泰山6</v>
      </c>
      <c r="S719" s="561" t="str">
        <f>IFERROR(INDEX(EffectData!$G:$G,MATCH(R719,EffectData!$C:$C,0)),"")</f>
        <v/>
      </c>
    </row>
    <row r="720" spans="1:19" x14ac:dyDescent="0.25">
      <c r="A720" s="295">
        <f>VLOOKUP(D720,Sheet3!$C:$AP,40,0)</f>
        <v>1010213</v>
      </c>
      <c r="B720" s="295" t="s">
        <v>362</v>
      </c>
      <c r="C720" s="295" t="s">
        <v>926</v>
      </c>
      <c r="D720" s="295" t="s">
        <v>926</v>
      </c>
      <c r="E720" s="295"/>
      <c r="F720" s="295" t="str">
        <f t="shared" si="1225"/>
        <v>101021300;</v>
      </c>
      <c r="G720" s="561">
        <v>0</v>
      </c>
      <c r="H720" s="561" t="str">
        <f t="shared" si="1226"/>
        <v>伏阳开碑拳金乌焚尽1</v>
      </c>
      <c r="I720" s="561" t="str">
        <f>IF(IFERROR(INDEX(EffectData!$G:$G,MATCH(H720,EffectData!$C:$C,0)),"")&amp;";"=";","",IFERROR(INDEX(EffectData!$G:$G,MATCH(H720,EffectData!$C:$C,0)),"")&amp;";")</f>
        <v>101021300;</v>
      </c>
      <c r="J720" s="561" t="str">
        <f t="shared" si="1227"/>
        <v>伏阳开碑拳金乌焚尽2</v>
      </c>
      <c r="K720" s="561" t="str">
        <f>IF(IFERROR(INDEX(EffectData!$G:$G,MATCH(J720,EffectData!$C:$C,0)),"")&amp;";"=";","",IFERROR(INDEX(EffectData!$G:$G,MATCH(J720,EffectData!$C:$C,0)),"")&amp;";")</f>
        <v/>
      </c>
      <c r="L720" s="561" t="str">
        <f t="shared" si="1228"/>
        <v>伏阳开碑拳金乌焚尽3</v>
      </c>
      <c r="M720" s="561" t="str">
        <f>IF(IFERROR(INDEX(EffectData!$G:$G,MATCH(L720,EffectData!$C:$C,0)),"")&amp;";"=";","",IFERROR(INDEX(EffectData!$G:$G,MATCH(L720,EffectData!$C:$C,0)),"")&amp;";")</f>
        <v/>
      </c>
      <c r="N720" s="561" t="str">
        <f t="shared" si="1229"/>
        <v>伏阳开碑拳金乌焚尽4</v>
      </c>
      <c r="O720" s="561" t="str">
        <f>IF(IFERROR(INDEX(EffectData!$G:$G,MATCH(N720,EffectData!$C:$C,0)),"")&amp;";"=";","",IFERROR(INDEX(EffectData!$G:$G,MATCH(N720,EffectData!$C:$C,0)),"")&amp;";")</f>
        <v/>
      </c>
      <c r="P720" t="str">
        <f t="shared" si="1230"/>
        <v>伏阳开碑拳金乌焚尽5</v>
      </c>
      <c r="Q720" s="561" t="str">
        <f>IF(IFERROR(INDEX(EffectData!$G:$G,MATCH(P720,EffectData!$C:$C,0)),"")&amp;";"=";","",IFERROR(INDEX(EffectData!$G:$G,MATCH(P720,EffectData!$C:$C,0)),"")&amp;";")</f>
        <v/>
      </c>
      <c r="R720" t="str">
        <f t="shared" si="1231"/>
        <v>伏阳开碑拳金乌焚尽6</v>
      </c>
      <c r="S720" s="561" t="str">
        <f>IFERROR(INDEX(EffectData!$G:$G,MATCH(R720,EffectData!$C:$C,0)),"")</f>
        <v/>
      </c>
    </row>
    <row r="721" spans="1:19" x14ac:dyDescent="0.25">
      <c r="A721" s="295">
        <f>VLOOKUP(D721,Sheet3!$C:$AP,40,0)</f>
        <v>1010312</v>
      </c>
      <c r="B721" s="295" t="s">
        <v>371</v>
      </c>
      <c r="C721" s="295" t="s">
        <v>927</v>
      </c>
      <c r="D721" s="295" t="s">
        <v>927</v>
      </c>
      <c r="E721" s="295"/>
      <c r="F721" s="295" t="str">
        <f t="shared" si="1225"/>
        <v>101031200;</v>
      </c>
      <c r="G721" s="776">
        <v>0</v>
      </c>
      <c r="H721" s="561" t="str">
        <f t="shared" si="1226"/>
        <v>太极拳无我道1</v>
      </c>
      <c r="I721" s="561" t="str">
        <f>IF(IFERROR(INDEX(EffectData!$G:$G,MATCH(H721,EffectData!$C:$C,0)),"")&amp;";"=";","",IFERROR(INDEX(EffectData!$G:$G,MATCH(H721,EffectData!$C:$C,0)),"")&amp;";")</f>
        <v>101031200;</v>
      </c>
      <c r="J721" s="561" t="str">
        <f t="shared" si="1227"/>
        <v>太极拳无我道2</v>
      </c>
      <c r="K721" s="561" t="str">
        <f>IF(IFERROR(INDEX(EffectData!$G:$G,MATCH(J721,EffectData!$C:$C,0)),"")&amp;";"=";","",IFERROR(INDEX(EffectData!$G:$G,MATCH(J721,EffectData!$C:$C,0)),"")&amp;";")</f>
        <v/>
      </c>
      <c r="L721" s="561" t="str">
        <f t="shared" si="1228"/>
        <v>太极拳无我道3</v>
      </c>
      <c r="M721" s="561" t="str">
        <f>IF(IFERROR(INDEX(EffectData!$G:$G,MATCH(L721,EffectData!$C:$C,0)),"")&amp;";"=";","",IFERROR(INDEX(EffectData!$G:$G,MATCH(L721,EffectData!$C:$C,0)),"")&amp;";")</f>
        <v/>
      </c>
      <c r="N721" s="561" t="str">
        <f t="shared" si="1229"/>
        <v>太极拳无我道4</v>
      </c>
      <c r="O721" s="561" t="str">
        <f>IF(IFERROR(INDEX(EffectData!$G:$G,MATCH(N721,EffectData!$C:$C,0)),"")&amp;";"=";","",IFERROR(INDEX(EffectData!$G:$G,MATCH(N721,EffectData!$C:$C,0)),"")&amp;";")</f>
        <v/>
      </c>
      <c r="P721" t="str">
        <f t="shared" si="1230"/>
        <v>太极拳无我道5</v>
      </c>
      <c r="Q721" s="561" t="str">
        <f>IF(IFERROR(INDEX(EffectData!$G:$G,MATCH(P721,EffectData!$C:$C,0)),"")&amp;";"=";","",IFERROR(INDEX(EffectData!$G:$G,MATCH(P721,EffectData!$C:$C,0)),"")&amp;";")</f>
        <v/>
      </c>
      <c r="R721" t="str">
        <f t="shared" si="1231"/>
        <v>太极拳无我道6</v>
      </c>
      <c r="S721" s="561" t="str">
        <f>IFERROR(INDEX(EffectData!$G:$G,MATCH(R721,EffectData!$C:$C,0)),"")</f>
        <v/>
      </c>
    </row>
    <row r="722" spans="1:19" x14ac:dyDescent="0.25">
      <c r="A722" s="295">
        <f>VLOOKUP(D722,Sheet3!$C:$AP,40,0)</f>
        <v>1010313</v>
      </c>
      <c r="B722" s="295" t="s">
        <v>371</v>
      </c>
      <c r="C722" s="295" t="s">
        <v>928</v>
      </c>
      <c r="D722" s="295" t="s">
        <v>928</v>
      </c>
      <c r="E722" s="295"/>
      <c r="F722" s="295" t="str">
        <f t="shared" si="1225"/>
        <v>101031300;</v>
      </c>
      <c r="G722" s="561">
        <v>0</v>
      </c>
      <c r="H722" s="561" t="str">
        <f t="shared" si="1226"/>
        <v>太极拳混元合1</v>
      </c>
      <c r="I722" s="561" t="str">
        <f>IF(IFERROR(INDEX(EffectData!$G:$G,MATCH(H722,EffectData!$C:$C,0)),"")&amp;";"=";","",IFERROR(INDEX(EffectData!$G:$G,MATCH(H722,EffectData!$C:$C,0)),"")&amp;";")</f>
        <v>101031300;</v>
      </c>
      <c r="J722" s="561" t="str">
        <f t="shared" si="1227"/>
        <v>太极拳混元合2</v>
      </c>
      <c r="K722" s="561" t="str">
        <f>IF(IFERROR(INDEX(EffectData!$G:$G,MATCH(J722,EffectData!$C:$C,0)),"")&amp;";"=";","",IFERROR(INDEX(EffectData!$G:$G,MATCH(J722,EffectData!$C:$C,0)),"")&amp;";")</f>
        <v/>
      </c>
      <c r="L722" s="561" t="str">
        <f t="shared" si="1228"/>
        <v>太极拳混元合3</v>
      </c>
      <c r="M722" s="561" t="str">
        <f>IF(IFERROR(INDEX(EffectData!$G:$G,MATCH(L722,EffectData!$C:$C,0)),"")&amp;";"=";","",IFERROR(INDEX(EffectData!$G:$G,MATCH(L722,EffectData!$C:$C,0)),"")&amp;";")</f>
        <v/>
      </c>
      <c r="N722" s="561" t="str">
        <f t="shared" si="1229"/>
        <v>太极拳混元合4</v>
      </c>
      <c r="O722" s="561" t="str">
        <f>IF(IFERROR(INDEX(EffectData!$G:$G,MATCH(N722,EffectData!$C:$C,0)),"")&amp;";"=";","",IFERROR(INDEX(EffectData!$G:$G,MATCH(N722,EffectData!$C:$C,0)),"")&amp;";")</f>
        <v/>
      </c>
      <c r="P722" t="str">
        <f t="shared" si="1230"/>
        <v>太极拳混元合5</v>
      </c>
      <c r="Q722" s="561" t="str">
        <f>IF(IFERROR(INDEX(EffectData!$G:$G,MATCH(P722,EffectData!$C:$C,0)),"")&amp;";"=";","",IFERROR(INDEX(EffectData!$G:$G,MATCH(P722,EffectData!$C:$C,0)),"")&amp;";")</f>
        <v/>
      </c>
      <c r="R722" t="str">
        <f t="shared" si="1231"/>
        <v>太极拳混元合6</v>
      </c>
      <c r="S722" s="561" t="str">
        <f>IFERROR(INDEX(EffectData!$G:$G,MATCH(R722,EffectData!$C:$C,0)),"")</f>
        <v/>
      </c>
    </row>
    <row r="723" spans="1:19" x14ac:dyDescent="0.25">
      <c r="A723" s="295">
        <f>VLOOKUP(D723,Sheet3!$C:$AP,40,0)</f>
        <v>1020212</v>
      </c>
      <c r="B723" s="295" t="s">
        <v>379</v>
      </c>
      <c r="C723" s="295" t="s">
        <v>929</v>
      </c>
      <c r="D723" s="295" t="s">
        <v>929</v>
      </c>
      <c r="E723" s="295"/>
      <c r="F723" s="295" t="str">
        <f t="shared" si="1225"/>
        <v>102021200;</v>
      </c>
      <c r="G723" s="776">
        <v>0</v>
      </c>
      <c r="H723" s="561" t="str">
        <f t="shared" si="1226"/>
        <v>凌鸿剑势长鸣惊1</v>
      </c>
      <c r="I723" s="561" t="str">
        <f>IF(IFERROR(INDEX(EffectData!$G:$G,MATCH(H723,EffectData!$C:$C,0)),"")&amp;";"=";","",IFERROR(INDEX(EffectData!$G:$G,MATCH(H723,EffectData!$C:$C,0)),"")&amp;";")</f>
        <v>102021200;</v>
      </c>
      <c r="J723" s="561" t="str">
        <f t="shared" si="1227"/>
        <v>凌鸿剑势长鸣惊2</v>
      </c>
      <c r="K723" s="561" t="str">
        <f>IF(IFERROR(INDEX(EffectData!$G:$G,MATCH(J723,EffectData!$C:$C,0)),"")&amp;";"=";","",IFERROR(INDEX(EffectData!$G:$G,MATCH(J723,EffectData!$C:$C,0)),"")&amp;";")</f>
        <v/>
      </c>
      <c r="L723" s="561" t="str">
        <f t="shared" si="1228"/>
        <v>凌鸿剑势长鸣惊3</v>
      </c>
      <c r="M723" s="561" t="str">
        <f>IF(IFERROR(INDEX(EffectData!$G:$G,MATCH(L723,EffectData!$C:$C,0)),"")&amp;";"=";","",IFERROR(INDEX(EffectData!$G:$G,MATCH(L723,EffectData!$C:$C,0)),"")&amp;";")</f>
        <v/>
      </c>
      <c r="N723" s="561" t="str">
        <f t="shared" si="1229"/>
        <v>凌鸿剑势长鸣惊4</v>
      </c>
      <c r="O723" s="561" t="str">
        <f>IF(IFERROR(INDEX(EffectData!$G:$G,MATCH(N723,EffectData!$C:$C,0)),"")&amp;";"=";","",IFERROR(INDEX(EffectData!$G:$G,MATCH(N723,EffectData!$C:$C,0)),"")&amp;";")</f>
        <v/>
      </c>
      <c r="P723" t="str">
        <f t="shared" si="1230"/>
        <v>凌鸿剑势长鸣惊5</v>
      </c>
      <c r="Q723" s="561" t="str">
        <f>IF(IFERROR(INDEX(EffectData!$G:$G,MATCH(P723,EffectData!$C:$C,0)),"")&amp;";"=";","",IFERROR(INDEX(EffectData!$G:$G,MATCH(P723,EffectData!$C:$C,0)),"")&amp;";")</f>
        <v/>
      </c>
      <c r="R723" t="str">
        <f t="shared" si="1231"/>
        <v>凌鸿剑势长鸣惊6</v>
      </c>
      <c r="S723" s="561" t="str">
        <f>IFERROR(INDEX(EffectData!$G:$G,MATCH(R723,EffectData!$C:$C,0)),"")</f>
        <v/>
      </c>
    </row>
    <row r="724" spans="1:19" x14ac:dyDescent="0.25">
      <c r="A724" s="295">
        <f>VLOOKUP(D724,Sheet3!$C:$AP,40,0)</f>
        <v>1020213</v>
      </c>
      <c r="B724" s="295" t="s">
        <v>379</v>
      </c>
      <c r="C724" s="295" t="s">
        <v>930</v>
      </c>
      <c r="D724" s="295" t="s">
        <v>930</v>
      </c>
      <c r="E724" s="295"/>
      <c r="F724" s="295" t="str">
        <f t="shared" si="1225"/>
        <v>102021300;</v>
      </c>
      <c r="G724" s="561">
        <v>0</v>
      </c>
      <c r="H724" s="561" t="str">
        <f t="shared" si="1226"/>
        <v>凌鸿剑势归鸿顾1</v>
      </c>
      <c r="I724" s="561" t="str">
        <f>IF(IFERROR(INDEX(EffectData!$G:$G,MATCH(H724,EffectData!$C:$C,0)),"")&amp;";"=";","",IFERROR(INDEX(EffectData!$G:$G,MATCH(H724,EffectData!$C:$C,0)),"")&amp;";")</f>
        <v>102021300;</v>
      </c>
      <c r="J724" s="561" t="str">
        <f t="shared" si="1227"/>
        <v>凌鸿剑势归鸿顾2</v>
      </c>
      <c r="K724" s="561" t="str">
        <f>IF(IFERROR(INDEX(EffectData!$G:$G,MATCH(J724,EffectData!$C:$C,0)),"")&amp;";"=";","",IFERROR(INDEX(EffectData!$G:$G,MATCH(J724,EffectData!$C:$C,0)),"")&amp;";")</f>
        <v/>
      </c>
      <c r="L724" s="561" t="str">
        <f t="shared" si="1228"/>
        <v>凌鸿剑势归鸿顾3</v>
      </c>
      <c r="M724" s="561" t="str">
        <f>IF(IFERROR(INDEX(EffectData!$G:$G,MATCH(L724,EffectData!$C:$C,0)),"")&amp;";"=";","",IFERROR(INDEX(EffectData!$G:$G,MATCH(L724,EffectData!$C:$C,0)),"")&amp;";")</f>
        <v/>
      </c>
      <c r="N724" s="561" t="str">
        <f t="shared" si="1229"/>
        <v>凌鸿剑势归鸿顾4</v>
      </c>
      <c r="O724" s="561" t="str">
        <f>IF(IFERROR(INDEX(EffectData!$G:$G,MATCH(N724,EffectData!$C:$C,0)),"")&amp;";"=";","",IFERROR(INDEX(EffectData!$G:$G,MATCH(N724,EffectData!$C:$C,0)),"")&amp;";")</f>
        <v/>
      </c>
      <c r="P724" t="str">
        <f t="shared" si="1230"/>
        <v>凌鸿剑势归鸿顾5</v>
      </c>
      <c r="Q724" s="561" t="str">
        <f>IF(IFERROR(INDEX(EffectData!$G:$G,MATCH(P724,EffectData!$C:$C,0)),"")&amp;";"=";","",IFERROR(INDEX(EffectData!$G:$G,MATCH(P724,EffectData!$C:$C,0)),"")&amp;";")</f>
        <v/>
      </c>
      <c r="R724" t="str">
        <f t="shared" si="1231"/>
        <v>凌鸿剑势归鸿顾6</v>
      </c>
      <c r="S724" s="561" t="str">
        <f>IFERROR(INDEX(EffectData!$G:$G,MATCH(R724,EffectData!$C:$C,0)),"")</f>
        <v/>
      </c>
    </row>
    <row r="725" spans="1:19" x14ac:dyDescent="0.25">
      <c r="A725" s="295">
        <f>VLOOKUP(D725,Sheet3!$C:$AP,40,0)</f>
        <v>1020312</v>
      </c>
      <c r="B725" s="295" t="s">
        <v>385</v>
      </c>
      <c r="C725" s="295" t="s">
        <v>931</v>
      </c>
      <c r="D725" s="295" t="s">
        <v>931</v>
      </c>
      <c r="E725" s="295"/>
      <c r="F725" s="295" t="str">
        <f t="shared" si="1225"/>
        <v>102031200;</v>
      </c>
      <c r="G725" s="776">
        <v>0</v>
      </c>
      <c r="H725" s="561" t="str">
        <f t="shared" si="1226"/>
        <v>清风剑法朔急1</v>
      </c>
      <c r="I725" s="561" t="str">
        <f>IF(IFERROR(INDEX(EffectData!$G:$G,MATCH(H725,EffectData!$C:$C,0)),"")&amp;";"=";","",IFERROR(INDEX(EffectData!$G:$G,MATCH(H725,EffectData!$C:$C,0)),"")&amp;";")</f>
        <v>102031200;</v>
      </c>
      <c r="J725" s="561" t="str">
        <f t="shared" si="1227"/>
        <v>清风剑法朔急2</v>
      </c>
      <c r="K725" s="561" t="str">
        <f>IF(IFERROR(INDEX(EffectData!$G:$G,MATCH(J725,EffectData!$C:$C,0)),"")&amp;";"=";","",IFERROR(INDEX(EffectData!$G:$G,MATCH(J725,EffectData!$C:$C,0)),"")&amp;";")</f>
        <v/>
      </c>
      <c r="L725" s="561" t="str">
        <f t="shared" si="1228"/>
        <v>清风剑法朔急3</v>
      </c>
      <c r="M725" s="561" t="str">
        <f>IF(IFERROR(INDEX(EffectData!$G:$G,MATCH(L725,EffectData!$C:$C,0)),"")&amp;";"=";","",IFERROR(INDEX(EffectData!$G:$G,MATCH(L725,EffectData!$C:$C,0)),"")&amp;";")</f>
        <v/>
      </c>
      <c r="N725" s="561" t="str">
        <f t="shared" si="1229"/>
        <v>清风剑法朔急4</v>
      </c>
      <c r="O725" s="561" t="str">
        <f>IF(IFERROR(INDEX(EffectData!$G:$G,MATCH(N725,EffectData!$C:$C,0)),"")&amp;";"=";","",IFERROR(INDEX(EffectData!$G:$G,MATCH(N725,EffectData!$C:$C,0)),"")&amp;";")</f>
        <v/>
      </c>
      <c r="P725" t="str">
        <f t="shared" si="1230"/>
        <v>清风剑法朔急5</v>
      </c>
      <c r="Q725" s="561" t="str">
        <f>IF(IFERROR(INDEX(EffectData!$G:$G,MATCH(P725,EffectData!$C:$C,0)),"")&amp;";"=";","",IFERROR(INDEX(EffectData!$G:$G,MATCH(P725,EffectData!$C:$C,0)),"")&amp;";")</f>
        <v/>
      </c>
      <c r="R725" t="str">
        <f t="shared" si="1231"/>
        <v>清风剑法朔急6</v>
      </c>
      <c r="S725" s="561" t="str">
        <f>IFERROR(INDEX(EffectData!$G:$G,MATCH(R725,EffectData!$C:$C,0)),"")</f>
        <v/>
      </c>
    </row>
    <row r="726" spans="1:19" x14ac:dyDescent="0.25">
      <c r="A726" s="295">
        <f>VLOOKUP(D726,Sheet3!$C:$AP,40,0)</f>
        <v>1020313</v>
      </c>
      <c r="B726" s="295" t="s">
        <v>385</v>
      </c>
      <c r="C726" s="295" t="s">
        <v>932</v>
      </c>
      <c r="D726" s="295" t="s">
        <v>932</v>
      </c>
      <c r="E726" s="295"/>
      <c r="F726" s="295" t="str">
        <f t="shared" si="1225"/>
        <v>102031300;</v>
      </c>
      <c r="G726" s="561">
        <v>0</v>
      </c>
      <c r="H726" s="561" t="str">
        <f t="shared" si="1226"/>
        <v>清风剑法尽秋萧瑟1</v>
      </c>
      <c r="I726" s="561" t="str">
        <f>IF(IFERROR(INDEX(EffectData!$G:$G,MATCH(H726,EffectData!$C:$C,0)),"")&amp;";"=";","",IFERROR(INDEX(EffectData!$G:$G,MATCH(H726,EffectData!$C:$C,0)),"")&amp;";")</f>
        <v>102031300;</v>
      </c>
      <c r="J726" s="561" t="str">
        <f t="shared" si="1227"/>
        <v>清风剑法尽秋萧瑟2</v>
      </c>
      <c r="K726" s="561" t="str">
        <f>IF(IFERROR(INDEX(EffectData!$G:$G,MATCH(J726,EffectData!$C:$C,0)),"")&amp;";"=";","",IFERROR(INDEX(EffectData!$G:$G,MATCH(J726,EffectData!$C:$C,0)),"")&amp;";")</f>
        <v/>
      </c>
      <c r="L726" s="561" t="str">
        <f t="shared" si="1228"/>
        <v>清风剑法尽秋萧瑟3</v>
      </c>
      <c r="M726" s="561" t="str">
        <f>IF(IFERROR(INDEX(EffectData!$G:$G,MATCH(L726,EffectData!$C:$C,0)),"")&amp;";"=";","",IFERROR(INDEX(EffectData!$G:$G,MATCH(L726,EffectData!$C:$C,0)),"")&amp;";")</f>
        <v/>
      </c>
      <c r="N726" s="561" t="str">
        <f t="shared" si="1229"/>
        <v>清风剑法尽秋萧瑟4</v>
      </c>
      <c r="O726" s="561" t="str">
        <f>IF(IFERROR(INDEX(EffectData!$G:$G,MATCH(N726,EffectData!$C:$C,0)),"")&amp;";"=";","",IFERROR(INDEX(EffectData!$G:$G,MATCH(N726,EffectData!$C:$C,0)),"")&amp;";")</f>
        <v/>
      </c>
      <c r="P726" t="str">
        <f t="shared" si="1230"/>
        <v>清风剑法尽秋萧瑟5</v>
      </c>
      <c r="Q726" s="561" t="str">
        <f>IF(IFERROR(INDEX(EffectData!$G:$G,MATCH(P726,EffectData!$C:$C,0)),"")&amp;";"=";","",IFERROR(INDEX(EffectData!$G:$G,MATCH(P726,EffectData!$C:$C,0)),"")&amp;";")</f>
        <v/>
      </c>
      <c r="R726" t="str">
        <f t="shared" si="1231"/>
        <v>清风剑法尽秋萧瑟6</v>
      </c>
      <c r="S726" s="561" t="str">
        <f>IFERROR(INDEX(EffectData!$G:$G,MATCH(R726,EffectData!$C:$C,0)),"")</f>
        <v/>
      </c>
    </row>
    <row r="727" spans="1:19" x14ac:dyDescent="0.25">
      <c r="A727" s="295">
        <f>VLOOKUP(D727,Sheet3!$C:$AP,40,0)</f>
        <v>1020412</v>
      </c>
      <c r="B727" s="295" t="s">
        <v>394</v>
      </c>
      <c r="C727" s="295" t="s">
        <v>933</v>
      </c>
      <c r="D727" s="295" t="s">
        <v>933</v>
      </c>
      <c r="E727" s="295"/>
      <c r="F727" s="295" t="str">
        <f t="shared" si="1225"/>
        <v>102041200;</v>
      </c>
      <c r="G727" s="776">
        <v>0</v>
      </c>
      <c r="H727" s="561" t="str">
        <f t="shared" si="1226"/>
        <v>沧海观澜刀法惊澜沧1</v>
      </c>
      <c r="I727" s="561" t="str">
        <f>IF(IFERROR(INDEX(EffectData!$G:$G,MATCH(H727,EffectData!$C:$C,0)),"")&amp;";"=";","",IFERROR(INDEX(EffectData!$G:$G,MATCH(H727,EffectData!$C:$C,0)),"")&amp;";")</f>
        <v>102041200;</v>
      </c>
      <c r="J727" s="561" t="str">
        <f t="shared" si="1227"/>
        <v>沧海观澜刀法惊澜沧2</v>
      </c>
      <c r="K727" s="561" t="str">
        <f>IF(IFERROR(INDEX(EffectData!$G:$G,MATCH(J727,EffectData!$C:$C,0)),"")&amp;";"=";","",IFERROR(INDEX(EffectData!$G:$G,MATCH(J727,EffectData!$C:$C,0)),"")&amp;";")</f>
        <v/>
      </c>
      <c r="L727" s="561" t="str">
        <f t="shared" si="1228"/>
        <v>沧海观澜刀法惊澜沧3</v>
      </c>
      <c r="M727" s="561" t="str">
        <f>IF(IFERROR(INDEX(EffectData!$G:$G,MATCH(L727,EffectData!$C:$C,0)),"")&amp;";"=";","",IFERROR(INDEX(EffectData!$G:$G,MATCH(L727,EffectData!$C:$C,0)),"")&amp;";")</f>
        <v/>
      </c>
      <c r="N727" s="561" t="str">
        <f t="shared" si="1229"/>
        <v>沧海观澜刀法惊澜沧4</v>
      </c>
      <c r="O727" s="561" t="str">
        <f>IF(IFERROR(INDEX(EffectData!$G:$G,MATCH(N727,EffectData!$C:$C,0)),"")&amp;";"=";","",IFERROR(INDEX(EffectData!$G:$G,MATCH(N727,EffectData!$C:$C,0)),"")&amp;";")</f>
        <v/>
      </c>
      <c r="P727" t="str">
        <f t="shared" si="1230"/>
        <v>沧海观澜刀法惊澜沧5</v>
      </c>
      <c r="Q727" s="561" t="str">
        <f>IF(IFERROR(INDEX(EffectData!$G:$G,MATCH(P727,EffectData!$C:$C,0)),"")&amp;";"=";","",IFERROR(INDEX(EffectData!$G:$G,MATCH(P727,EffectData!$C:$C,0)),"")&amp;";")</f>
        <v/>
      </c>
      <c r="R727" t="str">
        <f t="shared" si="1231"/>
        <v>沧海观澜刀法惊澜沧6</v>
      </c>
      <c r="S727" s="561" t="str">
        <f>IFERROR(INDEX(EffectData!$G:$G,MATCH(R727,EffectData!$C:$C,0)),"")</f>
        <v/>
      </c>
    </row>
    <row r="728" spans="1:19" x14ac:dyDescent="0.25">
      <c r="A728" s="295">
        <f>VLOOKUP(D728,Sheet3!$C:$AP,40,0)</f>
        <v>1020413</v>
      </c>
      <c r="B728" s="295" t="s">
        <v>394</v>
      </c>
      <c r="C728" s="295" t="s">
        <v>934</v>
      </c>
      <c r="D728" s="295" t="s">
        <v>934</v>
      </c>
      <c r="E728" s="295"/>
      <c r="F728" s="295" t="str">
        <f t="shared" si="1225"/>
        <v>102041300;</v>
      </c>
      <c r="G728" s="561">
        <v>0</v>
      </c>
      <c r="H728" s="561" t="str">
        <f t="shared" si="1226"/>
        <v>沧海观澜刀法潮汐还1</v>
      </c>
      <c r="I728" s="561" t="str">
        <f>IF(IFERROR(INDEX(EffectData!$G:$G,MATCH(H728,EffectData!$C:$C,0)),"")&amp;";"=";","",IFERROR(INDEX(EffectData!$G:$G,MATCH(H728,EffectData!$C:$C,0)),"")&amp;";")</f>
        <v>102041300;</v>
      </c>
      <c r="J728" s="561" t="str">
        <f t="shared" si="1227"/>
        <v>沧海观澜刀法潮汐还2</v>
      </c>
      <c r="K728" s="561" t="str">
        <f>IF(IFERROR(INDEX(EffectData!$G:$G,MATCH(J728,EffectData!$C:$C,0)),"")&amp;";"=";","",IFERROR(INDEX(EffectData!$G:$G,MATCH(J728,EffectData!$C:$C,0)),"")&amp;";")</f>
        <v/>
      </c>
      <c r="L728" s="561" t="str">
        <f t="shared" si="1228"/>
        <v>沧海观澜刀法潮汐还3</v>
      </c>
      <c r="M728" s="561" t="str">
        <f>IF(IFERROR(INDEX(EffectData!$G:$G,MATCH(L728,EffectData!$C:$C,0)),"")&amp;";"=";","",IFERROR(INDEX(EffectData!$G:$G,MATCH(L728,EffectData!$C:$C,0)),"")&amp;";")</f>
        <v/>
      </c>
      <c r="N728" s="561" t="str">
        <f t="shared" si="1229"/>
        <v>沧海观澜刀法潮汐还4</v>
      </c>
      <c r="O728" s="561" t="str">
        <f>IF(IFERROR(INDEX(EffectData!$G:$G,MATCH(N728,EffectData!$C:$C,0)),"")&amp;";"=";","",IFERROR(INDEX(EffectData!$G:$G,MATCH(N728,EffectData!$C:$C,0)),"")&amp;";")</f>
        <v/>
      </c>
      <c r="P728" t="str">
        <f t="shared" si="1230"/>
        <v>沧海观澜刀法潮汐还5</v>
      </c>
      <c r="Q728" s="561" t="str">
        <f>IF(IFERROR(INDEX(EffectData!$G:$G,MATCH(P728,EffectData!$C:$C,0)),"")&amp;";"=";","",IFERROR(INDEX(EffectData!$G:$G,MATCH(P728,EffectData!$C:$C,0)),"")&amp;";")</f>
        <v/>
      </c>
      <c r="R728" t="str">
        <f t="shared" si="1231"/>
        <v>沧海观澜刀法潮汐还6</v>
      </c>
      <c r="S728" s="561" t="str">
        <f>IFERROR(INDEX(EffectData!$G:$G,MATCH(R728,EffectData!$C:$C,0)),"")</f>
        <v/>
      </c>
    </row>
    <row r="729" spans="1:19" x14ac:dyDescent="0.25">
      <c r="A729" s="295">
        <f>VLOOKUP(D729,Sheet3!$C:$AP,40,0)</f>
        <v>1020512</v>
      </c>
      <c r="B729" s="295" t="s">
        <v>403</v>
      </c>
      <c r="C729" s="295" t="s">
        <v>935</v>
      </c>
      <c r="D729" s="295" t="s">
        <v>935</v>
      </c>
      <c r="E729" s="295"/>
      <c r="F729" s="295" t="str">
        <f t="shared" si="1225"/>
        <v>102051200;</v>
      </c>
      <c r="G729" s="776">
        <v>0</v>
      </c>
      <c r="H729" s="561" t="str">
        <f t="shared" si="1226"/>
        <v>两仪剑法阴阳两道1</v>
      </c>
      <c r="I729" s="561" t="str">
        <f>IF(IFERROR(INDEX(EffectData!$G:$G,MATCH(H729,EffectData!$C:$C,0)),"")&amp;";"=";","",IFERROR(INDEX(EffectData!$G:$G,MATCH(H729,EffectData!$C:$C,0)),"")&amp;";")</f>
        <v>102051200;</v>
      </c>
      <c r="J729" s="561" t="str">
        <f t="shared" si="1227"/>
        <v>两仪剑法阴阳两道2</v>
      </c>
      <c r="K729" s="561" t="str">
        <f>IF(IFERROR(INDEX(EffectData!$G:$G,MATCH(J729,EffectData!$C:$C,0)),"")&amp;";"=";","",IFERROR(INDEX(EffectData!$G:$G,MATCH(J729,EffectData!$C:$C,0)),"")&amp;";")</f>
        <v/>
      </c>
      <c r="L729" s="561" t="str">
        <f t="shared" si="1228"/>
        <v>两仪剑法阴阳两道3</v>
      </c>
      <c r="M729" s="561" t="str">
        <f>IF(IFERROR(INDEX(EffectData!$G:$G,MATCH(L729,EffectData!$C:$C,0)),"")&amp;";"=";","",IFERROR(INDEX(EffectData!$G:$G,MATCH(L729,EffectData!$C:$C,0)),"")&amp;";")</f>
        <v/>
      </c>
      <c r="N729" s="561" t="str">
        <f t="shared" si="1229"/>
        <v>两仪剑法阴阳两道4</v>
      </c>
      <c r="O729" s="561" t="str">
        <f>IF(IFERROR(INDEX(EffectData!$G:$G,MATCH(N729,EffectData!$C:$C,0)),"")&amp;";"=";","",IFERROR(INDEX(EffectData!$G:$G,MATCH(N729,EffectData!$C:$C,0)),"")&amp;";")</f>
        <v/>
      </c>
      <c r="P729" t="str">
        <f t="shared" si="1230"/>
        <v>两仪剑法阴阳两道5</v>
      </c>
      <c r="Q729" s="561" t="str">
        <f>IF(IFERROR(INDEX(EffectData!$G:$G,MATCH(P729,EffectData!$C:$C,0)),"")&amp;";"=";","",IFERROR(INDEX(EffectData!$G:$G,MATCH(P729,EffectData!$C:$C,0)),"")&amp;";")</f>
        <v/>
      </c>
      <c r="R729" t="str">
        <f t="shared" si="1231"/>
        <v>两仪剑法阴阳两道6</v>
      </c>
      <c r="S729" s="561" t="str">
        <f>IFERROR(INDEX(EffectData!$G:$G,MATCH(R729,EffectData!$C:$C,0)),"")</f>
        <v/>
      </c>
    </row>
    <row r="730" spans="1:19" x14ac:dyDescent="0.25">
      <c r="A730" s="295">
        <f>VLOOKUP(D730,Sheet3!$C:$AP,40,0)</f>
        <v>1020513</v>
      </c>
      <c r="B730" s="295" t="s">
        <v>403</v>
      </c>
      <c r="C730" s="295" t="s">
        <v>936</v>
      </c>
      <c r="D730" s="295" t="s">
        <v>936</v>
      </c>
      <c r="E730" s="295"/>
      <c r="F730" s="295" t="str">
        <f t="shared" si="1225"/>
        <v>102051300;</v>
      </c>
      <c r="G730" s="561">
        <v>0</v>
      </c>
      <c r="H730" s="561" t="str">
        <f t="shared" si="1226"/>
        <v>两仪剑法无极破晓1</v>
      </c>
      <c r="I730" s="561" t="str">
        <f>IF(IFERROR(INDEX(EffectData!$G:$G,MATCH(H730,EffectData!$C:$C,0)),"")&amp;";"=";","",IFERROR(INDEX(EffectData!$G:$G,MATCH(H730,EffectData!$C:$C,0)),"")&amp;";")</f>
        <v>102051300;</v>
      </c>
      <c r="J730" s="561" t="str">
        <f t="shared" si="1227"/>
        <v>两仪剑法无极破晓2</v>
      </c>
      <c r="K730" s="561" t="str">
        <f>IF(IFERROR(INDEX(EffectData!$G:$G,MATCH(J730,EffectData!$C:$C,0)),"")&amp;";"=";","",IFERROR(INDEX(EffectData!$G:$G,MATCH(J730,EffectData!$C:$C,0)),"")&amp;";")</f>
        <v/>
      </c>
      <c r="L730" s="561" t="str">
        <f t="shared" si="1228"/>
        <v>两仪剑法无极破晓3</v>
      </c>
      <c r="M730" s="561" t="str">
        <f>IF(IFERROR(INDEX(EffectData!$G:$G,MATCH(L730,EffectData!$C:$C,0)),"")&amp;";"=";","",IFERROR(INDEX(EffectData!$G:$G,MATCH(L730,EffectData!$C:$C,0)),"")&amp;";")</f>
        <v/>
      </c>
      <c r="N730" s="561" t="str">
        <f t="shared" si="1229"/>
        <v>两仪剑法无极破晓4</v>
      </c>
      <c r="O730" s="561" t="str">
        <f>IF(IFERROR(INDEX(EffectData!$G:$G,MATCH(N730,EffectData!$C:$C,0)),"")&amp;";"=";","",IFERROR(INDEX(EffectData!$G:$G,MATCH(N730,EffectData!$C:$C,0)),"")&amp;";")</f>
        <v/>
      </c>
      <c r="P730" t="str">
        <f t="shared" si="1230"/>
        <v>两仪剑法无极破晓5</v>
      </c>
      <c r="Q730" s="561" t="str">
        <f>IF(IFERROR(INDEX(EffectData!$G:$G,MATCH(P730,EffectData!$C:$C,0)),"")&amp;";"=";","",IFERROR(INDEX(EffectData!$G:$G,MATCH(P730,EffectData!$C:$C,0)),"")&amp;";")</f>
        <v/>
      </c>
      <c r="R730" t="str">
        <f t="shared" si="1231"/>
        <v>两仪剑法无极破晓6</v>
      </c>
      <c r="S730" s="561" t="str">
        <f>IFERROR(INDEX(EffectData!$G:$G,MATCH(R730,EffectData!$C:$C,0)),"")</f>
        <v/>
      </c>
    </row>
    <row r="731" spans="1:19" x14ac:dyDescent="0.25">
      <c r="A731" s="295">
        <f>VLOOKUP(D731,Sheet3!$C:$AP,40,0)</f>
        <v>1020612</v>
      </c>
      <c r="B731" s="295" t="s">
        <v>412</v>
      </c>
      <c r="C731" s="295" t="s">
        <v>937</v>
      </c>
      <c r="D731" s="295" t="s">
        <v>937</v>
      </c>
      <c r="E731" s="295"/>
      <c r="F731" s="295" t="str">
        <f t="shared" si="1225"/>
        <v>102061200;</v>
      </c>
      <c r="G731" s="776">
        <v>0</v>
      </c>
      <c r="H731" s="561" t="str">
        <f t="shared" si="1226"/>
        <v>浮萍剑诀苍茫尽1</v>
      </c>
      <c r="I731" s="561" t="str">
        <f>IF(IFERROR(INDEX(EffectData!$G:$G,MATCH(H731,EffectData!$C:$C,0)),"")&amp;";"=";","",IFERROR(INDEX(EffectData!$G:$G,MATCH(H731,EffectData!$C:$C,0)),"")&amp;";")</f>
        <v>102061200;</v>
      </c>
      <c r="J731" s="561" t="str">
        <f t="shared" si="1227"/>
        <v>浮萍剑诀苍茫尽2</v>
      </c>
      <c r="K731" s="561" t="str">
        <f>IF(IFERROR(INDEX(EffectData!$G:$G,MATCH(J731,EffectData!$C:$C,0)),"")&amp;";"=";","",IFERROR(INDEX(EffectData!$G:$G,MATCH(J731,EffectData!$C:$C,0)),"")&amp;";")</f>
        <v/>
      </c>
      <c r="L731" s="561" t="str">
        <f t="shared" si="1228"/>
        <v>浮萍剑诀苍茫尽3</v>
      </c>
      <c r="M731" s="561" t="str">
        <f>IF(IFERROR(INDEX(EffectData!$G:$G,MATCH(L731,EffectData!$C:$C,0)),"")&amp;";"=";","",IFERROR(INDEX(EffectData!$G:$G,MATCH(L731,EffectData!$C:$C,0)),"")&amp;";")</f>
        <v/>
      </c>
      <c r="N731" s="561" t="str">
        <f t="shared" si="1229"/>
        <v>浮萍剑诀苍茫尽4</v>
      </c>
      <c r="O731" s="561" t="str">
        <f>IF(IFERROR(INDEX(EffectData!$G:$G,MATCH(N731,EffectData!$C:$C,0)),"")&amp;";"=";","",IFERROR(INDEX(EffectData!$G:$G,MATCH(N731,EffectData!$C:$C,0)),"")&amp;";")</f>
        <v/>
      </c>
      <c r="P731" t="str">
        <f t="shared" si="1230"/>
        <v>浮萍剑诀苍茫尽5</v>
      </c>
      <c r="Q731" s="561" t="str">
        <f>IF(IFERROR(INDEX(EffectData!$G:$G,MATCH(P731,EffectData!$C:$C,0)),"")&amp;";"=";","",IFERROR(INDEX(EffectData!$G:$G,MATCH(P731,EffectData!$C:$C,0)),"")&amp;";")</f>
        <v/>
      </c>
      <c r="R731" t="str">
        <f t="shared" si="1231"/>
        <v>浮萍剑诀苍茫尽6</v>
      </c>
      <c r="S731" s="561" t="str">
        <f>IFERROR(INDEX(EffectData!$G:$G,MATCH(R731,EffectData!$C:$C,0)),"")</f>
        <v/>
      </c>
    </row>
    <row r="732" spans="1:19" x14ac:dyDescent="0.25">
      <c r="A732" s="295">
        <f>VLOOKUP(D732,Sheet3!$C:$AP,40,0)</f>
        <v>1020613</v>
      </c>
      <c r="B732" s="295" t="s">
        <v>412</v>
      </c>
      <c r="C732" s="295" t="s">
        <v>938</v>
      </c>
      <c r="D732" s="295" t="s">
        <v>938</v>
      </c>
      <c r="E732" s="295"/>
      <c r="F732" s="295" t="str">
        <f t="shared" si="1225"/>
        <v>102061300;</v>
      </c>
      <c r="G732" s="561">
        <v>0</v>
      </c>
      <c r="H732" s="561" t="str">
        <f t="shared" si="1226"/>
        <v>浮萍剑诀诛妄1</v>
      </c>
      <c r="I732" s="561" t="str">
        <f>IF(IFERROR(INDEX(EffectData!$G:$G,MATCH(H732,EffectData!$C:$C,0)),"")&amp;";"=";","",IFERROR(INDEX(EffectData!$G:$G,MATCH(H732,EffectData!$C:$C,0)),"")&amp;";")</f>
        <v>102061300;</v>
      </c>
      <c r="J732" s="561" t="str">
        <f t="shared" si="1227"/>
        <v>浮萍剑诀诛妄2</v>
      </c>
      <c r="K732" s="561" t="str">
        <f>IF(IFERROR(INDEX(EffectData!$G:$G,MATCH(J732,EffectData!$C:$C,0)),"")&amp;";"=";","",IFERROR(INDEX(EffectData!$G:$G,MATCH(J732,EffectData!$C:$C,0)),"")&amp;";")</f>
        <v/>
      </c>
      <c r="L732" s="561" t="str">
        <f t="shared" si="1228"/>
        <v>浮萍剑诀诛妄3</v>
      </c>
      <c r="M732" s="561" t="str">
        <f>IF(IFERROR(INDEX(EffectData!$G:$G,MATCH(L732,EffectData!$C:$C,0)),"")&amp;";"=";","",IFERROR(INDEX(EffectData!$G:$G,MATCH(L732,EffectData!$C:$C,0)),"")&amp;";")</f>
        <v/>
      </c>
      <c r="N732" s="561" t="str">
        <f t="shared" si="1229"/>
        <v>浮萍剑诀诛妄4</v>
      </c>
      <c r="O732" s="561" t="str">
        <f>IF(IFERROR(INDEX(EffectData!$G:$G,MATCH(N732,EffectData!$C:$C,0)),"")&amp;";"=";","",IFERROR(INDEX(EffectData!$G:$G,MATCH(N732,EffectData!$C:$C,0)),"")&amp;";")</f>
        <v/>
      </c>
      <c r="P732" t="str">
        <f t="shared" si="1230"/>
        <v>浮萍剑诀诛妄5</v>
      </c>
      <c r="Q732" s="561" t="str">
        <f>IF(IFERROR(INDEX(EffectData!$G:$G,MATCH(P732,EffectData!$C:$C,0)),"")&amp;";"=";","",IFERROR(INDEX(EffectData!$G:$G,MATCH(P732,EffectData!$C:$C,0)),"")&amp;";")</f>
        <v/>
      </c>
      <c r="R732" t="str">
        <f t="shared" si="1231"/>
        <v>浮萍剑诀诛妄6</v>
      </c>
      <c r="S732" s="561" t="str">
        <f>IFERROR(INDEX(EffectData!$G:$G,MATCH(R732,EffectData!$C:$C,0)),"")</f>
        <v/>
      </c>
    </row>
    <row r="733" spans="1:19" x14ac:dyDescent="0.25">
      <c r="A733" s="295">
        <f>VLOOKUP(D733,Sheet3!$C:$AP,40,0)</f>
        <v>1030112</v>
      </c>
      <c r="B733" s="295" t="s">
        <v>421</v>
      </c>
      <c r="C733" s="295" t="s">
        <v>939</v>
      </c>
      <c r="D733" s="295" t="s">
        <v>939</v>
      </c>
      <c r="E733" s="295"/>
      <c r="F733" s="295" t="str">
        <f t="shared" si="1225"/>
        <v>103011200;</v>
      </c>
      <c r="G733" s="776">
        <v>0</v>
      </c>
      <c r="H733" s="561" t="str">
        <f t="shared" si="1226"/>
        <v>斩铁无锋卷锋锐不歇1</v>
      </c>
      <c r="I733" s="561" t="str">
        <f>IF(IFERROR(INDEX(EffectData!$G:$G,MATCH(H733,EffectData!$C:$C,0)),"")&amp;";"=";","",IFERROR(INDEX(EffectData!$G:$G,MATCH(H733,EffectData!$C:$C,0)),"")&amp;";")</f>
        <v>103011200;</v>
      </c>
      <c r="J733" s="561" t="str">
        <f t="shared" si="1227"/>
        <v>斩铁无锋卷锋锐不歇2</v>
      </c>
      <c r="K733" s="561" t="str">
        <f>IF(IFERROR(INDEX(EffectData!$G:$G,MATCH(J733,EffectData!$C:$C,0)),"")&amp;";"=";","",IFERROR(INDEX(EffectData!$G:$G,MATCH(J733,EffectData!$C:$C,0)),"")&amp;";")</f>
        <v/>
      </c>
      <c r="L733" s="561" t="str">
        <f t="shared" si="1228"/>
        <v>斩铁无锋卷锋锐不歇3</v>
      </c>
      <c r="M733" s="561" t="str">
        <f>IF(IFERROR(INDEX(EffectData!$G:$G,MATCH(L733,EffectData!$C:$C,0)),"")&amp;";"=";","",IFERROR(INDEX(EffectData!$G:$G,MATCH(L733,EffectData!$C:$C,0)),"")&amp;";")</f>
        <v/>
      </c>
      <c r="N733" s="561" t="str">
        <f t="shared" si="1229"/>
        <v>斩铁无锋卷锋锐不歇4</v>
      </c>
      <c r="O733" s="561" t="str">
        <f>IF(IFERROR(INDEX(EffectData!$G:$G,MATCH(N733,EffectData!$C:$C,0)),"")&amp;";"=";","",IFERROR(INDEX(EffectData!$G:$G,MATCH(N733,EffectData!$C:$C,0)),"")&amp;";")</f>
        <v/>
      </c>
      <c r="P733" t="str">
        <f t="shared" si="1230"/>
        <v>斩铁无锋卷锋锐不歇5</v>
      </c>
      <c r="Q733" s="561" t="str">
        <f>IF(IFERROR(INDEX(EffectData!$G:$G,MATCH(P733,EffectData!$C:$C,0)),"")&amp;";"=";","",IFERROR(INDEX(EffectData!$G:$G,MATCH(P733,EffectData!$C:$C,0)),"")&amp;";")</f>
        <v/>
      </c>
      <c r="R733" t="str">
        <f t="shared" si="1231"/>
        <v>斩铁无锋卷锋锐不歇6</v>
      </c>
      <c r="S733" s="561" t="str">
        <f>IFERROR(INDEX(EffectData!$G:$G,MATCH(R733,EffectData!$C:$C,0)),"")</f>
        <v/>
      </c>
    </row>
    <row r="734" spans="1:19" x14ac:dyDescent="0.25">
      <c r="A734" s="295">
        <f>VLOOKUP(D734,Sheet3!$C:$AP,40,0)</f>
        <v>1030113</v>
      </c>
      <c r="B734" s="295" t="s">
        <v>421</v>
      </c>
      <c r="C734" s="295" t="s">
        <v>940</v>
      </c>
      <c r="D734" s="295" t="s">
        <v>940</v>
      </c>
      <c r="E734" s="295"/>
      <c r="F734" s="295" t="str">
        <f t="shared" si="1225"/>
        <v>103011300;</v>
      </c>
      <c r="G734" s="561">
        <v>0</v>
      </c>
      <c r="H734" s="561" t="str">
        <f t="shared" si="1226"/>
        <v>斩铁无锋卷狂浪饮歌1</v>
      </c>
      <c r="I734" s="561" t="str">
        <f>IF(IFERROR(INDEX(EffectData!$G:$G,MATCH(H734,EffectData!$C:$C,0)),"")&amp;";"=";","",IFERROR(INDEX(EffectData!$G:$G,MATCH(H734,EffectData!$C:$C,0)),"")&amp;";")</f>
        <v>103011300;</v>
      </c>
      <c r="J734" s="561" t="str">
        <f t="shared" si="1227"/>
        <v>斩铁无锋卷狂浪饮歌2</v>
      </c>
      <c r="K734" s="561" t="str">
        <f>IF(IFERROR(INDEX(EffectData!$G:$G,MATCH(J734,EffectData!$C:$C,0)),"")&amp;";"=";","",IFERROR(INDEX(EffectData!$G:$G,MATCH(J734,EffectData!$C:$C,0)),"")&amp;";")</f>
        <v/>
      </c>
      <c r="L734" s="561" t="str">
        <f t="shared" si="1228"/>
        <v>斩铁无锋卷狂浪饮歌3</v>
      </c>
      <c r="M734" s="561" t="str">
        <f>IF(IFERROR(INDEX(EffectData!$G:$G,MATCH(L734,EffectData!$C:$C,0)),"")&amp;";"=";","",IFERROR(INDEX(EffectData!$G:$G,MATCH(L734,EffectData!$C:$C,0)),"")&amp;";")</f>
        <v/>
      </c>
      <c r="N734" s="561" t="str">
        <f t="shared" si="1229"/>
        <v>斩铁无锋卷狂浪饮歌4</v>
      </c>
      <c r="O734" s="561" t="str">
        <f>IF(IFERROR(INDEX(EffectData!$G:$G,MATCH(N734,EffectData!$C:$C,0)),"")&amp;";"=";","",IFERROR(INDEX(EffectData!$G:$G,MATCH(N734,EffectData!$C:$C,0)),"")&amp;";")</f>
        <v/>
      </c>
      <c r="P734" t="str">
        <f t="shared" si="1230"/>
        <v>斩铁无锋卷狂浪饮歌5</v>
      </c>
      <c r="Q734" s="561" t="str">
        <f>IF(IFERROR(INDEX(EffectData!$G:$G,MATCH(P734,EffectData!$C:$C,0)),"")&amp;";"=";","",IFERROR(INDEX(EffectData!$G:$G,MATCH(P734,EffectData!$C:$C,0)),"")&amp;";")</f>
        <v/>
      </c>
      <c r="R734" t="str">
        <f t="shared" si="1231"/>
        <v>斩铁无锋卷狂浪饮歌6</v>
      </c>
      <c r="S734" s="561" t="str">
        <f>IFERROR(INDEX(EffectData!$G:$G,MATCH(R734,EffectData!$C:$C,0)),"")</f>
        <v/>
      </c>
    </row>
    <row r="735" spans="1:19" x14ac:dyDescent="0.25">
      <c r="A735" s="295">
        <f>VLOOKUP(D735,Sheet3!$C:$AP,40,0)</f>
        <v>1030212</v>
      </c>
      <c r="B735" s="295" t="s">
        <v>430</v>
      </c>
      <c r="C735" s="295" t="s">
        <v>941</v>
      </c>
      <c r="D735" s="295" t="s">
        <v>941</v>
      </c>
      <c r="E735" s="295"/>
      <c r="F735" s="295" t="str">
        <f t="shared" si="1225"/>
        <v>103021200;</v>
      </c>
      <c r="G735" s="776">
        <v>0</v>
      </c>
      <c r="H735" s="561" t="str">
        <f t="shared" si="1226"/>
        <v>醉君侯刀铭催城军1</v>
      </c>
      <c r="I735" s="561" t="str">
        <f>IF(IFERROR(INDEX(EffectData!$G:$G,MATCH(H735,EffectData!$C:$C,0)),"")&amp;";"=";","",IFERROR(INDEX(EffectData!$G:$G,MATCH(H735,EffectData!$C:$C,0)),"")&amp;";")</f>
        <v>103021200;</v>
      </c>
      <c r="J735" s="561" t="str">
        <f t="shared" si="1227"/>
        <v>醉君侯刀铭催城军2</v>
      </c>
      <c r="K735" s="561" t="str">
        <f>IF(IFERROR(INDEX(EffectData!$G:$G,MATCH(J735,EffectData!$C:$C,0)),"")&amp;";"=";","",IFERROR(INDEX(EffectData!$G:$G,MATCH(J735,EffectData!$C:$C,0)),"")&amp;";")</f>
        <v/>
      </c>
      <c r="L735" s="561" t="str">
        <f t="shared" si="1228"/>
        <v>醉君侯刀铭催城军3</v>
      </c>
      <c r="M735" s="561" t="str">
        <f>IF(IFERROR(INDEX(EffectData!$G:$G,MATCH(L735,EffectData!$C:$C,0)),"")&amp;";"=";","",IFERROR(INDEX(EffectData!$G:$G,MATCH(L735,EffectData!$C:$C,0)),"")&amp;";")</f>
        <v/>
      </c>
      <c r="N735" s="561" t="str">
        <f t="shared" si="1229"/>
        <v>醉君侯刀铭催城军4</v>
      </c>
      <c r="O735" s="561" t="str">
        <f>IF(IFERROR(INDEX(EffectData!$G:$G,MATCH(N735,EffectData!$C:$C,0)),"")&amp;";"=";","",IFERROR(INDEX(EffectData!$G:$G,MATCH(N735,EffectData!$C:$C,0)),"")&amp;";")</f>
        <v/>
      </c>
      <c r="P735" t="str">
        <f t="shared" si="1230"/>
        <v>醉君侯刀铭催城军5</v>
      </c>
      <c r="Q735" s="561" t="str">
        <f>IF(IFERROR(INDEX(EffectData!$G:$G,MATCH(P735,EffectData!$C:$C,0)),"")&amp;";"=";","",IFERROR(INDEX(EffectData!$G:$G,MATCH(P735,EffectData!$C:$C,0)),"")&amp;";")</f>
        <v/>
      </c>
      <c r="R735" t="str">
        <f t="shared" si="1231"/>
        <v>醉君侯刀铭催城军6</v>
      </c>
      <c r="S735" s="561" t="str">
        <f>IFERROR(INDEX(EffectData!$G:$G,MATCH(R735,EffectData!$C:$C,0)),"")</f>
        <v/>
      </c>
    </row>
    <row r="736" spans="1:19" x14ac:dyDescent="0.25">
      <c r="A736" s="295">
        <f>VLOOKUP(D736,Sheet3!$C:$AP,40,0)</f>
        <v>1030213</v>
      </c>
      <c r="B736" s="295" t="s">
        <v>430</v>
      </c>
      <c r="C736" s="295" t="s">
        <v>942</v>
      </c>
      <c r="D736" s="295" t="s">
        <v>942</v>
      </c>
      <c r="E736" s="295"/>
      <c r="F736" s="295" t="str">
        <f t="shared" si="1225"/>
        <v>103021300;</v>
      </c>
      <c r="G736" s="561">
        <v>0</v>
      </c>
      <c r="H736" s="561" t="str">
        <f t="shared" si="1226"/>
        <v>醉君侯刀铭故破楼兰1</v>
      </c>
      <c r="I736" s="561" t="str">
        <f>IF(IFERROR(INDEX(EffectData!$G:$G,MATCH(H736,EffectData!$C:$C,0)),"")&amp;";"=";","",IFERROR(INDEX(EffectData!$G:$G,MATCH(H736,EffectData!$C:$C,0)),"")&amp;";")</f>
        <v>103021300;</v>
      </c>
      <c r="J736" s="561" t="str">
        <f t="shared" si="1227"/>
        <v>醉君侯刀铭故破楼兰2</v>
      </c>
      <c r="K736" s="561" t="str">
        <f>IF(IFERROR(INDEX(EffectData!$G:$G,MATCH(J736,EffectData!$C:$C,0)),"")&amp;";"=";","",IFERROR(INDEX(EffectData!$G:$G,MATCH(J736,EffectData!$C:$C,0)),"")&amp;";")</f>
        <v/>
      </c>
      <c r="L736" s="561" t="str">
        <f t="shared" si="1228"/>
        <v>醉君侯刀铭故破楼兰3</v>
      </c>
      <c r="M736" s="561" t="str">
        <f>IF(IFERROR(INDEX(EffectData!$G:$G,MATCH(L736,EffectData!$C:$C,0)),"")&amp;";"=";","",IFERROR(INDEX(EffectData!$G:$G,MATCH(L736,EffectData!$C:$C,0)),"")&amp;";")</f>
        <v/>
      </c>
      <c r="N736" s="561" t="str">
        <f t="shared" si="1229"/>
        <v>醉君侯刀铭故破楼兰4</v>
      </c>
      <c r="O736" s="561" t="str">
        <f>IF(IFERROR(INDEX(EffectData!$G:$G,MATCH(N736,EffectData!$C:$C,0)),"")&amp;";"=";","",IFERROR(INDEX(EffectData!$G:$G,MATCH(N736,EffectData!$C:$C,0)),"")&amp;";")</f>
        <v/>
      </c>
      <c r="P736" t="str">
        <f t="shared" si="1230"/>
        <v>醉君侯刀铭故破楼兰5</v>
      </c>
      <c r="Q736" s="561" t="str">
        <f>IF(IFERROR(INDEX(EffectData!$G:$G,MATCH(P736,EffectData!$C:$C,0)),"")&amp;";"=";","",IFERROR(INDEX(EffectData!$G:$G,MATCH(P736,EffectData!$C:$C,0)),"")&amp;";")</f>
        <v/>
      </c>
      <c r="R736" t="str">
        <f t="shared" si="1231"/>
        <v>醉君侯刀铭故破楼兰6</v>
      </c>
      <c r="S736" s="561" t="str">
        <f>IFERROR(INDEX(EffectData!$G:$G,MATCH(R736,EffectData!$C:$C,0)),"")</f>
        <v/>
      </c>
    </row>
    <row r="737" spans="1:19" x14ac:dyDescent="0.25">
      <c r="A737" s="295">
        <f>VLOOKUP(D737,Sheet3!$C:$AP,40,0)</f>
        <v>1040112</v>
      </c>
      <c r="B737" s="295" t="s">
        <v>439</v>
      </c>
      <c r="C737" s="295" t="s">
        <v>943</v>
      </c>
      <c r="D737" s="295" t="s">
        <v>943</v>
      </c>
      <c r="E737" s="295"/>
      <c r="F737" s="295" t="str">
        <f t="shared" si="1225"/>
        <v>104011200;</v>
      </c>
      <c r="G737" s="776">
        <v>0</v>
      </c>
      <c r="H737" s="561" t="str">
        <f t="shared" si="1226"/>
        <v>北顾枪法叠峦丛生1</v>
      </c>
      <c r="I737" s="561" t="str">
        <f>IF(IFERROR(INDEX(EffectData!$G:$G,MATCH(H737,EffectData!$C:$C,0)),"")&amp;";"=";","",IFERROR(INDEX(EffectData!$G:$G,MATCH(H737,EffectData!$C:$C,0)),"")&amp;";")</f>
        <v>104011200;</v>
      </c>
      <c r="J737" s="561" t="str">
        <f t="shared" si="1227"/>
        <v>北顾枪法叠峦丛生2</v>
      </c>
      <c r="K737" s="561" t="str">
        <f>IF(IFERROR(INDEX(EffectData!$G:$G,MATCH(J737,EffectData!$C:$C,0)),"")&amp;";"=";","",IFERROR(INDEX(EffectData!$G:$G,MATCH(J737,EffectData!$C:$C,0)),"")&amp;";")</f>
        <v/>
      </c>
      <c r="L737" s="561" t="str">
        <f t="shared" si="1228"/>
        <v>北顾枪法叠峦丛生3</v>
      </c>
      <c r="M737" s="561" t="str">
        <f>IF(IFERROR(INDEX(EffectData!$G:$G,MATCH(L737,EffectData!$C:$C,0)),"")&amp;";"=";","",IFERROR(INDEX(EffectData!$G:$G,MATCH(L737,EffectData!$C:$C,0)),"")&amp;";")</f>
        <v/>
      </c>
      <c r="N737" s="561" t="str">
        <f t="shared" si="1229"/>
        <v>北顾枪法叠峦丛生4</v>
      </c>
      <c r="O737" s="561" t="str">
        <f>IF(IFERROR(INDEX(EffectData!$G:$G,MATCH(N737,EffectData!$C:$C,0)),"")&amp;";"=";","",IFERROR(INDEX(EffectData!$G:$G,MATCH(N737,EffectData!$C:$C,0)),"")&amp;";")</f>
        <v/>
      </c>
      <c r="P737" t="str">
        <f t="shared" si="1230"/>
        <v>北顾枪法叠峦丛生5</v>
      </c>
      <c r="Q737" s="561" t="str">
        <f>IF(IFERROR(INDEX(EffectData!$G:$G,MATCH(P737,EffectData!$C:$C,0)),"")&amp;";"=";","",IFERROR(INDEX(EffectData!$G:$G,MATCH(P737,EffectData!$C:$C,0)),"")&amp;";")</f>
        <v/>
      </c>
      <c r="R737" t="str">
        <f t="shared" si="1231"/>
        <v>北顾枪法叠峦丛生6</v>
      </c>
      <c r="S737" s="561" t="str">
        <f>IFERROR(INDEX(EffectData!$G:$G,MATCH(R737,EffectData!$C:$C,0)),"")</f>
        <v/>
      </c>
    </row>
    <row r="738" spans="1:19" x14ac:dyDescent="0.25">
      <c r="A738" s="295">
        <f>VLOOKUP(D738,Sheet3!$C:$AP,40,0)</f>
        <v>1040113</v>
      </c>
      <c r="B738" s="295" t="s">
        <v>439</v>
      </c>
      <c r="C738" s="295" t="s">
        <v>944</v>
      </c>
      <c r="D738" s="295" t="s">
        <v>944</v>
      </c>
      <c r="E738" s="295"/>
      <c r="F738" s="295" t="str">
        <f t="shared" si="1225"/>
        <v>104011300;</v>
      </c>
      <c r="G738" s="561">
        <v>0</v>
      </c>
      <c r="H738" s="561" t="str">
        <f t="shared" si="1226"/>
        <v>北顾枪法不复还1</v>
      </c>
      <c r="I738" s="561" t="str">
        <f>IF(IFERROR(INDEX(EffectData!$G:$G,MATCH(H738,EffectData!$C:$C,0)),"")&amp;";"=";","",IFERROR(INDEX(EffectData!$G:$G,MATCH(H738,EffectData!$C:$C,0)),"")&amp;";")</f>
        <v>104011300;</v>
      </c>
      <c r="J738" s="561" t="str">
        <f t="shared" si="1227"/>
        <v>北顾枪法不复还2</v>
      </c>
      <c r="K738" s="561" t="str">
        <f>IF(IFERROR(INDEX(EffectData!$G:$G,MATCH(J738,EffectData!$C:$C,0)),"")&amp;";"=";","",IFERROR(INDEX(EffectData!$G:$G,MATCH(J738,EffectData!$C:$C,0)),"")&amp;";")</f>
        <v/>
      </c>
      <c r="L738" s="561" t="str">
        <f t="shared" si="1228"/>
        <v>北顾枪法不复还3</v>
      </c>
      <c r="M738" s="561" t="str">
        <f>IF(IFERROR(INDEX(EffectData!$G:$G,MATCH(L738,EffectData!$C:$C,0)),"")&amp;";"=";","",IFERROR(INDEX(EffectData!$G:$G,MATCH(L738,EffectData!$C:$C,0)),"")&amp;";")</f>
        <v/>
      </c>
      <c r="N738" s="561" t="str">
        <f t="shared" si="1229"/>
        <v>北顾枪法不复还4</v>
      </c>
      <c r="O738" s="561" t="str">
        <f>IF(IFERROR(INDEX(EffectData!$G:$G,MATCH(N738,EffectData!$C:$C,0)),"")&amp;";"=";","",IFERROR(INDEX(EffectData!$G:$G,MATCH(N738,EffectData!$C:$C,0)),"")&amp;";")</f>
        <v/>
      </c>
      <c r="P738" t="str">
        <f t="shared" si="1230"/>
        <v>北顾枪法不复还5</v>
      </c>
      <c r="Q738" s="561" t="str">
        <f>IF(IFERROR(INDEX(EffectData!$G:$G,MATCH(P738,EffectData!$C:$C,0)),"")&amp;";"=";","",IFERROR(INDEX(EffectData!$G:$G,MATCH(P738,EffectData!$C:$C,0)),"")&amp;";")</f>
        <v/>
      </c>
      <c r="R738" t="str">
        <f t="shared" si="1231"/>
        <v>北顾枪法不复还6</v>
      </c>
      <c r="S738" s="561" t="str">
        <f>IFERROR(INDEX(EffectData!$G:$G,MATCH(R738,EffectData!$C:$C,0)),"")</f>
        <v/>
      </c>
    </row>
    <row r="739" spans="1:19" x14ac:dyDescent="0.25">
      <c r="A739" s="295">
        <f>VLOOKUP(D739,Sheet3!$C:$AP,40,0)</f>
        <v>1040212</v>
      </c>
      <c r="B739" s="295" t="s">
        <v>447</v>
      </c>
      <c r="C739" s="295" t="s">
        <v>945</v>
      </c>
      <c r="D739" s="295" t="s">
        <v>945</v>
      </c>
      <c r="E739" s="295"/>
      <c r="F739" s="295" t="str">
        <f t="shared" si="1225"/>
        <v>104021200;</v>
      </c>
      <c r="G739" s="776">
        <v>0</v>
      </c>
      <c r="H739" s="561" t="str">
        <f t="shared" si="1226"/>
        <v>玄黄入阵旌任纵横1</v>
      </c>
      <c r="I739" s="561" t="str">
        <f>IF(IFERROR(INDEX(EffectData!$G:$G,MATCH(H739,EffectData!$C:$C,0)),"")&amp;";"=";","",IFERROR(INDEX(EffectData!$G:$G,MATCH(H739,EffectData!$C:$C,0)),"")&amp;";")</f>
        <v>104021200;</v>
      </c>
      <c r="J739" s="561" t="str">
        <f t="shared" si="1227"/>
        <v>玄黄入阵旌任纵横2</v>
      </c>
      <c r="K739" s="561" t="str">
        <f>IF(IFERROR(INDEX(EffectData!$G:$G,MATCH(J739,EffectData!$C:$C,0)),"")&amp;";"=";","",IFERROR(INDEX(EffectData!$G:$G,MATCH(J739,EffectData!$C:$C,0)),"")&amp;";")</f>
        <v/>
      </c>
      <c r="L739" s="561" t="str">
        <f t="shared" si="1228"/>
        <v>玄黄入阵旌任纵横3</v>
      </c>
      <c r="M739" s="561" t="str">
        <f>IF(IFERROR(INDEX(EffectData!$G:$G,MATCH(L739,EffectData!$C:$C,0)),"")&amp;";"=";","",IFERROR(INDEX(EffectData!$G:$G,MATCH(L739,EffectData!$C:$C,0)),"")&amp;";")</f>
        <v/>
      </c>
      <c r="N739" s="561" t="str">
        <f t="shared" si="1229"/>
        <v>玄黄入阵旌任纵横4</v>
      </c>
      <c r="O739" s="561" t="str">
        <f>IF(IFERROR(INDEX(EffectData!$G:$G,MATCH(N739,EffectData!$C:$C,0)),"")&amp;";"=";","",IFERROR(INDEX(EffectData!$G:$G,MATCH(N739,EffectData!$C:$C,0)),"")&amp;";")</f>
        <v/>
      </c>
      <c r="P739" t="str">
        <f t="shared" si="1230"/>
        <v>玄黄入阵旌任纵横5</v>
      </c>
      <c r="Q739" s="561" t="str">
        <f>IF(IFERROR(INDEX(EffectData!$G:$G,MATCH(P739,EffectData!$C:$C,0)),"")&amp;";"=";","",IFERROR(INDEX(EffectData!$G:$G,MATCH(P739,EffectData!$C:$C,0)),"")&amp;";")</f>
        <v/>
      </c>
      <c r="R739" t="str">
        <f t="shared" si="1231"/>
        <v>玄黄入阵旌任纵横6</v>
      </c>
      <c r="S739" s="561" t="str">
        <f>IFERROR(INDEX(EffectData!$G:$G,MATCH(R739,EffectData!$C:$C,0)),"")</f>
        <v/>
      </c>
    </row>
    <row r="740" spans="1:19" x14ac:dyDescent="0.25">
      <c r="A740" s="295">
        <f>VLOOKUP(D740,Sheet3!$C:$AP,40,0)</f>
        <v>1040213</v>
      </c>
      <c r="B740" s="295" t="s">
        <v>447</v>
      </c>
      <c r="C740" s="295" t="s">
        <v>946</v>
      </c>
      <c r="D740" s="295" t="s">
        <v>946</v>
      </c>
      <c r="E740" s="295"/>
      <c r="F740" s="295" t="str">
        <f t="shared" si="1225"/>
        <v>104021300;</v>
      </c>
      <c r="G740" s="561">
        <v>0</v>
      </c>
      <c r="H740" s="561" t="str">
        <f t="shared" si="1226"/>
        <v>玄黄入阵旌覆压千载1</v>
      </c>
      <c r="I740" s="561" t="str">
        <f>IF(IFERROR(INDEX(EffectData!$G:$G,MATCH(H740,EffectData!$C:$C,0)),"")&amp;";"=";","",IFERROR(INDEX(EffectData!$G:$G,MATCH(H740,EffectData!$C:$C,0)),"")&amp;";")</f>
        <v>104021300;</v>
      </c>
      <c r="J740" s="561" t="str">
        <f t="shared" si="1227"/>
        <v>玄黄入阵旌覆压千载2</v>
      </c>
      <c r="K740" s="561" t="str">
        <f>IF(IFERROR(INDEX(EffectData!$G:$G,MATCH(J740,EffectData!$C:$C,0)),"")&amp;";"=";","",IFERROR(INDEX(EffectData!$G:$G,MATCH(J740,EffectData!$C:$C,0)),"")&amp;";")</f>
        <v/>
      </c>
      <c r="L740" s="561" t="str">
        <f t="shared" si="1228"/>
        <v>玄黄入阵旌覆压千载3</v>
      </c>
      <c r="M740" s="561" t="str">
        <f>IF(IFERROR(INDEX(EffectData!$G:$G,MATCH(L740,EffectData!$C:$C,0)),"")&amp;";"=";","",IFERROR(INDEX(EffectData!$G:$G,MATCH(L740,EffectData!$C:$C,0)),"")&amp;";")</f>
        <v/>
      </c>
      <c r="N740" s="561" t="str">
        <f t="shared" si="1229"/>
        <v>玄黄入阵旌覆压千载4</v>
      </c>
      <c r="O740" s="561" t="str">
        <f>IF(IFERROR(INDEX(EffectData!$G:$G,MATCH(N740,EffectData!$C:$C,0)),"")&amp;";"=";","",IFERROR(INDEX(EffectData!$G:$G,MATCH(N740,EffectData!$C:$C,0)),"")&amp;";")</f>
        <v/>
      </c>
      <c r="P740" t="str">
        <f t="shared" si="1230"/>
        <v>玄黄入阵旌覆压千载5</v>
      </c>
      <c r="Q740" s="561" t="str">
        <f>IF(IFERROR(INDEX(EffectData!$G:$G,MATCH(P740,EffectData!$C:$C,0)),"")&amp;";"=";","",IFERROR(INDEX(EffectData!$G:$G,MATCH(P740,EffectData!$C:$C,0)),"")&amp;";")</f>
        <v/>
      </c>
      <c r="R740" t="str">
        <f t="shared" si="1231"/>
        <v>玄黄入阵旌覆压千载6</v>
      </c>
      <c r="S740" s="561" t="str">
        <f>IFERROR(INDEX(EffectData!$G:$G,MATCH(R740,EffectData!$C:$C,0)),"")</f>
        <v/>
      </c>
    </row>
    <row r="741" spans="1:19" x14ac:dyDescent="0.25">
      <c r="A741" s="295">
        <f>VLOOKUP(D741,Sheet3!$C:$AP,40,0)</f>
        <v>1040312</v>
      </c>
      <c r="B741" s="295" t="s">
        <v>456</v>
      </c>
      <c r="C741" s="295" t="s">
        <v>947</v>
      </c>
      <c r="D741" s="295" t="s">
        <v>947</v>
      </c>
      <c r="E741" s="295"/>
      <c r="F741" s="295" t="str">
        <f t="shared" si="1225"/>
        <v>104031200;</v>
      </c>
      <c r="G741" s="776">
        <v>0</v>
      </c>
      <c r="H741" s="561" t="str">
        <f t="shared" si="1226"/>
        <v>众相菩提杖独我相1</v>
      </c>
      <c r="I741" s="561" t="str">
        <f>IF(IFERROR(INDEX(EffectData!$G:$G,MATCH(H741,EffectData!$C:$C,0)),"")&amp;";"=";","",IFERROR(INDEX(EffectData!$G:$G,MATCH(H741,EffectData!$C:$C,0)),"")&amp;";")</f>
        <v>104031200;</v>
      </c>
      <c r="J741" s="561" t="str">
        <f t="shared" si="1227"/>
        <v>众相菩提杖独我相2</v>
      </c>
      <c r="K741" s="561" t="str">
        <f>IF(IFERROR(INDEX(EffectData!$G:$G,MATCH(J741,EffectData!$C:$C,0)),"")&amp;";"=";","",IFERROR(INDEX(EffectData!$G:$G,MATCH(J741,EffectData!$C:$C,0)),"")&amp;";")</f>
        <v/>
      </c>
      <c r="L741" s="561" t="str">
        <f t="shared" si="1228"/>
        <v>众相菩提杖独我相3</v>
      </c>
      <c r="M741" s="561" t="str">
        <f>IF(IFERROR(INDEX(EffectData!$G:$G,MATCH(L741,EffectData!$C:$C,0)),"")&amp;";"=";","",IFERROR(INDEX(EffectData!$G:$G,MATCH(L741,EffectData!$C:$C,0)),"")&amp;";")</f>
        <v/>
      </c>
      <c r="N741" s="561" t="str">
        <f t="shared" si="1229"/>
        <v>众相菩提杖独我相4</v>
      </c>
      <c r="O741" s="561" t="str">
        <f>IF(IFERROR(INDEX(EffectData!$G:$G,MATCH(N741,EffectData!$C:$C,0)),"")&amp;";"=";","",IFERROR(INDEX(EffectData!$G:$G,MATCH(N741,EffectData!$C:$C,0)),"")&amp;";")</f>
        <v/>
      </c>
      <c r="P741" t="str">
        <f t="shared" si="1230"/>
        <v>众相菩提杖独我相5</v>
      </c>
      <c r="Q741" s="561" t="str">
        <f>IF(IFERROR(INDEX(EffectData!$G:$G,MATCH(P741,EffectData!$C:$C,0)),"")&amp;";"=";","",IFERROR(INDEX(EffectData!$G:$G,MATCH(P741,EffectData!$C:$C,0)),"")&amp;";")</f>
        <v/>
      </c>
      <c r="R741" t="str">
        <f t="shared" si="1231"/>
        <v>众相菩提杖独我相6</v>
      </c>
      <c r="S741" s="561" t="str">
        <f>IFERROR(INDEX(EffectData!$G:$G,MATCH(R741,EffectData!$C:$C,0)),"")</f>
        <v/>
      </c>
    </row>
    <row r="742" spans="1:19" x14ac:dyDescent="0.25">
      <c r="A742" s="295">
        <f>VLOOKUP(D742,Sheet3!$C:$AP,40,0)</f>
        <v>1040313</v>
      </c>
      <c r="B742" s="295" t="s">
        <v>456</v>
      </c>
      <c r="C742" s="295" t="s">
        <v>948</v>
      </c>
      <c r="D742" s="295" t="s">
        <v>948</v>
      </c>
      <c r="E742" s="295"/>
      <c r="F742" s="295" t="str">
        <f t="shared" si="1225"/>
        <v>104031300;</v>
      </c>
      <c r="G742" s="561">
        <v>0</v>
      </c>
      <c r="H742" s="561" t="str">
        <f t="shared" si="1226"/>
        <v>众相菩提杖不动怒目1</v>
      </c>
      <c r="I742" s="561" t="str">
        <f>IF(IFERROR(INDEX(EffectData!$G:$G,MATCH(H742,EffectData!$C:$C,0)),"")&amp;";"=";","",IFERROR(INDEX(EffectData!$G:$G,MATCH(H742,EffectData!$C:$C,0)),"")&amp;";")</f>
        <v>104031300;</v>
      </c>
      <c r="J742" s="561" t="str">
        <f t="shared" si="1227"/>
        <v>众相菩提杖不动怒目2</v>
      </c>
      <c r="K742" s="561" t="str">
        <f>IF(IFERROR(INDEX(EffectData!$G:$G,MATCH(J742,EffectData!$C:$C,0)),"")&amp;";"=";","",IFERROR(INDEX(EffectData!$G:$G,MATCH(J742,EffectData!$C:$C,0)),"")&amp;";")</f>
        <v/>
      </c>
      <c r="L742" s="561" t="str">
        <f t="shared" si="1228"/>
        <v>众相菩提杖不动怒目3</v>
      </c>
      <c r="M742" s="561" t="str">
        <f>IF(IFERROR(INDEX(EffectData!$G:$G,MATCH(L742,EffectData!$C:$C,0)),"")&amp;";"=";","",IFERROR(INDEX(EffectData!$G:$G,MATCH(L742,EffectData!$C:$C,0)),"")&amp;";")</f>
        <v/>
      </c>
      <c r="N742" s="561" t="str">
        <f t="shared" si="1229"/>
        <v>众相菩提杖不动怒目4</v>
      </c>
      <c r="O742" s="561" t="str">
        <f>IF(IFERROR(INDEX(EffectData!$G:$G,MATCH(N742,EffectData!$C:$C,0)),"")&amp;";"=";","",IFERROR(INDEX(EffectData!$G:$G,MATCH(N742,EffectData!$C:$C,0)),"")&amp;";")</f>
        <v/>
      </c>
      <c r="P742" t="str">
        <f t="shared" si="1230"/>
        <v>众相菩提杖不动怒目5</v>
      </c>
      <c r="Q742" s="561" t="str">
        <f>IF(IFERROR(INDEX(EffectData!$G:$G,MATCH(P742,EffectData!$C:$C,0)),"")&amp;";"=";","",IFERROR(INDEX(EffectData!$G:$G,MATCH(P742,EffectData!$C:$C,0)),"")&amp;";")</f>
        <v/>
      </c>
      <c r="R742" t="str">
        <f t="shared" si="1231"/>
        <v>众相菩提杖不动怒目6</v>
      </c>
      <c r="S742" s="561" t="str">
        <f>IFERROR(INDEX(EffectData!$G:$G,MATCH(R742,EffectData!$C:$C,0)),"")</f>
        <v/>
      </c>
    </row>
    <row r="743" spans="1:19" x14ac:dyDescent="0.25">
      <c r="A743" s="295">
        <f>VLOOKUP(D743,Sheet3!$C:$AP,40,0)</f>
        <v>1040412</v>
      </c>
      <c r="B743" s="295" t="s">
        <v>464</v>
      </c>
      <c r="C743" s="295" t="s">
        <v>949</v>
      </c>
      <c r="D743" s="295" t="s">
        <v>949</v>
      </c>
      <c r="E743" s="295"/>
      <c r="F743" s="295" t="str">
        <f t="shared" si="1225"/>
        <v>104041200;</v>
      </c>
      <c r="G743" s="776">
        <v>0</v>
      </c>
      <c r="H743" s="561" t="str">
        <f t="shared" si="1226"/>
        <v>镇国抵岳枪入阵声1</v>
      </c>
      <c r="I743" s="561" t="str">
        <f>IF(IFERROR(INDEX(EffectData!$G:$G,MATCH(H743,EffectData!$C:$C,0)),"")&amp;";"=";","",IFERROR(INDEX(EffectData!$G:$G,MATCH(H743,EffectData!$C:$C,0)),"")&amp;";")</f>
        <v>104041200;</v>
      </c>
      <c r="J743" s="561" t="str">
        <f t="shared" si="1227"/>
        <v>镇国抵岳枪入阵声2</v>
      </c>
      <c r="K743" s="561" t="str">
        <f>IF(IFERROR(INDEX(EffectData!$G:$G,MATCH(J743,EffectData!$C:$C,0)),"")&amp;";"=";","",IFERROR(INDEX(EffectData!$G:$G,MATCH(J743,EffectData!$C:$C,0)),"")&amp;";")</f>
        <v/>
      </c>
      <c r="L743" s="561" t="str">
        <f t="shared" si="1228"/>
        <v>镇国抵岳枪入阵声3</v>
      </c>
      <c r="M743" s="561" t="str">
        <f>IF(IFERROR(INDEX(EffectData!$G:$G,MATCH(L743,EffectData!$C:$C,0)),"")&amp;";"=";","",IFERROR(INDEX(EffectData!$G:$G,MATCH(L743,EffectData!$C:$C,0)),"")&amp;";")</f>
        <v/>
      </c>
      <c r="N743" s="561" t="str">
        <f t="shared" si="1229"/>
        <v>镇国抵岳枪入阵声4</v>
      </c>
      <c r="O743" s="561" t="str">
        <f>IF(IFERROR(INDEX(EffectData!$G:$G,MATCH(N743,EffectData!$C:$C,0)),"")&amp;";"=";","",IFERROR(INDEX(EffectData!$G:$G,MATCH(N743,EffectData!$C:$C,0)),"")&amp;";")</f>
        <v/>
      </c>
      <c r="P743" t="str">
        <f t="shared" si="1230"/>
        <v>镇国抵岳枪入阵声5</v>
      </c>
      <c r="Q743" s="561" t="str">
        <f>IF(IFERROR(INDEX(EffectData!$G:$G,MATCH(P743,EffectData!$C:$C,0)),"")&amp;";"=";","",IFERROR(INDEX(EffectData!$G:$G,MATCH(P743,EffectData!$C:$C,0)),"")&amp;";")</f>
        <v/>
      </c>
      <c r="R743" t="str">
        <f t="shared" si="1231"/>
        <v>镇国抵岳枪入阵声6</v>
      </c>
      <c r="S743" s="561" t="str">
        <f>IFERROR(INDEX(EffectData!$G:$G,MATCH(R743,EffectData!$C:$C,0)),"")</f>
        <v/>
      </c>
    </row>
    <row r="744" spans="1:19" x14ac:dyDescent="0.25">
      <c r="A744" s="295">
        <f>VLOOKUP(D744,Sheet3!$C:$AP,40,0)</f>
        <v>1040413</v>
      </c>
      <c r="B744" s="295" t="s">
        <v>464</v>
      </c>
      <c r="C744" s="295" t="s">
        <v>950</v>
      </c>
      <c r="D744" s="295" t="s">
        <v>950</v>
      </c>
      <c r="E744" s="295"/>
      <c r="F744" s="295" t="str">
        <f t="shared" si="1225"/>
        <v>104041300;</v>
      </c>
      <c r="G744" s="561">
        <v>0</v>
      </c>
      <c r="H744" s="561" t="str">
        <f t="shared" si="1226"/>
        <v>镇国抵岳枪智将首1</v>
      </c>
      <c r="I744" s="561" t="str">
        <f>IF(IFERROR(INDEX(EffectData!$G:$G,MATCH(H744,EffectData!$C:$C,0)),"")&amp;";"=";","",IFERROR(INDEX(EffectData!$G:$G,MATCH(H744,EffectData!$C:$C,0)),"")&amp;";")</f>
        <v>104041300;</v>
      </c>
      <c r="J744" s="561" t="str">
        <f t="shared" si="1227"/>
        <v>镇国抵岳枪智将首2</v>
      </c>
      <c r="K744" s="561" t="str">
        <f>IF(IFERROR(INDEX(EffectData!$G:$G,MATCH(J744,EffectData!$C:$C,0)),"")&amp;";"=";","",IFERROR(INDEX(EffectData!$G:$G,MATCH(J744,EffectData!$C:$C,0)),"")&amp;";")</f>
        <v/>
      </c>
      <c r="L744" s="561" t="str">
        <f t="shared" si="1228"/>
        <v>镇国抵岳枪智将首3</v>
      </c>
      <c r="M744" s="561" t="str">
        <f>IF(IFERROR(INDEX(EffectData!$G:$G,MATCH(L744,EffectData!$C:$C,0)),"")&amp;";"=";","",IFERROR(INDEX(EffectData!$G:$G,MATCH(L744,EffectData!$C:$C,0)),"")&amp;";")</f>
        <v/>
      </c>
      <c r="N744" s="561" t="str">
        <f t="shared" si="1229"/>
        <v>镇国抵岳枪智将首4</v>
      </c>
      <c r="O744" s="561" t="str">
        <f>IF(IFERROR(INDEX(EffectData!$G:$G,MATCH(N744,EffectData!$C:$C,0)),"")&amp;";"=";","",IFERROR(INDEX(EffectData!$G:$G,MATCH(N744,EffectData!$C:$C,0)),"")&amp;";")</f>
        <v/>
      </c>
      <c r="P744" t="str">
        <f t="shared" si="1230"/>
        <v>镇国抵岳枪智将首5</v>
      </c>
      <c r="Q744" s="561" t="str">
        <f>IF(IFERROR(INDEX(EffectData!$G:$G,MATCH(P744,EffectData!$C:$C,0)),"")&amp;";"=";","",IFERROR(INDEX(EffectData!$G:$G,MATCH(P744,EffectData!$C:$C,0)),"")&amp;";")</f>
        <v/>
      </c>
      <c r="R744" t="str">
        <f t="shared" si="1231"/>
        <v>镇国抵岳枪智将首6</v>
      </c>
      <c r="S744" s="561" t="str">
        <f>IFERROR(INDEX(EffectData!$G:$G,MATCH(R744,EffectData!$C:$C,0)),"")</f>
        <v/>
      </c>
    </row>
    <row r="745" spans="1:19" x14ac:dyDescent="0.25">
      <c r="A745" s="295">
        <f>VLOOKUP(D745,Sheet3!$C:$AP,40,0)</f>
        <v>1050112</v>
      </c>
      <c r="B745" s="295" t="s">
        <v>473</v>
      </c>
      <c r="C745" s="295" t="s">
        <v>951</v>
      </c>
      <c r="D745" s="295" t="s">
        <v>951</v>
      </c>
      <c r="E745" s="295"/>
      <c r="F745" s="295" t="str">
        <f t="shared" si="1225"/>
        <v>105011200;</v>
      </c>
      <c r="G745" s="776">
        <v>0</v>
      </c>
      <c r="H745" s="561" t="str">
        <f t="shared" si="1226"/>
        <v>悲遮扇法落秋意1</v>
      </c>
      <c r="I745" s="561" t="str">
        <f>IF(IFERROR(INDEX(EffectData!$G:$G,MATCH(H745,EffectData!$C:$C,0)),"")&amp;";"=";","",IFERROR(INDEX(EffectData!$G:$G,MATCH(H745,EffectData!$C:$C,0)),"")&amp;";")</f>
        <v>105011200;</v>
      </c>
      <c r="J745" s="561" t="str">
        <f t="shared" si="1227"/>
        <v>悲遮扇法落秋意2</v>
      </c>
      <c r="K745" s="561" t="str">
        <f>IF(IFERROR(INDEX(EffectData!$G:$G,MATCH(J745,EffectData!$C:$C,0)),"")&amp;";"=";","",IFERROR(INDEX(EffectData!$G:$G,MATCH(J745,EffectData!$C:$C,0)),"")&amp;";")</f>
        <v/>
      </c>
      <c r="L745" s="561" t="str">
        <f t="shared" si="1228"/>
        <v>悲遮扇法落秋意3</v>
      </c>
      <c r="M745" s="561" t="str">
        <f>IF(IFERROR(INDEX(EffectData!$G:$G,MATCH(L745,EffectData!$C:$C,0)),"")&amp;";"=";","",IFERROR(INDEX(EffectData!$G:$G,MATCH(L745,EffectData!$C:$C,0)),"")&amp;";")</f>
        <v/>
      </c>
      <c r="N745" s="561" t="str">
        <f t="shared" si="1229"/>
        <v>悲遮扇法落秋意4</v>
      </c>
      <c r="O745" s="561" t="str">
        <f>IF(IFERROR(INDEX(EffectData!$G:$G,MATCH(N745,EffectData!$C:$C,0)),"")&amp;";"=";","",IFERROR(INDEX(EffectData!$G:$G,MATCH(N745,EffectData!$C:$C,0)),"")&amp;";")</f>
        <v/>
      </c>
      <c r="P745" t="str">
        <f t="shared" si="1230"/>
        <v>悲遮扇法落秋意5</v>
      </c>
      <c r="Q745" s="561" t="str">
        <f>IF(IFERROR(INDEX(EffectData!$G:$G,MATCH(P745,EffectData!$C:$C,0)),"")&amp;";"=";","",IFERROR(INDEX(EffectData!$G:$G,MATCH(P745,EffectData!$C:$C,0)),"")&amp;";")</f>
        <v/>
      </c>
      <c r="R745" t="str">
        <f t="shared" si="1231"/>
        <v>悲遮扇法落秋意6</v>
      </c>
      <c r="S745" s="561" t="str">
        <f>IFERROR(INDEX(EffectData!$G:$G,MATCH(R745,EffectData!$C:$C,0)),"")</f>
        <v/>
      </c>
    </row>
    <row r="746" spans="1:19" x14ac:dyDescent="0.25">
      <c r="A746" s="295">
        <f>VLOOKUP(D746,Sheet3!$C:$AP,40,0)</f>
        <v>1050113</v>
      </c>
      <c r="B746" s="295" t="s">
        <v>473</v>
      </c>
      <c r="C746" s="295" t="s">
        <v>952</v>
      </c>
      <c r="D746" s="295" t="s">
        <v>952</v>
      </c>
      <c r="E746" s="295"/>
      <c r="F746" s="295" t="str">
        <f t="shared" si="1225"/>
        <v>105011300;</v>
      </c>
      <c r="G746" s="561">
        <v>0</v>
      </c>
      <c r="H746" s="561" t="str">
        <f t="shared" si="1226"/>
        <v>悲遮扇法竹韧文章1</v>
      </c>
      <c r="I746" s="561" t="str">
        <f>IF(IFERROR(INDEX(EffectData!$G:$G,MATCH(H746,EffectData!$C:$C,0)),"")&amp;";"=";","",IFERROR(INDEX(EffectData!$G:$G,MATCH(H746,EffectData!$C:$C,0)),"")&amp;";")</f>
        <v>105011300;</v>
      </c>
      <c r="J746" s="561" t="str">
        <f t="shared" si="1227"/>
        <v>悲遮扇法竹韧文章2</v>
      </c>
      <c r="K746" s="561" t="str">
        <f>IF(IFERROR(INDEX(EffectData!$G:$G,MATCH(J746,EffectData!$C:$C,0)),"")&amp;";"=";","",IFERROR(INDEX(EffectData!$G:$G,MATCH(J746,EffectData!$C:$C,0)),"")&amp;";")</f>
        <v/>
      </c>
      <c r="L746" s="561" t="str">
        <f t="shared" si="1228"/>
        <v>悲遮扇法竹韧文章3</v>
      </c>
      <c r="M746" s="561" t="str">
        <f>IF(IFERROR(INDEX(EffectData!$G:$G,MATCH(L746,EffectData!$C:$C,0)),"")&amp;";"=";","",IFERROR(INDEX(EffectData!$G:$G,MATCH(L746,EffectData!$C:$C,0)),"")&amp;";")</f>
        <v/>
      </c>
      <c r="N746" s="561" t="str">
        <f t="shared" si="1229"/>
        <v>悲遮扇法竹韧文章4</v>
      </c>
      <c r="O746" s="561" t="str">
        <f>IF(IFERROR(INDEX(EffectData!$G:$G,MATCH(N746,EffectData!$C:$C,0)),"")&amp;";"=";","",IFERROR(INDEX(EffectData!$G:$G,MATCH(N746,EffectData!$C:$C,0)),"")&amp;";")</f>
        <v/>
      </c>
      <c r="P746" t="str">
        <f t="shared" si="1230"/>
        <v>悲遮扇法竹韧文章5</v>
      </c>
      <c r="Q746" s="561" t="str">
        <f>IF(IFERROR(INDEX(EffectData!$G:$G,MATCH(P746,EffectData!$C:$C,0)),"")&amp;";"=";","",IFERROR(INDEX(EffectData!$G:$G,MATCH(P746,EffectData!$C:$C,0)),"")&amp;";")</f>
        <v/>
      </c>
      <c r="R746" t="str">
        <f t="shared" si="1231"/>
        <v>悲遮扇法竹韧文章6</v>
      </c>
      <c r="S746" s="561" t="str">
        <f>IFERROR(INDEX(EffectData!$G:$G,MATCH(R746,EffectData!$C:$C,0)),"")</f>
        <v/>
      </c>
    </row>
    <row r="747" spans="1:19" x14ac:dyDescent="0.25">
      <c r="A747" s="295">
        <f>VLOOKUP(D747,Sheet3!$C:$AP,40,0)</f>
        <v>1050212</v>
      </c>
      <c r="B747" s="295" t="s">
        <v>482</v>
      </c>
      <c r="C747" s="295" t="s">
        <v>953</v>
      </c>
      <c r="D747" s="295" t="s">
        <v>953</v>
      </c>
      <c r="E747" s="295"/>
      <c r="F747" s="295" t="str">
        <f t="shared" si="1225"/>
        <v>105021200;</v>
      </c>
      <c r="G747" s="776">
        <v>0</v>
      </c>
      <c r="H747" s="561" t="str">
        <f t="shared" si="1226"/>
        <v>小周天扇法化神通玄1</v>
      </c>
      <c r="I747" s="561" t="str">
        <f>IF(IFERROR(INDEX(EffectData!$G:$G,MATCH(H747,EffectData!$C:$C,0)),"")&amp;";"=";","",IFERROR(INDEX(EffectData!$G:$G,MATCH(H747,EffectData!$C:$C,0)),"")&amp;";")</f>
        <v>105021200;</v>
      </c>
      <c r="J747" s="561" t="str">
        <f t="shared" si="1227"/>
        <v>小周天扇法化神通玄2</v>
      </c>
      <c r="K747" s="561" t="str">
        <f>IF(IFERROR(INDEX(EffectData!$G:$G,MATCH(J747,EffectData!$C:$C,0)),"")&amp;";"=";","",IFERROR(INDEX(EffectData!$G:$G,MATCH(J747,EffectData!$C:$C,0)),"")&amp;";")</f>
        <v/>
      </c>
      <c r="L747" s="561" t="str">
        <f t="shared" si="1228"/>
        <v>小周天扇法化神通玄3</v>
      </c>
      <c r="M747" s="561" t="str">
        <f>IF(IFERROR(INDEX(EffectData!$G:$G,MATCH(L747,EffectData!$C:$C,0)),"")&amp;";"=";","",IFERROR(INDEX(EffectData!$G:$G,MATCH(L747,EffectData!$C:$C,0)),"")&amp;";")</f>
        <v/>
      </c>
      <c r="N747" s="561" t="str">
        <f t="shared" si="1229"/>
        <v>小周天扇法化神通玄4</v>
      </c>
      <c r="O747" s="561" t="str">
        <f>IF(IFERROR(INDEX(EffectData!$G:$G,MATCH(N747,EffectData!$C:$C,0)),"")&amp;";"=";","",IFERROR(INDEX(EffectData!$G:$G,MATCH(N747,EffectData!$C:$C,0)),"")&amp;";")</f>
        <v/>
      </c>
      <c r="P747" t="str">
        <f t="shared" si="1230"/>
        <v>小周天扇法化神通玄5</v>
      </c>
      <c r="Q747" s="561" t="str">
        <f>IF(IFERROR(INDEX(EffectData!$G:$G,MATCH(P747,EffectData!$C:$C,0)),"")&amp;";"=";","",IFERROR(INDEX(EffectData!$G:$G,MATCH(P747,EffectData!$C:$C,0)),"")&amp;";")</f>
        <v/>
      </c>
      <c r="R747" t="str">
        <f t="shared" si="1231"/>
        <v>小周天扇法化神通玄6</v>
      </c>
      <c r="S747" s="561" t="str">
        <f>IFERROR(INDEX(EffectData!$G:$G,MATCH(R747,EffectData!$C:$C,0)),"")</f>
        <v/>
      </c>
    </row>
    <row r="748" spans="1:19" x14ac:dyDescent="0.25">
      <c r="A748" s="295">
        <f>VLOOKUP(D748,Sheet3!$C:$AP,40,0)</f>
        <v>1050213</v>
      </c>
      <c r="B748" s="295" t="s">
        <v>482</v>
      </c>
      <c r="C748" s="295" t="s">
        <v>954</v>
      </c>
      <c r="D748" s="295" t="s">
        <v>954</v>
      </c>
      <c r="E748" s="295"/>
      <c r="F748" s="295" t="str">
        <f t="shared" si="1225"/>
        <v>105021300;</v>
      </c>
      <c r="G748" s="561">
        <v>0</v>
      </c>
      <c r="H748" s="561" t="str">
        <f t="shared" si="1226"/>
        <v>小周天扇法天人衰1</v>
      </c>
      <c r="I748" s="561" t="str">
        <f>IF(IFERROR(INDEX(EffectData!$G:$G,MATCH(H748,EffectData!$C:$C,0)),"")&amp;";"=";","",IFERROR(INDEX(EffectData!$G:$G,MATCH(H748,EffectData!$C:$C,0)),"")&amp;";")</f>
        <v>105021300;</v>
      </c>
      <c r="J748" s="561" t="str">
        <f t="shared" si="1227"/>
        <v>小周天扇法天人衰2</v>
      </c>
      <c r="K748" s="561" t="str">
        <f>IF(IFERROR(INDEX(EffectData!$G:$G,MATCH(J748,EffectData!$C:$C,0)),"")&amp;";"=";","",IFERROR(INDEX(EffectData!$G:$G,MATCH(J748,EffectData!$C:$C,0)),"")&amp;";")</f>
        <v/>
      </c>
      <c r="L748" s="561" t="str">
        <f t="shared" si="1228"/>
        <v>小周天扇法天人衰3</v>
      </c>
      <c r="M748" s="561" t="str">
        <f>IF(IFERROR(INDEX(EffectData!$G:$G,MATCH(L748,EffectData!$C:$C,0)),"")&amp;";"=";","",IFERROR(INDEX(EffectData!$G:$G,MATCH(L748,EffectData!$C:$C,0)),"")&amp;";")</f>
        <v/>
      </c>
      <c r="N748" s="561" t="str">
        <f t="shared" si="1229"/>
        <v>小周天扇法天人衰4</v>
      </c>
      <c r="O748" s="561" t="str">
        <f>IF(IFERROR(INDEX(EffectData!$G:$G,MATCH(N748,EffectData!$C:$C,0)),"")&amp;";"=";","",IFERROR(INDEX(EffectData!$G:$G,MATCH(N748,EffectData!$C:$C,0)),"")&amp;";")</f>
        <v/>
      </c>
      <c r="P748" t="str">
        <f t="shared" si="1230"/>
        <v>小周天扇法天人衰5</v>
      </c>
      <c r="Q748" s="561" t="str">
        <f>IF(IFERROR(INDEX(EffectData!$G:$G,MATCH(P748,EffectData!$C:$C,0)),"")&amp;";"=";","",IFERROR(INDEX(EffectData!$G:$G,MATCH(P748,EffectData!$C:$C,0)),"")&amp;";")</f>
        <v/>
      </c>
      <c r="R748" t="str">
        <f t="shared" si="1231"/>
        <v>小周天扇法天人衰6</v>
      </c>
      <c r="S748" s="561" t="str">
        <f>IFERROR(INDEX(EffectData!$G:$G,MATCH(R748,EffectData!$C:$C,0)),"")</f>
        <v/>
      </c>
    </row>
    <row r="749" spans="1:19" x14ac:dyDescent="0.25">
      <c r="A749" s="295">
        <f>VLOOKUP(D749,Sheet3!$C:$AP,40,0)</f>
        <v>1060112</v>
      </c>
      <c r="B749" s="295" t="s">
        <v>491</v>
      </c>
      <c r="C749" s="295" t="s">
        <v>955</v>
      </c>
      <c r="D749" s="295" t="s">
        <v>955</v>
      </c>
      <c r="E749" s="295"/>
      <c r="F749" s="295" t="str">
        <f t="shared" si="1225"/>
        <v>106011200;</v>
      </c>
      <c r="G749" s="776">
        <v>0</v>
      </c>
      <c r="H749" s="561" t="str">
        <f t="shared" si="1226"/>
        <v>暴雨梨花刀横棘刺1</v>
      </c>
      <c r="I749" s="561" t="str">
        <f>IF(IFERROR(INDEX(EffectData!$G:$G,MATCH(H749,EffectData!$C:$C,0)),"")&amp;";"=";","",IFERROR(INDEX(EffectData!$G:$G,MATCH(H749,EffectData!$C:$C,0)),"")&amp;";")</f>
        <v>106011200;</v>
      </c>
      <c r="J749" s="561" t="str">
        <f t="shared" si="1227"/>
        <v>暴雨梨花刀横棘刺2</v>
      </c>
      <c r="K749" s="561" t="str">
        <f>IF(IFERROR(INDEX(EffectData!$G:$G,MATCH(J749,EffectData!$C:$C,0)),"")&amp;";"=";","",IFERROR(INDEX(EffectData!$G:$G,MATCH(J749,EffectData!$C:$C,0)),"")&amp;";")</f>
        <v/>
      </c>
      <c r="L749" s="561" t="str">
        <f t="shared" si="1228"/>
        <v>暴雨梨花刀横棘刺3</v>
      </c>
      <c r="M749" s="561" t="str">
        <f>IF(IFERROR(INDEX(EffectData!$G:$G,MATCH(L749,EffectData!$C:$C,0)),"")&amp;";"=";","",IFERROR(INDEX(EffectData!$G:$G,MATCH(L749,EffectData!$C:$C,0)),"")&amp;";")</f>
        <v/>
      </c>
      <c r="N749" s="561" t="str">
        <f t="shared" si="1229"/>
        <v>暴雨梨花刀横棘刺4</v>
      </c>
      <c r="O749" s="561" t="str">
        <f>IF(IFERROR(INDEX(EffectData!$G:$G,MATCH(N749,EffectData!$C:$C,0)),"")&amp;";"=";","",IFERROR(INDEX(EffectData!$G:$G,MATCH(N749,EffectData!$C:$C,0)),"")&amp;";")</f>
        <v/>
      </c>
      <c r="P749" t="str">
        <f t="shared" si="1230"/>
        <v>暴雨梨花刀横棘刺5</v>
      </c>
      <c r="Q749" s="561" t="str">
        <f>IF(IFERROR(INDEX(EffectData!$G:$G,MATCH(P749,EffectData!$C:$C,0)),"")&amp;";"=";","",IFERROR(INDEX(EffectData!$G:$G,MATCH(P749,EffectData!$C:$C,0)),"")&amp;";")</f>
        <v/>
      </c>
      <c r="R749" t="str">
        <f t="shared" si="1231"/>
        <v>暴雨梨花刀横棘刺6</v>
      </c>
      <c r="S749" s="561" t="str">
        <f>IFERROR(INDEX(EffectData!$G:$G,MATCH(R749,EffectData!$C:$C,0)),"")</f>
        <v/>
      </c>
    </row>
    <row r="750" spans="1:19" x14ac:dyDescent="0.25">
      <c r="A750" s="295">
        <f>VLOOKUP(D750,Sheet3!$C:$AP,40,0)</f>
        <v>1060113</v>
      </c>
      <c r="B750" s="295" t="s">
        <v>491</v>
      </c>
      <c r="C750" s="295" t="s">
        <v>956</v>
      </c>
      <c r="D750" s="295" t="s">
        <v>956</v>
      </c>
      <c r="E750" s="295"/>
      <c r="F750" s="295" t="str">
        <f t="shared" si="1225"/>
        <v>106011300;</v>
      </c>
      <c r="G750" s="561">
        <v>0</v>
      </c>
      <c r="H750" s="561" t="str">
        <f t="shared" si="1226"/>
        <v>暴雨梨花刀缠悱恻1</v>
      </c>
      <c r="I750" s="561" t="str">
        <f>IF(IFERROR(INDEX(EffectData!$G:$G,MATCH(H750,EffectData!$C:$C,0)),"")&amp;";"=";","",IFERROR(INDEX(EffectData!$G:$G,MATCH(H750,EffectData!$C:$C,0)),"")&amp;";")</f>
        <v>106011300;</v>
      </c>
      <c r="J750" s="561" t="str">
        <f t="shared" si="1227"/>
        <v>暴雨梨花刀缠悱恻2</v>
      </c>
      <c r="K750" s="561" t="str">
        <f>IF(IFERROR(INDEX(EffectData!$G:$G,MATCH(J750,EffectData!$C:$C,0)),"")&amp;";"=";","",IFERROR(INDEX(EffectData!$G:$G,MATCH(J750,EffectData!$C:$C,0)),"")&amp;";")</f>
        <v/>
      </c>
      <c r="L750" s="561" t="str">
        <f t="shared" si="1228"/>
        <v>暴雨梨花刀缠悱恻3</v>
      </c>
      <c r="M750" s="561" t="str">
        <f>IF(IFERROR(INDEX(EffectData!$G:$G,MATCH(L750,EffectData!$C:$C,0)),"")&amp;";"=";","",IFERROR(INDEX(EffectData!$G:$G,MATCH(L750,EffectData!$C:$C,0)),"")&amp;";")</f>
        <v/>
      </c>
      <c r="N750" s="561" t="str">
        <f t="shared" si="1229"/>
        <v>暴雨梨花刀缠悱恻4</v>
      </c>
      <c r="O750" s="561" t="str">
        <f>IF(IFERROR(INDEX(EffectData!$G:$G,MATCH(N750,EffectData!$C:$C,0)),"")&amp;";"=";","",IFERROR(INDEX(EffectData!$G:$G,MATCH(N750,EffectData!$C:$C,0)),"")&amp;";")</f>
        <v/>
      </c>
      <c r="P750" t="str">
        <f t="shared" si="1230"/>
        <v>暴雨梨花刀缠悱恻5</v>
      </c>
      <c r="Q750" s="561" t="str">
        <f>IF(IFERROR(INDEX(EffectData!$G:$G,MATCH(P750,EffectData!$C:$C,0)),"")&amp;";"=";","",IFERROR(INDEX(EffectData!$G:$G,MATCH(P750,EffectData!$C:$C,0)),"")&amp;";")</f>
        <v/>
      </c>
      <c r="R750" t="str">
        <f t="shared" si="1231"/>
        <v>暴雨梨花刀缠悱恻6</v>
      </c>
      <c r="S750" s="561" t="str">
        <f>IFERROR(INDEX(EffectData!$G:$G,MATCH(R750,EffectData!$C:$C,0)),"")</f>
        <v/>
      </c>
    </row>
    <row r="751" spans="1:19" x14ac:dyDescent="0.25">
      <c r="A751" s="295">
        <f>VLOOKUP(D751,Sheet3!$C:$AP,40,0)</f>
        <v>1090112</v>
      </c>
      <c r="B751" s="295" t="s">
        <v>499</v>
      </c>
      <c r="C751" s="295" t="s">
        <v>957</v>
      </c>
      <c r="D751" s="295" t="s">
        <v>957</v>
      </c>
      <c r="E751" s="295"/>
      <c r="F751" s="295" t="str">
        <f t="shared" si="1225"/>
        <v>109011200;109011201;</v>
      </c>
      <c r="G751" s="776">
        <v>0</v>
      </c>
      <c r="H751" s="561" t="str">
        <f t="shared" si="1226"/>
        <v>醉饮降龙无双式龙吟镇恶1</v>
      </c>
      <c r="I751" s="561" t="str">
        <f>IF(IFERROR(INDEX(EffectData!$G:$G,MATCH(H751,EffectData!$C:$C,0)),"")&amp;";"=";","",IFERROR(INDEX(EffectData!$G:$G,MATCH(H751,EffectData!$C:$C,0)),"")&amp;";")</f>
        <v>109011200;</v>
      </c>
      <c r="J751" s="561" t="str">
        <f t="shared" si="1227"/>
        <v>醉饮降龙无双式龙吟镇恶2</v>
      </c>
      <c r="K751" s="561" t="str">
        <f>IF(IFERROR(INDEX(EffectData!$G:$G,MATCH(J751,EffectData!$C:$C,0)),"")&amp;";"=";","",IFERROR(INDEX(EffectData!$G:$G,MATCH(J751,EffectData!$C:$C,0)),"")&amp;";")</f>
        <v>109011201;</v>
      </c>
      <c r="L751" s="561" t="str">
        <f t="shared" si="1228"/>
        <v>醉饮降龙无双式龙吟镇恶3</v>
      </c>
      <c r="M751" s="561" t="str">
        <f>IF(IFERROR(INDEX(EffectData!$G:$G,MATCH(L751,EffectData!$C:$C,0)),"")&amp;";"=";","",IFERROR(INDEX(EffectData!$G:$G,MATCH(L751,EffectData!$C:$C,0)),"")&amp;";")</f>
        <v/>
      </c>
      <c r="N751" s="561" t="str">
        <f t="shared" si="1229"/>
        <v>醉饮降龙无双式龙吟镇恶4</v>
      </c>
      <c r="O751" s="561" t="str">
        <f>IF(IFERROR(INDEX(EffectData!$G:$G,MATCH(N751,EffectData!$C:$C,0)),"")&amp;";"=";","",IFERROR(INDEX(EffectData!$G:$G,MATCH(N751,EffectData!$C:$C,0)),"")&amp;";")</f>
        <v/>
      </c>
      <c r="P751" t="str">
        <f t="shared" si="1230"/>
        <v>醉饮降龙无双式龙吟镇恶5</v>
      </c>
      <c r="Q751" s="561" t="str">
        <f>IF(IFERROR(INDEX(EffectData!$G:$G,MATCH(P751,EffectData!$C:$C,0)),"")&amp;";"=";","",IFERROR(INDEX(EffectData!$G:$G,MATCH(P751,EffectData!$C:$C,0)),"")&amp;";")</f>
        <v/>
      </c>
      <c r="R751" t="str">
        <f t="shared" si="1231"/>
        <v>醉饮降龙无双式龙吟镇恶6</v>
      </c>
      <c r="S751" s="561" t="str">
        <f>IFERROR(INDEX(EffectData!$G:$G,MATCH(R751,EffectData!$C:$C,0)),"")</f>
        <v/>
      </c>
    </row>
    <row r="752" spans="1:19" x14ac:dyDescent="0.25">
      <c r="A752" s="295">
        <f>VLOOKUP(D752,Sheet3!$C:$AP,40,0)</f>
        <v>1090113</v>
      </c>
      <c r="B752" s="295" t="s">
        <v>499</v>
      </c>
      <c r="C752" s="295" t="s">
        <v>958</v>
      </c>
      <c r="D752" s="295" t="s">
        <v>958</v>
      </c>
      <c r="E752" s="295"/>
      <c r="F752" s="295" t="str">
        <f t="shared" si="1225"/>
        <v>109011300;</v>
      </c>
      <c r="G752" s="561">
        <v>0</v>
      </c>
      <c r="H752" s="561" t="str">
        <f t="shared" si="1226"/>
        <v>醉饮降龙无双式独翱天地1</v>
      </c>
      <c r="I752" s="561" t="str">
        <f>IF(IFERROR(INDEX(EffectData!$G:$G,MATCH(H752,EffectData!$C:$C,0)),"")&amp;";"=";","",IFERROR(INDEX(EffectData!$G:$G,MATCH(H752,EffectData!$C:$C,0)),"")&amp;";")</f>
        <v>109011300;</v>
      </c>
      <c r="J752" s="561" t="str">
        <f t="shared" si="1227"/>
        <v>醉饮降龙无双式独翱天地2</v>
      </c>
      <c r="K752" s="561" t="str">
        <f>IF(IFERROR(INDEX(EffectData!$G:$G,MATCH(J752,EffectData!$C:$C,0)),"")&amp;";"=";","",IFERROR(INDEX(EffectData!$G:$G,MATCH(J752,EffectData!$C:$C,0)),"")&amp;";")</f>
        <v/>
      </c>
      <c r="L752" s="561" t="str">
        <f t="shared" si="1228"/>
        <v>醉饮降龙无双式独翱天地3</v>
      </c>
      <c r="M752" s="561" t="str">
        <f>IF(IFERROR(INDEX(EffectData!$G:$G,MATCH(L752,EffectData!$C:$C,0)),"")&amp;";"=";","",IFERROR(INDEX(EffectData!$G:$G,MATCH(L752,EffectData!$C:$C,0)),"")&amp;";")</f>
        <v/>
      </c>
      <c r="N752" s="561" t="str">
        <f t="shared" si="1229"/>
        <v>醉饮降龙无双式独翱天地4</v>
      </c>
      <c r="O752" s="561" t="str">
        <f>IF(IFERROR(INDEX(EffectData!$G:$G,MATCH(N752,EffectData!$C:$C,0)),"")&amp;";"=";","",IFERROR(INDEX(EffectData!$G:$G,MATCH(N752,EffectData!$C:$C,0)),"")&amp;";")</f>
        <v/>
      </c>
      <c r="P752" t="str">
        <f t="shared" si="1230"/>
        <v>醉饮降龙无双式独翱天地5</v>
      </c>
      <c r="Q752" s="561" t="str">
        <f>IF(IFERROR(INDEX(EffectData!$G:$G,MATCH(P752,EffectData!$C:$C,0)),"")&amp;";"=";","",IFERROR(INDEX(EffectData!$G:$G,MATCH(P752,EffectData!$C:$C,0)),"")&amp;";")</f>
        <v/>
      </c>
      <c r="R752" t="str">
        <f t="shared" si="1231"/>
        <v>醉饮降龙无双式独翱天地6</v>
      </c>
      <c r="S752" s="561" t="str">
        <f>IFERROR(INDEX(EffectData!$G:$G,MATCH(R752,EffectData!$C:$C,0)),"")</f>
        <v/>
      </c>
    </row>
    <row r="753" spans="1:19" x14ac:dyDescent="0.25">
      <c r="A753" s="295">
        <f>VLOOKUP(D753,Sheet3!$C:$AP,40,0)</f>
        <v>1090212</v>
      </c>
      <c r="B753" s="295" t="s">
        <v>507</v>
      </c>
      <c r="C753" s="295" t="s">
        <v>959</v>
      </c>
      <c r="D753" s="295" t="s">
        <v>959</v>
      </c>
      <c r="E753" s="295"/>
      <c r="F753" s="295" t="str">
        <f t="shared" si="1225"/>
        <v>109021200;</v>
      </c>
      <c r="G753" s="776">
        <v>0</v>
      </c>
      <c r="H753" s="561" t="str">
        <f t="shared" si="1226"/>
        <v>踪影孤鸿悲雁苦1</v>
      </c>
      <c r="I753" s="561" t="str">
        <f>IF(IFERROR(INDEX(EffectData!$G:$G,MATCH(H753,EffectData!$C:$C,0)),"")&amp;";"=";","",IFERROR(INDEX(EffectData!$G:$G,MATCH(H753,EffectData!$C:$C,0)),"")&amp;";")</f>
        <v>109021200;</v>
      </c>
      <c r="J753" s="561" t="str">
        <f t="shared" si="1227"/>
        <v>踪影孤鸿悲雁苦2</v>
      </c>
      <c r="K753" s="561" t="str">
        <f>IF(IFERROR(INDEX(EffectData!$G:$G,MATCH(J753,EffectData!$C:$C,0)),"")&amp;";"=";","",IFERROR(INDEX(EffectData!$G:$G,MATCH(J753,EffectData!$C:$C,0)),"")&amp;";")</f>
        <v/>
      </c>
      <c r="L753" s="561" t="str">
        <f t="shared" si="1228"/>
        <v>踪影孤鸿悲雁苦3</v>
      </c>
      <c r="M753" s="561" t="str">
        <f>IF(IFERROR(INDEX(EffectData!$G:$G,MATCH(L753,EffectData!$C:$C,0)),"")&amp;";"=";","",IFERROR(INDEX(EffectData!$G:$G,MATCH(L753,EffectData!$C:$C,0)),"")&amp;";")</f>
        <v/>
      </c>
      <c r="N753" s="561" t="str">
        <f t="shared" si="1229"/>
        <v>踪影孤鸿悲雁苦4</v>
      </c>
      <c r="O753" s="561" t="str">
        <f>IF(IFERROR(INDEX(EffectData!$G:$G,MATCH(N753,EffectData!$C:$C,0)),"")&amp;";"=";","",IFERROR(INDEX(EffectData!$G:$G,MATCH(N753,EffectData!$C:$C,0)),"")&amp;";")</f>
        <v/>
      </c>
      <c r="P753" t="str">
        <f t="shared" si="1230"/>
        <v>踪影孤鸿悲雁苦5</v>
      </c>
      <c r="Q753" s="561" t="str">
        <f>IF(IFERROR(INDEX(EffectData!$G:$G,MATCH(P753,EffectData!$C:$C,0)),"")&amp;";"=";","",IFERROR(INDEX(EffectData!$G:$G,MATCH(P753,EffectData!$C:$C,0)),"")&amp;";")</f>
        <v/>
      </c>
      <c r="R753" t="str">
        <f t="shared" si="1231"/>
        <v>踪影孤鸿悲雁苦6</v>
      </c>
      <c r="S753" s="561" t="str">
        <f>IFERROR(INDEX(EffectData!$G:$G,MATCH(R753,EffectData!$C:$C,0)),"")</f>
        <v/>
      </c>
    </row>
    <row r="754" spans="1:19" x14ac:dyDescent="0.25">
      <c r="A754" s="295">
        <f>VLOOKUP(D754,Sheet3!$C:$AP,40,0)</f>
        <v>1090213</v>
      </c>
      <c r="B754" s="295" t="s">
        <v>507</v>
      </c>
      <c r="C754" s="295" t="s">
        <v>960</v>
      </c>
      <c r="D754" s="295" t="s">
        <v>960</v>
      </c>
      <c r="E754" s="295"/>
      <c r="F754" s="295" t="str">
        <f t="shared" si="1225"/>
        <v>109021300;</v>
      </c>
      <c r="G754" s="561">
        <v>0</v>
      </c>
      <c r="H754" s="561" t="str">
        <f t="shared" si="1226"/>
        <v>踪影孤鸿孤雁声声1</v>
      </c>
      <c r="I754" s="561" t="str">
        <f>IF(IFERROR(INDEX(EffectData!$G:$G,MATCH(H754,EffectData!$C:$C,0)),"")&amp;";"=";","",IFERROR(INDEX(EffectData!$G:$G,MATCH(H754,EffectData!$C:$C,0)),"")&amp;";")</f>
        <v>109021300;</v>
      </c>
      <c r="J754" s="561" t="str">
        <f t="shared" si="1227"/>
        <v>踪影孤鸿孤雁声声2</v>
      </c>
      <c r="K754" s="561" t="str">
        <f>IF(IFERROR(INDEX(EffectData!$G:$G,MATCH(J754,EffectData!$C:$C,0)),"")&amp;";"=";","",IFERROR(INDEX(EffectData!$G:$G,MATCH(J754,EffectData!$C:$C,0)),"")&amp;";")</f>
        <v/>
      </c>
      <c r="L754" s="561" t="str">
        <f t="shared" si="1228"/>
        <v>踪影孤鸿孤雁声声3</v>
      </c>
      <c r="M754" s="561" t="str">
        <f>IF(IFERROR(INDEX(EffectData!$G:$G,MATCH(L754,EffectData!$C:$C,0)),"")&amp;";"=";","",IFERROR(INDEX(EffectData!$G:$G,MATCH(L754,EffectData!$C:$C,0)),"")&amp;";")</f>
        <v/>
      </c>
      <c r="N754" s="561" t="str">
        <f t="shared" si="1229"/>
        <v>踪影孤鸿孤雁声声4</v>
      </c>
      <c r="O754" s="561" t="str">
        <f>IF(IFERROR(INDEX(EffectData!$G:$G,MATCH(N754,EffectData!$C:$C,0)),"")&amp;";"=";","",IFERROR(INDEX(EffectData!$G:$G,MATCH(N754,EffectData!$C:$C,0)),"")&amp;";")</f>
        <v/>
      </c>
      <c r="P754" t="str">
        <f t="shared" si="1230"/>
        <v>踪影孤鸿孤雁声声5</v>
      </c>
      <c r="Q754" s="561" t="str">
        <f>IF(IFERROR(INDEX(EffectData!$G:$G,MATCH(P754,EffectData!$C:$C,0)),"")&amp;";"=";","",IFERROR(INDEX(EffectData!$G:$G,MATCH(P754,EffectData!$C:$C,0)),"")&amp;";")</f>
        <v/>
      </c>
      <c r="R754" t="str">
        <f t="shared" si="1231"/>
        <v>踪影孤鸿孤雁声声6</v>
      </c>
      <c r="S754" s="561" t="str">
        <f>IFERROR(INDEX(EffectData!$G:$G,MATCH(R754,EffectData!$C:$C,0)),"")</f>
        <v/>
      </c>
    </row>
    <row r="755" spans="1:19" x14ac:dyDescent="0.25">
      <c r="A755" s="295">
        <f>VLOOKUP(D755,Sheet3!$C:$AP,40,0)</f>
        <v>1100112</v>
      </c>
      <c r="B755" s="295" t="s">
        <v>516</v>
      </c>
      <c r="C755" s="295" t="s">
        <v>961</v>
      </c>
      <c r="D755" s="295" t="s">
        <v>961</v>
      </c>
      <c r="E755" s="295"/>
      <c r="F755" s="295" t="str">
        <f t="shared" si="1225"/>
        <v>110011200;</v>
      </c>
      <c r="G755" s="776">
        <v>0</v>
      </c>
      <c r="H755" s="561" t="str">
        <f t="shared" si="1226"/>
        <v>无心流·拔刀术奥义·瞬1</v>
      </c>
      <c r="I755" s="561" t="str">
        <f>IF(IFERROR(INDEX(EffectData!$G:$G,MATCH(H755,EffectData!$C:$C,0)),"")&amp;";"=";","",IFERROR(INDEX(EffectData!$G:$G,MATCH(H755,EffectData!$C:$C,0)),"")&amp;";")</f>
        <v>110011200;</v>
      </c>
      <c r="J755" s="561" t="str">
        <f t="shared" si="1227"/>
        <v>无心流·拔刀术奥义·瞬2</v>
      </c>
      <c r="K755" s="561" t="str">
        <f>IF(IFERROR(INDEX(EffectData!$G:$G,MATCH(J755,EffectData!$C:$C,0)),"")&amp;";"=";","",IFERROR(INDEX(EffectData!$G:$G,MATCH(J755,EffectData!$C:$C,0)),"")&amp;";")</f>
        <v/>
      </c>
      <c r="L755" s="561" t="str">
        <f t="shared" si="1228"/>
        <v>无心流·拔刀术奥义·瞬3</v>
      </c>
      <c r="M755" s="561" t="str">
        <f>IF(IFERROR(INDEX(EffectData!$G:$G,MATCH(L755,EffectData!$C:$C,0)),"")&amp;";"=";","",IFERROR(INDEX(EffectData!$G:$G,MATCH(L755,EffectData!$C:$C,0)),"")&amp;";")</f>
        <v/>
      </c>
      <c r="N755" s="561" t="str">
        <f t="shared" si="1229"/>
        <v>无心流·拔刀术奥义·瞬4</v>
      </c>
      <c r="O755" s="561" t="str">
        <f>IF(IFERROR(INDEX(EffectData!$G:$G,MATCH(N755,EffectData!$C:$C,0)),"")&amp;";"=";","",IFERROR(INDEX(EffectData!$G:$G,MATCH(N755,EffectData!$C:$C,0)),"")&amp;";")</f>
        <v/>
      </c>
      <c r="P755" t="str">
        <f t="shared" si="1230"/>
        <v>无心流·拔刀术奥义·瞬5</v>
      </c>
      <c r="Q755" s="561" t="str">
        <f>IF(IFERROR(INDEX(EffectData!$G:$G,MATCH(P755,EffectData!$C:$C,0)),"")&amp;";"=";","",IFERROR(INDEX(EffectData!$G:$G,MATCH(P755,EffectData!$C:$C,0)),"")&amp;";")</f>
        <v/>
      </c>
      <c r="R755" t="str">
        <f t="shared" si="1231"/>
        <v>无心流·拔刀术奥义·瞬6</v>
      </c>
      <c r="S755" s="561" t="str">
        <f>IFERROR(INDEX(EffectData!$G:$G,MATCH(R755,EffectData!$C:$C,0)),"")</f>
        <v/>
      </c>
    </row>
    <row r="756" spans="1:19" x14ac:dyDescent="0.25">
      <c r="A756" s="295">
        <f>VLOOKUP(D756,Sheet3!$C:$AP,40,0)</f>
        <v>1100113</v>
      </c>
      <c r="B756" s="295" t="s">
        <v>516</v>
      </c>
      <c r="C756" s="295" t="s">
        <v>962</v>
      </c>
      <c r="D756" s="295" t="s">
        <v>962</v>
      </c>
      <c r="E756" s="295"/>
      <c r="F756" s="295" t="str">
        <f t="shared" si="1225"/>
        <v>110011300;</v>
      </c>
      <c r="G756" s="561">
        <v>0</v>
      </c>
      <c r="H756" s="561" t="str">
        <f t="shared" si="1226"/>
        <v>无心流·拔刀术奥义·战1</v>
      </c>
      <c r="I756" s="561" t="str">
        <f>IF(IFERROR(INDEX(EffectData!$G:$G,MATCH(H756,EffectData!$C:$C,0)),"")&amp;";"=";","",IFERROR(INDEX(EffectData!$G:$G,MATCH(H756,EffectData!$C:$C,0)),"")&amp;";")</f>
        <v>110011300;</v>
      </c>
      <c r="J756" s="561" t="str">
        <f t="shared" si="1227"/>
        <v>无心流·拔刀术奥义·战2</v>
      </c>
      <c r="K756" s="561" t="str">
        <f>IF(IFERROR(INDEX(EffectData!$G:$G,MATCH(J756,EffectData!$C:$C,0)),"")&amp;";"=";","",IFERROR(INDEX(EffectData!$G:$G,MATCH(J756,EffectData!$C:$C,0)),"")&amp;";")</f>
        <v/>
      </c>
      <c r="L756" s="561" t="str">
        <f t="shared" si="1228"/>
        <v>无心流·拔刀术奥义·战3</v>
      </c>
      <c r="M756" s="561" t="str">
        <f>IF(IFERROR(INDEX(EffectData!$G:$G,MATCH(L756,EffectData!$C:$C,0)),"")&amp;";"=";","",IFERROR(INDEX(EffectData!$G:$G,MATCH(L756,EffectData!$C:$C,0)),"")&amp;";")</f>
        <v/>
      </c>
      <c r="N756" s="561" t="str">
        <f t="shared" si="1229"/>
        <v>无心流·拔刀术奥义·战4</v>
      </c>
      <c r="O756" s="561" t="str">
        <f>IF(IFERROR(INDEX(EffectData!$G:$G,MATCH(N756,EffectData!$C:$C,0)),"")&amp;";"=";","",IFERROR(INDEX(EffectData!$G:$G,MATCH(N756,EffectData!$C:$C,0)),"")&amp;";")</f>
        <v/>
      </c>
      <c r="P756" t="str">
        <f t="shared" si="1230"/>
        <v>无心流·拔刀术奥义·战5</v>
      </c>
      <c r="Q756" s="561" t="str">
        <f>IF(IFERROR(INDEX(EffectData!$G:$G,MATCH(P756,EffectData!$C:$C,0)),"")&amp;";"=";","",IFERROR(INDEX(EffectData!$G:$G,MATCH(P756,EffectData!$C:$C,0)),"")&amp;";")</f>
        <v/>
      </c>
      <c r="R756" t="str">
        <f t="shared" si="1231"/>
        <v>无心流·拔刀术奥义·战6</v>
      </c>
      <c r="S756" s="561" t="str">
        <f>IFERROR(INDEX(EffectData!$G:$G,MATCH(R756,EffectData!$C:$C,0)),"")</f>
        <v/>
      </c>
    </row>
    <row r="757" spans="1:19" x14ac:dyDescent="0.25">
      <c r="A757" s="295">
        <f>VLOOKUP(D757,Sheet3!$C:$AP,40,0)</f>
        <v>1100212</v>
      </c>
      <c r="B757" s="295" t="s">
        <v>525</v>
      </c>
      <c r="C757" s="295" t="s">
        <v>963</v>
      </c>
      <c r="D757" s="295" t="s">
        <v>963</v>
      </c>
      <c r="E757" s="295"/>
      <c r="F757" s="295" t="str">
        <f t="shared" si="1225"/>
        <v>110021200;</v>
      </c>
      <c r="G757" s="776">
        <v>0</v>
      </c>
      <c r="H757" s="561" t="str">
        <f t="shared" si="1226"/>
        <v>密剑·山中石响摧1</v>
      </c>
      <c r="I757" s="561" t="str">
        <f>IF(IFERROR(INDEX(EffectData!$G:$G,MATCH(H757,EffectData!$C:$C,0)),"")&amp;";"=";","",IFERROR(INDEX(EffectData!$G:$G,MATCH(H757,EffectData!$C:$C,0)),"")&amp;";")</f>
        <v>110021200;</v>
      </c>
      <c r="J757" s="561" t="str">
        <f t="shared" si="1227"/>
        <v>密剑·山中石响摧2</v>
      </c>
      <c r="K757" s="561" t="str">
        <f>IF(IFERROR(INDEX(EffectData!$G:$G,MATCH(J757,EffectData!$C:$C,0)),"")&amp;";"=";","",IFERROR(INDEX(EffectData!$G:$G,MATCH(J757,EffectData!$C:$C,0)),"")&amp;";")</f>
        <v/>
      </c>
      <c r="L757" s="561" t="str">
        <f t="shared" si="1228"/>
        <v>密剑·山中石响摧3</v>
      </c>
      <c r="M757" s="561" t="str">
        <f>IF(IFERROR(INDEX(EffectData!$G:$G,MATCH(L757,EffectData!$C:$C,0)),"")&amp;";"=";","",IFERROR(INDEX(EffectData!$G:$G,MATCH(L757,EffectData!$C:$C,0)),"")&amp;";")</f>
        <v/>
      </c>
      <c r="N757" s="561" t="str">
        <f t="shared" si="1229"/>
        <v>密剑·山中石响摧4</v>
      </c>
      <c r="O757" s="561" t="str">
        <f>IF(IFERROR(INDEX(EffectData!$G:$G,MATCH(N757,EffectData!$C:$C,0)),"")&amp;";"=";","",IFERROR(INDEX(EffectData!$G:$G,MATCH(N757,EffectData!$C:$C,0)),"")&amp;";")</f>
        <v/>
      </c>
      <c r="P757" t="str">
        <f t="shared" si="1230"/>
        <v>密剑·山中石响摧5</v>
      </c>
      <c r="Q757" s="561" t="str">
        <f>IF(IFERROR(INDEX(EffectData!$G:$G,MATCH(P757,EffectData!$C:$C,0)),"")&amp;";"=";","",IFERROR(INDEX(EffectData!$G:$G,MATCH(P757,EffectData!$C:$C,0)),"")&amp;";")</f>
        <v/>
      </c>
      <c r="R757" t="str">
        <f t="shared" si="1231"/>
        <v>密剑·山中石响摧6</v>
      </c>
      <c r="S757" s="561" t="str">
        <f>IFERROR(INDEX(EffectData!$G:$G,MATCH(R757,EffectData!$C:$C,0)),"")</f>
        <v/>
      </c>
    </row>
    <row r="758" spans="1:19" x14ac:dyDescent="0.25">
      <c r="A758" s="295">
        <f>VLOOKUP(D758,Sheet3!$C:$AP,40,0)</f>
        <v>1100213</v>
      </c>
      <c r="B758" s="295" t="s">
        <v>525</v>
      </c>
      <c r="C758" s="295" t="s">
        <v>964</v>
      </c>
      <c r="D758" s="295" t="s">
        <v>964</v>
      </c>
      <c r="E758" s="295"/>
      <c r="F758" s="295" t="str">
        <f t="shared" si="1225"/>
        <v>110021300;</v>
      </c>
      <c r="G758" s="561">
        <v>0</v>
      </c>
      <c r="H758" s="561" t="str">
        <f t="shared" si="1226"/>
        <v>密剑·山中石响响水清泉流1</v>
      </c>
      <c r="I758" s="561" t="str">
        <f>IF(IFERROR(INDEX(EffectData!$G:$G,MATCH(H758,EffectData!$C:$C,0)),"")&amp;";"=";","",IFERROR(INDEX(EffectData!$G:$G,MATCH(H758,EffectData!$C:$C,0)),"")&amp;";")</f>
        <v>110021300;</v>
      </c>
      <c r="J758" s="561" t="str">
        <f t="shared" si="1227"/>
        <v>密剑·山中石响响水清泉流2</v>
      </c>
      <c r="K758" s="561" t="str">
        <f>IF(IFERROR(INDEX(EffectData!$G:$G,MATCH(J758,EffectData!$C:$C,0)),"")&amp;";"=";","",IFERROR(INDEX(EffectData!$G:$G,MATCH(J758,EffectData!$C:$C,0)),"")&amp;";")</f>
        <v/>
      </c>
      <c r="L758" s="561" t="str">
        <f t="shared" si="1228"/>
        <v>密剑·山中石响响水清泉流3</v>
      </c>
      <c r="M758" s="561" t="str">
        <f>IF(IFERROR(INDEX(EffectData!$G:$G,MATCH(L758,EffectData!$C:$C,0)),"")&amp;";"=";","",IFERROR(INDEX(EffectData!$G:$G,MATCH(L758,EffectData!$C:$C,0)),"")&amp;";")</f>
        <v/>
      </c>
      <c r="N758" s="561" t="str">
        <f t="shared" si="1229"/>
        <v>密剑·山中石响响水清泉流4</v>
      </c>
      <c r="O758" s="561" t="str">
        <f>IF(IFERROR(INDEX(EffectData!$G:$G,MATCH(N758,EffectData!$C:$C,0)),"")&amp;";"=";","",IFERROR(INDEX(EffectData!$G:$G,MATCH(N758,EffectData!$C:$C,0)),"")&amp;";")</f>
        <v/>
      </c>
      <c r="P758" t="str">
        <f t="shared" si="1230"/>
        <v>密剑·山中石响响水清泉流5</v>
      </c>
      <c r="Q758" s="561" t="str">
        <f>IF(IFERROR(INDEX(EffectData!$G:$G,MATCH(P758,EffectData!$C:$C,0)),"")&amp;";"=";","",IFERROR(INDEX(EffectData!$G:$G,MATCH(P758,EffectData!$C:$C,0)),"")&amp;";")</f>
        <v/>
      </c>
      <c r="R758" t="str">
        <f t="shared" si="1231"/>
        <v>密剑·山中石响响水清泉流6</v>
      </c>
      <c r="S758" s="561" t="str">
        <f>IFERROR(INDEX(EffectData!$G:$G,MATCH(R758,EffectData!$C:$C,0)),"")</f>
        <v/>
      </c>
    </row>
    <row r="759" spans="1:19" x14ac:dyDescent="0.25">
      <c r="A759" s="295">
        <f>VLOOKUP(D759,Sheet3!$C:$AP,40,0)</f>
        <v>1110112</v>
      </c>
      <c r="B759" s="295" t="s">
        <v>534</v>
      </c>
      <c r="C759" s="295" t="s">
        <v>965</v>
      </c>
      <c r="D759" s="295" t="s">
        <v>965</v>
      </c>
      <c r="E759" s="295"/>
      <c r="F759" s="295" t="str">
        <f t="shared" si="1225"/>
        <v>111011200;</v>
      </c>
      <c r="G759" s="776">
        <v>0</v>
      </c>
      <c r="H759" s="561" t="str">
        <f t="shared" si="1226"/>
        <v>流缶金绳镖飞星逐日1</v>
      </c>
      <c r="I759" s="561" t="str">
        <f>IF(IFERROR(INDEX(EffectData!$G:$G,MATCH(H759,EffectData!$C:$C,0)),"")&amp;";"=";","",IFERROR(INDEX(EffectData!$G:$G,MATCH(H759,EffectData!$C:$C,0)),"")&amp;";")</f>
        <v>111011200;</v>
      </c>
      <c r="J759" s="561" t="str">
        <f t="shared" si="1227"/>
        <v>流缶金绳镖飞星逐日2</v>
      </c>
      <c r="K759" s="561" t="str">
        <f>IF(IFERROR(INDEX(EffectData!$G:$G,MATCH(J759,EffectData!$C:$C,0)),"")&amp;";"=";","",IFERROR(INDEX(EffectData!$G:$G,MATCH(J759,EffectData!$C:$C,0)),"")&amp;";")</f>
        <v/>
      </c>
      <c r="L759" s="561" t="str">
        <f t="shared" si="1228"/>
        <v>流缶金绳镖飞星逐日3</v>
      </c>
      <c r="M759" s="561" t="str">
        <f>IF(IFERROR(INDEX(EffectData!$G:$G,MATCH(L759,EffectData!$C:$C,0)),"")&amp;";"=";","",IFERROR(INDEX(EffectData!$G:$G,MATCH(L759,EffectData!$C:$C,0)),"")&amp;";")</f>
        <v/>
      </c>
      <c r="N759" s="561" t="str">
        <f t="shared" si="1229"/>
        <v>流缶金绳镖飞星逐日4</v>
      </c>
      <c r="O759" s="561" t="str">
        <f>IF(IFERROR(INDEX(EffectData!$G:$G,MATCH(N759,EffectData!$C:$C,0)),"")&amp;";"=";","",IFERROR(INDEX(EffectData!$G:$G,MATCH(N759,EffectData!$C:$C,0)),"")&amp;";")</f>
        <v/>
      </c>
      <c r="P759" t="str">
        <f t="shared" si="1230"/>
        <v>流缶金绳镖飞星逐日5</v>
      </c>
      <c r="Q759" s="561" t="str">
        <f>IF(IFERROR(INDEX(EffectData!$G:$G,MATCH(P759,EffectData!$C:$C,0)),"")&amp;";"=";","",IFERROR(INDEX(EffectData!$G:$G,MATCH(P759,EffectData!$C:$C,0)),"")&amp;";")</f>
        <v/>
      </c>
      <c r="R759" t="str">
        <f t="shared" si="1231"/>
        <v>流缶金绳镖飞星逐日6</v>
      </c>
      <c r="S759" s="561" t="str">
        <f>IFERROR(INDEX(EffectData!$G:$G,MATCH(R759,EffectData!$C:$C,0)),"")</f>
        <v/>
      </c>
    </row>
    <row r="760" spans="1:19" x14ac:dyDescent="0.25">
      <c r="A760" s="295">
        <f>VLOOKUP(D760,Sheet3!$C:$AP,40,0)</f>
        <v>1110113</v>
      </c>
      <c r="B760" s="295" t="s">
        <v>534</v>
      </c>
      <c r="C760" s="295" t="s">
        <v>966</v>
      </c>
      <c r="D760" s="295" t="s">
        <v>966</v>
      </c>
      <c r="E760" s="295"/>
      <c r="F760" s="295" t="str">
        <f t="shared" si="1225"/>
        <v>111011300;</v>
      </c>
      <c r="G760" s="561">
        <v>0</v>
      </c>
      <c r="H760" s="561" t="str">
        <f t="shared" si="1226"/>
        <v>流缶金绳镖恶火蛟蛇1</v>
      </c>
      <c r="I760" s="561" t="str">
        <f>IF(IFERROR(INDEX(EffectData!$G:$G,MATCH(H760,EffectData!$C:$C,0)),"")&amp;";"=";","",IFERROR(INDEX(EffectData!$G:$G,MATCH(H760,EffectData!$C:$C,0)),"")&amp;";")</f>
        <v>111011300;</v>
      </c>
      <c r="J760" s="561" t="str">
        <f t="shared" si="1227"/>
        <v>流缶金绳镖恶火蛟蛇2</v>
      </c>
      <c r="K760" s="561" t="str">
        <f>IF(IFERROR(INDEX(EffectData!$G:$G,MATCH(J760,EffectData!$C:$C,0)),"")&amp;";"=";","",IFERROR(INDEX(EffectData!$G:$G,MATCH(J760,EffectData!$C:$C,0)),"")&amp;";")</f>
        <v/>
      </c>
      <c r="L760" s="561" t="str">
        <f t="shared" si="1228"/>
        <v>流缶金绳镖恶火蛟蛇3</v>
      </c>
      <c r="M760" s="561" t="str">
        <f>IF(IFERROR(INDEX(EffectData!$G:$G,MATCH(L760,EffectData!$C:$C,0)),"")&amp;";"=";","",IFERROR(INDEX(EffectData!$G:$G,MATCH(L760,EffectData!$C:$C,0)),"")&amp;";")</f>
        <v/>
      </c>
      <c r="N760" s="561" t="str">
        <f t="shared" si="1229"/>
        <v>流缶金绳镖恶火蛟蛇4</v>
      </c>
      <c r="O760" s="561" t="str">
        <f>IF(IFERROR(INDEX(EffectData!$G:$G,MATCH(N760,EffectData!$C:$C,0)),"")&amp;";"=";","",IFERROR(INDEX(EffectData!$G:$G,MATCH(N760,EffectData!$C:$C,0)),"")&amp;";")</f>
        <v/>
      </c>
      <c r="P760" t="str">
        <f t="shared" si="1230"/>
        <v>流缶金绳镖恶火蛟蛇5</v>
      </c>
      <c r="Q760" s="561" t="str">
        <f>IF(IFERROR(INDEX(EffectData!$G:$G,MATCH(P760,EffectData!$C:$C,0)),"")&amp;";"=";","",IFERROR(INDEX(EffectData!$G:$G,MATCH(P760,EffectData!$C:$C,0)),"")&amp;";")</f>
        <v/>
      </c>
      <c r="R760" t="str">
        <f t="shared" si="1231"/>
        <v>流缶金绳镖恶火蛟蛇6</v>
      </c>
      <c r="S760" s="561" t="str">
        <f>IFERROR(INDEX(EffectData!$G:$G,MATCH(R760,EffectData!$C:$C,0)),"")</f>
        <v/>
      </c>
    </row>
    <row r="761" spans="1:19" x14ac:dyDescent="0.25">
      <c r="A761" s="295">
        <f>VLOOKUP(D761,Sheet3!$C:$AP,40,0)</f>
        <v>1120112</v>
      </c>
      <c r="B761" s="295" t="s">
        <v>542</v>
      </c>
      <c r="C761" s="295" t="s">
        <v>967</v>
      </c>
      <c r="D761" s="295" t="s">
        <v>967</v>
      </c>
      <c r="E761" s="295"/>
      <c r="F761" s="295" t="str">
        <f t="shared" si="1225"/>
        <v>112011200;</v>
      </c>
      <c r="G761" s="776">
        <v>0</v>
      </c>
      <c r="H761" s="561" t="str">
        <f t="shared" si="1226"/>
        <v>锋狩控弦决骤雨急爆1</v>
      </c>
      <c r="I761" s="561" t="str">
        <f>IF(IFERROR(INDEX(EffectData!$G:$G,MATCH(H761,EffectData!$C:$C,0)),"")&amp;";"=";","",IFERROR(INDEX(EffectData!$G:$G,MATCH(H761,EffectData!$C:$C,0)),"")&amp;";")</f>
        <v>112011200;</v>
      </c>
      <c r="J761" s="561" t="str">
        <f t="shared" si="1227"/>
        <v>锋狩控弦决骤雨急爆2</v>
      </c>
      <c r="K761" s="561" t="str">
        <f>IF(IFERROR(INDEX(EffectData!$G:$G,MATCH(J761,EffectData!$C:$C,0)),"")&amp;";"=";","",IFERROR(INDEX(EffectData!$G:$G,MATCH(J761,EffectData!$C:$C,0)),"")&amp;";")</f>
        <v/>
      </c>
      <c r="L761" s="561" t="str">
        <f t="shared" si="1228"/>
        <v>锋狩控弦决骤雨急爆3</v>
      </c>
      <c r="M761" s="561" t="str">
        <f>IF(IFERROR(INDEX(EffectData!$G:$G,MATCH(L761,EffectData!$C:$C,0)),"")&amp;";"=";","",IFERROR(INDEX(EffectData!$G:$G,MATCH(L761,EffectData!$C:$C,0)),"")&amp;";")</f>
        <v/>
      </c>
      <c r="N761" s="561" t="str">
        <f t="shared" si="1229"/>
        <v>锋狩控弦决骤雨急爆4</v>
      </c>
      <c r="O761" s="561" t="str">
        <f>IF(IFERROR(INDEX(EffectData!$G:$G,MATCH(N761,EffectData!$C:$C,0)),"")&amp;";"=";","",IFERROR(INDEX(EffectData!$G:$G,MATCH(N761,EffectData!$C:$C,0)),"")&amp;";")</f>
        <v/>
      </c>
      <c r="P761" t="str">
        <f t="shared" si="1230"/>
        <v>锋狩控弦决骤雨急爆5</v>
      </c>
      <c r="Q761" s="561" t="str">
        <f>IF(IFERROR(INDEX(EffectData!$G:$G,MATCH(P761,EffectData!$C:$C,0)),"")&amp;";"=";","",IFERROR(INDEX(EffectData!$G:$G,MATCH(P761,EffectData!$C:$C,0)),"")&amp;";")</f>
        <v/>
      </c>
      <c r="R761" t="str">
        <f t="shared" si="1231"/>
        <v>锋狩控弦决骤雨急爆6</v>
      </c>
      <c r="S761" s="561" t="str">
        <f>IFERROR(INDEX(EffectData!$G:$G,MATCH(R761,EffectData!$C:$C,0)),"")</f>
        <v/>
      </c>
    </row>
    <row r="762" spans="1:19" x14ac:dyDescent="0.25">
      <c r="A762" s="295">
        <f>VLOOKUP(D762,Sheet3!$C:$AP,40,0)</f>
        <v>1120113</v>
      </c>
      <c r="B762" s="295" t="s">
        <v>542</v>
      </c>
      <c r="C762" s="295" t="s">
        <v>968</v>
      </c>
      <c r="D762" s="295" t="s">
        <v>968</v>
      </c>
      <c r="E762" s="295"/>
      <c r="F762" s="295" t="str">
        <f t="shared" si="1225"/>
        <v>112011300;</v>
      </c>
      <c r="G762" s="561">
        <v>0</v>
      </c>
      <c r="H762" s="561" t="str">
        <f t="shared" si="1226"/>
        <v>锋狩控弦决孑孓独1</v>
      </c>
      <c r="I762" s="561" t="str">
        <f>IF(IFERROR(INDEX(EffectData!$G:$G,MATCH(H762,EffectData!$C:$C,0)),"")&amp;";"=";","",IFERROR(INDEX(EffectData!$G:$G,MATCH(H762,EffectData!$C:$C,0)),"")&amp;";")</f>
        <v>112011300;</v>
      </c>
      <c r="J762" s="561" t="str">
        <f t="shared" si="1227"/>
        <v>锋狩控弦决孑孓独2</v>
      </c>
      <c r="K762" s="561" t="str">
        <f>IF(IFERROR(INDEX(EffectData!$G:$G,MATCH(J762,EffectData!$C:$C,0)),"")&amp;";"=";","",IFERROR(INDEX(EffectData!$G:$G,MATCH(J762,EffectData!$C:$C,0)),"")&amp;";")</f>
        <v/>
      </c>
      <c r="L762" s="561" t="str">
        <f t="shared" si="1228"/>
        <v>锋狩控弦决孑孓独3</v>
      </c>
      <c r="M762" s="561" t="str">
        <f>IF(IFERROR(INDEX(EffectData!$G:$G,MATCH(L762,EffectData!$C:$C,0)),"")&amp;";"=";","",IFERROR(INDEX(EffectData!$G:$G,MATCH(L762,EffectData!$C:$C,0)),"")&amp;";")</f>
        <v/>
      </c>
      <c r="N762" s="561" t="str">
        <f t="shared" si="1229"/>
        <v>锋狩控弦决孑孓独4</v>
      </c>
      <c r="O762" s="561" t="str">
        <f>IF(IFERROR(INDEX(EffectData!$G:$G,MATCH(N762,EffectData!$C:$C,0)),"")&amp;";"=";","",IFERROR(INDEX(EffectData!$G:$G,MATCH(N762,EffectData!$C:$C,0)),"")&amp;";")</f>
        <v/>
      </c>
      <c r="P762" t="str">
        <f t="shared" si="1230"/>
        <v>锋狩控弦决孑孓独5</v>
      </c>
      <c r="Q762" s="561" t="str">
        <f>IF(IFERROR(INDEX(EffectData!$G:$G,MATCH(P762,EffectData!$C:$C,0)),"")&amp;";"=";","",IFERROR(INDEX(EffectData!$G:$G,MATCH(P762,EffectData!$C:$C,0)),"")&amp;";")</f>
        <v/>
      </c>
      <c r="R762" t="str">
        <f t="shared" si="1231"/>
        <v>锋狩控弦决孑孓独6</v>
      </c>
      <c r="S762" s="561" t="str">
        <f>IFERROR(INDEX(EffectData!$G:$G,MATCH(R762,EffectData!$C:$C,0)),"")</f>
        <v/>
      </c>
    </row>
    <row r="763" spans="1:19" x14ac:dyDescent="0.25">
      <c r="A763" s="295">
        <f>VLOOKUP(D763,Sheet3!$C:$AP,40,0)</f>
        <v>1130112</v>
      </c>
      <c r="B763" s="295" t="s">
        <v>551</v>
      </c>
      <c r="C763" s="295" t="s">
        <v>969</v>
      </c>
      <c r="D763" s="295" t="s">
        <v>969</v>
      </c>
      <c r="E763" s="295"/>
      <c r="F763" s="295" t="str">
        <f t="shared" si="1225"/>
        <v>113011200;</v>
      </c>
      <c r="G763" s="776">
        <v>0</v>
      </c>
      <c r="H763" s="561" t="str">
        <f t="shared" si="1226"/>
        <v>鳞五净蛊鞭怒江水1</v>
      </c>
      <c r="I763" s="561" t="str">
        <f>IF(IFERROR(INDEX(EffectData!$G:$G,MATCH(H763,EffectData!$C:$C,0)),"")&amp;";"=";","",IFERROR(INDEX(EffectData!$G:$G,MATCH(H763,EffectData!$C:$C,0)),"")&amp;";")</f>
        <v>113011200;</v>
      </c>
      <c r="J763" s="561" t="str">
        <f t="shared" si="1227"/>
        <v>鳞五净蛊鞭怒江水2</v>
      </c>
      <c r="K763" s="561" t="str">
        <f>IF(IFERROR(INDEX(EffectData!$G:$G,MATCH(J763,EffectData!$C:$C,0)),"")&amp;";"=";","",IFERROR(INDEX(EffectData!$G:$G,MATCH(J763,EffectData!$C:$C,0)),"")&amp;";")</f>
        <v/>
      </c>
      <c r="L763" s="561" t="str">
        <f t="shared" si="1228"/>
        <v>鳞五净蛊鞭怒江水3</v>
      </c>
      <c r="M763" s="561" t="str">
        <f>IF(IFERROR(INDEX(EffectData!$G:$G,MATCH(L763,EffectData!$C:$C,0)),"")&amp;";"=";","",IFERROR(INDEX(EffectData!$G:$G,MATCH(L763,EffectData!$C:$C,0)),"")&amp;";")</f>
        <v/>
      </c>
      <c r="N763" s="561" t="str">
        <f t="shared" si="1229"/>
        <v>鳞五净蛊鞭怒江水4</v>
      </c>
      <c r="O763" s="561" t="str">
        <f>IF(IFERROR(INDEX(EffectData!$G:$G,MATCH(N763,EffectData!$C:$C,0)),"")&amp;";"=";","",IFERROR(INDEX(EffectData!$G:$G,MATCH(N763,EffectData!$C:$C,0)),"")&amp;";")</f>
        <v/>
      </c>
      <c r="P763" t="str">
        <f t="shared" si="1230"/>
        <v>鳞五净蛊鞭怒江水5</v>
      </c>
      <c r="Q763" s="561" t="str">
        <f>IF(IFERROR(INDEX(EffectData!$G:$G,MATCH(P763,EffectData!$C:$C,0)),"")&amp;";"=";","",IFERROR(INDEX(EffectData!$G:$G,MATCH(P763,EffectData!$C:$C,0)),"")&amp;";")</f>
        <v/>
      </c>
      <c r="R763" t="str">
        <f t="shared" si="1231"/>
        <v>鳞五净蛊鞭怒江水6</v>
      </c>
      <c r="S763" s="561" t="str">
        <f>IFERROR(INDEX(EffectData!$G:$G,MATCH(R763,EffectData!$C:$C,0)),"")</f>
        <v/>
      </c>
    </row>
    <row r="764" spans="1:19" x14ac:dyDescent="0.25">
      <c r="A764" s="295">
        <f>VLOOKUP(D764,Sheet3!$C:$AP,40,0)</f>
        <v>1130113</v>
      </c>
      <c r="B764" s="295" t="s">
        <v>551</v>
      </c>
      <c r="C764" s="295" t="s">
        <v>970</v>
      </c>
      <c r="D764" s="295" t="s">
        <v>970</v>
      </c>
      <c r="E764" s="295"/>
      <c r="F764" s="295" t="str">
        <f t="shared" si="1225"/>
        <v>113011300;113011301;</v>
      </c>
      <c r="G764" s="561">
        <v>0</v>
      </c>
      <c r="H764" s="561" t="str">
        <f t="shared" si="1226"/>
        <v>鳞五净蛊鞭情难明1</v>
      </c>
      <c r="I764" s="561" t="str">
        <f>IF(IFERROR(INDEX(EffectData!$G:$G,MATCH(H764,EffectData!$C:$C,0)),"")&amp;";"=";","",IFERROR(INDEX(EffectData!$G:$G,MATCH(H764,EffectData!$C:$C,0)),"")&amp;";")</f>
        <v>113011300;</v>
      </c>
      <c r="J764" s="561" t="str">
        <f t="shared" si="1227"/>
        <v>鳞五净蛊鞭情难明2</v>
      </c>
      <c r="K764" s="561" t="str">
        <f>IF(IFERROR(INDEX(EffectData!$G:$G,MATCH(J764,EffectData!$C:$C,0)),"")&amp;";"=";","",IFERROR(INDEX(EffectData!$G:$G,MATCH(J764,EffectData!$C:$C,0)),"")&amp;";")</f>
        <v>113011301;</v>
      </c>
      <c r="L764" s="561" t="str">
        <f t="shared" si="1228"/>
        <v>鳞五净蛊鞭情难明3</v>
      </c>
      <c r="M764" s="561" t="str">
        <f>IF(IFERROR(INDEX(EffectData!$G:$G,MATCH(L764,EffectData!$C:$C,0)),"")&amp;";"=";","",IFERROR(INDEX(EffectData!$G:$G,MATCH(L764,EffectData!$C:$C,0)),"")&amp;";")</f>
        <v/>
      </c>
      <c r="N764" s="561" t="str">
        <f t="shared" si="1229"/>
        <v>鳞五净蛊鞭情难明4</v>
      </c>
      <c r="O764" s="561" t="str">
        <f>IF(IFERROR(INDEX(EffectData!$G:$G,MATCH(N764,EffectData!$C:$C,0)),"")&amp;";"=";","",IFERROR(INDEX(EffectData!$G:$G,MATCH(N764,EffectData!$C:$C,0)),"")&amp;";")</f>
        <v/>
      </c>
      <c r="P764" t="str">
        <f t="shared" si="1230"/>
        <v>鳞五净蛊鞭情难明5</v>
      </c>
      <c r="Q764" s="561" t="str">
        <f>IF(IFERROR(INDEX(EffectData!$G:$G,MATCH(P764,EffectData!$C:$C,0)),"")&amp;";"=";","",IFERROR(INDEX(EffectData!$G:$G,MATCH(P764,EffectData!$C:$C,0)),"")&amp;";")</f>
        <v/>
      </c>
      <c r="R764" t="str">
        <f t="shared" si="1231"/>
        <v>鳞五净蛊鞭情难明6</v>
      </c>
      <c r="S764" s="561" t="str">
        <f>IFERROR(INDEX(EffectData!$G:$G,MATCH(R764,EffectData!$C:$C,0)),"")</f>
        <v/>
      </c>
    </row>
    <row r="765" spans="1:19" x14ac:dyDescent="0.25">
      <c r="A765" s="295">
        <f>VLOOKUP(D765,Sheet3!$C:$AP,40,0)</f>
        <v>1140112</v>
      </c>
      <c r="B765" s="295" t="s">
        <v>569</v>
      </c>
      <c r="C765" s="295" t="s">
        <v>971</v>
      </c>
      <c r="D765" s="295" t="s">
        <v>971</v>
      </c>
      <c r="E765" s="295"/>
      <c r="F765" s="295" t="str">
        <f t="shared" si="1225"/>
        <v>114011200;</v>
      </c>
      <c r="G765" s="776">
        <v>0</v>
      </c>
      <c r="H765" s="561" t="str">
        <f t="shared" si="1226"/>
        <v>西域火器·珠木改栝1</v>
      </c>
      <c r="I765" s="561" t="str">
        <f>IF(IFERROR(INDEX(EffectData!$G:$G,MATCH(H765,EffectData!$C:$C,0)),"")&amp;";"=";","",IFERROR(INDEX(EffectData!$G:$G,MATCH(H765,EffectData!$C:$C,0)),"")&amp;";")</f>
        <v>114011200;</v>
      </c>
      <c r="J765" s="561" t="str">
        <f t="shared" si="1227"/>
        <v>西域火器·珠木改栝2</v>
      </c>
      <c r="K765" s="561" t="str">
        <f>IF(IFERROR(INDEX(EffectData!$G:$G,MATCH(J765,EffectData!$C:$C,0)),"")&amp;";"=";","",IFERROR(INDEX(EffectData!$G:$G,MATCH(J765,EffectData!$C:$C,0)),"")&amp;";")</f>
        <v/>
      </c>
      <c r="L765" s="561" t="str">
        <f t="shared" si="1228"/>
        <v>西域火器·珠木改栝3</v>
      </c>
      <c r="M765" s="561" t="str">
        <f>IF(IFERROR(INDEX(EffectData!$G:$G,MATCH(L765,EffectData!$C:$C,0)),"")&amp;";"=";","",IFERROR(INDEX(EffectData!$G:$G,MATCH(L765,EffectData!$C:$C,0)),"")&amp;";")</f>
        <v/>
      </c>
      <c r="N765" s="561" t="str">
        <f t="shared" si="1229"/>
        <v>西域火器·珠木改栝4</v>
      </c>
      <c r="O765" s="561" t="str">
        <f>IF(IFERROR(INDEX(EffectData!$G:$G,MATCH(N765,EffectData!$C:$C,0)),"")&amp;";"=";","",IFERROR(INDEX(EffectData!$G:$G,MATCH(N765,EffectData!$C:$C,0)),"")&amp;";")</f>
        <v/>
      </c>
      <c r="P765" t="str">
        <f t="shared" si="1230"/>
        <v>西域火器·珠木改栝5</v>
      </c>
      <c r="Q765" s="561" t="str">
        <f>IF(IFERROR(INDEX(EffectData!$G:$G,MATCH(P765,EffectData!$C:$C,0)),"")&amp;";"=";","",IFERROR(INDEX(EffectData!$G:$G,MATCH(P765,EffectData!$C:$C,0)),"")&amp;";")</f>
        <v/>
      </c>
      <c r="R765" t="str">
        <f t="shared" si="1231"/>
        <v>西域火器·珠木改栝6</v>
      </c>
      <c r="S765" s="561" t="str">
        <f>IFERROR(INDEX(EffectData!$G:$G,MATCH(R765,EffectData!$C:$C,0)),"")</f>
        <v/>
      </c>
    </row>
    <row r="766" spans="1:19" x14ac:dyDescent="0.25">
      <c r="A766" s="295">
        <f>VLOOKUP(D766,Sheet3!$C:$AP,40,0)</f>
        <v>1140113</v>
      </c>
      <c r="B766" s="295" t="s">
        <v>569</v>
      </c>
      <c r="C766" s="295" t="s">
        <v>972</v>
      </c>
      <c r="D766" s="295" t="s">
        <v>972</v>
      </c>
      <c r="E766" s="295"/>
      <c r="F766" s="295" t="str">
        <f t="shared" si="1225"/>
        <v>114011300;</v>
      </c>
      <c r="G766" s="561">
        <v>0</v>
      </c>
      <c r="H766" s="561" t="str">
        <f t="shared" si="1226"/>
        <v>西域火器·珠藏隐弹1</v>
      </c>
      <c r="I766" s="561" t="str">
        <f>IF(IFERROR(INDEX(EffectData!$G:$G,MATCH(H766,EffectData!$C:$C,0)),"")&amp;";"=";","",IFERROR(INDEX(EffectData!$G:$G,MATCH(H766,EffectData!$C:$C,0)),"")&amp;";")</f>
        <v>114011300;</v>
      </c>
      <c r="J766" s="561" t="str">
        <f t="shared" si="1227"/>
        <v>西域火器·珠藏隐弹2</v>
      </c>
      <c r="K766" s="561" t="str">
        <f>IF(IFERROR(INDEX(EffectData!$G:$G,MATCH(J766,EffectData!$C:$C,0)),"")&amp;";"=";","",IFERROR(INDEX(EffectData!$G:$G,MATCH(J766,EffectData!$C:$C,0)),"")&amp;";")</f>
        <v/>
      </c>
      <c r="L766" s="561" t="str">
        <f t="shared" si="1228"/>
        <v>西域火器·珠藏隐弹3</v>
      </c>
      <c r="M766" s="561" t="str">
        <f>IF(IFERROR(INDEX(EffectData!$G:$G,MATCH(L766,EffectData!$C:$C,0)),"")&amp;";"=";","",IFERROR(INDEX(EffectData!$G:$G,MATCH(L766,EffectData!$C:$C,0)),"")&amp;";")</f>
        <v/>
      </c>
      <c r="N766" s="561" t="str">
        <f t="shared" si="1229"/>
        <v>西域火器·珠藏隐弹4</v>
      </c>
      <c r="O766" s="561" t="str">
        <f>IF(IFERROR(INDEX(EffectData!$G:$G,MATCH(N766,EffectData!$C:$C,0)),"")&amp;";"=";","",IFERROR(INDEX(EffectData!$G:$G,MATCH(N766,EffectData!$C:$C,0)),"")&amp;";")</f>
        <v/>
      </c>
      <c r="P766" t="str">
        <f t="shared" si="1230"/>
        <v>西域火器·珠藏隐弹5</v>
      </c>
      <c r="Q766" s="561" t="str">
        <f>IF(IFERROR(INDEX(EffectData!$G:$G,MATCH(P766,EffectData!$C:$C,0)),"")&amp;";"=";","",IFERROR(INDEX(EffectData!$G:$G,MATCH(P766,EffectData!$C:$C,0)),"")&amp;";")</f>
        <v/>
      </c>
      <c r="R766" t="str">
        <f t="shared" si="1231"/>
        <v>西域火器·珠藏隐弹6</v>
      </c>
      <c r="S766" s="561" t="str">
        <f>IFERROR(INDEX(EffectData!$G:$G,MATCH(R766,EffectData!$C:$C,0)),"")</f>
        <v/>
      </c>
    </row>
    <row r="767" spans="1:19" x14ac:dyDescent="0.25">
      <c r="A767" s="295">
        <f>VLOOKUP(D767,Sheet3!$C:$AP,40,0)</f>
        <v>1150112</v>
      </c>
      <c r="B767" s="295" t="s">
        <v>583</v>
      </c>
      <c r="C767" s="295" t="s">
        <v>973</v>
      </c>
      <c r="D767" s="295" t="s">
        <v>973</v>
      </c>
      <c r="E767" s="295"/>
      <c r="F767" s="295" t="str">
        <f t="shared" si="1225"/>
        <v>115011200;</v>
      </c>
      <c r="G767" s="776">
        <v>0</v>
      </c>
      <c r="H767" s="561" t="str">
        <f t="shared" si="1226"/>
        <v>七情缠蛊深蛊经1</v>
      </c>
      <c r="I767" s="561" t="str">
        <f>IF(IFERROR(INDEX(EffectData!$G:$G,MATCH(H767,EffectData!$C:$C,0)),"")&amp;";"=";","",IFERROR(INDEX(EffectData!$G:$G,MATCH(H767,EffectData!$C:$C,0)),"")&amp;";")</f>
        <v>115011200;</v>
      </c>
      <c r="J767" s="561" t="str">
        <f t="shared" si="1227"/>
        <v>七情缠蛊深蛊经2</v>
      </c>
      <c r="K767" s="561" t="str">
        <f>IF(IFERROR(INDEX(EffectData!$G:$G,MATCH(J767,EffectData!$C:$C,0)),"")&amp;";"=";","",IFERROR(INDEX(EffectData!$G:$G,MATCH(J767,EffectData!$C:$C,0)),"")&amp;";")</f>
        <v/>
      </c>
      <c r="L767" s="561" t="str">
        <f t="shared" si="1228"/>
        <v>七情缠蛊深蛊经3</v>
      </c>
      <c r="M767" s="561" t="str">
        <f>IF(IFERROR(INDEX(EffectData!$G:$G,MATCH(L767,EffectData!$C:$C,0)),"")&amp;";"=";","",IFERROR(INDEX(EffectData!$G:$G,MATCH(L767,EffectData!$C:$C,0)),"")&amp;";")</f>
        <v/>
      </c>
      <c r="N767" s="561" t="str">
        <f t="shared" si="1229"/>
        <v>七情缠蛊深蛊经4</v>
      </c>
      <c r="O767" s="561" t="str">
        <f>IF(IFERROR(INDEX(EffectData!$G:$G,MATCH(N767,EffectData!$C:$C,0)),"")&amp;";"=";","",IFERROR(INDEX(EffectData!$G:$G,MATCH(N767,EffectData!$C:$C,0)),"")&amp;";")</f>
        <v/>
      </c>
      <c r="P767" t="str">
        <f t="shared" si="1230"/>
        <v>七情缠蛊深蛊经5</v>
      </c>
      <c r="Q767" s="561" t="str">
        <f>IF(IFERROR(INDEX(EffectData!$G:$G,MATCH(P767,EffectData!$C:$C,0)),"")&amp;";"=";","",IFERROR(INDEX(EffectData!$G:$G,MATCH(P767,EffectData!$C:$C,0)),"")&amp;";")</f>
        <v/>
      </c>
      <c r="R767" t="str">
        <f t="shared" si="1231"/>
        <v>七情缠蛊深蛊经6</v>
      </c>
      <c r="S767" s="561" t="str">
        <f>IFERROR(INDEX(EffectData!$G:$G,MATCH(R767,EffectData!$C:$C,0)),"")</f>
        <v/>
      </c>
    </row>
    <row r="768" spans="1:19" x14ac:dyDescent="0.25">
      <c r="A768" s="295">
        <f>VLOOKUP(D768,Sheet3!$C:$AP,40,0)</f>
        <v>1150113</v>
      </c>
      <c r="B768" s="295" t="s">
        <v>583</v>
      </c>
      <c r="C768" s="295" t="s">
        <v>974</v>
      </c>
      <c r="D768" s="295" t="s">
        <v>974</v>
      </c>
      <c r="E768" s="295"/>
      <c r="F768" s="295" t="str">
        <f t="shared" si="1225"/>
        <v>115011300;115011301;</v>
      </c>
      <c r="G768" s="561">
        <v>0</v>
      </c>
      <c r="H768" s="561" t="str">
        <f t="shared" si="1226"/>
        <v>七情缠蛊赤心一片1</v>
      </c>
      <c r="I768" s="561" t="str">
        <f>IF(IFERROR(INDEX(EffectData!$G:$G,MATCH(H768,EffectData!$C:$C,0)),"")&amp;";"=";","",IFERROR(INDEX(EffectData!$G:$G,MATCH(H768,EffectData!$C:$C,0)),"")&amp;";")</f>
        <v>115011300;</v>
      </c>
      <c r="J768" s="561" t="str">
        <f t="shared" si="1227"/>
        <v>七情缠蛊赤心一片2</v>
      </c>
      <c r="K768" s="561" t="str">
        <f>IF(IFERROR(INDEX(EffectData!$G:$G,MATCH(J768,EffectData!$C:$C,0)),"")&amp;";"=";","",IFERROR(INDEX(EffectData!$G:$G,MATCH(J768,EffectData!$C:$C,0)),"")&amp;";")</f>
        <v>115011301;</v>
      </c>
      <c r="L768" s="561" t="str">
        <f t="shared" si="1228"/>
        <v>七情缠蛊赤心一片3</v>
      </c>
      <c r="M768" s="561" t="str">
        <f>IF(IFERROR(INDEX(EffectData!$G:$G,MATCH(L768,EffectData!$C:$C,0)),"")&amp;";"=";","",IFERROR(INDEX(EffectData!$G:$G,MATCH(L768,EffectData!$C:$C,0)),"")&amp;";")</f>
        <v/>
      </c>
      <c r="N768" s="561" t="str">
        <f t="shared" si="1229"/>
        <v>七情缠蛊赤心一片4</v>
      </c>
      <c r="O768" s="561" t="str">
        <f>IF(IFERROR(INDEX(EffectData!$G:$G,MATCH(N768,EffectData!$C:$C,0)),"")&amp;";"=";","",IFERROR(INDEX(EffectData!$G:$G,MATCH(N768,EffectData!$C:$C,0)),"")&amp;";")</f>
        <v/>
      </c>
      <c r="P768" t="str">
        <f t="shared" si="1230"/>
        <v>七情缠蛊赤心一片5</v>
      </c>
      <c r="Q768" s="561" t="str">
        <f>IF(IFERROR(INDEX(EffectData!$G:$G,MATCH(P768,EffectData!$C:$C,0)),"")&amp;";"=";","",IFERROR(INDEX(EffectData!$G:$G,MATCH(P768,EffectData!$C:$C,0)),"")&amp;";")</f>
        <v/>
      </c>
      <c r="R768" t="str">
        <f t="shared" si="1231"/>
        <v>七情缠蛊赤心一片6</v>
      </c>
      <c r="S768" s="561" t="str">
        <f>IFERROR(INDEX(EffectData!$G:$G,MATCH(R768,EffectData!$C:$C,0)),"")</f>
        <v/>
      </c>
    </row>
    <row r="769" spans="1:19" x14ac:dyDescent="0.25">
      <c r="A769" s="295">
        <f>VLOOKUP(D769,Sheet3!$C:$AP,40,0)</f>
        <v>1150212</v>
      </c>
      <c r="B769" s="295" t="s">
        <v>560</v>
      </c>
      <c r="C769" s="295" t="s">
        <v>975</v>
      </c>
      <c r="D769" s="295" t="s">
        <v>975</v>
      </c>
      <c r="E769" s="295"/>
      <c r="F769" s="295" t="str">
        <f t="shared" si="1225"/>
        <v>115021200;</v>
      </c>
      <c r="G769" s="776">
        <v>0</v>
      </c>
      <c r="H769" s="561" t="str">
        <f t="shared" si="1226"/>
        <v>月残经残身悲1</v>
      </c>
      <c r="I769" s="561" t="str">
        <f>IF(IFERROR(INDEX(EffectData!$G:$G,MATCH(H769,EffectData!$C:$C,0)),"")&amp;";"=";","",IFERROR(INDEX(EffectData!$G:$G,MATCH(H769,EffectData!$C:$C,0)),"")&amp;";")</f>
        <v>115021200;</v>
      </c>
      <c r="J769" s="561" t="str">
        <f t="shared" si="1227"/>
        <v>月残经残身悲2</v>
      </c>
      <c r="K769" s="561" t="str">
        <f>IF(IFERROR(INDEX(EffectData!$G:$G,MATCH(J769,EffectData!$C:$C,0)),"")&amp;";"=";","",IFERROR(INDEX(EffectData!$G:$G,MATCH(J769,EffectData!$C:$C,0)),"")&amp;";")</f>
        <v/>
      </c>
      <c r="L769" s="561" t="str">
        <f t="shared" si="1228"/>
        <v>月残经残身悲3</v>
      </c>
      <c r="M769" s="561" t="str">
        <f>IF(IFERROR(INDEX(EffectData!$G:$G,MATCH(L769,EffectData!$C:$C,0)),"")&amp;";"=";","",IFERROR(INDEX(EffectData!$G:$G,MATCH(L769,EffectData!$C:$C,0)),"")&amp;";")</f>
        <v/>
      </c>
      <c r="N769" s="561" t="str">
        <f t="shared" si="1229"/>
        <v>月残经残身悲4</v>
      </c>
      <c r="O769" s="561" t="str">
        <f>IF(IFERROR(INDEX(EffectData!$G:$G,MATCH(N769,EffectData!$C:$C,0)),"")&amp;";"=";","",IFERROR(INDEX(EffectData!$G:$G,MATCH(N769,EffectData!$C:$C,0)),"")&amp;";")</f>
        <v/>
      </c>
      <c r="P769" t="str">
        <f t="shared" si="1230"/>
        <v>月残经残身悲5</v>
      </c>
      <c r="Q769" s="561" t="str">
        <f>IF(IFERROR(INDEX(EffectData!$G:$G,MATCH(P769,EffectData!$C:$C,0)),"")&amp;";"=";","",IFERROR(INDEX(EffectData!$G:$G,MATCH(P769,EffectData!$C:$C,0)),"")&amp;";")</f>
        <v/>
      </c>
      <c r="R769" t="str">
        <f t="shared" si="1231"/>
        <v>月残经残身悲6</v>
      </c>
      <c r="S769" s="561" t="str">
        <f>IFERROR(INDEX(EffectData!$G:$G,MATCH(R769,EffectData!$C:$C,0)),"")</f>
        <v/>
      </c>
    </row>
    <row r="770" spans="1:19" x14ac:dyDescent="0.25">
      <c r="A770" s="295">
        <f>VLOOKUP(D770,Sheet3!$C:$AP,40,0)</f>
        <v>1150213</v>
      </c>
      <c r="B770" s="295" t="s">
        <v>560</v>
      </c>
      <c r="C770" s="295" t="s">
        <v>976</v>
      </c>
      <c r="D770" s="295" t="s">
        <v>976</v>
      </c>
      <c r="E770" s="295"/>
      <c r="F770" s="295" t="str">
        <f t="shared" si="1225"/>
        <v>115021300;</v>
      </c>
      <c r="G770" s="561">
        <v>0</v>
      </c>
      <c r="H770" s="561" t="str">
        <f t="shared" si="1226"/>
        <v>月残经玉盘隐1</v>
      </c>
      <c r="I770" s="561" t="str">
        <f>IF(IFERROR(INDEX(EffectData!$G:$G,MATCH(H770,EffectData!$C:$C,0)),"")&amp;";"=";","",IFERROR(INDEX(EffectData!$G:$G,MATCH(H770,EffectData!$C:$C,0)),"")&amp;";")</f>
        <v>115021300;</v>
      </c>
      <c r="J770" s="561" t="str">
        <f t="shared" si="1227"/>
        <v>月残经玉盘隐2</v>
      </c>
      <c r="K770" s="561" t="str">
        <f>IF(IFERROR(INDEX(EffectData!$G:$G,MATCH(J770,EffectData!$C:$C,0)),"")&amp;";"=";","",IFERROR(INDEX(EffectData!$G:$G,MATCH(J770,EffectData!$C:$C,0)),"")&amp;";")</f>
        <v/>
      </c>
      <c r="L770" s="561" t="str">
        <f t="shared" si="1228"/>
        <v>月残经玉盘隐3</v>
      </c>
      <c r="M770" s="561" t="str">
        <f>IF(IFERROR(INDEX(EffectData!$G:$G,MATCH(L770,EffectData!$C:$C,0)),"")&amp;";"=";","",IFERROR(INDEX(EffectData!$G:$G,MATCH(L770,EffectData!$C:$C,0)),"")&amp;";")</f>
        <v/>
      </c>
      <c r="N770" s="561" t="str">
        <f t="shared" si="1229"/>
        <v>月残经玉盘隐4</v>
      </c>
      <c r="O770" s="561" t="str">
        <f>IF(IFERROR(INDEX(EffectData!$G:$G,MATCH(N770,EffectData!$C:$C,0)),"")&amp;";"=";","",IFERROR(INDEX(EffectData!$G:$G,MATCH(N770,EffectData!$C:$C,0)),"")&amp;";")</f>
        <v/>
      </c>
      <c r="P770" t="str">
        <f t="shared" si="1230"/>
        <v>月残经玉盘隐5</v>
      </c>
      <c r="Q770" s="561" t="str">
        <f>IF(IFERROR(INDEX(EffectData!$G:$G,MATCH(P770,EffectData!$C:$C,0)),"")&amp;";"=";","",IFERROR(INDEX(EffectData!$G:$G,MATCH(P770,EffectData!$C:$C,0)),"")&amp;";")</f>
        <v/>
      </c>
      <c r="R770" t="str">
        <f t="shared" si="1231"/>
        <v>月残经玉盘隐6</v>
      </c>
      <c r="S770" s="561" t="str">
        <f>IFERROR(INDEX(EffectData!$G:$G,MATCH(R770,EffectData!$C:$C,0)),"")</f>
        <v/>
      </c>
    </row>
    <row r="771" spans="1:19" x14ac:dyDescent="0.25">
      <c r="A771" s="295">
        <f>VLOOKUP(D771,Sheet3!$C:$AP,40,0)</f>
        <v>2010110</v>
      </c>
      <c r="B771" s="295" t="s">
        <v>10</v>
      </c>
      <c r="C771" s="295" t="s">
        <v>977</v>
      </c>
      <c r="D771" s="295" t="s">
        <v>977</v>
      </c>
      <c r="E771" s="295"/>
      <c r="F771" s="295" t="str">
        <f t="shared" si="1225"/>
        <v>201011000;</v>
      </c>
      <c r="G771" s="776">
        <v>0</v>
      </c>
      <c r="H771" s="561" t="str">
        <f t="shared" si="1226"/>
        <v>天涯月明章终慨叹1</v>
      </c>
      <c r="I771" s="561" t="str">
        <f>IF(IFERROR(INDEX(EffectData!$G:$G,MATCH(H771,EffectData!$C:$C,0)),"")&amp;";"=";","",IFERROR(INDEX(EffectData!$G:$G,MATCH(H771,EffectData!$C:$C,0)),"")&amp;";")</f>
        <v>201011000;</v>
      </c>
      <c r="J771" s="561" t="str">
        <f t="shared" si="1227"/>
        <v>天涯月明章终慨叹2</v>
      </c>
      <c r="K771" s="561" t="str">
        <f>IF(IFERROR(INDEX(EffectData!$G:$G,MATCH(J771,EffectData!$C:$C,0)),"")&amp;";"=";","",IFERROR(INDEX(EffectData!$G:$G,MATCH(J771,EffectData!$C:$C,0)),"")&amp;";")</f>
        <v/>
      </c>
      <c r="L771" s="561" t="str">
        <f t="shared" si="1228"/>
        <v>天涯月明章终慨叹3</v>
      </c>
      <c r="M771" s="561" t="str">
        <f>IF(IFERROR(INDEX(EffectData!$G:$G,MATCH(L771,EffectData!$C:$C,0)),"")&amp;";"=";","",IFERROR(INDEX(EffectData!$G:$G,MATCH(L771,EffectData!$C:$C,0)),"")&amp;";")</f>
        <v/>
      </c>
      <c r="N771" s="561" t="str">
        <f t="shared" si="1229"/>
        <v>天涯月明章终慨叹4</v>
      </c>
      <c r="O771" s="561" t="str">
        <f>IF(IFERROR(INDEX(EffectData!$G:$G,MATCH(N771,EffectData!$C:$C,0)),"")&amp;";"=";","",IFERROR(INDEX(EffectData!$G:$G,MATCH(N771,EffectData!$C:$C,0)),"")&amp;";")</f>
        <v/>
      </c>
      <c r="P771" t="str">
        <f t="shared" si="1230"/>
        <v>天涯月明章终慨叹5</v>
      </c>
      <c r="Q771" s="561" t="str">
        <f>IF(IFERROR(INDEX(EffectData!$G:$G,MATCH(P771,EffectData!$C:$C,0)),"")&amp;";"=";","",IFERROR(INDEX(EffectData!$G:$G,MATCH(P771,EffectData!$C:$C,0)),"")&amp;";")</f>
        <v/>
      </c>
      <c r="R771" t="str">
        <f t="shared" si="1231"/>
        <v>天涯月明章终慨叹6</v>
      </c>
      <c r="S771" s="561" t="str">
        <f>IFERROR(INDEX(EffectData!$G:$G,MATCH(R771,EffectData!$C:$C,0)),"")</f>
        <v/>
      </c>
    </row>
    <row r="772" spans="1:19" x14ac:dyDescent="0.25">
      <c r="A772" s="295">
        <f>VLOOKUP(D772,Sheet3!$C:$AP,40,0)</f>
        <v>2010111</v>
      </c>
      <c r="B772" s="295" t="s">
        <v>10</v>
      </c>
      <c r="C772" s="295" t="s">
        <v>978</v>
      </c>
      <c r="D772" s="295" t="s">
        <v>978</v>
      </c>
      <c r="E772" s="295"/>
      <c r="F772" s="295" t="str">
        <f t="shared" si="1225"/>
        <v>201011101;201011103;</v>
      </c>
      <c r="G772" s="561">
        <v>0</v>
      </c>
      <c r="H772" s="561" t="str">
        <f t="shared" si="1226"/>
        <v>天涯月明章无名气1</v>
      </c>
      <c r="I772" s="561" t="str">
        <f>IF(IFERROR(INDEX(EffectData!$G:$G,MATCH(H772,EffectData!$C:$C,0)),"")&amp;";"=";","",IFERROR(INDEX(EffectData!$G:$G,MATCH(H772,EffectData!$C:$C,0)),"")&amp;";")</f>
        <v/>
      </c>
      <c r="J772" s="561" t="str">
        <f t="shared" si="1227"/>
        <v>天涯月明章无名气2</v>
      </c>
      <c r="K772" s="561" t="str">
        <f>IF(IFERROR(INDEX(EffectData!$G:$G,MATCH(J772,EffectData!$C:$C,0)),"")&amp;";"=";","",IFERROR(INDEX(EffectData!$G:$G,MATCH(J772,EffectData!$C:$C,0)),"")&amp;";")</f>
        <v>201011101;</v>
      </c>
      <c r="L772" s="561" t="str">
        <f t="shared" si="1228"/>
        <v>天涯月明章无名气3</v>
      </c>
      <c r="M772" s="561" t="str">
        <f>IF(IFERROR(INDEX(EffectData!$G:$G,MATCH(L772,EffectData!$C:$C,0)),"")&amp;";"=";","",IFERROR(INDEX(EffectData!$G:$G,MATCH(L772,EffectData!$C:$C,0)),"")&amp;";")</f>
        <v/>
      </c>
      <c r="N772" s="561" t="str">
        <f t="shared" si="1229"/>
        <v>天涯月明章无名气4</v>
      </c>
      <c r="O772" s="561" t="str">
        <f>IF(IFERROR(INDEX(EffectData!$G:$G,MATCH(N772,EffectData!$C:$C,0)),"")&amp;";"=";","",IFERROR(INDEX(EffectData!$G:$G,MATCH(N772,EffectData!$C:$C,0)),"")&amp;";")</f>
        <v>201011103;</v>
      </c>
      <c r="P772" t="str">
        <f t="shared" si="1230"/>
        <v>天涯月明章无名气5</v>
      </c>
      <c r="Q772" s="561" t="str">
        <f>IF(IFERROR(INDEX(EffectData!$G:$G,MATCH(P772,EffectData!$C:$C,0)),"")&amp;";"=";","",IFERROR(INDEX(EffectData!$G:$G,MATCH(P772,EffectData!$C:$C,0)),"")&amp;";")</f>
        <v/>
      </c>
      <c r="R772" t="str">
        <f t="shared" si="1231"/>
        <v>天涯月明章无名气6</v>
      </c>
      <c r="S772" s="561" t="str">
        <f>IFERROR(INDEX(EffectData!$G:$G,MATCH(R772,EffectData!$C:$C,0)),"")</f>
        <v/>
      </c>
    </row>
    <row r="773" spans="1:19" x14ac:dyDescent="0.25">
      <c r="A773" s="295">
        <f>VLOOKUP(D773,Sheet3!$C:$AP,40,0)</f>
        <v>2010210</v>
      </c>
      <c r="B773" s="295" t="s">
        <v>19</v>
      </c>
      <c r="C773" s="295" t="s">
        <v>979</v>
      </c>
      <c r="D773" s="295" t="s">
        <v>979</v>
      </c>
      <c r="E773" s="295"/>
      <c r="F773" s="295" t="str">
        <f t="shared" si="1225"/>
        <v>201021000;</v>
      </c>
      <c r="G773" s="776">
        <v>0</v>
      </c>
      <c r="H773" s="561" t="str">
        <f t="shared" si="1226"/>
        <v>嗤魔祭血真经返世魔1</v>
      </c>
      <c r="I773" s="561" t="str">
        <f>IF(IFERROR(INDEX(EffectData!$G:$G,MATCH(H773,EffectData!$C:$C,0)),"")&amp;";"=";","",IFERROR(INDEX(EffectData!$G:$G,MATCH(H773,EffectData!$C:$C,0)),"")&amp;";")</f>
        <v>201021000;</v>
      </c>
      <c r="J773" s="561" t="str">
        <f t="shared" si="1227"/>
        <v>嗤魔祭血真经返世魔2</v>
      </c>
      <c r="K773" s="561" t="str">
        <f>IF(IFERROR(INDEX(EffectData!$G:$G,MATCH(J773,EffectData!$C:$C,0)),"")&amp;";"=";","",IFERROR(INDEX(EffectData!$G:$G,MATCH(J773,EffectData!$C:$C,0)),"")&amp;";")</f>
        <v/>
      </c>
      <c r="L773" s="561" t="str">
        <f t="shared" si="1228"/>
        <v>嗤魔祭血真经返世魔3</v>
      </c>
      <c r="M773" s="561" t="str">
        <f>IF(IFERROR(INDEX(EffectData!$G:$G,MATCH(L773,EffectData!$C:$C,0)),"")&amp;";"=";","",IFERROR(INDEX(EffectData!$G:$G,MATCH(L773,EffectData!$C:$C,0)),"")&amp;";")</f>
        <v/>
      </c>
      <c r="N773" s="561" t="str">
        <f t="shared" si="1229"/>
        <v>嗤魔祭血真经返世魔4</v>
      </c>
      <c r="O773" s="561" t="str">
        <f>IF(IFERROR(INDEX(EffectData!$G:$G,MATCH(N773,EffectData!$C:$C,0)),"")&amp;";"=";","",IFERROR(INDEX(EffectData!$G:$G,MATCH(N773,EffectData!$C:$C,0)),"")&amp;";")</f>
        <v/>
      </c>
      <c r="P773" t="str">
        <f t="shared" si="1230"/>
        <v>嗤魔祭血真经返世魔5</v>
      </c>
      <c r="Q773" s="561" t="str">
        <f>IF(IFERROR(INDEX(EffectData!$G:$G,MATCH(P773,EffectData!$C:$C,0)),"")&amp;";"=";","",IFERROR(INDEX(EffectData!$G:$G,MATCH(P773,EffectData!$C:$C,0)),"")&amp;";")</f>
        <v/>
      </c>
      <c r="R773" t="str">
        <f t="shared" si="1231"/>
        <v>嗤魔祭血真经返世魔6</v>
      </c>
      <c r="S773" s="561" t="str">
        <f>IFERROR(INDEX(EffectData!$G:$G,MATCH(R773,EffectData!$C:$C,0)),"")</f>
        <v/>
      </c>
    </row>
    <row r="774" spans="1:19" x14ac:dyDescent="0.25">
      <c r="A774" s="295">
        <f>VLOOKUP(D774,Sheet3!$C:$AP,40,0)</f>
        <v>2010211</v>
      </c>
      <c r="B774" s="295" t="s">
        <v>19</v>
      </c>
      <c r="C774" s="295" t="s">
        <v>980</v>
      </c>
      <c r="D774" s="295" t="s">
        <v>980</v>
      </c>
      <c r="E774" s="295"/>
      <c r="F774" s="295" t="str">
        <f t="shared" si="1225"/>
        <v>201021101;</v>
      </c>
      <c r="G774" s="561">
        <v>0</v>
      </c>
      <c r="H774" s="561" t="str">
        <f t="shared" si="1226"/>
        <v>嗤魔祭血真经浊饮恶酒1</v>
      </c>
      <c r="I774" s="561" t="str">
        <f>IF(IFERROR(INDEX(EffectData!$G:$G,MATCH(H774,EffectData!$C:$C,0)),"")&amp;";"=";","",IFERROR(INDEX(EffectData!$G:$G,MATCH(H774,EffectData!$C:$C,0)),"")&amp;";")</f>
        <v/>
      </c>
      <c r="J774" s="561" t="str">
        <f t="shared" si="1227"/>
        <v>嗤魔祭血真经浊饮恶酒2</v>
      </c>
      <c r="K774" s="561" t="str">
        <f>IF(IFERROR(INDEX(EffectData!$G:$G,MATCH(J774,EffectData!$C:$C,0)),"")&amp;";"=";","",IFERROR(INDEX(EffectData!$G:$G,MATCH(J774,EffectData!$C:$C,0)),"")&amp;";")</f>
        <v>201021101;</v>
      </c>
      <c r="L774" s="561" t="str">
        <f t="shared" si="1228"/>
        <v>嗤魔祭血真经浊饮恶酒3</v>
      </c>
      <c r="M774" s="561" t="str">
        <f>IF(IFERROR(INDEX(EffectData!$G:$G,MATCH(L774,EffectData!$C:$C,0)),"")&amp;";"=";","",IFERROR(INDEX(EffectData!$G:$G,MATCH(L774,EffectData!$C:$C,0)),"")&amp;";")</f>
        <v/>
      </c>
      <c r="N774" s="561" t="str">
        <f t="shared" si="1229"/>
        <v>嗤魔祭血真经浊饮恶酒4</v>
      </c>
      <c r="O774" s="561" t="str">
        <f>IF(IFERROR(INDEX(EffectData!$G:$G,MATCH(N774,EffectData!$C:$C,0)),"")&amp;";"=";","",IFERROR(INDEX(EffectData!$G:$G,MATCH(N774,EffectData!$C:$C,0)),"")&amp;";")</f>
        <v/>
      </c>
      <c r="P774" t="str">
        <f t="shared" si="1230"/>
        <v>嗤魔祭血真经浊饮恶酒5</v>
      </c>
      <c r="Q774" s="561" t="str">
        <f>IF(IFERROR(INDEX(EffectData!$G:$G,MATCH(P774,EffectData!$C:$C,0)),"")&amp;";"=";","",IFERROR(INDEX(EffectData!$G:$G,MATCH(P774,EffectData!$C:$C,0)),"")&amp;";")</f>
        <v/>
      </c>
      <c r="R774" t="str">
        <f t="shared" si="1231"/>
        <v>嗤魔祭血真经浊饮恶酒6</v>
      </c>
      <c r="S774" s="561" t="str">
        <f>IFERROR(INDEX(EffectData!$G:$G,MATCH(R774,EffectData!$C:$C,0)),"")</f>
        <v/>
      </c>
    </row>
    <row r="775" spans="1:19" x14ac:dyDescent="0.25">
      <c r="A775" s="295">
        <f>VLOOKUP(D775,Sheet3!$C:$AP,40,0)</f>
        <v>2010310</v>
      </c>
      <c r="B775" s="295" t="s">
        <v>28</v>
      </c>
      <c r="C775" s="295" t="s">
        <v>981</v>
      </c>
      <c r="D775" s="295" t="s">
        <v>981</v>
      </c>
      <c r="E775" s="295"/>
      <c r="F775" s="295" t="str">
        <f t="shared" si="1225"/>
        <v>201031000;</v>
      </c>
      <c r="G775" s="776">
        <v>0</v>
      </c>
      <c r="H775" s="561" t="str">
        <f t="shared" si="1226"/>
        <v>连珏天璧法剔透玲珑1</v>
      </c>
      <c r="I775" s="561" t="str">
        <f>IF(IFERROR(INDEX(EffectData!$G:$G,MATCH(H775,EffectData!$C:$C,0)),"")&amp;";"=";","",IFERROR(INDEX(EffectData!$G:$G,MATCH(H775,EffectData!$C:$C,0)),"")&amp;";")</f>
        <v>201031000;</v>
      </c>
      <c r="J775" s="561" t="str">
        <f t="shared" si="1227"/>
        <v>连珏天璧法剔透玲珑2</v>
      </c>
      <c r="K775" s="561" t="str">
        <f>IF(IFERROR(INDEX(EffectData!$G:$G,MATCH(J775,EffectData!$C:$C,0)),"")&amp;";"=";","",IFERROR(INDEX(EffectData!$G:$G,MATCH(J775,EffectData!$C:$C,0)),"")&amp;";")</f>
        <v/>
      </c>
      <c r="L775" s="561" t="str">
        <f t="shared" si="1228"/>
        <v>连珏天璧法剔透玲珑3</v>
      </c>
      <c r="M775" s="561" t="str">
        <f>IF(IFERROR(INDEX(EffectData!$G:$G,MATCH(L775,EffectData!$C:$C,0)),"")&amp;";"=";","",IFERROR(INDEX(EffectData!$G:$G,MATCH(L775,EffectData!$C:$C,0)),"")&amp;";")</f>
        <v/>
      </c>
      <c r="N775" s="561" t="str">
        <f t="shared" si="1229"/>
        <v>连珏天璧法剔透玲珑4</v>
      </c>
      <c r="O775" s="561" t="str">
        <f>IF(IFERROR(INDEX(EffectData!$G:$G,MATCH(N775,EffectData!$C:$C,0)),"")&amp;";"=";","",IFERROR(INDEX(EffectData!$G:$G,MATCH(N775,EffectData!$C:$C,0)),"")&amp;";")</f>
        <v/>
      </c>
      <c r="P775" t="str">
        <f t="shared" si="1230"/>
        <v>连珏天璧法剔透玲珑5</v>
      </c>
      <c r="Q775" s="561" t="str">
        <f>IF(IFERROR(INDEX(EffectData!$G:$G,MATCH(P775,EffectData!$C:$C,0)),"")&amp;";"=";","",IFERROR(INDEX(EffectData!$G:$G,MATCH(P775,EffectData!$C:$C,0)),"")&amp;";")</f>
        <v/>
      </c>
      <c r="R775" t="str">
        <f t="shared" si="1231"/>
        <v>连珏天璧法剔透玲珑6</v>
      </c>
      <c r="S775" s="561" t="str">
        <f>IFERROR(INDEX(EffectData!$G:$G,MATCH(R775,EffectData!$C:$C,0)),"")</f>
        <v/>
      </c>
    </row>
    <row r="776" spans="1:19" x14ac:dyDescent="0.25">
      <c r="A776" s="295">
        <f>VLOOKUP(D776,Sheet3!$C:$AP,40,0)</f>
        <v>2010311</v>
      </c>
      <c r="B776" s="295" t="s">
        <v>28</v>
      </c>
      <c r="C776" s="295" t="s">
        <v>982</v>
      </c>
      <c r="D776" s="295" t="s">
        <v>982</v>
      </c>
      <c r="E776" s="295"/>
      <c r="F776" s="295" t="str">
        <f t="shared" si="1225"/>
        <v>201031100;201031101;</v>
      </c>
      <c r="G776" s="561">
        <v>0</v>
      </c>
      <c r="H776" s="561" t="str">
        <f t="shared" si="1226"/>
        <v>连珏天璧法石中玉1</v>
      </c>
      <c r="I776" s="561" t="str">
        <f>IF(IFERROR(INDEX(EffectData!$G:$G,MATCH(H776,EffectData!$C:$C,0)),"")&amp;";"=";","",IFERROR(INDEX(EffectData!$G:$G,MATCH(H776,EffectData!$C:$C,0)),"")&amp;";")</f>
        <v>201031100;</v>
      </c>
      <c r="J776" s="561" t="str">
        <f t="shared" si="1227"/>
        <v>连珏天璧法石中玉2</v>
      </c>
      <c r="K776" s="561" t="str">
        <f>IF(IFERROR(INDEX(EffectData!$G:$G,MATCH(J776,EffectData!$C:$C,0)),"")&amp;";"=";","",IFERROR(INDEX(EffectData!$G:$G,MATCH(J776,EffectData!$C:$C,0)),"")&amp;";")</f>
        <v>201031101;</v>
      </c>
      <c r="L776" s="561" t="str">
        <f t="shared" si="1228"/>
        <v>连珏天璧法石中玉3</v>
      </c>
      <c r="M776" s="561" t="str">
        <f>IF(IFERROR(INDEX(EffectData!$G:$G,MATCH(L776,EffectData!$C:$C,0)),"")&amp;";"=";","",IFERROR(INDEX(EffectData!$G:$G,MATCH(L776,EffectData!$C:$C,0)),"")&amp;";")</f>
        <v/>
      </c>
      <c r="N776" s="561" t="str">
        <f t="shared" si="1229"/>
        <v>连珏天璧法石中玉4</v>
      </c>
      <c r="O776" s="561" t="str">
        <f>IF(IFERROR(INDEX(EffectData!$G:$G,MATCH(N776,EffectData!$C:$C,0)),"")&amp;";"=";","",IFERROR(INDEX(EffectData!$G:$G,MATCH(N776,EffectData!$C:$C,0)),"")&amp;";")</f>
        <v/>
      </c>
      <c r="P776" t="str">
        <f t="shared" si="1230"/>
        <v>连珏天璧法石中玉5</v>
      </c>
      <c r="Q776" s="561" t="str">
        <f>IF(IFERROR(INDEX(EffectData!$G:$G,MATCH(P776,EffectData!$C:$C,0)),"")&amp;";"=";","",IFERROR(INDEX(EffectData!$G:$G,MATCH(P776,EffectData!$C:$C,0)),"")&amp;";")</f>
        <v/>
      </c>
      <c r="R776" t="str">
        <f t="shared" si="1231"/>
        <v>连珏天璧法石中玉6</v>
      </c>
      <c r="S776" s="561" t="str">
        <f>IFERROR(INDEX(EffectData!$G:$G,MATCH(R776,EffectData!$C:$C,0)),"")</f>
        <v/>
      </c>
    </row>
    <row r="777" spans="1:19" x14ac:dyDescent="0.25">
      <c r="A777" s="295">
        <f>VLOOKUP(D777,Sheet3!$C:$AP,40,0)</f>
        <v>2010410</v>
      </c>
      <c r="B777" s="295" t="s">
        <v>38</v>
      </c>
      <c r="C777" s="295" t="s">
        <v>983</v>
      </c>
      <c r="D777" s="295" t="s">
        <v>983</v>
      </c>
      <c r="E777" s="295"/>
      <c r="F777" s="295" t="str">
        <f t="shared" si="1225"/>
        <v>201041000;</v>
      </c>
      <c r="G777" s="776">
        <v>0</v>
      </c>
      <c r="H777" s="561" t="str">
        <f t="shared" si="1226"/>
        <v>玄黎蛊瘴蚩尤颅1</v>
      </c>
      <c r="I777" s="561" t="str">
        <f>IF(IFERROR(INDEX(EffectData!$G:$G,MATCH(H777,EffectData!$C:$C,0)),"")&amp;";"=";","",IFERROR(INDEX(EffectData!$G:$G,MATCH(H777,EffectData!$C:$C,0)),"")&amp;";")</f>
        <v>201041000;</v>
      </c>
      <c r="J777" s="561" t="str">
        <f t="shared" si="1227"/>
        <v>玄黎蛊瘴蚩尤颅2</v>
      </c>
      <c r="K777" s="561" t="str">
        <f>IF(IFERROR(INDEX(EffectData!$G:$G,MATCH(J777,EffectData!$C:$C,0)),"")&amp;";"=";","",IFERROR(INDEX(EffectData!$G:$G,MATCH(J777,EffectData!$C:$C,0)),"")&amp;";")</f>
        <v/>
      </c>
      <c r="L777" s="561" t="str">
        <f t="shared" si="1228"/>
        <v>玄黎蛊瘴蚩尤颅3</v>
      </c>
      <c r="M777" s="561" t="str">
        <f>IF(IFERROR(INDEX(EffectData!$G:$G,MATCH(L777,EffectData!$C:$C,0)),"")&amp;";"=";","",IFERROR(INDEX(EffectData!$G:$G,MATCH(L777,EffectData!$C:$C,0)),"")&amp;";")</f>
        <v/>
      </c>
      <c r="N777" s="561" t="str">
        <f t="shared" si="1229"/>
        <v>玄黎蛊瘴蚩尤颅4</v>
      </c>
      <c r="O777" s="561" t="str">
        <f>IF(IFERROR(INDEX(EffectData!$G:$G,MATCH(N777,EffectData!$C:$C,0)),"")&amp;";"=";","",IFERROR(INDEX(EffectData!$G:$G,MATCH(N777,EffectData!$C:$C,0)),"")&amp;";")</f>
        <v/>
      </c>
      <c r="P777" t="str">
        <f t="shared" si="1230"/>
        <v>玄黎蛊瘴蚩尤颅5</v>
      </c>
      <c r="Q777" s="561" t="str">
        <f>IF(IFERROR(INDEX(EffectData!$G:$G,MATCH(P777,EffectData!$C:$C,0)),"")&amp;";"=";","",IFERROR(INDEX(EffectData!$G:$G,MATCH(P777,EffectData!$C:$C,0)),"")&amp;";")</f>
        <v/>
      </c>
      <c r="R777" t="str">
        <f t="shared" si="1231"/>
        <v>玄黎蛊瘴蚩尤颅6</v>
      </c>
      <c r="S777" s="561" t="str">
        <f>IFERROR(INDEX(EffectData!$G:$G,MATCH(R777,EffectData!$C:$C,0)),"")</f>
        <v/>
      </c>
    </row>
    <row r="778" spans="1:19" x14ac:dyDescent="0.25">
      <c r="A778" s="295">
        <f>VLOOKUP(D778,Sheet3!$C:$AP,40,0)</f>
        <v>2010411</v>
      </c>
      <c r="B778" s="295" t="s">
        <v>38</v>
      </c>
      <c r="C778" s="295" t="s">
        <v>984</v>
      </c>
      <c r="D778" s="295" t="s">
        <v>984</v>
      </c>
      <c r="E778" s="295"/>
      <c r="F778" s="295" t="str">
        <f t="shared" si="1225"/>
        <v>201041100;201041101;</v>
      </c>
      <c r="G778" s="561">
        <v>0</v>
      </c>
      <c r="H778" s="561" t="str">
        <f t="shared" si="1226"/>
        <v>玄黎蛊瘴浊欢歌1</v>
      </c>
      <c r="I778" s="561" t="str">
        <f>IF(IFERROR(INDEX(EffectData!$G:$G,MATCH(H778,EffectData!$C:$C,0)),"")&amp;";"=";","",IFERROR(INDEX(EffectData!$G:$G,MATCH(H778,EffectData!$C:$C,0)),"")&amp;";")</f>
        <v>201041100;</v>
      </c>
      <c r="J778" s="561" t="str">
        <f t="shared" si="1227"/>
        <v>玄黎蛊瘴浊欢歌2</v>
      </c>
      <c r="K778" s="561" t="str">
        <f>IF(IFERROR(INDEX(EffectData!$G:$G,MATCH(J778,EffectData!$C:$C,0)),"")&amp;";"=";","",IFERROR(INDEX(EffectData!$G:$G,MATCH(J778,EffectData!$C:$C,0)),"")&amp;";")</f>
        <v>201041101;</v>
      </c>
      <c r="L778" s="561" t="str">
        <f t="shared" si="1228"/>
        <v>玄黎蛊瘴浊欢歌3</v>
      </c>
      <c r="M778" s="561" t="str">
        <f>IF(IFERROR(INDEX(EffectData!$G:$G,MATCH(L778,EffectData!$C:$C,0)),"")&amp;";"=";","",IFERROR(INDEX(EffectData!$G:$G,MATCH(L778,EffectData!$C:$C,0)),"")&amp;";")</f>
        <v/>
      </c>
      <c r="N778" s="561" t="str">
        <f t="shared" si="1229"/>
        <v>玄黎蛊瘴浊欢歌4</v>
      </c>
      <c r="O778" s="561" t="str">
        <f>IF(IFERROR(INDEX(EffectData!$G:$G,MATCH(N778,EffectData!$C:$C,0)),"")&amp;";"=";","",IFERROR(INDEX(EffectData!$G:$G,MATCH(N778,EffectData!$C:$C,0)),"")&amp;";")</f>
        <v/>
      </c>
      <c r="P778" t="str">
        <f t="shared" si="1230"/>
        <v>玄黎蛊瘴浊欢歌5</v>
      </c>
      <c r="Q778" s="561" t="str">
        <f>IF(IFERROR(INDEX(EffectData!$G:$G,MATCH(P778,EffectData!$C:$C,0)),"")&amp;";"=";","",IFERROR(INDEX(EffectData!$G:$G,MATCH(P778,EffectData!$C:$C,0)),"")&amp;";")</f>
        <v/>
      </c>
      <c r="R778" t="str">
        <f t="shared" si="1231"/>
        <v>玄黎蛊瘴浊欢歌6</v>
      </c>
      <c r="S778" s="561" t="str">
        <f>IFERROR(INDEX(EffectData!$G:$G,MATCH(R778,EffectData!$C:$C,0)),"")</f>
        <v/>
      </c>
    </row>
    <row r="779" spans="1:19" x14ac:dyDescent="0.25">
      <c r="A779" s="295">
        <f>VLOOKUP(D779,Sheet3!$C:$AP,40,0)</f>
        <v>2010510</v>
      </c>
      <c r="B779" s="295" t="s">
        <v>47</v>
      </c>
      <c r="C779" s="295" t="s">
        <v>985</v>
      </c>
      <c r="D779" s="295" t="s">
        <v>985</v>
      </c>
      <c r="E779" s="295"/>
      <c r="F779" s="295" t="str">
        <f t="shared" si="1225"/>
        <v>201051000;</v>
      </c>
      <c r="G779" s="776">
        <v>0</v>
      </c>
      <c r="H779" s="561" t="str">
        <f t="shared" si="1226"/>
        <v>三昧阿修罗道存修罗1</v>
      </c>
      <c r="I779" s="561" t="str">
        <f>IF(IFERROR(INDEX(EffectData!$G:$G,MATCH(H779,EffectData!$C:$C,0)),"")&amp;";"=";","",IFERROR(INDEX(EffectData!$G:$G,MATCH(H779,EffectData!$C:$C,0)),"")&amp;";")</f>
        <v>201051000;</v>
      </c>
      <c r="J779" s="561" t="str">
        <f t="shared" si="1227"/>
        <v>三昧阿修罗道存修罗2</v>
      </c>
      <c r="K779" s="561" t="str">
        <f>IF(IFERROR(INDEX(EffectData!$G:$G,MATCH(J779,EffectData!$C:$C,0)),"")&amp;";"=";","",IFERROR(INDEX(EffectData!$G:$G,MATCH(J779,EffectData!$C:$C,0)),"")&amp;";")</f>
        <v/>
      </c>
      <c r="L779" s="561" t="str">
        <f t="shared" si="1228"/>
        <v>三昧阿修罗道存修罗3</v>
      </c>
      <c r="M779" s="561" t="str">
        <f>IF(IFERROR(INDEX(EffectData!$G:$G,MATCH(L779,EffectData!$C:$C,0)),"")&amp;";"=";","",IFERROR(INDEX(EffectData!$G:$G,MATCH(L779,EffectData!$C:$C,0)),"")&amp;";")</f>
        <v/>
      </c>
      <c r="N779" s="561" t="str">
        <f t="shared" si="1229"/>
        <v>三昧阿修罗道存修罗4</v>
      </c>
      <c r="O779" s="561" t="str">
        <f>IF(IFERROR(INDEX(EffectData!$G:$G,MATCH(N779,EffectData!$C:$C,0)),"")&amp;";"=";","",IFERROR(INDEX(EffectData!$G:$G,MATCH(N779,EffectData!$C:$C,0)),"")&amp;";")</f>
        <v/>
      </c>
      <c r="P779" t="str">
        <f t="shared" si="1230"/>
        <v>三昧阿修罗道存修罗5</v>
      </c>
      <c r="Q779" s="561" t="str">
        <f>IF(IFERROR(INDEX(EffectData!$G:$G,MATCH(P779,EffectData!$C:$C,0)),"")&amp;";"=";","",IFERROR(INDEX(EffectData!$G:$G,MATCH(P779,EffectData!$C:$C,0)),"")&amp;";")</f>
        <v/>
      </c>
      <c r="R779" t="str">
        <f t="shared" si="1231"/>
        <v>三昧阿修罗道存修罗6</v>
      </c>
      <c r="S779" s="561" t="str">
        <f>IFERROR(INDEX(EffectData!$G:$G,MATCH(R779,EffectData!$C:$C,0)),"")</f>
        <v/>
      </c>
    </row>
    <row r="780" spans="1:19" x14ac:dyDescent="0.25">
      <c r="A780" s="295">
        <f>VLOOKUP(D780,Sheet3!$C:$AP,40,0)</f>
        <v>2010511</v>
      </c>
      <c r="B780" s="295" t="s">
        <v>47</v>
      </c>
      <c r="C780" s="295" t="s">
        <v>986</v>
      </c>
      <c r="D780" s="295" t="s">
        <v>986</v>
      </c>
      <c r="E780" s="295"/>
      <c r="F780" s="295" t="str">
        <f t="shared" si="1225"/>
        <v>201051100;</v>
      </c>
      <c r="G780" s="561">
        <v>0</v>
      </c>
      <c r="H780" s="561" t="str">
        <f t="shared" si="1226"/>
        <v>三昧阿修罗道尝业障1</v>
      </c>
      <c r="I780" s="561" t="str">
        <f>IF(IFERROR(INDEX(EffectData!$G:$G,MATCH(H780,EffectData!$C:$C,0)),"")&amp;";"=";","",IFERROR(INDEX(EffectData!$G:$G,MATCH(H780,EffectData!$C:$C,0)),"")&amp;";")</f>
        <v>201051100;</v>
      </c>
      <c r="J780" s="561" t="str">
        <f t="shared" si="1227"/>
        <v>三昧阿修罗道尝业障2</v>
      </c>
      <c r="K780" s="561" t="str">
        <f>IF(IFERROR(INDEX(EffectData!$G:$G,MATCH(J780,EffectData!$C:$C,0)),"")&amp;";"=";","",IFERROR(INDEX(EffectData!$G:$G,MATCH(J780,EffectData!$C:$C,0)),"")&amp;";")</f>
        <v/>
      </c>
      <c r="L780" s="561" t="str">
        <f t="shared" si="1228"/>
        <v>三昧阿修罗道尝业障3</v>
      </c>
      <c r="M780" s="561" t="str">
        <f>IF(IFERROR(INDEX(EffectData!$G:$G,MATCH(L780,EffectData!$C:$C,0)),"")&amp;";"=";","",IFERROR(INDEX(EffectData!$G:$G,MATCH(L780,EffectData!$C:$C,0)),"")&amp;";")</f>
        <v/>
      </c>
      <c r="N780" s="561" t="str">
        <f t="shared" si="1229"/>
        <v>三昧阿修罗道尝业障4</v>
      </c>
      <c r="O780" s="561" t="str">
        <f>IF(IFERROR(INDEX(EffectData!$G:$G,MATCH(N780,EffectData!$C:$C,0)),"")&amp;";"=";","",IFERROR(INDEX(EffectData!$G:$G,MATCH(N780,EffectData!$C:$C,0)),"")&amp;";")</f>
        <v/>
      </c>
      <c r="P780" t="str">
        <f t="shared" si="1230"/>
        <v>三昧阿修罗道尝业障5</v>
      </c>
      <c r="Q780" s="561" t="str">
        <f>IF(IFERROR(INDEX(EffectData!$G:$G,MATCH(P780,EffectData!$C:$C,0)),"")&amp;";"=";","",IFERROR(INDEX(EffectData!$G:$G,MATCH(P780,EffectData!$C:$C,0)),"")&amp;";")</f>
        <v/>
      </c>
      <c r="R780" t="str">
        <f t="shared" si="1231"/>
        <v>三昧阿修罗道尝业障6</v>
      </c>
      <c r="S780" s="561" t="str">
        <f>IFERROR(INDEX(EffectData!$G:$G,MATCH(R780,EffectData!$C:$C,0)),"")</f>
        <v/>
      </c>
    </row>
    <row r="781" spans="1:19" x14ac:dyDescent="0.25">
      <c r="A781" s="295">
        <f>VLOOKUP(D781,Sheet3!$C:$AP,40,0)</f>
        <v>2010610</v>
      </c>
      <c r="B781" s="295" t="s">
        <v>56</v>
      </c>
      <c r="C781" s="295" t="s">
        <v>987</v>
      </c>
      <c r="D781" s="295" t="s">
        <v>987</v>
      </c>
      <c r="E781" s="295"/>
      <c r="F781" s="295" t="str">
        <f t="shared" si="1225"/>
        <v>201061000;</v>
      </c>
      <c r="G781" s="776">
        <v>0</v>
      </c>
      <c r="H781" s="561" t="str">
        <f t="shared" si="1226"/>
        <v>太素灵枢篇清九黎1</v>
      </c>
      <c r="I781" s="561" t="str">
        <f>IF(IFERROR(INDEX(EffectData!$G:$G,MATCH(H781,EffectData!$C:$C,0)),"")&amp;";"=";","",IFERROR(INDEX(EffectData!$G:$G,MATCH(H781,EffectData!$C:$C,0)),"")&amp;";")</f>
        <v>201061000;</v>
      </c>
      <c r="J781" s="561" t="str">
        <f t="shared" si="1227"/>
        <v>太素灵枢篇清九黎2</v>
      </c>
      <c r="K781" s="561" t="str">
        <f>IF(IFERROR(INDEX(EffectData!$G:$G,MATCH(J781,EffectData!$C:$C,0)),"")&amp;";"=";","",IFERROR(INDEX(EffectData!$G:$G,MATCH(J781,EffectData!$C:$C,0)),"")&amp;";")</f>
        <v/>
      </c>
      <c r="L781" s="561" t="str">
        <f t="shared" si="1228"/>
        <v>太素灵枢篇清九黎3</v>
      </c>
      <c r="M781" s="561" t="str">
        <f>IF(IFERROR(INDEX(EffectData!$G:$G,MATCH(L781,EffectData!$C:$C,0)),"")&amp;";"=";","",IFERROR(INDEX(EffectData!$G:$G,MATCH(L781,EffectData!$C:$C,0)),"")&amp;";")</f>
        <v/>
      </c>
      <c r="N781" s="561" t="str">
        <f t="shared" si="1229"/>
        <v>太素灵枢篇清九黎4</v>
      </c>
      <c r="O781" s="561" t="str">
        <f>IF(IFERROR(INDEX(EffectData!$G:$G,MATCH(N781,EffectData!$C:$C,0)),"")&amp;";"=";","",IFERROR(INDEX(EffectData!$G:$G,MATCH(N781,EffectData!$C:$C,0)),"")&amp;";")</f>
        <v/>
      </c>
      <c r="P781" t="str">
        <f t="shared" si="1230"/>
        <v>太素灵枢篇清九黎5</v>
      </c>
      <c r="Q781" s="561" t="str">
        <f>IF(IFERROR(INDEX(EffectData!$G:$G,MATCH(P781,EffectData!$C:$C,0)),"")&amp;";"=";","",IFERROR(INDEX(EffectData!$G:$G,MATCH(P781,EffectData!$C:$C,0)),"")&amp;";")</f>
        <v/>
      </c>
      <c r="R781" t="str">
        <f t="shared" si="1231"/>
        <v>太素灵枢篇清九黎6</v>
      </c>
      <c r="S781" s="561" t="str">
        <f>IFERROR(INDEX(EffectData!$G:$G,MATCH(R781,EffectData!$C:$C,0)),"")</f>
        <v/>
      </c>
    </row>
    <row r="782" spans="1:19" x14ac:dyDescent="0.25">
      <c r="A782" s="295">
        <f>VLOOKUP(D782,Sheet3!$C:$AP,40,0)</f>
        <v>2010611</v>
      </c>
      <c r="B782" s="295" t="s">
        <v>56</v>
      </c>
      <c r="C782" s="295" t="s">
        <v>988</v>
      </c>
      <c r="D782" s="295" t="s">
        <v>988</v>
      </c>
      <c r="E782" s="295"/>
      <c r="F782" s="295" t="str">
        <f t="shared" ref="F782:F837" si="1232">I782&amp;K782&amp;M782&amp;O782</f>
        <v>201061100;</v>
      </c>
      <c r="G782" s="561">
        <v>0</v>
      </c>
      <c r="H782" s="561" t="str">
        <f t="shared" ref="H782:H838" si="1233">B782&amp;C782&amp;$I$2</f>
        <v>太素灵枢篇悬壶济1</v>
      </c>
      <c r="I782" s="561" t="str">
        <f>IF(IFERROR(INDEX(EffectData!$G:$G,MATCH(H782,EffectData!$C:$C,0)),"")&amp;";"=";","",IFERROR(INDEX(EffectData!$G:$G,MATCH(H782,EffectData!$C:$C,0)),"")&amp;";")</f>
        <v>201061100;</v>
      </c>
      <c r="J782" s="561" t="str">
        <f t="shared" ref="J782:J838" si="1234">B782&amp;C782&amp;$K$2</f>
        <v>太素灵枢篇悬壶济2</v>
      </c>
      <c r="K782" s="561" t="str">
        <f>IF(IFERROR(INDEX(EffectData!$G:$G,MATCH(J782,EffectData!$C:$C,0)),"")&amp;";"=";","",IFERROR(INDEX(EffectData!$G:$G,MATCH(J782,EffectData!$C:$C,0)),"")&amp;";")</f>
        <v/>
      </c>
      <c r="L782" s="561" t="str">
        <f t="shared" ref="L782:L838" si="1235">B782&amp;C782&amp;$M$2</f>
        <v>太素灵枢篇悬壶济3</v>
      </c>
      <c r="M782" s="561" t="str">
        <f>IF(IFERROR(INDEX(EffectData!$G:$G,MATCH(L782,EffectData!$C:$C,0)),"")&amp;";"=";","",IFERROR(INDEX(EffectData!$G:$G,MATCH(L782,EffectData!$C:$C,0)),"")&amp;";")</f>
        <v/>
      </c>
      <c r="N782" s="561" t="str">
        <f t="shared" ref="N782:N838" si="1236">B782&amp;C782&amp;$O$2</f>
        <v>太素灵枢篇悬壶济4</v>
      </c>
      <c r="O782" s="561" t="str">
        <f>IF(IFERROR(INDEX(EffectData!$G:$G,MATCH(N782,EffectData!$C:$C,0)),"")&amp;";"=";","",IFERROR(INDEX(EffectData!$G:$G,MATCH(N782,EffectData!$C:$C,0)),"")&amp;";")</f>
        <v/>
      </c>
      <c r="P782" t="str">
        <f t="shared" ref="P782:P838" si="1237">B782&amp;C782&amp;$P$2</f>
        <v>太素灵枢篇悬壶济5</v>
      </c>
      <c r="Q782" s="561" t="str">
        <f>IF(IFERROR(INDEX(EffectData!$G:$G,MATCH(P782,EffectData!$C:$C,0)),"")&amp;";"=";","",IFERROR(INDEX(EffectData!$G:$G,MATCH(P782,EffectData!$C:$C,0)),"")&amp;";")</f>
        <v/>
      </c>
      <c r="R782" t="str">
        <f t="shared" ref="R782:R838" si="1238">B782&amp;C782&amp;$R$2</f>
        <v>太素灵枢篇悬壶济6</v>
      </c>
      <c r="S782" s="561" t="str">
        <f>IFERROR(INDEX(EffectData!$G:$G,MATCH(R782,EffectData!$C:$C,0)),"")</f>
        <v/>
      </c>
    </row>
    <row r="783" spans="1:19" x14ac:dyDescent="0.25">
      <c r="A783" s="295">
        <f>VLOOKUP(D783,Sheet3!$C:$AP,40,0)</f>
        <v>2010710</v>
      </c>
      <c r="B783" s="295" t="s">
        <v>66</v>
      </c>
      <c r="C783" s="295" t="s">
        <v>989</v>
      </c>
      <c r="D783" s="295" t="s">
        <v>989</v>
      </c>
      <c r="E783" s="295"/>
      <c r="F783" s="295" t="str">
        <f t="shared" si="1232"/>
        <v>201071000;</v>
      </c>
      <c r="G783" s="776">
        <v>0</v>
      </c>
      <c r="H783" s="561" t="str">
        <f t="shared" si="1233"/>
        <v>太玄混元经一气复明1</v>
      </c>
      <c r="I783" s="561" t="str">
        <f>IF(IFERROR(INDEX(EffectData!$G:$G,MATCH(H783,EffectData!$C:$C,0)),"")&amp;";"=";","",IFERROR(INDEX(EffectData!$G:$G,MATCH(H783,EffectData!$C:$C,0)),"")&amp;";")</f>
        <v>201071000;</v>
      </c>
      <c r="J783" s="561" t="str">
        <f t="shared" si="1234"/>
        <v>太玄混元经一气复明2</v>
      </c>
      <c r="K783" s="561" t="str">
        <f>IF(IFERROR(INDEX(EffectData!$G:$G,MATCH(J783,EffectData!$C:$C,0)),"")&amp;";"=";","",IFERROR(INDEX(EffectData!$G:$G,MATCH(J783,EffectData!$C:$C,0)),"")&amp;";")</f>
        <v/>
      </c>
      <c r="L783" s="561" t="str">
        <f t="shared" si="1235"/>
        <v>太玄混元经一气复明3</v>
      </c>
      <c r="M783" s="561" t="str">
        <f>IF(IFERROR(INDEX(EffectData!$G:$G,MATCH(L783,EffectData!$C:$C,0)),"")&amp;";"=";","",IFERROR(INDEX(EffectData!$G:$G,MATCH(L783,EffectData!$C:$C,0)),"")&amp;";")</f>
        <v/>
      </c>
      <c r="N783" s="561" t="str">
        <f t="shared" si="1236"/>
        <v>太玄混元经一气复明4</v>
      </c>
      <c r="O783" s="561" t="str">
        <f>IF(IFERROR(INDEX(EffectData!$G:$G,MATCH(N783,EffectData!$C:$C,0)),"")&amp;";"=";","",IFERROR(INDEX(EffectData!$G:$G,MATCH(N783,EffectData!$C:$C,0)),"")&amp;";")</f>
        <v/>
      </c>
      <c r="P783" t="str">
        <f t="shared" si="1237"/>
        <v>太玄混元经一气复明5</v>
      </c>
      <c r="Q783" s="561" t="str">
        <f>IF(IFERROR(INDEX(EffectData!$G:$G,MATCH(P783,EffectData!$C:$C,0)),"")&amp;";"=";","",IFERROR(INDEX(EffectData!$G:$G,MATCH(P783,EffectData!$C:$C,0)),"")&amp;";")</f>
        <v/>
      </c>
      <c r="R783" t="str">
        <f t="shared" si="1238"/>
        <v>太玄混元经一气复明6</v>
      </c>
      <c r="S783" s="561" t="str">
        <f>IFERROR(INDEX(EffectData!$G:$G,MATCH(R783,EffectData!$C:$C,0)),"")</f>
        <v/>
      </c>
    </row>
    <row r="784" spans="1:19" x14ac:dyDescent="0.25">
      <c r="A784" s="295">
        <f>VLOOKUP(D784,Sheet3!$C:$AP,40,0)</f>
        <v>2010711</v>
      </c>
      <c r="B784" s="295" t="s">
        <v>66</v>
      </c>
      <c r="C784" s="295" t="s">
        <v>990</v>
      </c>
      <c r="D784" s="295" t="s">
        <v>990</v>
      </c>
      <c r="E784" s="295"/>
      <c r="F784" s="295" t="str">
        <f t="shared" si="1232"/>
        <v>201071100;201071101;</v>
      </c>
      <c r="G784" s="561">
        <v>0</v>
      </c>
      <c r="H784" s="561" t="str">
        <f t="shared" si="1233"/>
        <v>太玄混元经凝气固源1</v>
      </c>
      <c r="I784" s="561" t="str">
        <f>IF(IFERROR(INDEX(EffectData!$G:$G,MATCH(H784,EffectData!$C:$C,0)),"")&amp;";"=";","",IFERROR(INDEX(EffectData!$G:$G,MATCH(H784,EffectData!$C:$C,0)),"")&amp;";")</f>
        <v>201071100;</v>
      </c>
      <c r="J784" s="561" t="str">
        <f t="shared" si="1234"/>
        <v>太玄混元经凝气固源2</v>
      </c>
      <c r="K784" s="561" t="str">
        <f>IF(IFERROR(INDEX(EffectData!$G:$G,MATCH(J784,EffectData!$C:$C,0)),"")&amp;";"=";","",IFERROR(INDEX(EffectData!$G:$G,MATCH(J784,EffectData!$C:$C,0)),"")&amp;";")</f>
        <v>201071101;</v>
      </c>
      <c r="L784" s="561" t="str">
        <f t="shared" si="1235"/>
        <v>太玄混元经凝气固源3</v>
      </c>
      <c r="M784" s="561" t="str">
        <f>IF(IFERROR(INDEX(EffectData!$G:$G,MATCH(L784,EffectData!$C:$C,0)),"")&amp;";"=";","",IFERROR(INDEX(EffectData!$G:$G,MATCH(L784,EffectData!$C:$C,0)),"")&amp;";")</f>
        <v/>
      </c>
      <c r="N784" s="561" t="str">
        <f t="shared" si="1236"/>
        <v>太玄混元经凝气固源4</v>
      </c>
      <c r="O784" s="561" t="str">
        <f>IF(IFERROR(INDEX(EffectData!$G:$G,MATCH(N784,EffectData!$C:$C,0)),"")&amp;";"=";","",IFERROR(INDEX(EffectData!$G:$G,MATCH(N784,EffectData!$C:$C,0)),"")&amp;";")</f>
        <v/>
      </c>
      <c r="P784" t="str">
        <f t="shared" si="1237"/>
        <v>太玄混元经凝气固源5</v>
      </c>
      <c r="Q784" s="561" t="str">
        <f>IF(IFERROR(INDEX(EffectData!$G:$G,MATCH(P784,EffectData!$C:$C,0)),"")&amp;";"=";","",IFERROR(INDEX(EffectData!$G:$G,MATCH(P784,EffectData!$C:$C,0)),"")&amp;";")</f>
        <v/>
      </c>
      <c r="R784" t="str">
        <f t="shared" si="1238"/>
        <v>太玄混元经凝气固源6</v>
      </c>
      <c r="S784" s="561" t="str">
        <f>IFERROR(INDEX(EffectData!$G:$G,MATCH(R784,EffectData!$C:$C,0)),"")</f>
        <v/>
      </c>
    </row>
    <row r="785" spans="1:19" x14ac:dyDescent="0.25">
      <c r="A785" s="295">
        <f>VLOOKUP(D785,Sheet3!$C:$AP,40,0)</f>
        <v>2010810</v>
      </c>
      <c r="B785" s="295" t="s">
        <v>74</v>
      </c>
      <c r="C785" s="295" t="s">
        <v>991</v>
      </c>
      <c r="D785" s="295" t="s">
        <v>991</v>
      </c>
      <c r="E785" s="295"/>
      <c r="F785" s="295" t="str">
        <f t="shared" si="1232"/>
        <v>201081000;</v>
      </c>
      <c r="G785" s="776">
        <v>0</v>
      </c>
      <c r="H785" s="561" t="str">
        <f t="shared" si="1233"/>
        <v>悟玄参契海不尽1</v>
      </c>
      <c r="I785" s="561" t="str">
        <f>IF(IFERROR(INDEX(EffectData!$G:$G,MATCH(H785,EffectData!$C:$C,0)),"")&amp;";"=";","",IFERROR(INDEX(EffectData!$G:$G,MATCH(H785,EffectData!$C:$C,0)),"")&amp;";")</f>
        <v>201081000;</v>
      </c>
      <c r="J785" s="561" t="str">
        <f t="shared" si="1234"/>
        <v>悟玄参契海不尽2</v>
      </c>
      <c r="K785" s="561" t="str">
        <f>IF(IFERROR(INDEX(EffectData!$G:$G,MATCH(J785,EffectData!$C:$C,0)),"")&amp;";"=";","",IFERROR(INDEX(EffectData!$G:$G,MATCH(J785,EffectData!$C:$C,0)),"")&amp;";")</f>
        <v/>
      </c>
      <c r="L785" s="561" t="str">
        <f t="shared" si="1235"/>
        <v>悟玄参契海不尽3</v>
      </c>
      <c r="M785" s="561" t="str">
        <f>IF(IFERROR(INDEX(EffectData!$G:$G,MATCH(L785,EffectData!$C:$C,0)),"")&amp;";"=";","",IFERROR(INDEX(EffectData!$G:$G,MATCH(L785,EffectData!$C:$C,0)),"")&amp;";")</f>
        <v/>
      </c>
      <c r="N785" s="561" t="str">
        <f t="shared" si="1236"/>
        <v>悟玄参契海不尽4</v>
      </c>
      <c r="O785" s="561" t="str">
        <f>IF(IFERROR(INDEX(EffectData!$G:$G,MATCH(N785,EffectData!$C:$C,0)),"")&amp;";"=";","",IFERROR(INDEX(EffectData!$G:$G,MATCH(N785,EffectData!$C:$C,0)),"")&amp;";")</f>
        <v/>
      </c>
      <c r="P785" t="str">
        <f t="shared" si="1237"/>
        <v>悟玄参契海不尽5</v>
      </c>
      <c r="Q785" s="561" t="str">
        <f>IF(IFERROR(INDEX(EffectData!$G:$G,MATCH(P785,EffectData!$C:$C,0)),"")&amp;";"=";","",IFERROR(INDEX(EffectData!$G:$G,MATCH(P785,EffectData!$C:$C,0)),"")&amp;";")</f>
        <v/>
      </c>
      <c r="R785" t="str">
        <f t="shared" si="1238"/>
        <v>悟玄参契海不尽6</v>
      </c>
      <c r="S785" s="561" t="str">
        <f>IFERROR(INDEX(EffectData!$G:$G,MATCH(R785,EffectData!$C:$C,0)),"")</f>
        <v/>
      </c>
    </row>
    <row r="786" spans="1:19" x14ac:dyDescent="0.25">
      <c r="A786" s="295">
        <f>VLOOKUP(D786,Sheet3!$C:$AP,40,0)</f>
        <v>2010811</v>
      </c>
      <c r="B786" s="295" t="s">
        <v>74</v>
      </c>
      <c r="C786" s="295" t="s">
        <v>992</v>
      </c>
      <c r="D786" s="295" t="s">
        <v>992</v>
      </c>
      <c r="E786" s="295"/>
      <c r="F786" s="295" t="str">
        <f t="shared" si="1232"/>
        <v>201081101;</v>
      </c>
      <c r="G786" s="561">
        <v>0</v>
      </c>
      <c r="H786" s="561" t="str">
        <f t="shared" si="1233"/>
        <v>悟玄参契浪涌护1</v>
      </c>
      <c r="I786" s="561" t="str">
        <f>IF(IFERROR(INDEX(EffectData!$G:$G,MATCH(H786,EffectData!$C:$C,0)),"")&amp;";"=";","",IFERROR(INDEX(EffectData!$G:$G,MATCH(H786,EffectData!$C:$C,0)),"")&amp;";")</f>
        <v/>
      </c>
      <c r="J786" s="561" t="str">
        <f t="shared" si="1234"/>
        <v>悟玄参契浪涌护2</v>
      </c>
      <c r="K786" s="561" t="str">
        <f>IF(IFERROR(INDEX(EffectData!$G:$G,MATCH(J786,EffectData!$C:$C,0)),"")&amp;";"=";","",IFERROR(INDEX(EffectData!$G:$G,MATCH(J786,EffectData!$C:$C,0)),"")&amp;";")</f>
        <v>201081101;</v>
      </c>
      <c r="L786" s="561" t="str">
        <f t="shared" si="1235"/>
        <v>悟玄参契浪涌护3</v>
      </c>
      <c r="M786" s="561" t="str">
        <f>IF(IFERROR(INDEX(EffectData!$G:$G,MATCH(L786,EffectData!$C:$C,0)),"")&amp;";"=";","",IFERROR(INDEX(EffectData!$G:$G,MATCH(L786,EffectData!$C:$C,0)),"")&amp;";")</f>
        <v/>
      </c>
      <c r="N786" s="561" t="str">
        <f t="shared" si="1236"/>
        <v>悟玄参契浪涌护4</v>
      </c>
      <c r="O786" s="561" t="str">
        <f>IF(IFERROR(INDEX(EffectData!$G:$G,MATCH(N786,EffectData!$C:$C,0)),"")&amp;";"=";","",IFERROR(INDEX(EffectData!$G:$G,MATCH(N786,EffectData!$C:$C,0)),"")&amp;";")</f>
        <v/>
      </c>
      <c r="P786" t="str">
        <f t="shared" si="1237"/>
        <v>悟玄参契浪涌护5</v>
      </c>
      <c r="Q786" s="561" t="str">
        <f>IF(IFERROR(INDEX(EffectData!$G:$G,MATCH(P786,EffectData!$C:$C,0)),"")&amp;";"=";","",IFERROR(INDEX(EffectData!$G:$G,MATCH(P786,EffectData!$C:$C,0)),"")&amp;";")</f>
        <v/>
      </c>
      <c r="R786" t="str">
        <f t="shared" si="1238"/>
        <v>悟玄参契浪涌护6</v>
      </c>
      <c r="S786" s="561" t="str">
        <f>IFERROR(INDEX(EffectData!$G:$G,MATCH(R786,EffectData!$C:$C,0)),"")</f>
        <v/>
      </c>
    </row>
    <row r="787" spans="1:19" x14ac:dyDescent="0.25">
      <c r="A787" s="295">
        <f>VLOOKUP(D787,Sheet3!$C:$AP,40,0)</f>
        <v>2010910</v>
      </c>
      <c r="B787" s="295" t="s">
        <v>83</v>
      </c>
      <c r="C787" s="295" t="s">
        <v>993</v>
      </c>
      <c r="D787" s="295" t="s">
        <v>993</v>
      </c>
      <c r="E787" s="295"/>
      <c r="F787" s="295" t="str">
        <f t="shared" si="1232"/>
        <v>201091000;</v>
      </c>
      <c r="G787" s="776">
        <v>0</v>
      </c>
      <c r="H787" s="561" t="str">
        <f t="shared" si="1233"/>
        <v>吸星噬寰图餐星躯1</v>
      </c>
      <c r="I787" s="561" t="str">
        <f>IF(IFERROR(INDEX(EffectData!$G:$G,MATCH(H787,EffectData!$C:$C,0)),"")&amp;";"=";","",IFERROR(INDEX(EffectData!$G:$G,MATCH(H787,EffectData!$C:$C,0)),"")&amp;";")</f>
        <v>201091000;</v>
      </c>
      <c r="J787" s="561" t="str">
        <f t="shared" si="1234"/>
        <v>吸星噬寰图餐星躯2</v>
      </c>
      <c r="K787" s="561" t="str">
        <f>IF(IFERROR(INDEX(EffectData!$G:$G,MATCH(J787,EffectData!$C:$C,0)),"")&amp;";"=";","",IFERROR(INDEX(EffectData!$G:$G,MATCH(J787,EffectData!$C:$C,0)),"")&amp;";")</f>
        <v/>
      </c>
      <c r="L787" s="561" t="str">
        <f t="shared" si="1235"/>
        <v>吸星噬寰图餐星躯3</v>
      </c>
      <c r="M787" s="561" t="str">
        <f>IF(IFERROR(INDEX(EffectData!$G:$G,MATCH(L787,EffectData!$C:$C,0)),"")&amp;";"=";","",IFERROR(INDEX(EffectData!$G:$G,MATCH(L787,EffectData!$C:$C,0)),"")&amp;";")</f>
        <v/>
      </c>
      <c r="N787" s="561" t="str">
        <f t="shared" si="1236"/>
        <v>吸星噬寰图餐星躯4</v>
      </c>
      <c r="O787" s="561" t="str">
        <f>IF(IFERROR(INDEX(EffectData!$G:$G,MATCH(N787,EffectData!$C:$C,0)),"")&amp;";"=";","",IFERROR(INDEX(EffectData!$G:$G,MATCH(N787,EffectData!$C:$C,0)),"")&amp;";")</f>
        <v/>
      </c>
      <c r="P787" t="str">
        <f t="shared" si="1237"/>
        <v>吸星噬寰图餐星躯5</v>
      </c>
      <c r="Q787" s="561" t="str">
        <f>IF(IFERROR(INDEX(EffectData!$G:$G,MATCH(P787,EffectData!$C:$C,0)),"")&amp;";"=";","",IFERROR(INDEX(EffectData!$G:$G,MATCH(P787,EffectData!$C:$C,0)),"")&amp;";")</f>
        <v/>
      </c>
      <c r="R787" t="str">
        <f t="shared" si="1238"/>
        <v>吸星噬寰图餐星躯6</v>
      </c>
      <c r="S787" s="561" t="str">
        <f>IFERROR(INDEX(EffectData!$G:$G,MATCH(R787,EffectData!$C:$C,0)),"")</f>
        <v/>
      </c>
    </row>
    <row r="788" spans="1:19" x14ac:dyDescent="0.25">
      <c r="A788" s="295">
        <f>VLOOKUP(D788,Sheet3!$C:$AP,40,0)</f>
        <v>2010911</v>
      </c>
      <c r="B788" s="295" t="s">
        <v>83</v>
      </c>
      <c r="C788" s="295" t="s">
        <v>994</v>
      </c>
      <c r="D788" s="295" t="s">
        <v>994</v>
      </c>
      <c r="E788" s="295"/>
      <c r="F788" s="295" t="str">
        <f t="shared" si="1232"/>
        <v>201091100;</v>
      </c>
      <c r="G788" s="561">
        <v>0</v>
      </c>
      <c r="H788" s="561" t="str">
        <f t="shared" si="1233"/>
        <v>吸星噬寰图冲太虚1</v>
      </c>
      <c r="I788" s="561" t="str">
        <f>IF(IFERROR(INDEX(EffectData!$G:$G,MATCH(H788,EffectData!$C:$C,0)),"")&amp;";"=";","",IFERROR(INDEX(EffectData!$G:$G,MATCH(H788,EffectData!$C:$C,0)),"")&amp;";")</f>
        <v>201091100;</v>
      </c>
      <c r="J788" s="561" t="str">
        <f t="shared" si="1234"/>
        <v>吸星噬寰图冲太虚2</v>
      </c>
      <c r="K788" s="561" t="str">
        <f>IF(IFERROR(INDEX(EffectData!$G:$G,MATCH(J788,EffectData!$C:$C,0)),"")&amp;";"=";","",IFERROR(INDEX(EffectData!$G:$G,MATCH(J788,EffectData!$C:$C,0)),"")&amp;";")</f>
        <v/>
      </c>
      <c r="L788" s="561" t="str">
        <f t="shared" si="1235"/>
        <v>吸星噬寰图冲太虚3</v>
      </c>
      <c r="M788" s="561" t="str">
        <f>IF(IFERROR(INDEX(EffectData!$G:$G,MATCH(L788,EffectData!$C:$C,0)),"")&amp;";"=";","",IFERROR(INDEX(EffectData!$G:$G,MATCH(L788,EffectData!$C:$C,0)),"")&amp;";")</f>
        <v/>
      </c>
      <c r="N788" s="561" t="str">
        <f t="shared" si="1236"/>
        <v>吸星噬寰图冲太虚4</v>
      </c>
      <c r="O788" s="561" t="str">
        <f>IF(IFERROR(INDEX(EffectData!$G:$G,MATCH(N788,EffectData!$C:$C,0)),"")&amp;";"=";","",IFERROR(INDEX(EffectData!$G:$G,MATCH(N788,EffectData!$C:$C,0)),"")&amp;";")</f>
        <v/>
      </c>
      <c r="P788" t="str">
        <f t="shared" si="1237"/>
        <v>吸星噬寰图冲太虚5</v>
      </c>
      <c r="Q788" s="561" t="str">
        <f>IF(IFERROR(INDEX(EffectData!$G:$G,MATCH(P788,EffectData!$C:$C,0)),"")&amp;";"=";","",IFERROR(INDEX(EffectData!$G:$G,MATCH(P788,EffectData!$C:$C,0)),"")&amp;";")</f>
        <v/>
      </c>
      <c r="R788" t="str">
        <f t="shared" si="1238"/>
        <v>吸星噬寰图冲太虚6</v>
      </c>
      <c r="S788" s="561" t="str">
        <f>IFERROR(INDEX(EffectData!$G:$G,MATCH(R788,EffectData!$C:$C,0)),"")</f>
        <v/>
      </c>
    </row>
    <row r="789" spans="1:19" x14ac:dyDescent="0.25">
      <c r="A789" s="295">
        <f>VLOOKUP(D789,Sheet3!$C:$AP,40,0)</f>
        <v>2011010</v>
      </c>
      <c r="B789" s="295" t="s">
        <v>93</v>
      </c>
      <c r="C789" s="295" t="s">
        <v>995</v>
      </c>
      <c r="D789" s="295" t="s">
        <v>995</v>
      </c>
      <c r="E789" s="295"/>
      <c r="F789" s="295" t="str">
        <f t="shared" si="1232"/>
        <v>201101000;</v>
      </c>
      <c r="G789" s="776">
        <v>0</v>
      </c>
      <c r="H789" s="561" t="str">
        <f t="shared" si="1233"/>
        <v>湘竹葬兰书藏北海1</v>
      </c>
      <c r="I789" s="561" t="str">
        <f>IF(IFERROR(INDEX(EffectData!$G:$G,MATCH(H789,EffectData!$C:$C,0)),"")&amp;";"=";","",IFERROR(INDEX(EffectData!$G:$G,MATCH(H789,EffectData!$C:$C,0)),"")&amp;";")</f>
        <v>201101000;</v>
      </c>
      <c r="J789" s="561" t="str">
        <f t="shared" si="1234"/>
        <v>湘竹葬兰书藏北海2</v>
      </c>
      <c r="K789" s="561" t="str">
        <f>IF(IFERROR(INDEX(EffectData!$G:$G,MATCH(J789,EffectData!$C:$C,0)),"")&amp;";"=";","",IFERROR(INDEX(EffectData!$G:$G,MATCH(J789,EffectData!$C:$C,0)),"")&amp;";")</f>
        <v/>
      </c>
      <c r="L789" s="561" t="str">
        <f t="shared" si="1235"/>
        <v>湘竹葬兰书藏北海3</v>
      </c>
      <c r="M789" s="561" t="str">
        <f>IF(IFERROR(INDEX(EffectData!$G:$G,MATCH(L789,EffectData!$C:$C,0)),"")&amp;";"=";","",IFERROR(INDEX(EffectData!$G:$G,MATCH(L789,EffectData!$C:$C,0)),"")&amp;";")</f>
        <v/>
      </c>
      <c r="N789" s="561" t="str">
        <f t="shared" si="1236"/>
        <v>湘竹葬兰书藏北海4</v>
      </c>
      <c r="O789" s="561" t="str">
        <f>IF(IFERROR(INDEX(EffectData!$G:$G,MATCH(N789,EffectData!$C:$C,0)),"")&amp;";"=";","",IFERROR(INDEX(EffectData!$G:$G,MATCH(N789,EffectData!$C:$C,0)),"")&amp;";")</f>
        <v/>
      </c>
      <c r="P789" t="str">
        <f t="shared" si="1237"/>
        <v>湘竹葬兰书藏北海5</v>
      </c>
      <c r="Q789" s="561" t="str">
        <f>IF(IFERROR(INDEX(EffectData!$G:$G,MATCH(P789,EffectData!$C:$C,0)),"")&amp;";"=";","",IFERROR(INDEX(EffectData!$G:$G,MATCH(P789,EffectData!$C:$C,0)),"")&amp;";")</f>
        <v/>
      </c>
      <c r="R789" t="str">
        <f t="shared" si="1238"/>
        <v>湘竹葬兰书藏北海6</v>
      </c>
      <c r="S789" s="561" t="str">
        <f>IFERROR(INDEX(EffectData!$G:$G,MATCH(R789,EffectData!$C:$C,0)),"")</f>
        <v/>
      </c>
    </row>
    <row r="790" spans="1:19" x14ac:dyDescent="0.25">
      <c r="A790" s="295">
        <f>VLOOKUP(D790,Sheet3!$C:$AP,40,0)</f>
        <v>2011011</v>
      </c>
      <c r="B790" s="295" t="s">
        <v>93</v>
      </c>
      <c r="C790" s="295" t="s">
        <v>996</v>
      </c>
      <c r="D790" s="295" t="s">
        <v>996</v>
      </c>
      <c r="E790" s="295"/>
      <c r="F790" s="295" t="str">
        <f t="shared" si="1232"/>
        <v>201101100;201101101;201101102;</v>
      </c>
      <c r="G790" s="561">
        <v>0</v>
      </c>
      <c r="H790" s="561" t="str">
        <f t="shared" si="1233"/>
        <v>湘竹葬兰书夏秋生发1</v>
      </c>
      <c r="I790" s="561" t="str">
        <f>IF(IFERROR(INDEX(EffectData!$G:$G,MATCH(H790,EffectData!$C:$C,0)),"")&amp;";"=";","",IFERROR(INDEX(EffectData!$G:$G,MATCH(H790,EffectData!$C:$C,0)),"")&amp;";")</f>
        <v>201101100;</v>
      </c>
      <c r="J790" s="561" t="str">
        <f t="shared" si="1234"/>
        <v>湘竹葬兰书夏秋生发2</v>
      </c>
      <c r="K790" s="561" t="str">
        <f>IF(IFERROR(INDEX(EffectData!$G:$G,MATCH(J790,EffectData!$C:$C,0)),"")&amp;";"=";","",IFERROR(INDEX(EffectData!$G:$G,MATCH(J790,EffectData!$C:$C,0)),"")&amp;";")</f>
        <v>201101101;</v>
      </c>
      <c r="L790" s="561" t="str">
        <f t="shared" si="1235"/>
        <v>湘竹葬兰书夏秋生发3</v>
      </c>
      <c r="M790" s="561" t="str">
        <f>IF(IFERROR(INDEX(EffectData!$G:$G,MATCH(L790,EffectData!$C:$C,0)),"")&amp;";"=";","",IFERROR(INDEX(EffectData!$G:$G,MATCH(L790,EffectData!$C:$C,0)),"")&amp;";")</f>
        <v>201101102;</v>
      </c>
      <c r="N790" s="561" t="str">
        <f t="shared" si="1236"/>
        <v>湘竹葬兰书夏秋生发4</v>
      </c>
      <c r="O790" s="561" t="str">
        <f>IF(IFERROR(INDEX(EffectData!$G:$G,MATCH(N790,EffectData!$C:$C,0)),"")&amp;";"=";","",IFERROR(INDEX(EffectData!$G:$G,MATCH(N790,EffectData!$C:$C,0)),"")&amp;";")</f>
        <v/>
      </c>
      <c r="P790" t="str">
        <f t="shared" si="1237"/>
        <v>湘竹葬兰书夏秋生发5</v>
      </c>
      <c r="Q790" s="561" t="str">
        <f>IF(IFERROR(INDEX(EffectData!$G:$G,MATCH(P790,EffectData!$C:$C,0)),"")&amp;";"=";","",IFERROR(INDEX(EffectData!$G:$G,MATCH(P790,EffectData!$C:$C,0)),"")&amp;";")</f>
        <v/>
      </c>
      <c r="R790" t="str">
        <f t="shared" si="1238"/>
        <v>湘竹葬兰书夏秋生发6</v>
      </c>
      <c r="S790" s="561" t="str">
        <f>IFERROR(INDEX(EffectData!$G:$G,MATCH(R790,EffectData!$C:$C,0)),"")</f>
        <v/>
      </c>
    </row>
    <row r="791" spans="1:19" x14ac:dyDescent="0.25">
      <c r="A791" s="295">
        <f>VLOOKUP(D791,Sheet3!$C:$AP,40,0)</f>
        <v>2011110</v>
      </c>
      <c r="B791" s="295" t="s">
        <v>104</v>
      </c>
      <c r="C791" s="295" t="s">
        <v>997</v>
      </c>
      <c r="D791" s="295" t="s">
        <v>997</v>
      </c>
      <c r="E791" s="295"/>
      <c r="F791" s="295" t="str">
        <f t="shared" si="1232"/>
        <v>201111000;</v>
      </c>
      <c r="G791" s="776">
        <v>0</v>
      </c>
      <c r="H791" s="561" t="str">
        <f t="shared" si="1233"/>
        <v>昭霞别册东难言1</v>
      </c>
      <c r="I791" s="561" t="str">
        <f>IF(IFERROR(INDEX(EffectData!$G:$G,MATCH(H791,EffectData!$C:$C,0)),"")&amp;";"=";","",IFERROR(INDEX(EffectData!$G:$G,MATCH(H791,EffectData!$C:$C,0)),"")&amp;";")</f>
        <v>201111000;</v>
      </c>
      <c r="J791" s="561" t="str">
        <f t="shared" si="1234"/>
        <v>昭霞别册东难言2</v>
      </c>
      <c r="K791" s="561" t="str">
        <f>IF(IFERROR(INDEX(EffectData!$G:$G,MATCH(J791,EffectData!$C:$C,0)),"")&amp;";"=";","",IFERROR(INDEX(EffectData!$G:$G,MATCH(J791,EffectData!$C:$C,0)),"")&amp;";")</f>
        <v/>
      </c>
      <c r="L791" s="561" t="str">
        <f t="shared" si="1235"/>
        <v>昭霞别册东难言3</v>
      </c>
      <c r="M791" s="561" t="str">
        <f>IF(IFERROR(INDEX(EffectData!$G:$G,MATCH(L791,EffectData!$C:$C,0)),"")&amp;";"=";","",IFERROR(INDEX(EffectData!$G:$G,MATCH(L791,EffectData!$C:$C,0)),"")&amp;";")</f>
        <v/>
      </c>
      <c r="N791" s="561" t="str">
        <f t="shared" si="1236"/>
        <v>昭霞别册东难言4</v>
      </c>
      <c r="O791" s="561" t="str">
        <f>IF(IFERROR(INDEX(EffectData!$G:$G,MATCH(N791,EffectData!$C:$C,0)),"")&amp;";"=";","",IFERROR(INDEX(EffectData!$G:$G,MATCH(N791,EffectData!$C:$C,0)),"")&amp;";")</f>
        <v/>
      </c>
      <c r="P791" t="str">
        <f t="shared" si="1237"/>
        <v>昭霞别册东难言5</v>
      </c>
      <c r="Q791" s="561" t="str">
        <f>IF(IFERROR(INDEX(EffectData!$G:$G,MATCH(P791,EffectData!$C:$C,0)),"")&amp;";"=";","",IFERROR(INDEX(EffectData!$G:$G,MATCH(P791,EffectData!$C:$C,0)),"")&amp;";")</f>
        <v/>
      </c>
      <c r="R791" t="str">
        <f t="shared" si="1238"/>
        <v>昭霞别册东难言6</v>
      </c>
      <c r="S791" s="561" t="str">
        <f>IFERROR(INDEX(EffectData!$G:$G,MATCH(R791,EffectData!$C:$C,0)),"")</f>
        <v/>
      </c>
    </row>
    <row r="792" spans="1:19" x14ac:dyDescent="0.25">
      <c r="A792" s="295">
        <f>VLOOKUP(D792,Sheet3!$C:$AP,40,0)</f>
        <v>2011111</v>
      </c>
      <c r="B792" s="295" t="s">
        <v>104</v>
      </c>
      <c r="C792" s="295" t="s">
        <v>998</v>
      </c>
      <c r="D792" s="295" t="s">
        <v>998</v>
      </c>
      <c r="E792" s="295"/>
      <c r="F792" s="295" t="str">
        <f t="shared" si="1232"/>
        <v>201111100;</v>
      </c>
      <c r="G792" s="561">
        <v>0</v>
      </c>
      <c r="H792" s="561" t="str">
        <f t="shared" si="1233"/>
        <v>昭霞别册荡尘世1</v>
      </c>
      <c r="I792" s="561" t="str">
        <f>IF(IFERROR(INDEX(EffectData!$G:$G,MATCH(H792,EffectData!$C:$C,0)),"")&amp;";"=";","",IFERROR(INDEX(EffectData!$G:$G,MATCH(H792,EffectData!$C:$C,0)),"")&amp;";")</f>
        <v>201111100;</v>
      </c>
      <c r="J792" s="561" t="str">
        <f t="shared" si="1234"/>
        <v>昭霞别册荡尘世2</v>
      </c>
      <c r="K792" s="561" t="str">
        <f>IF(IFERROR(INDEX(EffectData!$G:$G,MATCH(J792,EffectData!$C:$C,0)),"")&amp;";"=";","",IFERROR(INDEX(EffectData!$G:$G,MATCH(J792,EffectData!$C:$C,0)),"")&amp;";")</f>
        <v/>
      </c>
      <c r="L792" s="561" t="str">
        <f t="shared" si="1235"/>
        <v>昭霞别册荡尘世3</v>
      </c>
      <c r="M792" s="561" t="str">
        <f>IF(IFERROR(INDEX(EffectData!$G:$G,MATCH(L792,EffectData!$C:$C,0)),"")&amp;";"=";","",IFERROR(INDEX(EffectData!$G:$G,MATCH(L792,EffectData!$C:$C,0)),"")&amp;";")</f>
        <v/>
      </c>
      <c r="N792" s="561" t="str">
        <f t="shared" si="1236"/>
        <v>昭霞别册荡尘世4</v>
      </c>
      <c r="O792" s="561" t="str">
        <f>IF(IFERROR(INDEX(EffectData!$G:$G,MATCH(N792,EffectData!$C:$C,0)),"")&amp;";"=";","",IFERROR(INDEX(EffectData!$G:$G,MATCH(N792,EffectData!$C:$C,0)),"")&amp;";")</f>
        <v/>
      </c>
      <c r="P792" t="str">
        <f t="shared" si="1237"/>
        <v>昭霞别册荡尘世5</v>
      </c>
      <c r="Q792" s="561" t="str">
        <f>IF(IFERROR(INDEX(EffectData!$G:$G,MATCH(P792,EffectData!$C:$C,0)),"")&amp;";"=";","",IFERROR(INDEX(EffectData!$G:$G,MATCH(P792,EffectData!$C:$C,0)),"")&amp;";")</f>
        <v/>
      </c>
      <c r="R792" t="str">
        <f t="shared" si="1238"/>
        <v>昭霞别册荡尘世6</v>
      </c>
      <c r="S792" s="561" t="str">
        <f>IFERROR(INDEX(EffectData!$G:$G,MATCH(R792,EffectData!$C:$C,0)),"")</f>
        <v/>
      </c>
    </row>
    <row r="793" spans="1:19" x14ac:dyDescent="0.25">
      <c r="A793" s="295">
        <f>VLOOKUP(D793,Sheet3!$C:$AP,40,0)</f>
        <v>2011210</v>
      </c>
      <c r="B793" s="295" t="s">
        <v>112</v>
      </c>
      <c r="C793" s="295" t="s">
        <v>999</v>
      </c>
      <c r="D793" s="295" t="s">
        <v>999</v>
      </c>
      <c r="E793" s="295"/>
      <c r="F793" s="295" t="str">
        <f t="shared" si="1232"/>
        <v>201121000;</v>
      </c>
      <c r="G793" s="776">
        <v>0</v>
      </c>
      <c r="H793" s="561" t="str">
        <f t="shared" si="1233"/>
        <v>禅音狮子吼佛音鸣1</v>
      </c>
      <c r="I793" s="561" t="str">
        <f>IF(IFERROR(INDEX(EffectData!$G:$G,MATCH(H793,EffectData!$C:$C,0)),"")&amp;";"=";","",IFERROR(INDEX(EffectData!$G:$G,MATCH(H793,EffectData!$C:$C,0)),"")&amp;";")</f>
        <v>201121000;</v>
      </c>
      <c r="J793" s="561" t="str">
        <f t="shared" si="1234"/>
        <v>禅音狮子吼佛音鸣2</v>
      </c>
      <c r="K793" s="561" t="str">
        <f>IF(IFERROR(INDEX(EffectData!$G:$G,MATCH(J793,EffectData!$C:$C,0)),"")&amp;";"=";","",IFERROR(INDEX(EffectData!$G:$G,MATCH(J793,EffectData!$C:$C,0)),"")&amp;";")</f>
        <v/>
      </c>
      <c r="L793" s="561" t="str">
        <f t="shared" si="1235"/>
        <v>禅音狮子吼佛音鸣3</v>
      </c>
      <c r="M793" s="561" t="str">
        <f>IF(IFERROR(INDEX(EffectData!$G:$G,MATCH(L793,EffectData!$C:$C,0)),"")&amp;";"=";","",IFERROR(INDEX(EffectData!$G:$G,MATCH(L793,EffectData!$C:$C,0)),"")&amp;";")</f>
        <v/>
      </c>
      <c r="N793" s="561" t="str">
        <f t="shared" si="1236"/>
        <v>禅音狮子吼佛音鸣4</v>
      </c>
      <c r="O793" s="561" t="str">
        <f>IF(IFERROR(INDEX(EffectData!$G:$G,MATCH(N793,EffectData!$C:$C,0)),"")&amp;";"=";","",IFERROR(INDEX(EffectData!$G:$G,MATCH(N793,EffectData!$C:$C,0)),"")&amp;";")</f>
        <v/>
      </c>
      <c r="P793" t="str">
        <f t="shared" si="1237"/>
        <v>禅音狮子吼佛音鸣5</v>
      </c>
      <c r="Q793" s="561" t="str">
        <f>IF(IFERROR(INDEX(EffectData!$G:$G,MATCH(P793,EffectData!$C:$C,0)),"")&amp;";"=";","",IFERROR(INDEX(EffectData!$G:$G,MATCH(P793,EffectData!$C:$C,0)),"")&amp;";")</f>
        <v/>
      </c>
      <c r="R793" t="str">
        <f t="shared" si="1238"/>
        <v>禅音狮子吼佛音鸣6</v>
      </c>
      <c r="S793" s="561" t="str">
        <f>IFERROR(INDEX(EffectData!$G:$G,MATCH(R793,EffectData!$C:$C,0)),"")</f>
        <v/>
      </c>
    </row>
    <row r="794" spans="1:19" x14ac:dyDescent="0.25">
      <c r="A794" s="295">
        <f>VLOOKUP(D794,Sheet3!$C:$AP,40,0)</f>
        <v>2011211</v>
      </c>
      <c r="B794" s="295" t="s">
        <v>112</v>
      </c>
      <c r="C794" s="295" t="s">
        <v>1000</v>
      </c>
      <c r="D794" s="295" t="s">
        <v>1000</v>
      </c>
      <c r="E794" s="295"/>
      <c r="F794" s="295" t="str">
        <f t="shared" si="1232"/>
        <v>201121100;</v>
      </c>
      <c r="G794" s="561">
        <v>0</v>
      </c>
      <c r="H794" s="561" t="str">
        <f t="shared" si="1233"/>
        <v>禅音狮子吼长慈悲1</v>
      </c>
      <c r="I794" s="561" t="str">
        <f>IF(IFERROR(INDEX(EffectData!$G:$G,MATCH(H794,EffectData!$C:$C,0)),"")&amp;";"=";","",IFERROR(INDEX(EffectData!$G:$G,MATCH(H794,EffectData!$C:$C,0)),"")&amp;";")</f>
        <v>201121100;</v>
      </c>
      <c r="J794" s="561" t="str">
        <f t="shared" si="1234"/>
        <v>禅音狮子吼长慈悲2</v>
      </c>
      <c r="K794" s="561" t="str">
        <f>IF(IFERROR(INDEX(EffectData!$G:$G,MATCH(J794,EffectData!$C:$C,0)),"")&amp;";"=";","",IFERROR(INDEX(EffectData!$G:$G,MATCH(J794,EffectData!$C:$C,0)),"")&amp;";")</f>
        <v/>
      </c>
      <c r="L794" s="561" t="str">
        <f t="shared" si="1235"/>
        <v>禅音狮子吼长慈悲3</v>
      </c>
      <c r="M794" s="561" t="str">
        <f>IF(IFERROR(INDEX(EffectData!$G:$G,MATCH(L794,EffectData!$C:$C,0)),"")&amp;";"=";","",IFERROR(INDEX(EffectData!$G:$G,MATCH(L794,EffectData!$C:$C,0)),"")&amp;";")</f>
        <v/>
      </c>
      <c r="N794" s="561" t="str">
        <f t="shared" si="1236"/>
        <v>禅音狮子吼长慈悲4</v>
      </c>
      <c r="O794" s="561" t="str">
        <f>IF(IFERROR(INDEX(EffectData!$G:$G,MATCH(N794,EffectData!$C:$C,0)),"")&amp;";"=";","",IFERROR(INDEX(EffectData!$G:$G,MATCH(N794,EffectData!$C:$C,0)),"")&amp;";")</f>
        <v/>
      </c>
      <c r="P794" t="str">
        <f t="shared" si="1237"/>
        <v>禅音狮子吼长慈悲5</v>
      </c>
      <c r="Q794" s="561" t="str">
        <f>IF(IFERROR(INDEX(EffectData!$G:$G,MATCH(P794,EffectData!$C:$C,0)),"")&amp;";"=";","",IFERROR(INDEX(EffectData!$G:$G,MATCH(P794,EffectData!$C:$C,0)),"")&amp;";")</f>
        <v/>
      </c>
      <c r="R794" t="str">
        <f t="shared" si="1238"/>
        <v>禅音狮子吼长慈悲6</v>
      </c>
      <c r="S794" s="561" t="str">
        <f>IFERROR(INDEX(EffectData!$G:$G,MATCH(R794,EffectData!$C:$C,0)),"")</f>
        <v/>
      </c>
    </row>
    <row r="795" spans="1:19" x14ac:dyDescent="0.25">
      <c r="A795" s="295">
        <f>VLOOKUP(D795,Sheet3!$C:$AP,40,0)</f>
        <v>2011310</v>
      </c>
      <c r="B795" s="295" t="s">
        <v>121</v>
      </c>
      <c r="C795" s="295" t="s">
        <v>1001</v>
      </c>
      <c r="D795" s="295" t="s">
        <v>1001</v>
      </c>
      <c r="E795" s="295"/>
      <c r="F795" s="295" t="str">
        <f t="shared" si="1232"/>
        <v>201131000;</v>
      </c>
      <c r="G795" s="776">
        <v>0</v>
      </c>
      <c r="H795" s="561" t="str">
        <f t="shared" si="1233"/>
        <v>金钟护体罩不败不垢1</v>
      </c>
      <c r="I795" s="561" t="str">
        <f>IF(IFERROR(INDEX(EffectData!$G:$G,MATCH(H795,EffectData!$C:$C,0)),"")&amp;";"=";","",IFERROR(INDEX(EffectData!$G:$G,MATCH(H795,EffectData!$C:$C,0)),"")&amp;";")</f>
        <v>201131000;</v>
      </c>
      <c r="J795" s="561" t="str">
        <f t="shared" si="1234"/>
        <v>金钟护体罩不败不垢2</v>
      </c>
      <c r="K795" s="561" t="str">
        <f>IF(IFERROR(INDEX(EffectData!$G:$G,MATCH(J795,EffectData!$C:$C,0)),"")&amp;";"=";","",IFERROR(INDEX(EffectData!$G:$G,MATCH(J795,EffectData!$C:$C,0)),"")&amp;";")</f>
        <v/>
      </c>
      <c r="L795" s="561" t="str">
        <f t="shared" si="1235"/>
        <v>金钟护体罩不败不垢3</v>
      </c>
      <c r="M795" s="561" t="str">
        <f>IF(IFERROR(INDEX(EffectData!$G:$G,MATCH(L795,EffectData!$C:$C,0)),"")&amp;";"=";","",IFERROR(INDEX(EffectData!$G:$G,MATCH(L795,EffectData!$C:$C,0)),"")&amp;";")</f>
        <v/>
      </c>
      <c r="N795" s="561" t="str">
        <f t="shared" si="1236"/>
        <v>金钟护体罩不败不垢4</v>
      </c>
      <c r="O795" s="561" t="str">
        <f>IF(IFERROR(INDEX(EffectData!$G:$G,MATCH(N795,EffectData!$C:$C,0)),"")&amp;";"=";","",IFERROR(INDEX(EffectData!$G:$G,MATCH(N795,EffectData!$C:$C,0)),"")&amp;";")</f>
        <v/>
      </c>
      <c r="P795" t="str">
        <f t="shared" si="1237"/>
        <v>金钟护体罩不败不垢5</v>
      </c>
      <c r="Q795" s="561" t="str">
        <f>IF(IFERROR(INDEX(EffectData!$G:$G,MATCH(P795,EffectData!$C:$C,0)),"")&amp;";"=";","",IFERROR(INDEX(EffectData!$G:$G,MATCH(P795,EffectData!$C:$C,0)),"")&amp;";")</f>
        <v/>
      </c>
      <c r="R795" t="str">
        <f t="shared" si="1238"/>
        <v>金钟护体罩不败不垢6</v>
      </c>
      <c r="S795" s="561" t="str">
        <f>IFERROR(INDEX(EffectData!$G:$G,MATCH(R795,EffectData!$C:$C,0)),"")</f>
        <v/>
      </c>
    </row>
    <row r="796" spans="1:19" x14ac:dyDescent="0.25">
      <c r="A796" s="295">
        <f>VLOOKUP(D796,Sheet3!$C:$AP,40,0)</f>
        <v>2011311</v>
      </c>
      <c r="B796" s="295" t="s">
        <v>121</v>
      </c>
      <c r="C796" s="295" t="s">
        <v>1002</v>
      </c>
      <c r="D796" s="295" t="s">
        <v>1002</v>
      </c>
      <c r="E796" s="295"/>
      <c r="F796" s="295" t="str">
        <f t="shared" si="1232"/>
        <v>201131100;201131101;</v>
      </c>
      <c r="G796" s="561">
        <v>0</v>
      </c>
      <c r="H796" s="561" t="str">
        <f t="shared" si="1233"/>
        <v>金钟护体罩不止不灭1</v>
      </c>
      <c r="I796" s="561" t="str">
        <f>IF(IFERROR(INDEX(EffectData!$G:$G,MATCH(H796,EffectData!$C:$C,0)),"")&amp;";"=";","",IFERROR(INDEX(EffectData!$G:$G,MATCH(H796,EffectData!$C:$C,0)),"")&amp;";")</f>
        <v>201131100;</v>
      </c>
      <c r="J796" s="561" t="str">
        <f t="shared" si="1234"/>
        <v>金钟护体罩不止不灭2</v>
      </c>
      <c r="K796" s="561" t="str">
        <f>IF(IFERROR(INDEX(EffectData!$G:$G,MATCH(J796,EffectData!$C:$C,0)),"")&amp;";"=";","",IFERROR(INDEX(EffectData!$G:$G,MATCH(J796,EffectData!$C:$C,0)),"")&amp;";")</f>
        <v>201131101;</v>
      </c>
      <c r="L796" s="561" t="str">
        <f t="shared" si="1235"/>
        <v>金钟护体罩不止不灭3</v>
      </c>
      <c r="M796" s="561" t="str">
        <f>IF(IFERROR(INDEX(EffectData!$G:$G,MATCH(L796,EffectData!$C:$C,0)),"")&amp;";"=";","",IFERROR(INDEX(EffectData!$G:$G,MATCH(L796,EffectData!$C:$C,0)),"")&amp;";")</f>
        <v/>
      </c>
      <c r="N796" s="561" t="str">
        <f t="shared" si="1236"/>
        <v>金钟护体罩不止不灭4</v>
      </c>
      <c r="O796" s="561" t="str">
        <f>IF(IFERROR(INDEX(EffectData!$G:$G,MATCH(N796,EffectData!$C:$C,0)),"")&amp;";"=";","",IFERROR(INDEX(EffectData!$G:$G,MATCH(N796,EffectData!$C:$C,0)),"")&amp;";")</f>
        <v/>
      </c>
      <c r="P796" t="str">
        <f t="shared" si="1237"/>
        <v>金钟护体罩不止不灭5</v>
      </c>
      <c r="Q796" s="561" t="str">
        <f>IF(IFERROR(INDEX(EffectData!$G:$G,MATCH(P796,EffectData!$C:$C,0)),"")&amp;";"=";","",IFERROR(INDEX(EffectData!$G:$G,MATCH(P796,EffectData!$C:$C,0)),"")&amp;";")</f>
        <v/>
      </c>
      <c r="R796" t="str">
        <f t="shared" si="1238"/>
        <v>金钟护体罩不止不灭6</v>
      </c>
      <c r="S796" s="561" t="str">
        <f>IFERROR(INDEX(EffectData!$G:$G,MATCH(R796,EffectData!$C:$C,0)),"")</f>
        <v/>
      </c>
    </row>
    <row r="797" spans="1:19" x14ac:dyDescent="0.25">
      <c r="A797" s="295">
        <f>VLOOKUP(D797,Sheet3!$C:$AP,40,0)</f>
        <v>2011410</v>
      </c>
      <c r="B797" s="295" t="s">
        <v>131</v>
      </c>
      <c r="C797" s="295" t="s">
        <v>1003</v>
      </c>
      <c r="D797" s="295" t="s">
        <v>1003</v>
      </c>
      <c r="E797" s="295"/>
      <c r="F797" s="295" t="str">
        <f t="shared" si="1232"/>
        <v>201141000;</v>
      </c>
      <c r="G797" s="776">
        <v>0</v>
      </c>
      <c r="H797" s="561" t="str">
        <f t="shared" si="1233"/>
        <v>太虚无极劲长生体1</v>
      </c>
      <c r="I797" s="561" t="str">
        <f>IF(IFERROR(INDEX(EffectData!$G:$G,MATCH(H797,EffectData!$C:$C,0)),"")&amp;";"=";","",IFERROR(INDEX(EffectData!$G:$G,MATCH(H797,EffectData!$C:$C,0)),"")&amp;";")</f>
        <v>201141000;</v>
      </c>
      <c r="J797" s="561" t="str">
        <f t="shared" si="1234"/>
        <v>太虚无极劲长生体2</v>
      </c>
      <c r="K797" s="561" t="str">
        <f>IF(IFERROR(INDEX(EffectData!$G:$G,MATCH(J797,EffectData!$C:$C,0)),"")&amp;";"=";","",IFERROR(INDEX(EffectData!$G:$G,MATCH(J797,EffectData!$C:$C,0)),"")&amp;";")</f>
        <v/>
      </c>
      <c r="L797" s="561" t="str">
        <f t="shared" si="1235"/>
        <v>太虚无极劲长生体3</v>
      </c>
      <c r="M797" s="561" t="str">
        <f>IF(IFERROR(INDEX(EffectData!$G:$G,MATCH(L797,EffectData!$C:$C,0)),"")&amp;";"=";","",IFERROR(INDEX(EffectData!$G:$G,MATCH(L797,EffectData!$C:$C,0)),"")&amp;";")</f>
        <v/>
      </c>
      <c r="N797" s="561" t="str">
        <f t="shared" si="1236"/>
        <v>太虚无极劲长生体4</v>
      </c>
      <c r="O797" s="561" t="str">
        <f>IF(IFERROR(INDEX(EffectData!$G:$G,MATCH(N797,EffectData!$C:$C,0)),"")&amp;";"=";","",IFERROR(INDEX(EffectData!$G:$G,MATCH(N797,EffectData!$C:$C,0)),"")&amp;";")</f>
        <v/>
      </c>
      <c r="P797" t="str">
        <f t="shared" si="1237"/>
        <v>太虚无极劲长生体5</v>
      </c>
      <c r="Q797" s="561" t="str">
        <f>IF(IFERROR(INDEX(EffectData!$G:$G,MATCH(P797,EffectData!$C:$C,0)),"")&amp;";"=";","",IFERROR(INDEX(EffectData!$G:$G,MATCH(P797,EffectData!$C:$C,0)),"")&amp;";")</f>
        <v/>
      </c>
      <c r="R797" t="str">
        <f t="shared" si="1238"/>
        <v>太虚无极劲长生体6</v>
      </c>
      <c r="S797" s="561" t="str">
        <f>IFERROR(INDEX(EffectData!$G:$G,MATCH(R797,EffectData!$C:$C,0)),"")</f>
        <v/>
      </c>
    </row>
    <row r="798" spans="1:19" x14ac:dyDescent="0.25">
      <c r="A798" s="295">
        <f>VLOOKUP(D798,Sheet3!$C:$AP,40,0)</f>
        <v>2011411</v>
      </c>
      <c r="B798" s="295" t="s">
        <v>131</v>
      </c>
      <c r="C798" s="295" t="s">
        <v>1004</v>
      </c>
      <c r="D798" s="295" t="s">
        <v>1004</v>
      </c>
      <c r="E798" s="295"/>
      <c r="F798" s="295" t="str">
        <f t="shared" si="1232"/>
        <v>201141100;201141101;201141102;</v>
      </c>
      <c r="G798" s="561">
        <v>0</v>
      </c>
      <c r="H798" s="561" t="str">
        <f t="shared" si="1233"/>
        <v>太虚无极劲虚实化意1</v>
      </c>
      <c r="I798" s="561" t="str">
        <f>IF(IFERROR(INDEX(EffectData!$G:$G,MATCH(H798,EffectData!$C:$C,0)),"")&amp;";"=";","",IFERROR(INDEX(EffectData!$G:$G,MATCH(H798,EffectData!$C:$C,0)),"")&amp;";")</f>
        <v>201141100;</v>
      </c>
      <c r="J798" s="561" t="str">
        <f t="shared" si="1234"/>
        <v>太虚无极劲虚实化意2</v>
      </c>
      <c r="K798" s="561" t="str">
        <f>IF(IFERROR(INDEX(EffectData!$G:$G,MATCH(J798,EffectData!$C:$C,0)),"")&amp;";"=";","",IFERROR(INDEX(EffectData!$G:$G,MATCH(J798,EffectData!$C:$C,0)),"")&amp;";")</f>
        <v>201141101;</v>
      </c>
      <c r="L798" s="561" t="str">
        <f t="shared" si="1235"/>
        <v>太虚无极劲虚实化意3</v>
      </c>
      <c r="M798" s="561" t="str">
        <f>IF(IFERROR(INDEX(EffectData!$G:$G,MATCH(L798,EffectData!$C:$C,0)),"")&amp;";"=";","",IFERROR(INDEX(EffectData!$G:$G,MATCH(L798,EffectData!$C:$C,0)),"")&amp;";")</f>
        <v>201141102;</v>
      </c>
      <c r="N798" s="561" t="str">
        <f t="shared" si="1236"/>
        <v>太虚无极劲虚实化意4</v>
      </c>
      <c r="O798" s="561" t="str">
        <f>IF(IFERROR(INDEX(EffectData!$G:$G,MATCH(N798,EffectData!$C:$C,0)),"")&amp;";"=";","",IFERROR(INDEX(EffectData!$G:$G,MATCH(N798,EffectData!$C:$C,0)),"")&amp;";")</f>
        <v/>
      </c>
      <c r="P798" t="str">
        <f t="shared" si="1237"/>
        <v>太虚无极劲虚实化意5</v>
      </c>
      <c r="Q798" s="561" t="str">
        <f>IF(IFERROR(INDEX(EffectData!$G:$G,MATCH(P798,EffectData!$C:$C,0)),"")&amp;";"=";","",IFERROR(INDEX(EffectData!$G:$G,MATCH(P798,EffectData!$C:$C,0)),"")&amp;";")</f>
        <v/>
      </c>
      <c r="R798" t="str">
        <f t="shared" si="1238"/>
        <v>太虚无极劲虚实化意6</v>
      </c>
      <c r="S798" s="561" t="str">
        <f>IFERROR(INDEX(EffectData!$G:$G,MATCH(R798,EffectData!$C:$C,0)),"")</f>
        <v/>
      </c>
    </row>
    <row r="799" spans="1:19" x14ac:dyDescent="0.25">
      <c r="A799" s="295">
        <f>VLOOKUP(D799,Sheet3!$C:$AP,40,0)</f>
        <v>2011510</v>
      </c>
      <c r="B799" s="295" t="s">
        <v>142</v>
      </c>
      <c r="C799" s="295" t="s">
        <v>1005</v>
      </c>
      <c r="D799" s="295" t="s">
        <v>1005</v>
      </c>
      <c r="E799" s="295"/>
      <c r="F799" s="295" t="str">
        <f t="shared" si="1232"/>
        <v>201151000;</v>
      </c>
      <c r="G799" s="776">
        <v>0</v>
      </c>
      <c r="H799" s="561" t="str">
        <f t="shared" si="1233"/>
        <v>霸王卸甲此锋锐1</v>
      </c>
      <c r="I799" s="561" t="str">
        <f>IF(IFERROR(INDEX(EffectData!$G:$G,MATCH(H799,EffectData!$C:$C,0)),"")&amp;";"=";","",IFERROR(INDEX(EffectData!$G:$G,MATCH(H799,EffectData!$C:$C,0)),"")&amp;";")</f>
        <v>201151000;</v>
      </c>
      <c r="J799" s="561" t="str">
        <f t="shared" si="1234"/>
        <v>霸王卸甲此锋锐2</v>
      </c>
      <c r="K799" s="561" t="str">
        <f>IF(IFERROR(INDEX(EffectData!$G:$G,MATCH(J799,EffectData!$C:$C,0)),"")&amp;";"=";","",IFERROR(INDEX(EffectData!$G:$G,MATCH(J799,EffectData!$C:$C,0)),"")&amp;";")</f>
        <v/>
      </c>
      <c r="L799" s="561" t="str">
        <f t="shared" si="1235"/>
        <v>霸王卸甲此锋锐3</v>
      </c>
      <c r="M799" s="561" t="str">
        <f>IF(IFERROR(INDEX(EffectData!$G:$G,MATCH(L799,EffectData!$C:$C,0)),"")&amp;";"=";","",IFERROR(INDEX(EffectData!$G:$G,MATCH(L799,EffectData!$C:$C,0)),"")&amp;";")</f>
        <v/>
      </c>
      <c r="N799" s="561" t="str">
        <f t="shared" si="1236"/>
        <v>霸王卸甲此锋锐4</v>
      </c>
      <c r="O799" s="561" t="str">
        <f>IF(IFERROR(INDEX(EffectData!$G:$G,MATCH(N799,EffectData!$C:$C,0)),"")&amp;";"=";","",IFERROR(INDEX(EffectData!$G:$G,MATCH(N799,EffectData!$C:$C,0)),"")&amp;";")</f>
        <v/>
      </c>
      <c r="P799" t="str">
        <f t="shared" si="1237"/>
        <v>霸王卸甲此锋锐5</v>
      </c>
      <c r="Q799" s="561" t="str">
        <f>IF(IFERROR(INDEX(EffectData!$G:$G,MATCH(P799,EffectData!$C:$C,0)),"")&amp;";"=";","",IFERROR(INDEX(EffectData!$G:$G,MATCH(P799,EffectData!$C:$C,0)),"")&amp;";")</f>
        <v/>
      </c>
      <c r="R799" t="str">
        <f t="shared" si="1238"/>
        <v>霸王卸甲此锋锐6</v>
      </c>
      <c r="S799" s="561" t="str">
        <f>IFERROR(INDEX(EffectData!$G:$G,MATCH(R799,EffectData!$C:$C,0)),"")</f>
        <v/>
      </c>
    </row>
    <row r="800" spans="1:19" x14ac:dyDescent="0.25">
      <c r="A800" s="295">
        <f>VLOOKUP(D800,Sheet3!$C:$AP,40,0)</f>
        <v>2011511</v>
      </c>
      <c r="B800" s="295" t="s">
        <v>142</v>
      </c>
      <c r="C800" s="295" t="s">
        <v>1006</v>
      </c>
      <c r="D800" s="295" t="s">
        <v>1006</v>
      </c>
      <c r="E800" s="295"/>
      <c r="F800" s="295" t="str">
        <f t="shared" si="1232"/>
        <v>201151100;201151101;</v>
      </c>
      <c r="G800" s="561">
        <v>0</v>
      </c>
      <c r="H800" s="561" t="str">
        <f t="shared" si="1233"/>
        <v>霸王卸甲狂戮笑1</v>
      </c>
      <c r="I800" s="561" t="str">
        <f>IF(IFERROR(INDEX(EffectData!$G:$G,MATCH(H800,EffectData!$C:$C,0)),"")&amp;";"=";","",IFERROR(INDEX(EffectData!$G:$G,MATCH(H800,EffectData!$C:$C,0)),"")&amp;";")</f>
        <v>201151100;</v>
      </c>
      <c r="J800" s="561" t="str">
        <f t="shared" si="1234"/>
        <v>霸王卸甲狂戮笑2</v>
      </c>
      <c r="K800" s="561" t="str">
        <f>IF(IFERROR(INDEX(EffectData!$G:$G,MATCH(J800,EffectData!$C:$C,0)),"")&amp;";"=";","",IFERROR(INDEX(EffectData!$G:$G,MATCH(J800,EffectData!$C:$C,0)),"")&amp;";")</f>
        <v>201151101;</v>
      </c>
      <c r="L800" s="561" t="str">
        <f t="shared" si="1235"/>
        <v>霸王卸甲狂戮笑3</v>
      </c>
      <c r="M800" s="561" t="str">
        <f>IF(IFERROR(INDEX(EffectData!$G:$G,MATCH(L800,EffectData!$C:$C,0)),"")&amp;";"=";","",IFERROR(INDEX(EffectData!$G:$G,MATCH(L800,EffectData!$C:$C,0)),"")&amp;";")</f>
        <v/>
      </c>
      <c r="N800" s="561" t="str">
        <f t="shared" si="1236"/>
        <v>霸王卸甲狂戮笑4</v>
      </c>
      <c r="O800" s="561" t="str">
        <f>IF(IFERROR(INDEX(EffectData!$G:$G,MATCH(N800,EffectData!$C:$C,0)),"")&amp;";"=";","",IFERROR(INDEX(EffectData!$G:$G,MATCH(N800,EffectData!$C:$C,0)),"")&amp;";")</f>
        <v/>
      </c>
      <c r="P800" t="str">
        <f t="shared" si="1237"/>
        <v>霸王卸甲狂戮笑5</v>
      </c>
      <c r="Q800" s="561" t="str">
        <f>IF(IFERROR(INDEX(EffectData!$G:$G,MATCH(P800,EffectData!$C:$C,0)),"")&amp;";"=";","",IFERROR(INDEX(EffectData!$G:$G,MATCH(P800,EffectData!$C:$C,0)),"")&amp;";")</f>
        <v/>
      </c>
      <c r="R800" t="str">
        <f t="shared" si="1238"/>
        <v>霸王卸甲狂戮笑6</v>
      </c>
      <c r="S800" s="561" t="str">
        <f>IFERROR(INDEX(EffectData!$G:$G,MATCH(R800,EffectData!$C:$C,0)),"")</f>
        <v/>
      </c>
    </row>
    <row r="801" spans="1:19" x14ac:dyDescent="0.25">
      <c r="A801" s="295">
        <f>VLOOKUP(D801,Sheet3!$C:$AP,40,0)</f>
        <v>2011610</v>
      </c>
      <c r="B801" s="295" t="s">
        <v>151</v>
      </c>
      <c r="C801" s="295" t="s">
        <v>1007</v>
      </c>
      <c r="D801" s="295" t="s">
        <v>1007</v>
      </c>
      <c r="E801" s="295"/>
      <c r="F801" s="295" t="str">
        <f t="shared" si="1232"/>
        <v>201161000;</v>
      </c>
      <c r="G801" s="776">
        <v>0</v>
      </c>
      <c r="H801" s="561" t="str">
        <f t="shared" si="1233"/>
        <v>青囊宝钞暖回春意1</v>
      </c>
      <c r="I801" s="561" t="str">
        <f>IF(IFERROR(INDEX(EffectData!$G:$G,MATCH(H801,EffectData!$C:$C,0)),"")&amp;";"=";","",IFERROR(INDEX(EffectData!$G:$G,MATCH(H801,EffectData!$C:$C,0)),"")&amp;";")</f>
        <v>201161000;</v>
      </c>
      <c r="J801" s="561" t="str">
        <f t="shared" si="1234"/>
        <v>青囊宝钞暖回春意2</v>
      </c>
      <c r="K801" s="561" t="str">
        <f>IF(IFERROR(INDEX(EffectData!$G:$G,MATCH(J801,EffectData!$C:$C,0)),"")&amp;";"=";","",IFERROR(INDEX(EffectData!$G:$G,MATCH(J801,EffectData!$C:$C,0)),"")&amp;";")</f>
        <v/>
      </c>
      <c r="L801" s="561" t="str">
        <f t="shared" si="1235"/>
        <v>青囊宝钞暖回春意3</v>
      </c>
      <c r="M801" s="561" t="str">
        <f>IF(IFERROR(INDEX(EffectData!$G:$G,MATCH(L801,EffectData!$C:$C,0)),"")&amp;";"=";","",IFERROR(INDEX(EffectData!$G:$G,MATCH(L801,EffectData!$C:$C,0)),"")&amp;";")</f>
        <v/>
      </c>
      <c r="N801" s="561" t="str">
        <f t="shared" si="1236"/>
        <v>青囊宝钞暖回春意4</v>
      </c>
      <c r="O801" s="561" t="str">
        <f>IF(IFERROR(INDEX(EffectData!$G:$G,MATCH(N801,EffectData!$C:$C,0)),"")&amp;";"=";","",IFERROR(INDEX(EffectData!$G:$G,MATCH(N801,EffectData!$C:$C,0)),"")&amp;";")</f>
        <v/>
      </c>
      <c r="P801" t="str">
        <f t="shared" si="1237"/>
        <v>青囊宝钞暖回春意5</v>
      </c>
      <c r="Q801" s="561" t="str">
        <f>IF(IFERROR(INDEX(EffectData!$G:$G,MATCH(P801,EffectData!$C:$C,0)),"")&amp;";"=";","",IFERROR(INDEX(EffectData!$G:$G,MATCH(P801,EffectData!$C:$C,0)),"")&amp;";")</f>
        <v/>
      </c>
      <c r="R801" t="str">
        <f t="shared" si="1238"/>
        <v>青囊宝钞暖回春意6</v>
      </c>
      <c r="S801" s="561" t="str">
        <f>IFERROR(INDEX(EffectData!$G:$G,MATCH(R801,EffectData!$C:$C,0)),"")</f>
        <v/>
      </c>
    </row>
    <row r="802" spans="1:19" x14ac:dyDescent="0.25">
      <c r="A802" s="295">
        <f>VLOOKUP(D802,Sheet3!$C:$AP,40,0)</f>
        <v>2011611</v>
      </c>
      <c r="B802" s="295" t="s">
        <v>151</v>
      </c>
      <c r="C802" s="295" t="s">
        <v>1008</v>
      </c>
      <c r="D802" s="295" t="s">
        <v>1008</v>
      </c>
      <c r="E802" s="295"/>
      <c r="F802" s="295" t="str">
        <f t="shared" si="1232"/>
        <v>201161100;</v>
      </c>
      <c r="G802" s="561">
        <v>0</v>
      </c>
      <c r="H802" s="561" t="str">
        <f t="shared" si="1233"/>
        <v>青囊宝钞盎然青囊医1</v>
      </c>
      <c r="I802" s="561" t="str">
        <f>IF(IFERROR(INDEX(EffectData!$G:$G,MATCH(H802,EffectData!$C:$C,0)),"")&amp;";"=";","",IFERROR(INDEX(EffectData!$G:$G,MATCH(H802,EffectData!$C:$C,0)),"")&amp;";")</f>
        <v>201161100;</v>
      </c>
      <c r="J802" s="561" t="str">
        <f t="shared" si="1234"/>
        <v>青囊宝钞盎然青囊医2</v>
      </c>
      <c r="K802" s="561" t="str">
        <f>IF(IFERROR(INDEX(EffectData!$G:$G,MATCH(J802,EffectData!$C:$C,0)),"")&amp;";"=";","",IFERROR(INDEX(EffectData!$G:$G,MATCH(J802,EffectData!$C:$C,0)),"")&amp;";")</f>
        <v/>
      </c>
      <c r="L802" s="561" t="str">
        <f t="shared" si="1235"/>
        <v>青囊宝钞盎然青囊医3</v>
      </c>
      <c r="M802" s="561" t="str">
        <f>IF(IFERROR(INDEX(EffectData!$G:$G,MATCH(L802,EffectData!$C:$C,0)),"")&amp;";"=";","",IFERROR(INDEX(EffectData!$G:$G,MATCH(L802,EffectData!$C:$C,0)),"")&amp;";")</f>
        <v/>
      </c>
      <c r="N802" s="561" t="str">
        <f t="shared" si="1236"/>
        <v>青囊宝钞盎然青囊医4</v>
      </c>
      <c r="O802" s="561" t="str">
        <f>IF(IFERROR(INDEX(EffectData!$G:$G,MATCH(N802,EffectData!$C:$C,0)),"")&amp;";"=";","",IFERROR(INDEX(EffectData!$G:$G,MATCH(N802,EffectData!$C:$C,0)),"")&amp;";")</f>
        <v/>
      </c>
      <c r="P802" t="str">
        <f t="shared" si="1237"/>
        <v>青囊宝钞盎然青囊医5</v>
      </c>
      <c r="Q802" s="561" t="str">
        <f>IF(IFERROR(INDEX(EffectData!$G:$G,MATCH(P802,EffectData!$C:$C,0)),"")&amp;";"=";","",IFERROR(INDEX(EffectData!$G:$G,MATCH(P802,EffectData!$C:$C,0)),"")&amp;";")</f>
        <v/>
      </c>
      <c r="R802" t="str">
        <f t="shared" si="1238"/>
        <v>青囊宝钞盎然青囊医6</v>
      </c>
      <c r="S802" s="561" t="str">
        <f>IFERROR(INDEX(EffectData!$G:$G,MATCH(R802,EffectData!$C:$C,0)),"")</f>
        <v/>
      </c>
    </row>
    <row r="803" spans="1:19" x14ac:dyDescent="0.25">
      <c r="A803" s="295">
        <f>VLOOKUP(D803,Sheet3!$C:$AP,40,0)</f>
        <v>2011710</v>
      </c>
      <c r="B803" s="295" t="s">
        <v>160</v>
      </c>
      <c r="C803" s="295" t="s">
        <v>1009</v>
      </c>
      <c r="D803" s="295" t="s">
        <v>1009</v>
      </c>
      <c r="E803" s="295"/>
      <c r="F803" s="295" t="str">
        <f t="shared" si="1232"/>
        <v>201171000;</v>
      </c>
      <c r="G803" s="776">
        <v>0</v>
      </c>
      <c r="H803" s="561" t="str">
        <f t="shared" si="1233"/>
        <v>饮情蛊荆情缠1</v>
      </c>
      <c r="I803" s="561" t="str">
        <f>IF(IFERROR(INDEX(EffectData!$G:$G,MATCH(H803,EffectData!$C:$C,0)),"")&amp;";"=";","",IFERROR(INDEX(EffectData!$G:$G,MATCH(H803,EffectData!$C:$C,0)),"")&amp;";")</f>
        <v>201171000;</v>
      </c>
      <c r="J803" s="561" t="str">
        <f t="shared" si="1234"/>
        <v>饮情蛊荆情缠2</v>
      </c>
      <c r="K803" s="561" t="str">
        <f>IF(IFERROR(INDEX(EffectData!$G:$G,MATCH(J803,EffectData!$C:$C,0)),"")&amp;";"=";","",IFERROR(INDEX(EffectData!$G:$G,MATCH(J803,EffectData!$C:$C,0)),"")&amp;";")</f>
        <v/>
      </c>
      <c r="L803" s="561" t="str">
        <f t="shared" si="1235"/>
        <v>饮情蛊荆情缠3</v>
      </c>
      <c r="M803" s="561" t="str">
        <f>IF(IFERROR(INDEX(EffectData!$G:$G,MATCH(L803,EffectData!$C:$C,0)),"")&amp;";"=";","",IFERROR(INDEX(EffectData!$G:$G,MATCH(L803,EffectData!$C:$C,0)),"")&amp;";")</f>
        <v/>
      </c>
      <c r="N803" s="561" t="str">
        <f t="shared" si="1236"/>
        <v>饮情蛊荆情缠4</v>
      </c>
      <c r="O803" s="561" t="str">
        <f>IF(IFERROR(INDEX(EffectData!$G:$G,MATCH(N803,EffectData!$C:$C,0)),"")&amp;";"=";","",IFERROR(INDEX(EffectData!$G:$G,MATCH(N803,EffectData!$C:$C,0)),"")&amp;";")</f>
        <v/>
      </c>
      <c r="P803" t="str">
        <f t="shared" si="1237"/>
        <v>饮情蛊荆情缠5</v>
      </c>
      <c r="Q803" s="561" t="str">
        <f>IF(IFERROR(INDEX(EffectData!$G:$G,MATCH(P803,EffectData!$C:$C,0)),"")&amp;";"=";","",IFERROR(INDEX(EffectData!$G:$G,MATCH(P803,EffectData!$C:$C,0)),"")&amp;";")</f>
        <v/>
      </c>
      <c r="R803" t="str">
        <f t="shared" si="1238"/>
        <v>饮情蛊荆情缠6</v>
      </c>
      <c r="S803" s="561" t="str">
        <f>IFERROR(INDEX(EffectData!$G:$G,MATCH(R803,EffectData!$C:$C,0)),"")</f>
        <v/>
      </c>
    </row>
    <row r="804" spans="1:19" x14ac:dyDescent="0.25">
      <c r="A804" s="295">
        <f>VLOOKUP(D804,Sheet3!$C:$AP,40,0)</f>
        <v>2011711</v>
      </c>
      <c r="B804" s="295" t="s">
        <v>160</v>
      </c>
      <c r="C804" s="295" t="s">
        <v>1010</v>
      </c>
      <c r="D804" s="295" t="s">
        <v>1010</v>
      </c>
      <c r="E804" s="295"/>
      <c r="F804" s="295" t="str">
        <f t="shared" si="1232"/>
        <v>201171100;</v>
      </c>
      <c r="G804" s="561">
        <v>0</v>
      </c>
      <c r="H804" s="561" t="str">
        <f t="shared" si="1233"/>
        <v>饮情蛊两怨离愁1</v>
      </c>
      <c r="I804" s="561" t="str">
        <f>IF(IFERROR(INDEX(EffectData!$G:$G,MATCH(H804,EffectData!$C:$C,0)),"")&amp;";"=";","",IFERROR(INDEX(EffectData!$G:$G,MATCH(H804,EffectData!$C:$C,0)),"")&amp;";")</f>
        <v>201171100;</v>
      </c>
      <c r="J804" s="561" t="str">
        <f t="shared" si="1234"/>
        <v>饮情蛊两怨离愁2</v>
      </c>
      <c r="K804" s="561" t="str">
        <f>IF(IFERROR(INDEX(EffectData!$G:$G,MATCH(J804,EffectData!$C:$C,0)),"")&amp;";"=";","",IFERROR(INDEX(EffectData!$G:$G,MATCH(J804,EffectData!$C:$C,0)),"")&amp;";")</f>
        <v/>
      </c>
      <c r="L804" s="561" t="str">
        <f t="shared" si="1235"/>
        <v>饮情蛊两怨离愁3</v>
      </c>
      <c r="M804" s="561" t="str">
        <f>IF(IFERROR(INDEX(EffectData!$G:$G,MATCH(L804,EffectData!$C:$C,0)),"")&amp;";"=";","",IFERROR(INDEX(EffectData!$G:$G,MATCH(L804,EffectData!$C:$C,0)),"")&amp;";")</f>
        <v/>
      </c>
      <c r="N804" s="561" t="str">
        <f t="shared" si="1236"/>
        <v>饮情蛊两怨离愁4</v>
      </c>
      <c r="O804" s="561" t="str">
        <f>IF(IFERROR(INDEX(EffectData!$G:$G,MATCH(N804,EffectData!$C:$C,0)),"")&amp;";"=";","",IFERROR(INDEX(EffectData!$G:$G,MATCH(N804,EffectData!$C:$C,0)),"")&amp;";")</f>
        <v/>
      </c>
      <c r="P804" t="str">
        <f t="shared" si="1237"/>
        <v>饮情蛊两怨离愁5</v>
      </c>
      <c r="Q804" s="561" t="str">
        <f>IF(IFERROR(INDEX(EffectData!$G:$G,MATCH(P804,EffectData!$C:$C,0)),"")&amp;";"=";","",IFERROR(INDEX(EffectData!$G:$G,MATCH(P804,EffectData!$C:$C,0)),"")&amp;";")</f>
        <v/>
      </c>
      <c r="R804" t="str">
        <f t="shared" si="1238"/>
        <v>饮情蛊两怨离愁6</v>
      </c>
      <c r="S804" s="561" t="str">
        <f>IFERROR(INDEX(EffectData!$G:$G,MATCH(R804,EffectData!$C:$C,0)),"")</f>
        <v/>
      </c>
    </row>
    <row r="805" spans="1:19" x14ac:dyDescent="0.25">
      <c r="A805" s="295">
        <f>VLOOKUP(D805,Sheet3!$C:$AP,40,0)</f>
        <v>2011810</v>
      </c>
      <c r="B805" s="295" t="s">
        <v>170</v>
      </c>
      <c r="C805" s="295" t="s">
        <v>1011</v>
      </c>
      <c r="D805" s="295" t="s">
        <v>1011</v>
      </c>
      <c r="E805" s="295"/>
      <c r="F805" s="295" t="str">
        <f t="shared" si="1232"/>
        <v>201181000;</v>
      </c>
      <c r="G805" s="776">
        <v>0</v>
      </c>
      <c r="H805" s="561" t="str">
        <f t="shared" si="1233"/>
        <v>支山祁君临万水1</v>
      </c>
      <c r="I805" s="561" t="str">
        <f>IF(IFERROR(INDEX(EffectData!$G:$G,MATCH(H805,EffectData!$C:$C,0)),"")&amp;";"=";","",IFERROR(INDEX(EffectData!$G:$G,MATCH(H805,EffectData!$C:$C,0)),"")&amp;";")</f>
        <v>201181000;</v>
      </c>
      <c r="J805" s="561" t="str">
        <f t="shared" si="1234"/>
        <v>支山祁君临万水2</v>
      </c>
      <c r="K805" s="561" t="str">
        <f>IF(IFERROR(INDEX(EffectData!$G:$G,MATCH(J805,EffectData!$C:$C,0)),"")&amp;";"=";","",IFERROR(INDEX(EffectData!$G:$G,MATCH(J805,EffectData!$C:$C,0)),"")&amp;";")</f>
        <v/>
      </c>
      <c r="L805" s="561" t="str">
        <f t="shared" si="1235"/>
        <v>支山祁君临万水3</v>
      </c>
      <c r="M805" s="561" t="str">
        <f>IF(IFERROR(INDEX(EffectData!$G:$G,MATCH(L805,EffectData!$C:$C,0)),"")&amp;";"=";","",IFERROR(INDEX(EffectData!$G:$G,MATCH(L805,EffectData!$C:$C,0)),"")&amp;";")</f>
        <v/>
      </c>
      <c r="N805" s="561" t="str">
        <f t="shared" si="1236"/>
        <v>支山祁君临万水4</v>
      </c>
      <c r="O805" s="561" t="str">
        <f>IF(IFERROR(INDEX(EffectData!$G:$G,MATCH(N805,EffectData!$C:$C,0)),"")&amp;";"=";","",IFERROR(INDEX(EffectData!$G:$G,MATCH(N805,EffectData!$C:$C,0)),"")&amp;";")</f>
        <v/>
      </c>
      <c r="P805" t="str">
        <f t="shared" si="1237"/>
        <v>支山祁君临万水5</v>
      </c>
      <c r="Q805" s="561" t="str">
        <f>IF(IFERROR(INDEX(EffectData!$G:$G,MATCH(P805,EffectData!$C:$C,0)),"")&amp;";"=";","",IFERROR(INDEX(EffectData!$G:$G,MATCH(P805,EffectData!$C:$C,0)),"")&amp;";")</f>
        <v/>
      </c>
      <c r="R805" t="str">
        <f t="shared" si="1238"/>
        <v>支山祁君临万水6</v>
      </c>
      <c r="S805" s="561" t="str">
        <f>IFERROR(INDEX(EffectData!$G:$G,MATCH(R805,EffectData!$C:$C,0)),"")</f>
        <v/>
      </c>
    </row>
    <row r="806" spans="1:19" x14ac:dyDescent="0.25">
      <c r="A806" s="295">
        <f>VLOOKUP(D806,Sheet3!$C:$AP,40,0)</f>
        <v>2011811</v>
      </c>
      <c r="B806" s="295" t="s">
        <v>170</v>
      </c>
      <c r="C806" s="295" t="s">
        <v>1012</v>
      </c>
      <c r="D806" s="295" t="s">
        <v>1012</v>
      </c>
      <c r="E806" s="295"/>
      <c r="F806" s="295" t="str">
        <f t="shared" si="1232"/>
        <v>201181100;</v>
      </c>
      <c r="G806" s="561">
        <v>0</v>
      </c>
      <c r="H806" s="561" t="str">
        <f t="shared" si="1233"/>
        <v>支山祁法相真身1</v>
      </c>
      <c r="I806" s="561" t="str">
        <f>IF(IFERROR(INDEX(EffectData!$G:$G,MATCH(H806,EffectData!$C:$C,0)),"")&amp;";"=";","",IFERROR(INDEX(EffectData!$G:$G,MATCH(H806,EffectData!$C:$C,0)),"")&amp;";")</f>
        <v>201181100;</v>
      </c>
      <c r="J806" s="561" t="str">
        <f t="shared" si="1234"/>
        <v>支山祁法相真身2</v>
      </c>
      <c r="K806" s="561" t="str">
        <f>IF(IFERROR(INDEX(EffectData!$G:$G,MATCH(J806,EffectData!$C:$C,0)),"")&amp;";"=";","",IFERROR(INDEX(EffectData!$G:$G,MATCH(J806,EffectData!$C:$C,0)),"")&amp;";")</f>
        <v/>
      </c>
      <c r="L806" s="561" t="str">
        <f t="shared" si="1235"/>
        <v>支山祁法相真身3</v>
      </c>
      <c r="M806" s="561" t="str">
        <f>IF(IFERROR(INDEX(EffectData!$G:$G,MATCH(L806,EffectData!$C:$C,0)),"")&amp;";"=";","",IFERROR(INDEX(EffectData!$G:$G,MATCH(L806,EffectData!$C:$C,0)),"")&amp;";")</f>
        <v/>
      </c>
      <c r="N806" s="561" t="str">
        <f t="shared" si="1236"/>
        <v>支山祁法相真身4</v>
      </c>
      <c r="O806" s="561" t="str">
        <f>IF(IFERROR(INDEX(EffectData!$G:$G,MATCH(N806,EffectData!$C:$C,0)),"")&amp;";"=";","",IFERROR(INDEX(EffectData!$G:$G,MATCH(N806,EffectData!$C:$C,0)),"")&amp;";")</f>
        <v/>
      </c>
      <c r="P806" t="str">
        <f t="shared" si="1237"/>
        <v>支山祁法相真身5</v>
      </c>
      <c r="Q806" s="561" t="str">
        <f>IF(IFERROR(INDEX(EffectData!$G:$G,MATCH(P806,EffectData!$C:$C,0)),"")&amp;";"=";","",IFERROR(INDEX(EffectData!$G:$G,MATCH(P806,EffectData!$C:$C,0)),"")&amp;";")</f>
        <v/>
      </c>
      <c r="R806" t="str">
        <f t="shared" si="1238"/>
        <v>支山祁法相真身6</v>
      </c>
      <c r="S806" s="561" t="str">
        <f>IFERROR(INDEX(EffectData!$G:$G,MATCH(R806,EffectData!$C:$C,0)),"")</f>
        <v/>
      </c>
    </row>
    <row r="807" spans="1:19" x14ac:dyDescent="0.25">
      <c r="A807" s="295">
        <f>VLOOKUP(D807,Sheet3!$C:$AP,40,0)</f>
        <v>2011910</v>
      </c>
      <c r="B807" s="295" t="s">
        <v>190</v>
      </c>
      <c r="C807" s="295" t="s">
        <v>1013</v>
      </c>
      <c r="D807" s="295" t="s">
        <v>1013</v>
      </c>
      <c r="E807" s="295"/>
      <c r="F807" s="295" t="str">
        <f t="shared" si="1232"/>
        <v>201191000;</v>
      </c>
      <c r="G807" s="776">
        <v>0</v>
      </c>
      <c r="H807" s="561" t="str">
        <f t="shared" si="1233"/>
        <v>七煞铁衣功铁衣柔钢1</v>
      </c>
      <c r="I807" s="561" t="str">
        <f>IF(IFERROR(INDEX(EffectData!$G:$G,MATCH(H807,EffectData!$C:$C,0)),"")&amp;";"=";","",IFERROR(INDEX(EffectData!$G:$G,MATCH(H807,EffectData!$C:$C,0)),"")&amp;";")</f>
        <v>201191000;</v>
      </c>
      <c r="J807" s="561" t="str">
        <f t="shared" si="1234"/>
        <v>七煞铁衣功铁衣柔钢2</v>
      </c>
      <c r="K807" s="561" t="str">
        <f>IF(IFERROR(INDEX(EffectData!$G:$G,MATCH(J807,EffectData!$C:$C,0)),"")&amp;";"=";","",IFERROR(INDEX(EffectData!$G:$G,MATCH(J807,EffectData!$C:$C,0)),"")&amp;";")</f>
        <v/>
      </c>
      <c r="L807" s="561" t="str">
        <f t="shared" si="1235"/>
        <v>七煞铁衣功铁衣柔钢3</v>
      </c>
      <c r="M807" s="561" t="str">
        <f>IF(IFERROR(INDEX(EffectData!$G:$G,MATCH(L807,EffectData!$C:$C,0)),"")&amp;";"=";","",IFERROR(INDEX(EffectData!$G:$G,MATCH(L807,EffectData!$C:$C,0)),"")&amp;";")</f>
        <v/>
      </c>
      <c r="N807" s="561" t="str">
        <f t="shared" si="1236"/>
        <v>七煞铁衣功铁衣柔钢4</v>
      </c>
      <c r="O807" s="561" t="str">
        <f>IF(IFERROR(INDEX(EffectData!$G:$G,MATCH(N807,EffectData!$C:$C,0)),"")&amp;";"=";","",IFERROR(INDEX(EffectData!$G:$G,MATCH(N807,EffectData!$C:$C,0)),"")&amp;";")</f>
        <v/>
      </c>
      <c r="P807" t="str">
        <f t="shared" si="1237"/>
        <v>七煞铁衣功铁衣柔钢5</v>
      </c>
      <c r="Q807" s="561" t="str">
        <f>IF(IFERROR(INDEX(EffectData!$G:$G,MATCH(P807,EffectData!$C:$C,0)),"")&amp;";"=";","",IFERROR(INDEX(EffectData!$G:$G,MATCH(P807,EffectData!$C:$C,0)),"")&amp;";")</f>
        <v/>
      </c>
      <c r="R807" t="str">
        <f t="shared" si="1238"/>
        <v>七煞铁衣功铁衣柔钢6</v>
      </c>
      <c r="S807" s="561" t="str">
        <f>IFERROR(INDEX(EffectData!$G:$G,MATCH(R807,EffectData!$C:$C,0)),"")</f>
        <v/>
      </c>
    </row>
    <row r="808" spans="1:19" x14ac:dyDescent="0.25">
      <c r="A808" s="295">
        <f>VLOOKUP(D808,Sheet3!$C:$AP,40,0)</f>
        <v>2011911</v>
      </c>
      <c r="B808" s="295" t="s">
        <v>190</v>
      </c>
      <c r="C808" s="295" t="s">
        <v>1014</v>
      </c>
      <c r="D808" s="295" t="s">
        <v>1014</v>
      </c>
      <c r="E808" s="295"/>
      <c r="F808" s="295" t="str">
        <f t="shared" si="1232"/>
        <v>201191100;</v>
      </c>
      <c r="G808" s="561">
        <v>0</v>
      </c>
      <c r="H808" s="561" t="str">
        <f t="shared" si="1233"/>
        <v>七煞铁衣功血骨饮1</v>
      </c>
      <c r="I808" s="561" t="str">
        <f>IF(IFERROR(INDEX(EffectData!$G:$G,MATCH(H808,EffectData!$C:$C,0)),"")&amp;";"=";","",IFERROR(INDEX(EffectData!$G:$G,MATCH(H808,EffectData!$C:$C,0)),"")&amp;";")</f>
        <v>201191100;</v>
      </c>
      <c r="J808" s="561" t="str">
        <f t="shared" si="1234"/>
        <v>七煞铁衣功血骨饮2</v>
      </c>
      <c r="K808" s="561" t="str">
        <f>IF(IFERROR(INDEX(EffectData!$G:$G,MATCH(J808,EffectData!$C:$C,0)),"")&amp;";"=";","",IFERROR(INDEX(EffectData!$G:$G,MATCH(J808,EffectData!$C:$C,0)),"")&amp;";")</f>
        <v/>
      </c>
      <c r="L808" s="561" t="str">
        <f t="shared" si="1235"/>
        <v>七煞铁衣功血骨饮3</v>
      </c>
      <c r="M808" s="561" t="str">
        <f>IF(IFERROR(INDEX(EffectData!$G:$G,MATCH(L808,EffectData!$C:$C,0)),"")&amp;";"=";","",IFERROR(INDEX(EffectData!$G:$G,MATCH(L808,EffectData!$C:$C,0)),"")&amp;";")</f>
        <v/>
      </c>
      <c r="N808" s="561" t="str">
        <f t="shared" si="1236"/>
        <v>七煞铁衣功血骨饮4</v>
      </c>
      <c r="O808" s="561" t="str">
        <f>IF(IFERROR(INDEX(EffectData!$G:$G,MATCH(N808,EffectData!$C:$C,0)),"")&amp;";"=";","",IFERROR(INDEX(EffectData!$G:$G,MATCH(N808,EffectData!$C:$C,0)),"")&amp;";")</f>
        <v/>
      </c>
      <c r="P808" t="str">
        <f t="shared" si="1237"/>
        <v>七煞铁衣功血骨饮5</v>
      </c>
      <c r="Q808" s="561" t="str">
        <f>IF(IFERROR(INDEX(EffectData!$G:$G,MATCH(P808,EffectData!$C:$C,0)),"")&amp;";"=";","",IFERROR(INDEX(EffectData!$G:$G,MATCH(P808,EffectData!$C:$C,0)),"")&amp;";")</f>
        <v/>
      </c>
      <c r="R808" t="str">
        <f t="shared" si="1238"/>
        <v>七煞铁衣功血骨饮6</v>
      </c>
      <c r="S808" s="561" t="str">
        <f>IFERROR(INDEX(EffectData!$G:$G,MATCH(R808,EffectData!$C:$C,0)),"")</f>
        <v/>
      </c>
    </row>
    <row r="809" spans="1:19" x14ac:dyDescent="0.25">
      <c r="A809" s="295">
        <f>VLOOKUP(D809,Sheet3!$C:$AP,40,0)</f>
        <v>3010110</v>
      </c>
      <c r="B809" s="295" t="s">
        <v>181</v>
      </c>
      <c r="C809" s="295" t="s">
        <v>1015</v>
      </c>
      <c r="D809" s="295" t="s">
        <v>1015</v>
      </c>
      <c r="E809" s="295"/>
      <c r="F809" s="295" t="str">
        <f t="shared" si="1232"/>
        <v>301011000;</v>
      </c>
      <c r="G809" s="776">
        <v>0</v>
      </c>
      <c r="H809" s="561" t="str">
        <f t="shared" si="1233"/>
        <v>步海阁海阔两宽1</v>
      </c>
      <c r="I809" s="561" t="str">
        <f>IF(IFERROR(INDEX(EffectData!$G:$G,MATCH(H809,EffectData!$C:$C,0)),"")&amp;";"=";","",IFERROR(INDEX(EffectData!$G:$G,MATCH(H809,EffectData!$C:$C,0)),"")&amp;";")</f>
        <v>301011000;</v>
      </c>
      <c r="J809" s="561" t="str">
        <f t="shared" si="1234"/>
        <v>步海阁海阔两宽2</v>
      </c>
      <c r="K809" s="561" t="str">
        <f>IF(IFERROR(INDEX(EffectData!$G:$G,MATCH(J809,EffectData!$C:$C,0)),"")&amp;";"=";","",IFERROR(INDEX(EffectData!$G:$G,MATCH(J809,EffectData!$C:$C,0)),"")&amp;";")</f>
        <v/>
      </c>
      <c r="L809" s="561" t="str">
        <f t="shared" si="1235"/>
        <v>步海阁海阔两宽3</v>
      </c>
      <c r="M809" s="561" t="str">
        <f>IF(IFERROR(INDEX(EffectData!$G:$G,MATCH(L809,EffectData!$C:$C,0)),"")&amp;";"=";","",IFERROR(INDEX(EffectData!$G:$G,MATCH(L809,EffectData!$C:$C,0)),"")&amp;";")</f>
        <v/>
      </c>
      <c r="N809" s="561" t="str">
        <f t="shared" si="1236"/>
        <v>步海阁海阔两宽4</v>
      </c>
      <c r="O809" s="561" t="str">
        <f>IF(IFERROR(INDEX(EffectData!$G:$G,MATCH(N809,EffectData!$C:$C,0)),"")&amp;";"=";","",IFERROR(INDEX(EffectData!$G:$G,MATCH(N809,EffectData!$C:$C,0)),"")&amp;";")</f>
        <v/>
      </c>
      <c r="P809" t="str">
        <f t="shared" si="1237"/>
        <v>步海阁海阔两宽5</v>
      </c>
      <c r="Q809" s="561" t="str">
        <f>IF(IFERROR(INDEX(EffectData!$G:$G,MATCH(P809,EffectData!$C:$C,0)),"")&amp;";"=";","",IFERROR(INDEX(EffectData!$G:$G,MATCH(P809,EffectData!$C:$C,0)),"")&amp;";")</f>
        <v/>
      </c>
      <c r="R809" t="str">
        <f t="shared" si="1238"/>
        <v>步海阁海阔两宽6</v>
      </c>
      <c r="S809" s="561" t="str">
        <f>IFERROR(INDEX(EffectData!$G:$G,MATCH(R809,EffectData!$C:$C,0)),"")</f>
        <v/>
      </c>
    </row>
    <row r="810" spans="1:19" x14ac:dyDescent="0.25">
      <c r="A810" s="295">
        <f>VLOOKUP(D810,Sheet3!$C:$AP,40,0)</f>
        <v>3010111</v>
      </c>
      <c r="B810" s="295" t="s">
        <v>181</v>
      </c>
      <c r="C810" s="295" t="s">
        <v>1016</v>
      </c>
      <c r="D810" s="295" t="s">
        <v>1016</v>
      </c>
      <c r="E810" s="295"/>
      <c r="F810" s="295" t="str">
        <f t="shared" si="1232"/>
        <v>301011100;301011101;</v>
      </c>
      <c r="G810" s="561">
        <v>0</v>
      </c>
      <c r="H810" s="561" t="str">
        <f t="shared" si="1233"/>
        <v>步海阁离莫寻1</v>
      </c>
      <c r="I810" s="561" t="str">
        <f>IF(IFERROR(INDEX(EffectData!$G:$G,MATCH(H810,EffectData!$C:$C,0)),"")&amp;";"=";","",IFERROR(INDEX(EffectData!$G:$G,MATCH(H810,EffectData!$C:$C,0)),"")&amp;";")</f>
        <v>301011100;</v>
      </c>
      <c r="J810" s="561" t="str">
        <f t="shared" si="1234"/>
        <v>步海阁离莫寻2</v>
      </c>
      <c r="K810" s="561" t="str">
        <f>IF(IFERROR(INDEX(EffectData!$G:$G,MATCH(J810,EffectData!$C:$C,0)),"")&amp;";"=";","",IFERROR(INDEX(EffectData!$G:$G,MATCH(J810,EffectData!$C:$C,0)),"")&amp;";")</f>
        <v>301011101;</v>
      </c>
      <c r="L810" s="561" t="str">
        <f t="shared" si="1235"/>
        <v>步海阁离莫寻3</v>
      </c>
      <c r="M810" s="561" t="str">
        <f>IF(IFERROR(INDEX(EffectData!$G:$G,MATCH(L810,EffectData!$C:$C,0)),"")&amp;";"=";","",IFERROR(INDEX(EffectData!$G:$G,MATCH(L810,EffectData!$C:$C,0)),"")&amp;";")</f>
        <v/>
      </c>
      <c r="N810" s="561" t="str">
        <f t="shared" si="1236"/>
        <v>步海阁离莫寻4</v>
      </c>
      <c r="O810" s="561" t="str">
        <f>IF(IFERROR(INDEX(EffectData!$G:$G,MATCH(N810,EffectData!$C:$C,0)),"")&amp;";"=";","",IFERROR(INDEX(EffectData!$G:$G,MATCH(N810,EffectData!$C:$C,0)),"")&amp;";")</f>
        <v/>
      </c>
      <c r="P810" t="str">
        <f t="shared" si="1237"/>
        <v>步海阁离莫寻5</v>
      </c>
      <c r="Q810" s="561" t="str">
        <f>IF(IFERROR(INDEX(EffectData!$G:$G,MATCH(P810,EffectData!$C:$C,0)),"")&amp;";"=";","",IFERROR(INDEX(EffectData!$G:$G,MATCH(P810,EffectData!$C:$C,0)),"")&amp;";")</f>
        <v/>
      </c>
      <c r="R810" t="str">
        <f t="shared" si="1238"/>
        <v>步海阁离莫寻6</v>
      </c>
      <c r="S810" s="561" t="str">
        <f>IFERROR(INDEX(EffectData!$G:$G,MATCH(R810,EffectData!$C:$C,0)),"")</f>
        <v/>
      </c>
    </row>
    <row r="811" spans="1:19" x14ac:dyDescent="0.25">
      <c r="A811" s="295">
        <f>VLOOKUP(D811,Sheet3!$C:$AP,40,0)</f>
        <v>3010210</v>
      </c>
      <c r="B811" s="295" t="s">
        <v>213</v>
      </c>
      <c r="C811" s="295" t="s">
        <v>1017</v>
      </c>
      <c r="D811" s="295" t="s">
        <v>1017</v>
      </c>
      <c r="E811" s="295"/>
      <c r="F811" s="295" t="str">
        <f t="shared" si="1232"/>
        <v>301021000;</v>
      </c>
      <c r="G811" s="776">
        <v>0</v>
      </c>
      <c r="H811" s="561" t="str">
        <f t="shared" si="1233"/>
        <v>赶蝉游身环蝉鸣长生1</v>
      </c>
      <c r="I811" s="561" t="str">
        <f>IF(IFERROR(INDEX(EffectData!$G:$G,MATCH(H811,EffectData!$C:$C,0)),"")&amp;";"=";","",IFERROR(INDEX(EffectData!$G:$G,MATCH(H811,EffectData!$C:$C,0)),"")&amp;";")</f>
        <v>301021000;</v>
      </c>
      <c r="J811" s="561" t="str">
        <f t="shared" si="1234"/>
        <v>赶蝉游身环蝉鸣长生2</v>
      </c>
      <c r="K811" s="561" t="str">
        <f>IF(IFERROR(INDEX(EffectData!$G:$G,MATCH(J811,EffectData!$C:$C,0)),"")&amp;";"=";","",IFERROR(INDEX(EffectData!$G:$G,MATCH(J811,EffectData!$C:$C,0)),"")&amp;";")</f>
        <v/>
      </c>
      <c r="L811" s="561" t="str">
        <f t="shared" si="1235"/>
        <v>赶蝉游身环蝉鸣长生3</v>
      </c>
      <c r="M811" s="561" t="str">
        <f>IF(IFERROR(INDEX(EffectData!$G:$G,MATCH(L811,EffectData!$C:$C,0)),"")&amp;";"=";","",IFERROR(INDEX(EffectData!$G:$G,MATCH(L811,EffectData!$C:$C,0)),"")&amp;";")</f>
        <v/>
      </c>
      <c r="N811" s="561" t="str">
        <f t="shared" si="1236"/>
        <v>赶蝉游身环蝉鸣长生4</v>
      </c>
      <c r="O811" s="561" t="str">
        <f>IF(IFERROR(INDEX(EffectData!$G:$G,MATCH(N811,EffectData!$C:$C,0)),"")&amp;";"=";","",IFERROR(INDEX(EffectData!$G:$G,MATCH(N811,EffectData!$C:$C,0)),"")&amp;";")</f>
        <v/>
      </c>
      <c r="P811" t="str">
        <f t="shared" si="1237"/>
        <v>赶蝉游身环蝉鸣长生5</v>
      </c>
      <c r="Q811" s="561" t="str">
        <f>IF(IFERROR(INDEX(EffectData!$G:$G,MATCH(P811,EffectData!$C:$C,0)),"")&amp;";"=";","",IFERROR(INDEX(EffectData!$G:$G,MATCH(P811,EffectData!$C:$C,0)),"")&amp;";")</f>
        <v/>
      </c>
      <c r="R811" t="str">
        <f t="shared" si="1238"/>
        <v>赶蝉游身环蝉鸣长生6</v>
      </c>
      <c r="S811" s="561" t="str">
        <f>IFERROR(INDEX(EffectData!$G:$G,MATCH(R811,EffectData!$C:$C,0)),"")</f>
        <v/>
      </c>
    </row>
    <row r="812" spans="1:19" x14ac:dyDescent="0.25">
      <c r="A812" s="295">
        <f>VLOOKUP(D812,Sheet3!$C:$AP,40,0)</f>
        <v>3010211</v>
      </c>
      <c r="B812" s="295" t="s">
        <v>213</v>
      </c>
      <c r="C812" s="295" t="s">
        <v>1018</v>
      </c>
      <c r="D812" s="295" t="s">
        <v>1018</v>
      </c>
      <c r="E812" s="295"/>
      <c r="F812" s="295" t="str">
        <f t="shared" si="1232"/>
        <v>301021100;</v>
      </c>
      <c r="G812" s="561">
        <v>0</v>
      </c>
      <c r="H812" s="561" t="str">
        <f t="shared" si="1233"/>
        <v>赶蝉游身环游巧世1</v>
      </c>
      <c r="I812" s="561" t="str">
        <f>IF(IFERROR(INDEX(EffectData!$G:$G,MATCH(H812,EffectData!$C:$C,0)),"")&amp;";"=";","",IFERROR(INDEX(EffectData!$G:$G,MATCH(H812,EffectData!$C:$C,0)),"")&amp;";")</f>
        <v>301021100;</v>
      </c>
      <c r="J812" s="561" t="str">
        <f t="shared" si="1234"/>
        <v>赶蝉游身环游巧世2</v>
      </c>
      <c r="K812" s="561" t="str">
        <f>IF(IFERROR(INDEX(EffectData!$G:$G,MATCH(J812,EffectData!$C:$C,0)),"")&amp;";"=";","",IFERROR(INDEX(EffectData!$G:$G,MATCH(J812,EffectData!$C:$C,0)),"")&amp;";")</f>
        <v/>
      </c>
      <c r="L812" s="561" t="str">
        <f t="shared" si="1235"/>
        <v>赶蝉游身环游巧世3</v>
      </c>
      <c r="M812" s="561" t="str">
        <f>IF(IFERROR(INDEX(EffectData!$G:$G,MATCH(L812,EffectData!$C:$C,0)),"")&amp;";"=";","",IFERROR(INDEX(EffectData!$G:$G,MATCH(L812,EffectData!$C:$C,0)),"")&amp;";")</f>
        <v/>
      </c>
      <c r="N812" s="561" t="str">
        <f t="shared" si="1236"/>
        <v>赶蝉游身环游巧世4</v>
      </c>
      <c r="O812" s="561" t="str">
        <f>IF(IFERROR(INDEX(EffectData!$G:$G,MATCH(N812,EffectData!$C:$C,0)),"")&amp;";"=";","",IFERROR(INDEX(EffectData!$G:$G,MATCH(N812,EffectData!$C:$C,0)),"")&amp;";")</f>
        <v/>
      </c>
      <c r="P812" t="str">
        <f t="shared" si="1237"/>
        <v>赶蝉游身环游巧世5</v>
      </c>
      <c r="Q812" s="561" t="str">
        <f>IF(IFERROR(INDEX(EffectData!$G:$G,MATCH(P812,EffectData!$C:$C,0)),"")&amp;";"=";","",IFERROR(INDEX(EffectData!$G:$G,MATCH(P812,EffectData!$C:$C,0)),"")&amp;";")</f>
        <v/>
      </c>
      <c r="R812" t="str">
        <f t="shared" si="1238"/>
        <v>赶蝉游身环游巧世6</v>
      </c>
      <c r="S812" s="561" t="str">
        <f>IFERROR(INDEX(EffectData!$G:$G,MATCH(R812,EffectData!$C:$C,0)),"")</f>
        <v/>
      </c>
    </row>
    <row r="813" spans="1:19" x14ac:dyDescent="0.25">
      <c r="A813" s="295">
        <f>VLOOKUP(D813,Sheet3!$C:$AP,40,0)</f>
        <v>3010410</v>
      </c>
      <c r="B813" s="295" t="s">
        <v>232</v>
      </c>
      <c r="C813" s="295" t="s">
        <v>1019</v>
      </c>
      <c r="D813" s="295" t="s">
        <v>1019</v>
      </c>
      <c r="E813" s="295"/>
      <c r="F813" s="295" t="str">
        <f t="shared" si="1232"/>
        <v>301041000;</v>
      </c>
      <c r="G813" s="776">
        <v>0</v>
      </c>
      <c r="H813" s="561" t="str">
        <f t="shared" si="1233"/>
        <v>洛神踏雪步寒玉暖1</v>
      </c>
      <c r="I813" s="561" t="str">
        <f>IF(IFERROR(INDEX(EffectData!$G:$G,MATCH(H813,EffectData!$C:$C,0)),"")&amp;";"=";","",IFERROR(INDEX(EffectData!$G:$G,MATCH(H813,EffectData!$C:$C,0)),"")&amp;";")</f>
        <v>301041000;</v>
      </c>
      <c r="J813" s="561" t="str">
        <f t="shared" si="1234"/>
        <v>洛神踏雪步寒玉暖2</v>
      </c>
      <c r="K813" s="561" t="str">
        <f>IF(IFERROR(INDEX(EffectData!$G:$G,MATCH(J813,EffectData!$C:$C,0)),"")&amp;";"=";","",IFERROR(INDEX(EffectData!$G:$G,MATCH(J813,EffectData!$C:$C,0)),"")&amp;";")</f>
        <v/>
      </c>
      <c r="L813" s="561" t="str">
        <f t="shared" si="1235"/>
        <v>洛神踏雪步寒玉暖3</v>
      </c>
      <c r="M813" s="561" t="str">
        <f>IF(IFERROR(INDEX(EffectData!$G:$G,MATCH(L813,EffectData!$C:$C,0)),"")&amp;";"=";","",IFERROR(INDEX(EffectData!$G:$G,MATCH(L813,EffectData!$C:$C,0)),"")&amp;";")</f>
        <v/>
      </c>
      <c r="N813" s="561" t="str">
        <f t="shared" si="1236"/>
        <v>洛神踏雪步寒玉暖4</v>
      </c>
      <c r="O813" s="561" t="str">
        <f>IF(IFERROR(INDEX(EffectData!$G:$G,MATCH(N813,EffectData!$C:$C,0)),"")&amp;";"=";","",IFERROR(INDEX(EffectData!$G:$G,MATCH(N813,EffectData!$C:$C,0)),"")&amp;";")</f>
        <v/>
      </c>
      <c r="P813" t="str">
        <f t="shared" si="1237"/>
        <v>洛神踏雪步寒玉暖5</v>
      </c>
      <c r="Q813" s="561" t="str">
        <f>IF(IFERROR(INDEX(EffectData!$G:$G,MATCH(P813,EffectData!$C:$C,0)),"")&amp;";"=";","",IFERROR(INDEX(EffectData!$G:$G,MATCH(P813,EffectData!$C:$C,0)),"")&amp;";")</f>
        <v/>
      </c>
      <c r="R813" t="str">
        <f t="shared" si="1238"/>
        <v>洛神踏雪步寒玉暖6</v>
      </c>
      <c r="S813" s="561" t="str">
        <f>IFERROR(INDEX(EffectData!$G:$G,MATCH(R813,EffectData!$C:$C,0)),"")</f>
        <v/>
      </c>
    </row>
    <row r="814" spans="1:19" x14ac:dyDescent="0.25">
      <c r="A814" s="295">
        <f>VLOOKUP(D814,Sheet3!$C:$AP,40,0)</f>
        <v>3010411</v>
      </c>
      <c r="B814" s="295" t="s">
        <v>232</v>
      </c>
      <c r="C814" s="295" t="s">
        <v>1020</v>
      </c>
      <c r="D814" s="295" t="s">
        <v>1020</v>
      </c>
      <c r="E814" s="295"/>
      <c r="F814" s="295" t="str">
        <f t="shared" si="1232"/>
        <v>301041100;</v>
      </c>
      <c r="G814" s="561">
        <v>0</v>
      </c>
      <c r="H814" s="561" t="str">
        <f t="shared" si="1233"/>
        <v>洛神踏雪步独蹁跹1</v>
      </c>
      <c r="I814" s="561" t="str">
        <f>IF(IFERROR(INDEX(EffectData!$G:$G,MATCH(H814,EffectData!$C:$C,0)),"")&amp;";"=";","",IFERROR(INDEX(EffectData!$G:$G,MATCH(H814,EffectData!$C:$C,0)),"")&amp;";")</f>
        <v>301041100;</v>
      </c>
      <c r="J814" s="561" t="str">
        <f t="shared" si="1234"/>
        <v>洛神踏雪步独蹁跹2</v>
      </c>
      <c r="K814" s="561" t="str">
        <f>IF(IFERROR(INDEX(EffectData!$G:$G,MATCH(J814,EffectData!$C:$C,0)),"")&amp;";"=";","",IFERROR(INDEX(EffectData!$G:$G,MATCH(J814,EffectData!$C:$C,0)),"")&amp;";")</f>
        <v/>
      </c>
      <c r="L814" s="561" t="str">
        <f t="shared" si="1235"/>
        <v>洛神踏雪步独蹁跹3</v>
      </c>
      <c r="M814" s="561" t="str">
        <f>IF(IFERROR(INDEX(EffectData!$G:$G,MATCH(L814,EffectData!$C:$C,0)),"")&amp;";"=";","",IFERROR(INDEX(EffectData!$G:$G,MATCH(L814,EffectData!$C:$C,0)),"")&amp;";")</f>
        <v/>
      </c>
      <c r="N814" s="561" t="str">
        <f t="shared" si="1236"/>
        <v>洛神踏雪步独蹁跹4</v>
      </c>
      <c r="O814" s="561" t="str">
        <f>IF(IFERROR(INDEX(EffectData!$G:$G,MATCH(N814,EffectData!$C:$C,0)),"")&amp;";"=";","",IFERROR(INDEX(EffectData!$G:$G,MATCH(N814,EffectData!$C:$C,0)),"")&amp;";")</f>
        <v/>
      </c>
      <c r="P814" t="str">
        <f t="shared" si="1237"/>
        <v>洛神踏雪步独蹁跹5</v>
      </c>
      <c r="Q814" s="561" t="str">
        <f>IF(IFERROR(INDEX(EffectData!$G:$G,MATCH(P814,EffectData!$C:$C,0)),"")&amp;";"=";","",IFERROR(INDEX(EffectData!$G:$G,MATCH(P814,EffectData!$C:$C,0)),"")&amp;";")</f>
        <v/>
      </c>
      <c r="R814" t="str">
        <f t="shared" si="1238"/>
        <v>洛神踏雪步独蹁跹6</v>
      </c>
      <c r="S814" s="561" t="str">
        <f>IFERROR(INDEX(EffectData!$G:$G,MATCH(R814,EffectData!$C:$C,0)),"")</f>
        <v/>
      </c>
    </row>
    <row r="815" spans="1:19" x14ac:dyDescent="0.25">
      <c r="A815" s="295">
        <f>VLOOKUP(D815,Sheet3!$C:$AP,40,0)</f>
        <v>3010510</v>
      </c>
      <c r="B815" s="295" t="s">
        <v>223</v>
      </c>
      <c r="C815" s="295" t="s">
        <v>1021</v>
      </c>
      <c r="D815" s="295" t="s">
        <v>1021</v>
      </c>
      <c r="E815" s="295"/>
      <c r="F815" s="295" t="str">
        <f t="shared" si="1232"/>
        <v>301051000;</v>
      </c>
      <c r="G815" s="776">
        <v>0</v>
      </c>
      <c r="H815" s="561" t="str">
        <f t="shared" si="1233"/>
        <v>晴梅花步孤寒冷香1</v>
      </c>
      <c r="I815" s="561" t="str">
        <f>IF(IFERROR(INDEX(EffectData!$G:$G,MATCH(H815,EffectData!$C:$C,0)),"")&amp;";"=";","",IFERROR(INDEX(EffectData!$G:$G,MATCH(H815,EffectData!$C:$C,0)),"")&amp;";")</f>
        <v>301051000;</v>
      </c>
      <c r="J815" s="561" t="str">
        <f t="shared" si="1234"/>
        <v>晴梅花步孤寒冷香2</v>
      </c>
      <c r="K815" s="561" t="str">
        <f>IF(IFERROR(INDEX(EffectData!$G:$G,MATCH(J815,EffectData!$C:$C,0)),"")&amp;";"=";","",IFERROR(INDEX(EffectData!$G:$G,MATCH(J815,EffectData!$C:$C,0)),"")&amp;";")</f>
        <v/>
      </c>
      <c r="L815" s="561" t="str">
        <f t="shared" si="1235"/>
        <v>晴梅花步孤寒冷香3</v>
      </c>
      <c r="M815" s="561" t="str">
        <f>IF(IFERROR(INDEX(EffectData!$G:$G,MATCH(L815,EffectData!$C:$C,0)),"")&amp;";"=";","",IFERROR(INDEX(EffectData!$G:$G,MATCH(L815,EffectData!$C:$C,0)),"")&amp;";")</f>
        <v/>
      </c>
      <c r="N815" s="561" t="str">
        <f t="shared" si="1236"/>
        <v>晴梅花步孤寒冷香4</v>
      </c>
      <c r="O815" s="561" t="str">
        <f>IF(IFERROR(INDEX(EffectData!$G:$G,MATCH(N815,EffectData!$C:$C,0)),"")&amp;";"=";","",IFERROR(INDEX(EffectData!$G:$G,MATCH(N815,EffectData!$C:$C,0)),"")&amp;";")</f>
        <v/>
      </c>
      <c r="P815" t="str">
        <f t="shared" si="1237"/>
        <v>晴梅花步孤寒冷香5</v>
      </c>
      <c r="Q815" s="561" t="str">
        <f>IF(IFERROR(INDEX(EffectData!$G:$G,MATCH(P815,EffectData!$C:$C,0)),"")&amp;";"=";","",IFERROR(INDEX(EffectData!$G:$G,MATCH(P815,EffectData!$C:$C,0)),"")&amp;";")</f>
        <v/>
      </c>
      <c r="R815" t="str">
        <f t="shared" si="1238"/>
        <v>晴梅花步孤寒冷香6</v>
      </c>
      <c r="S815" s="561" t="str">
        <f>IFERROR(INDEX(EffectData!$G:$G,MATCH(R815,EffectData!$C:$C,0)),"")</f>
        <v/>
      </c>
    </row>
    <row r="816" spans="1:19" x14ac:dyDescent="0.25">
      <c r="A816" s="295">
        <f>VLOOKUP(D816,Sheet3!$C:$AP,40,0)</f>
        <v>3010511</v>
      </c>
      <c r="B816" s="295" t="s">
        <v>223</v>
      </c>
      <c r="C816" s="295" t="s">
        <v>1022</v>
      </c>
      <c r="D816" s="295" t="s">
        <v>1022</v>
      </c>
      <c r="E816" s="295"/>
      <c r="F816" s="295" t="str">
        <f t="shared" si="1232"/>
        <v>301051100;</v>
      </c>
      <c r="G816" s="561">
        <v>0</v>
      </c>
      <c r="H816" s="561" t="str">
        <f t="shared" si="1233"/>
        <v>晴梅花步凛梅暗来1</v>
      </c>
      <c r="I816" s="561" t="str">
        <f>IF(IFERROR(INDEX(EffectData!$G:$G,MATCH(H816,EffectData!$C:$C,0)),"")&amp;";"=";","",IFERROR(INDEX(EffectData!$G:$G,MATCH(H816,EffectData!$C:$C,0)),"")&amp;";")</f>
        <v>301051100;</v>
      </c>
      <c r="J816" s="561" t="str">
        <f t="shared" si="1234"/>
        <v>晴梅花步凛梅暗来2</v>
      </c>
      <c r="K816" s="561" t="str">
        <f>IF(IFERROR(INDEX(EffectData!$G:$G,MATCH(J816,EffectData!$C:$C,0)),"")&amp;";"=";","",IFERROR(INDEX(EffectData!$G:$G,MATCH(J816,EffectData!$C:$C,0)),"")&amp;";")</f>
        <v/>
      </c>
      <c r="L816" s="561" t="str">
        <f t="shared" si="1235"/>
        <v>晴梅花步凛梅暗来3</v>
      </c>
      <c r="M816" s="561" t="str">
        <f>IF(IFERROR(INDEX(EffectData!$G:$G,MATCH(L816,EffectData!$C:$C,0)),"")&amp;";"=";","",IFERROR(INDEX(EffectData!$G:$G,MATCH(L816,EffectData!$C:$C,0)),"")&amp;";")</f>
        <v/>
      </c>
      <c r="N816" s="561" t="str">
        <f t="shared" si="1236"/>
        <v>晴梅花步凛梅暗来4</v>
      </c>
      <c r="O816" s="561" t="str">
        <f>IF(IFERROR(INDEX(EffectData!$G:$G,MATCH(N816,EffectData!$C:$C,0)),"")&amp;";"=";","",IFERROR(INDEX(EffectData!$G:$G,MATCH(N816,EffectData!$C:$C,0)),"")&amp;";")</f>
        <v/>
      </c>
      <c r="P816" t="str">
        <f t="shared" si="1237"/>
        <v>晴梅花步凛梅暗来5</v>
      </c>
      <c r="Q816" s="561" t="str">
        <f>IF(IFERROR(INDEX(EffectData!$G:$G,MATCH(P816,EffectData!$C:$C,0)),"")&amp;";"=";","",IFERROR(INDEX(EffectData!$G:$G,MATCH(P816,EffectData!$C:$C,0)),"")&amp;";")</f>
        <v/>
      </c>
      <c r="R816" t="str">
        <f t="shared" si="1238"/>
        <v>晴梅花步凛梅暗来6</v>
      </c>
      <c r="S816" s="561" t="str">
        <f>IFERROR(INDEX(EffectData!$G:$G,MATCH(R816,EffectData!$C:$C,0)),"")</f>
        <v/>
      </c>
    </row>
    <row r="817" spans="1:19" x14ac:dyDescent="0.25">
      <c r="A817" s="295">
        <f>VLOOKUP(D817,Sheet3!$C:$AP,40,0)</f>
        <v>3010610</v>
      </c>
      <c r="B817" s="295" t="s">
        <v>241</v>
      </c>
      <c r="C817" s="295" t="s">
        <v>1023</v>
      </c>
      <c r="D817" s="295" t="s">
        <v>1023</v>
      </c>
      <c r="E817" s="295"/>
      <c r="F817" s="295" t="str">
        <f t="shared" si="1232"/>
        <v>301061000;</v>
      </c>
      <c r="G817" s="776">
        <v>0</v>
      </c>
      <c r="H817" s="561" t="str">
        <f t="shared" si="1233"/>
        <v>犰狳穿滚术巧机穿纵1</v>
      </c>
      <c r="I817" s="561" t="str">
        <f>IF(IFERROR(INDEX(EffectData!$G:$G,MATCH(H817,EffectData!$C:$C,0)),"")&amp;";"=";","",IFERROR(INDEX(EffectData!$G:$G,MATCH(H817,EffectData!$C:$C,0)),"")&amp;";")</f>
        <v>301061000;</v>
      </c>
      <c r="J817" s="561" t="str">
        <f t="shared" si="1234"/>
        <v>犰狳穿滚术巧机穿纵2</v>
      </c>
      <c r="K817" s="561" t="str">
        <f>IF(IFERROR(INDEX(EffectData!$G:$G,MATCH(J817,EffectData!$C:$C,0)),"")&amp;";"=";","",IFERROR(INDEX(EffectData!$G:$G,MATCH(J817,EffectData!$C:$C,0)),"")&amp;";")</f>
        <v/>
      </c>
      <c r="L817" s="561" t="str">
        <f t="shared" si="1235"/>
        <v>犰狳穿滚术巧机穿纵3</v>
      </c>
      <c r="M817" s="561" t="str">
        <f>IF(IFERROR(INDEX(EffectData!$G:$G,MATCH(L817,EffectData!$C:$C,0)),"")&amp;";"=";","",IFERROR(INDEX(EffectData!$G:$G,MATCH(L817,EffectData!$C:$C,0)),"")&amp;";")</f>
        <v/>
      </c>
      <c r="N817" s="561" t="str">
        <f t="shared" si="1236"/>
        <v>犰狳穿滚术巧机穿纵4</v>
      </c>
      <c r="O817" s="561" t="str">
        <f>IF(IFERROR(INDEX(EffectData!$G:$G,MATCH(N817,EffectData!$C:$C,0)),"")&amp;";"=";","",IFERROR(INDEX(EffectData!$G:$G,MATCH(N817,EffectData!$C:$C,0)),"")&amp;";")</f>
        <v/>
      </c>
      <c r="P817" t="str">
        <f t="shared" si="1237"/>
        <v>犰狳穿滚术巧机穿纵5</v>
      </c>
      <c r="Q817" s="561" t="str">
        <f>IF(IFERROR(INDEX(EffectData!$G:$G,MATCH(P817,EffectData!$C:$C,0)),"")&amp;";"=";","",IFERROR(INDEX(EffectData!$G:$G,MATCH(P817,EffectData!$C:$C,0)),"")&amp;";")</f>
        <v/>
      </c>
      <c r="R817" t="str">
        <f t="shared" si="1238"/>
        <v>犰狳穿滚术巧机穿纵6</v>
      </c>
      <c r="S817" s="561" t="str">
        <f>IFERROR(INDEX(EffectData!$G:$G,MATCH(R817,EffectData!$C:$C,0)),"")</f>
        <v/>
      </c>
    </row>
    <row r="818" spans="1:19" x14ac:dyDescent="0.25">
      <c r="A818" s="295">
        <f>VLOOKUP(D818,Sheet3!$C:$AP,40,0)</f>
        <v>3010611</v>
      </c>
      <c r="B818" s="295" t="s">
        <v>241</v>
      </c>
      <c r="C818" s="295" t="s">
        <v>1024</v>
      </c>
      <c r="D818" s="295" t="s">
        <v>1024</v>
      </c>
      <c r="E818" s="295"/>
      <c r="F818" s="295" t="str">
        <f t="shared" si="1232"/>
        <v>301061100;</v>
      </c>
      <c r="G818" s="561">
        <v>0</v>
      </c>
      <c r="H818" s="561" t="str">
        <f t="shared" si="1233"/>
        <v>犰狳穿滚术甲胄长存1</v>
      </c>
      <c r="I818" s="561" t="str">
        <f>IF(IFERROR(INDEX(EffectData!$G:$G,MATCH(H818,EffectData!$C:$C,0)),"")&amp;";"=";","",IFERROR(INDEX(EffectData!$G:$G,MATCH(H818,EffectData!$C:$C,0)),"")&amp;";")</f>
        <v>301061100;</v>
      </c>
      <c r="J818" s="561" t="str">
        <f t="shared" si="1234"/>
        <v>犰狳穿滚术甲胄长存2</v>
      </c>
      <c r="K818" s="561" t="str">
        <f>IF(IFERROR(INDEX(EffectData!$G:$G,MATCH(J818,EffectData!$C:$C,0)),"")&amp;";"=";","",IFERROR(INDEX(EffectData!$G:$G,MATCH(J818,EffectData!$C:$C,0)),"")&amp;";")</f>
        <v/>
      </c>
      <c r="L818" s="561" t="str">
        <f t="shared" si="1235"/>
        <v>犰狳穿滚术甲胄长存3</v>
      </c>
      <c r="M818" s="561" t="str">
        <f>IF(IFERROR(INDEX(EffectData!$G:$G,MATCH(L818,EffectData!$C:$C,0)),"")&amp;";"=";","",IFERROR(INDEX(EffectData!$G:$G,MATCH(L818,EffectData!$C:$C,0)),"")&amp;";")</f>
        <v/>
      </c>
      <c r="N818" s="561" t="str">
        <f t="shared" si="1236"/>
        <v>犰狳穿滚术甲胄长存4</v>
      </c>
      <c r="O818" s="561" t="str">
        <f>IF(IFERROR(INDEX(EffectData!$G:$G,MATCH(N818,EffectData!$C:$C,0)),"")&amp;";"=";","",IFERROR(INDEX(EffectData!$G:$G,MATCH(N818,EffectData!$C:$C,0)),"")&amp;";")</f>
        <v/>
      </c>
      <c r="P818" t="str">
        <f t="shared" si="1237"/>
        <v>犰狳穿滚术甲胄长存5</v>
      </c>
      <c r="Q818" s="561" t="str">
        <f>IF(IFERROR(INDEX(EffectData!$G:$G,MATCH(P818,EffectData!$C:$C,0)),"")&amp;";"=";","",IFERROR(INDEX(EffectData!$G:$G,MATCH(P818,EffectData!$C:$C,0)),"")&amp;";")</f>
        <v/>
      </c>
      <c r="R818" t="str">
        <f t="shared" si="1238"/>
        <v>犰狳穿滚术甲胄长存6</v>
      </c>
      <c r="S818" s="561" t="str">
        <f>IFERROR(INDEX(EffectData!$G:$G,MATCH(R818,EffectData!$C:$C,0)),"")</f>
        <v/>
      </c>
    </row>
    <row r="819" spans="1:19" x14ac:dyDescent="0.25">
      <c r="A819" s="295">
        <f>VLOOKUP(D819,Sheet3!$C:$AP,40,0)</f>
        <v>3010710</v>
      </c>
      <c r="B819" s="295" t="s">
        <v>250</v>
      </c>
      <c r="C819" s="295" t="s">
        <v>1025</v>
      </c>
      <c r="D819" s="295" t="s">
        <v>1025</v>
      </c>
      <c r="E819" s="295"/>
      <c r="F819" s="295" t="str">
        <f t="shared" si="1232"/>
        <v>301071000;301071001;</v>
      </c>
      <c r="G819" s="776">
        <v>0</v>
      </c>
      <c r="H819" s="561" t="str">
        <f t="shared" si="1233"/>
        <v>梯云纵云梯阴阳1</v>
      </c>
      <c r="I819" s="561" t="str">
        <f>IF(IFERROR(INDEX(EffectData!$G:$G,MATCH(H819,EffectData!$C:$C,0)),"")&amp;";"=";","",IFERROR(INDEX(EffectData!$G:$G,MATCH(H819,EffectData!$C:$C,0)),"")&amp;";")</f>
        <v>301071000;</v>
      </c>
      <c r="J819" s="561" t="str">
        <f t="shared" si="1234"/>
        <v>梯云纵云梯阴阳2</v>
      </c>
      <c r="K819" s="561" t="str">
        <f>IF(IFERROR(INDEX(EffectData!$G:$G,MATCH(J819,EffectData!$C:$C,0)),"")&amp;";"=";","",IFERROR(INDEX(EffectData!$G:$G,MATCH(J819,EffectData!$C:$C,0)),"")&amp;";")</f>
        <v>301071001;</v>
      </c>
      <c r="L819" s="561" t="str">
        <f t="shared" si="1235"/>
        <v>梯云纵云梯阴阳3</v>
      </c>
      <c r="M819" s="561" t="str">
        <f>IF(IFERROR(INDEX(EffectData!$G:$G,MATCH(L819,EffectData!$C:$C,0)),"")&amp;";"=";","",IFERROR(INDEX(EffectData!$G:$G,MATCH(L819,EffectData!$C:$C,0)),"")&amp;";")</f>
        <v/>
      </c>
      <c r="N819" s="561" t="str">
        <f t="shared" si="1236"/>
        <v>梯云纵云梯阴阳4</v>
      </c>
      <c r="O819" s="561" t="str">
        <f>IF(IFERROR(INDEX(EffectData!$G:$G,MATCH(N819,EffectData!$C:$C,0)),"")&amp;";"=";","",IFERROR(INDEX(EffectData!$G:$G,MATCH(N819,EffectData!$C:$C,0)),"")&amp;";")</f>
        <v/>
      </c>
      <c r="P819" t="str">
        <f t="shared" si="1237"/>
        <v>梯云纵云梯阴阳5</v>
      </c>
      <c r="Q819" s="561" t="str">
        <f>IF(IFERROR(INDEX(EffectData!$G:$G,MATCH(P819,EffectData!$C:$C,0)),"")&amp;";"=";","",IFERROR(INDEX(EffectData!$G:$G,MATCH(P819,EffectData!$C:$C,0)),"")&amp;";")</f>
        <v/>
      </c>
      <c r="R819" t="str">
        <f t="shared" si="1238"/>
        <v>梯云纵云梯阴阳6</v>
      </c>
      <c r="S819" s="561" t="str">
        <f>IFERROR(INDEX(EffectData!$G:$G,MATCH(R819,EffectData!$C:$C,0)),"")</f>
        <v/>
      </c>
    </row>
    <row r="820" spans="1:19" x14ac:dyDescent="0.25">
      <c r="A820" s="295">
        <f>VLOOKUP(D820,Sheet3!$C:$AP,40,0)</f>
        <v>3010711</v>
      </c>
      <c r="B820" s="295" t="s">
        <v>250</v>
      </c>
      <c r="C820" s="295" t="s">
        <v>1026</v>
      </c>
      <c r="D820" s="295" t="s">
        <v>1026</v>
      </c>
      <c r="E820" s="295"/>
      <c r="F820" s="295" t="str">
        <f t="shared" si="1232"/>
        <v>301071100;301071101;</v>
      </c>
      <c r="G820" s="561">
        <v>0</v>
      </c>
      <c r="H820" s="561" t="str">
        <f t="shared" si="1233"/>
        <v>梯云纵凌云归未1</v>
      </c>
      <c r="I820" s="561" t="str">
        <f>IF(IFERROR(INDEX(EffectData!$G:$G,MATCH(H820,EffectData!$C:$C,0)),"")&amp;";"=";","",IFERROR(INDEX(EffectData!$G:$G,MATCH(H820,EffectData!$C:$C,0)),"")&amp;";")</f>
        <v>301071100;</v>
      </c>
      <c r="J820" s="561" t="str">
        <f t="shared" si="1234"/>
        <v>梯云纵凌云归未2</v>
      </c>
      <c r="K820" s="561" t="str">
        <f>IF(IFERROR(INDEX(EffectData!$G:$G,MATCH(J820,EffectData!$C:$C,0)),"")&amp;";"=";","",IFERROR(INDEX(EffectData!$G:$G,MATCH(J820,EffectData!$C:$C,0)),"")&amp;";")</f>
        <v>301071101;</v>
      </c>
      <c r="L820" s="561" t="str">
        <f t="shared" si="1235"/>
        <v>梯云纵凌云归未3</v>
      </c>
      <c r="M820" s="561" t="str">
        <f>IF(IFERROR(INDEX(EffectData!$G:$G,MATCH(L820,EffectData!$C:$C,0)),"")&amp;";"=";","",IFERROR(INDEX(EffectData!$G:$G,MATCH(L820,EffectData!$C:$C,0)),"")&amp;";")</f>
        <v/>
      </c>
      <c r="N820" s="561" t="str">
        <f t="shared" si="1236"/>
        <v>梯云纵凌云归未4</v>
      </c>
      <c r="O820" s="561" t="str">
        <f>IF(IFERROR(INDEX(EffectData!$G:$G,MATCH(N820,EffectData!$C:$C,0)),"")&amp;";"=";","",IFERROR(INDEX(EffectData!$G:$G,MATCH(N820,EffectData!$C:$C,0)),"")&amp;";")</f>
        <v/>
      </c>
      <c r="P820" t="str">
        <f t="shared" si="1237"/>
        <v>梯云纵凌云归未5</v>
      </c>
      <c r="Q820" s="561" t="str">
        <f>IF(IFERROR(INDEX(EffectData!$G:$G,MATCH(P820,EffectData!$C:$C,0)),"")&amp;";"=";","",IFERROR(INDEX(EffectData!$G:$G,MATCH(P820,EffectData!$C:$C,0)),"")&amp;";")</f>
        <v/>
      </c>
      <c r="R820" t="str">
        <f t="shared" si="1238"/>
        <v>梯云纵凌云归未6</v>
      </c>
      <c r="S820" s="561" t="str">
        <f>IFERROR(INDEX(EffectData!$G:$G,MATCH(R820,EffectData!$C:$C,0)),"")</f>
        <v/>
      </c>
    </row>
    <row r="821" spans="1:19" x14ac:dyDescent="0.25">
      <c r="A821" s="295">
        <f>VLOOKUP(D821,Sheet3!$C:$AP,40,0)</f>
        <v>3010810</v>
      </c>
      <c r="B821" s="295" t="s">
        <v>259</v>
      </c>
      <c r="C821" s="295" t="s">
        <v>1027</v>
      </c>
      <c r="D821" s="295" t="s">
        <v>1027</v>
      </c>
      <c r="E821" s="295"/>
      <c r="F821" s="295" t="str">
        <f t="shared" si="1232"/>
        <v>301081000;</v>
      </c>
      <c r="G821" s="776">
        <v>0</v>
      </c>
      <c r="H821" s="561" t="str">
        <f t="shared" si="1233"/>
        <v>魍魉诡步鬼卒宝刹1</v>
      </c>
      <c r="I821" s="561" t="str">
        <f>IF(IFERROR(INDEX(EffectData!$G:$G,MATCH(H821,EffectData!$C:$C,0)),"")&amp;";"=";","",IFERROR(INDEX(EffectData!$G:$G,MATCH(H821,EffectData!$C:$C,0)),"")&amp;";")</f>
        <v>301081000;</v>
      </c>
      <c r="J821" s="561" t="str">
        <f t="shared" si="1234"/>
        <v>魍魉诡步鬼卒宝刹2</v>
      </c>
      <c r="K821" s="561" t="str">
        <f>IF(IFERROR(INDEX(EffectData!$G:$G,MATCH(J821,EffectData!$C:$C,0)),"")&amp;";"=";","",IFERROR(INDEX(EffectData!$G:$G,MATCH(J821,EffectData!$C:$C,0)),"")&amp;";")</f>
        <v/>
      </c>
      <c r="L821" s="561" t="str">
        <f t="shared" si="1235"/>
        <v>魍魉诡步鬼卒宝刹3</v>
      </c>
      <c r="M821" s="561" t="str">
        <f>IF(IFERROR(INDEX(EffectData!$G:$G,MATCH(L821,EffectData!$C:$C,0)),"")&amp;";"=";","",IFERROR(INDEX(EffectData!$G:$G,MATCH(L821,EffectData!$C:$C,0)),"")&amp;";")</f>
        <v/>
      </c>
      <c r="N821" s="561" t="str">
        <f t="shared" si="1236"/>
        <v>魍魉诡步鬼卒宝刹4</v>
      </c>
      <c r="O821" s="561" t="str">
        <f>IF(IFERROR(INDEX(EffectData!$G:$G,MATCH(N821,EffectData!$C:$C,0)),"")&amp;";"=";","",IFERROR(INDEX(EffectData!$G:$G,MATCH(N821,EffectData!$C:$C,0)),"")&amp;";")</f>
        <v/>
      </c>
      <c r="P821" t="str">
        <f t="shared" si="1237"/>
        <v>魍魉诡步鬼卒宝刹5</v>
      </c>
      <c r="Q821" s="561" t="str">
        <f>IF(IFERROR(INDEX(EffectData!$G:$G,MATCH(P821,EffectData!$C:$C,0)),"")&amp;";"=";","",IFERROR(INDEX(EffectData!$G:$G,MATCH(P821,EffectData!$C:$C,0)),"")&amp;";")</f>
        <v/>
      </c>
      <c r="R821" t="str">
        <f t="shared" si="1238"/>
        <v>魍魉诡步鬼卒宝刹6</v>
      </c>
      <c r="S821" s="561" t="str">
        <f>IFERROR(INDEX(EffectData!$G:$G,MATCH(R821,EffectData!$C:$C,0)),"")</f>
        <v/>
      </c>
    </row>
    <row r="822" spans="1:19" x14ac:dyDescent="0.25">
      <c r="A822" s="295">
        <f>VLOOKUP(D822,Sheet3!$C:$AP,40,0)</f>
        <v>3010811</v>
      </c>
      <c r="B822" s="295" t="s">
        <v>259</v>
      </c>
      <c r="C822" s="295" t="s">
        <v>1028</v>
      </c>
      <c r="D822" s="295" t="s">
        <v>1028</v>
      </c>
      <c r="E822" s="295"/>
      <c r="F822" s="295" t="str">
        <f t="shared" si="1232"/>
        <v>301081100;</v>
      </c>
      <c r="G822" s="561">
        <v>0</v>
      </c>
      <c r="H822" s="561" t="str">
        <f t="shared" si="1233"/>
        <v>魍魉诡步离魂引1</v>
      </c>
      <c r="I822" s="561" t="str">
        <f>IF(IFERROR(INDEX(EffectData!$G:$G,MATCH(H822,EffectData!$C:$C,0)),"")&amp;";"=";","",IFERROR(INDEX(EffectData!$G:$G,MATCH(H822,EffectData!$C:$C,0)),"")&amp;";")</f>
        <v>301081100;</v>
      </c>
      <c r="J822" s="561" t="str">
        <f t="shared" si="1234"/>
        <v>魍魉诡步离魂引2</v>
      </c>
      <c r="K822" s="561" t="str">
        <f>IF(IFERROR(INDEX(EffectData!$G:$G,MATCH(J822,EffectData!$C:$C,0)),"")&amp;";"=";","",IFERROR(INDEX(EffectData!$G:$G,MATCH(J822,EffectData!$C:$C,0)),"")&amp;";")</f>
        <v/>
      </c>
      <c r="L822" s="561" t="str">
        <f t="shared" si="1235"/>
        <v>魍魉诡步离魂引3</v>
      </c>
      <c r="M822" s="561" t="str">
        <f>IF(IFERROR(INDEX(EffectData!$G:$G,MATCH(L822,EffectData!$C:$C,0)),"")&amp;";"=";","",IFERROR(INDEX(EffectData!$G:$G,MATCH(L822,EffectData!$C:$C,0)),"")&amp;";")</f>
        <v/>
      </c>
      <c r="N822" s="561" t="str">
        <f t="shared" si="1236"/>
        <v>魍魉诡步离魂引4</v>
      </c>
      <c r="O822" s="561" t="str">
        <f>IF(IFERROR(INDEX(EffectData!$G:$G,MATCH(N822,EffectData!$C:$C,0)),"")&amp;";"=";","",IFERROR(INDEX(EffectData!$G:$G,MATCH(N822,EffectData!$C:$C,0)),"")&amp;";")</f>
        <v/>
      </c>
      <c r="P822" t="str">
        <f t="shared" si="1237"/>
        <v>魍魉诡步离魂引5</v>
      </c>
      <c r="Q822" s="561" t="str">
        <f>IF(IFERROR(INDEX(EffectData!$G:$G,MATCH(P822,EffectData!$C:$C,0)),"")&amp;";"=";","",IFERROR(INDEX(EffectData!$G:$G,MATCH(P822,EffectData!$C:$C,0)),"")&amp;";")</f>
        <v/>
      </c>
      <c r="R822" t="str">
        <f t="shared" si="1238"/>
        <v>魍魉诡步离魂引6</v>
      </c>
      <c r="S822" s="561" t="str">
        <f>IFERROR(INDEX(EffectData!$G:$G,MATCH(R822,EffectData!$C:$C,0)),"")</f>
        <v/>
      </c>
    </row>
    <row r="823" spans="1:19" x14ac:dyDescent="0.25">
      <c r="A823" s="295">
        <f>VLOOKUP(D823,Sheet3!$C:$AP,40,0)</f>
        <v>3010910</v>
      </c>
      <c r="B823" s="295" t="s">
        <v>269</v>
      </c>
      <c r="C823" s="295" t="s">
        <v>1029</v>
      </c>
      <c r="D823" s="295" t="s">
        <v>1029</v>
      </c>
      <c r="E823" s="295"/>
      <c r="F823" s="295" t="str">
        <f t="shared" si="1232"/>
        <v>301091000;</v>
      </c>
      <c r="G823" s="776">
        <v>0</v>
      </c>
      <c r="H823" s="561" t="str">
        <f t="shared" si="1233"/>
        <v>燕纵步燕巧1</v>
      </c>
      <c r="I823" s="561" t="str">
        <f>IF(IFERROR(INDEX(EffectData!$G:$G,MATCH(H823,EffectData!$C:$C,0)),"")&amp;";"=";","",IFERROR(INDEX(EffectData!$G:$G,MATCH(H823,EffectData!$C:$C,0)),"")&amp;";")</f>
        <v>301091000;</v>
      </c>
      <c r="J823" s="561" t="str">
        <f t="shared" si="1234"/>
        <v>燕纵步燕巧2</v>
      </c>
      <c r="K823" s="561" t="str">
        <f>IF(IFERROR(INDEX(EffectData!$G:$G,MATCH(J823,EffectData!$C:$C,0)),"")&amp;";"=";","",IFERROR(INDEX(EffectData!$G:$G,MATCH(J823,EffectData!$C:$C,0)),"")&amp;";")</f>
        <v/>
      </c>
      <c r="L823" s="561" t="str">
        <f t="shared" si="1235"/>
        <v>燕纵步燕巧3</v>
      </c>
      <c r="M823" s="561" t="str">
        <f>IF(IFERROR(INDEX(EffectData!$G:$G,MATCH(L823,EffectData!$C:$C,0)),"")&amp;";"=";","",IFERROR(INDEX(EffectData!$G:$G,MATCH(L823,EffectData!$C:$C,0)),"")&amp;";")</f>
        <v/>
      </c>
      <c r="N823" s="561" t="str">
        <f t="shared" si="1236"/>
        <v>燕纵步燕巧4</v>
      </c>
      <c r="O823" s="561" t="str">
        <f>IF(IFERROR(INDEX(EffectData!$G:$G,MATCH(N823,EffectData!$C:$C,0)),"")&amp;";"=";","",IFERROR(INDEX(EffectData!$G:$G,MATCH(N823,EffectData!$C:$C,0)),"")&amp;";")</f>
        <v/>
      </c>
      <c r="P823" t="str">
        <f t="shared" si="1237"/>
        <v>燕纵步燕巧5</v>
      </c>
      <c r="Q823" s="561" t="str">
        <f>IF(IFERROR(INDEX(EffectData!$G:$G,MATCH(P823,EffectData!$C:$C,0)),"")&amp;";"=";","",IFERROR(INDEX(EffectData!$G:$G,MATCH(P823,EffectData!$C:$C,0)),"")&amp;";")</f>
        <v/>
      </c>
      <c r="R823" t="str">
        <f t="shared" si="1238"/>
        <v>燕纵步燕巧6</v>
      </c>
      <c r="S823" s="561" t="str">
        <f>IFERROR(INDEX(EffectData!$G:$G,MATCH(R823,EffectData!$C:$C,0)),"")</f>
        <v/>
      </c>
    </row>
    <row r="824" spans="1:19" x14ac:dyDescent="0.25">
      <c r="A824" s="295">
        <f>VLOOKUP(D824,Sheet3!$C:$AP,40,0)</f>
        <v>3010911</v>
      </c>
      <c r="B824" s="295" t="s">
        <v>269</v>
      </c>
      <c r="C824" s="295" t="s">
        <v>1030</v>
      </c>
      <c r="D824" s="295" t="s">
        <v>1030</v>
      </c>
      <c r="E824" s="295"/>
      <c r="F824" s="295" t="str">
        <f t="shared" si="1232"/>
        <v>301091100;</v>
      </c>
      <c r="G824" s="561">
        <v>0</v>
      </c>
      <c r="H824" s="561" t="str">
        <f t="shared" si="1233"/>
        <v>燕纵步身燕轻云1</v>
      </c>
      <c r="I824" s="561" t="str">
        <f>IF(IFERROR(INDEX(EffectData!$G:$G,MATCH(H824,EffectData!$C:$C,0)),"")&amp;";"=";","",IFERROR(INDEX(EffectData!$G:$G,MATCH(H824,EffectData!$C:$C,0)),"")&amp;";")</f>
        <v>301091100;</v>
      </c>
      <c r="J824" s="561" t="str">
        <f t="shared" si="1234"/>
        <v>燕纵步身燕轻云2</v>
      </c>
      <c r="K824" s="561" t="str">
        <f>IF(IFERROR(INDEX(EffectData!$G:$G,MATCH(J824,EffectData!$C:$C,0)),"")&amp;";"=";","",IFERROR(INDEX(EffectData!$G:$G,MATCH(J824,EffectData!$C:$C,0)),"")&amp;";")</f>
        <v/>
      </c>
      <c r="L824" s="561" t="str">
        <f t="shared" si="1235"/>
        <v>燕纵步身燕轻云3</v>
      </c>
      <c r="M824" s="561" t="str">
        <f>IF(IFERROR(INDEX(EffectData!$G:$G,MATCH(L824,EffectData!$C:$C,0)),"")&amp;";"=";","",IFERROR(INDEX(EffectData!$G:$G,MATCH(L824,EffectData!$C:$C,0)),"")&amp;";")</f>
        <v/>
      </c>
      <c r="N824" s="561" t="str">
        <f t="shared" si="1236"/>
        <v>燕纵步身燕轻云4</v>
      </c>
      <c r="O824" s="561" t="str">
        <f>IF(IFERROR(INDEX(EffectData!$G:$G,MATCH(N824,EffectData!$C:$C,0)),"")&amp;";"=";","",IFERROR(INDEX(EffectData!$G:$G,MATCH(N824,EffectData!$C:$C,0)),"")&amp;";")</f>
        <v/>
      </c>
      <c r="P824" t="str">
        <f t="shared" si="1237"/>
        <v>燕纵步身燕轻云5</v>
      </c>
      <c r="Q824" s="561" t="str">
        <f>IF(IFERROR(INDEX(EffectData!$G:$G,MATCH(P824,EffectData!$C:$C,0)),"")&amp;";"=";","",IFERROR(INDEX(EffectData!$G:$G,MATCH(P824,EffectData!$C:$C,0)),"")&amp;";")</f>
        <v/>
      </c>
      <c r="R824" t="str">
        <f t="shared" si="1238"/>
        <v>燕纵步身燕轻云6</v>
      </c>
      <c r="S824" s="561" t="str">
        <f>IFERROR(INDEX(EffectData!$G:$G,MATCH(R824,EffectData!$C:$C,0)),"")</f>
        <v/>
      </c>
    </row>
    <row r="825" spans="1:19" x14ac:dyDescent="0.25">
      <c r="A825" s="295">
        <f>VLOOKUP(D825,Sheet3!$C:$AP,40,0)</f>
        <v>3011010</v>
      </c>
      <c r="B825" s="295" t="s">
        <v>278</v>
      </c>
      <c r="C825" s="295" t="s">
        <v>1031</v>
      </c>
      <c r="D825" s="295" t="s">
        <v>1031</v>
      </c>
      <c r="E825" s="295"/>
      <c r="F825" s="295" t="str">
        <f t="shared" si="1232"/>
        <v>301101000;</v>
      </c>
      <c r="G825" s="776">
        <v>0</v>
      </c>
      <c r="H825" s="561" t="str">
        <f t="shared" si="1233"/>
        <v>长亭远寄远遥红尘1</v>
      </c>
      <c r="I825" s="561" t="str">
        <f>IF(IFERROR(INDEX(EffectData!$G:$G,MATCH(H825,EffectData!$C:$C,0)),"")&amp;";"=";","",IFERROR(INDEX(EffectData!$G:$G,MATCH(H825,EffectData!$C:$C,0)),"")&amp;";")</f>
        <v>301101000;</v>
      </c>
      <c r="J825" s="561" t="str">
        <f t="shared" si="1234"/>
        <v>长亭远寄远遥红尘2</v>
      </c>
      <c r="K825" s="561" t="str">
        <f>IF(IFERROR(INDEX(EffectData!$G:$G,MATCH(J825,EffectData!$C:$C,0)),"")&amp;";"=";","",IFERROR(INDEX(EffectData!$G:$G,MATCH(J825,EffectData!$C:$C,0)),"")&amp;";")</f>
        <v/>
      </c>
      <c r="L825" s="561" t="str">
        <f t="shared" si="1235"/>
        <v>长亭远寄远遥红尘3</v>
      </c>
      <c r="M825" s="561" t="str">
        <f>IF(IFERROR(INDEX(EffectData!$G:$G,MATCH(L825,EffectData!$C:$C,0)),"")&amp;";"=";","",IFERROR(INDEX(EffectData!$G:$G,MATCH(L825,EffectData!$C:$C,0)),"")&amp;";")</f>
        <v/>
      </c>
      <c r="N825" s="561" t="str">
        <f t="shared" si="1236"/>
        <v>长亭远寄远遥红尘4</v>
      </c>
      <c r="O825" s="561" t="str">
        <f>IF(IFERROR(INDEX(EffectData!$G:$G,MATCH(N825,EffectData!$C:$C,0)),"")&amp;";"=";","",IFERROR(INDEX(EffectData!$G:$G,MATCH(N825,EffectData!$C:$C,0)),"")&amp;";")</f>
        <v/>
      </c>
      <c r="P825" t="str">
        <f t="shared" si="1237"/>
        <v>长亭远寄远遥红尘5</v>
      </c>
      <c r="Q825" s="561" t="str">
        <f>IF(IFERROR(INDEX(EffectData!$G:$G,MATCH(P825,EffectData!$C:$C,0)),"")&amp;";"=";","",IFERROR(INDEX(EffectData!$G:$G,MATCH(P825,EffectData!$C:$C,0)),"")&amp;";")</f>
        <v/>
      </c>
      <c r="R825" t="str">
        <f t="shared" si="1238"/>
        <v>长亭远寄远遥红尘6</v>
      </c>
      <c r="S825" s="561" t="str">
        <f>IFERROR(INDEX(EffectData!$G:$G,MATCH(R825,EffectData!$C:$C,0)),"")</f>
        <v/>
      </c>
    </row>
    <row r="826" spans="1:19" x14ac:dyDescent="0.25">
      <c r="A826" s="295">
        <f>VLOOKUP(D826,Sheet3!$C:$AP,40,0)</f>
        <v>3011011</v>
      </c>
      <c r="B826" s="295" t="s">
        <v>278</v>
      </c>
      <c r="C826" s="295" t="s">
        <v>1032</v>
      </c>
      <c r="D826" s="295" t="s">
        <v>1032</v>
      </c>
      <c r="E826" s="295"/>
      <c r="F826" s="295" t="str">
        <f t="shared" si="1232"/>
        <v>301101100;</v>
      </c>
      <c r="G826" s="561">
        <v>0</v>
      </c>
      <c r="H826" s="561" t="str">
        <f t="shared" si="1233"/>
        <v>长亭远寄长关固别1</v>
      </c>
      <c r="I826" s="561" t="str">
        <f>IF(IFERROR(INDEX(EffectData!$G:$G,MATCH(H826,EffectData!$C:$C,0)),"")&amp;";"=";","",IFERROR(INDEX(EffectData!$G:$G,MATCH(H826,EffectData!$C:$C,0)),"")&amp;";")</f>
        <v>301101100;</v>
      </c>
      <c r="J826" s="561" t="str">
        <f t="shared" si="1234"/>
        <v>长亭远寄长关固别2</v>
      </c>
      <c r="K826" s="561" t="str">
        <f>IF(IFERROR(INDEX(EffectData!$G:$G,MATCH(J826,EffectData!$C:$C,0)),"")&amp;";"=";","",IFERROR(INDEX(EffectData!$G:$G,MATCH(J826,EffectData!$C:$C,0)),"")&amp;";")</f>
        <v/>
      </c>
      <c r="L826" s="561" t="str">
        <f t="shared" si="1235"/>
        <v>长亭远寄长关固别3</v>
      </c>
      <c r="M826" s="561" t="str">
        <f>IF(IFERROR(INDEX(EffectData!$G:$G,MATCH(L826,EffectData!$C:$C,0)),"")&amp;";"=";","",IFERROR(INDEX(EffectData!$G:$G,MATCH(L826,EffectData!$C:$C,0)),"")&amp;";")</f>
        <v/>
      </c>
      <c r="N826" s="561" t="str">
        <f t="shared" si="1236"/>
        <v>长亭远寄长关固别4</v>
      </c>
      <c r="O826" s="561" t="str">
        <f>IF(IFERROR(INDEX(EffectData!$G:$G,MATCH(N826,EffectData!$C:$C,0)),"")&amp;";"=";","",IFERROR(INDEX(EffectData!$G:$G,MATCH(N826,EffectData!$C:$C,0)),"")&amp;";")</f>
        <v/>
      </c>
      <c r="P826" t="str">
        <f t="shared" si="1237"/>
        <v>长亭远寄长关固别5</v>
      </c>
      <c r="Q826" s="561" t="str">
        <f>IF(IFERROR(INDEX(EffectData!$G:$G,MATCH(P826,EffectData!$C:$C,0)),"")&amp;";"=";","",IFERROR(INDEX(EffectData!$G:$G,MATCH(P826,EffectData!$C:$C,0)),"")&amp;";")</f>
        <v/>
      </c>
      <c r="R826" t="str">
        <f t="shared" si="1238"/>
        <v>长亭远寄长关固别6</v>
      </c>
      <c r="S826" s="561" t="str">
        <f>IFERROR(INDEX(EffectData!$G:$G,MATCH(R826,EffectData!$C:$C,0)),"")</f>
        <v/>
      </c>
    </row>
    <row r="827" spans="1:19" x14ac:dyDescent="0.25">
      <c r="A827" s="295">
        <f>VLOOKUP(D827,Sheet3!$C:$AP,40,0)</f>
        <v>3011210</v>
      </c>
      <c r="B827" s="295" t="s">
        <v>295</v>
      </c>
      <c r="C827" s="295" t="s">
        <v>1033</v>
      </c>
      <c r="D827" s="295" t="s">
        <v>1033</v>
      </c>
      <c r="E827" s="295"/>
      <c r="F827" s="295" t="str">
        <f t="shared" si="1232"/>
        <v>301121000;</v>
      </c>
      <c r="G827" s="776">
        <v>0</v>
      </c>
      <c r="H827" s="561" t="str">
        <f t="shared" si="1233"/>
        <v>凌波微步凌波寒1</v>
      </c>
      <c r="I827" s="561" t="str">
        <f>IF(IFERROR(INDEX(EffectData!$G:$G,MATCH(H827,EffectData!$C:$C,0)),"")&amp;";"=";","",IFERROR(INDEX(EffectData!$G:$G,MATCH(H827,EffectData!$C:$C,0)),"")&amp;";")</f>
        <v>301121000;</v>
      </c>
      <c r="J827" s="561" t="str">
        <f t="shared" si="1234"/>
        <v>凌波微步凌波寒2</v>
      </c>
      <c r="K827" s="561" t="str">
        <f>IF(IFERROR(INDEX(EffectData!$G:$G,MATCH(J827,EffectData!$C:$C,0)),"")&amp;";"=";","",IFERROR(INDEX(EffectData!$G:$G,MATCH(J827,EffectData!$C:$C,0)),"")&amp;";")</f>
        <v/>
      </c>
      <c r="L827" s="561" t="str">
        <f t="shared" si="1235"/>
        <v>凌波微步凌波寒3</v>
      </c>
      <c r="M827" s="561" t="str">
        <f>IF(IFERROR(INDEX(EffectData!$G:$G,MATCH(L827,EffectData!$C:$C,0)),"")&amp;";"=";","",IFERROR(INDEX(EffectData!$G:$G,MATCH(L827,EffectData!$C:$C,0)),"")&amp;";")</f>
        <v/>
      </c>
      <c r="N827" s="561" t="str">
        <f t="shared" si="1236"/>
        <v>凌波微步凌波寒4</v>
      </c>
      <c r="O827" s="561" t="str">
        <f>IF(IFERROR(INDEX(EffectData!$G:$G,MATCH(N827,EffectData!$C:$C,0)),"")&amp;";"=";","",IFERROR(INDEX(EffectData!$G:$G,MATCH(N827,EffectData!$C:$C,0)),"")&amp;";")</f>
        <v/>
      </c>
      <c r="P827" t="str">
        <f t="shared" si="1237"/>
        <v>凌波微步凌波寒5</v>
      </c>
      <c r="Q827" s="561" t="str">
        <f>IF(IFERROR(INDEX(EffectData!$G:$G,MATCH(P827,EffectData!$C:$C,0)),"")&amp;";"=";","",IFERROR(INDEX(EffectData!$G:$G,MATCH(P827,EffectData!$C:$C,0)),"")&amp;";")</f>
        <v/>
      </c>
      <c r="R827" t="str">
        <f t="shared" si="1238"/>
        <v>凌波微步凌波寒6</v>
      </c>
      <c r="S827" s="561" t="str">
        <f>IFERROR(INDEX(EffectData!$G:$G,MATCH(R827,EffectData!$C:$C,0)),"")</f>
        <v/>
      </c>
    </row>
    <row r="828" spans="1:19" x14ac:dyDescent="0.25">
      <c r="A828" s="295">
        <f>VLOOKUP(D828,Sheet3!$C:$AP,40,0)</f>
        <v>3011211</v>
      </c>
      <c r="B828" s="295" t="s">
        <v>295</v>
      </c>
      <c r="C828" s="295" t="s">
        <v>1034</v>
      </c>
      <c r="D828" s="295" t="s">
        <v>1034</v>
      </c>
      <c r="E828" s="295"/>
      <c r="F828" s="295" t="str">
        <f t="shared" si="1232"/>
        <v>301121100;</v>
      </c>
      <c r="G828" s="561">
        <v>0</v>
      </c>
      <c r="H828" s="561" t="str">
        <f t="shared" si="1233"/>
        <v>凌波微步生尘同光1</v>
      </c>
      <c r="I828" s="561" t="str">
        <f>IF(IFERROR(INDEX(EffectData!$G:$G,MATCH(H828,EffectData!$C:$C,0)),"")&amp;";"=";","",IFERROR(INDEX(EffectData!$G:$G,MATCH(H828,EffectData!$C:$C,0)),"")&amp;";")</f>
        <v>301121100;</v>
      </c>
      <c r="J828" s="561" t="str">
        <f t="shared" si="1234"/>
        <v>凌波微步生尘同光2</v>
      </c>
      <c r="K828" s="561" t="str">
        <f>IF(IFERROR(INDEX(EffectData!$G:$G,MATCH(J828,EffectData!$C:$C,0)),"")&amp;";"=";","",IFERROR(INDEX(EffectData!$G:$G,MATCH(J828,EffectData!$C:$C,0)),"")&amp;";")</f>
        <v/>
      </c>
      <c r="L828" s="561" t="str">
        <f t="shared" si="1235"/>
        <v>凌波微步生尘同光3</v>
      </c>
      <c r="M828" s="561" t="str">
        <f>IF(IFERROR(INDEX(EffectData!$G:$G,MATCH(L828,EffectData!$C:$C,0)),"")&amp;";"=";","",IFERROR(INDEX(EffectData!$G:$G,MATCH(L828,EffectData!$C:$C,0)),"")&amp;";")</f>
        <v/>
      </c>
      <c r="N828" s="561" t="str">
        <f t="shared" si="1236"/>
        <v>凌波微步生尘同光4</v>
      </c>
      <c r="O828" s="561" t="str">
        <f>IF(IFERROR(INDEX(EffectData!$G:$G,MATCH(N828,EffectData!$C:$C,0)),"")&amp;";"=";","",IFERROR(INDEX(EffectData!$G:$G,MATCH(N828,EffectData!$C:$C,0)),"")&amp;";")</f>
        <v/>
      </c>
      <c r="P828" t="str">
        <f t="shared" si="1237"/>
        <v>凌波微步生尘同光5</v>
      </c>
      <c r="Q828" s="561" t="str">
        <f>IF(IFERROR(INDEX(EffectData!$G:$G,MATCH(P828,EffectData!$C:$C,0)),"")&amp;";"=";","",IFERROR(INDEX(EffectData!$G:$G,MATCH(P828,EffectData!$C:$C,0)),"")&amp;";")</f>
        <v/>
      </c>
      <c r="R828" t="str">
        <f t="shared" si="1238"/>
        <v>凌波微步生尘同光6</v>
      </c>
      <c r="S828" s="561" t="str">
        <f>IFERROR(INDEX(EffectData!$G:$G,MATCH(R828,EffectData!$C:$C,0)),"")</f>
        <v/>
      </c>
    </row>
    <row r="829" spans="1:19" x14ac:dyDescent="0.25">
      <c r="A829" s="295">
        <f>VLOOKUP(D829,Sheet3!$C:$AP,40,0)</f>
        <v>3011110</v>
      </c>
      <c r="B829" s="295" t="s">
        <v>287</v>
      </c>
      <c r="C829" s="295" t="s">
        <v>1035</v>
      </c>
      <c r="D829" s="295" t="s">
        <v>1035</v>
      </c>
      <c r="E829" s="295"/>
      <c r="F829" s="295" t="str">
        <f t="shared" si="1232"/>
        <v>301111000;</v>
      </c>
      <c r="G829" s="776">
        <v>0</v>
      </c>
      <c r="H829" s="561" t="str">
        <f t="shared" si="1233"/>
        <v>巫蟒堕月蛇巫饮1</v>
      </c>
      <c r="I829" s="561" t="str">
        <f>IF(IFERROR(INDEX(EffectData!$G:$G,MATCH(H829,EffectData!$C:$C,0)),"")&amp;";"=";","",IFERROR(INDEX(EffectData!$G:$G,MATCH(H829,EffectData!$C:$C,0)),"")&amp;";")</f>
        <v>301111000;</v>
      </c>
      <c r="J829" s="561" t="str">
        <f t="shared" si="1234"/>
        <v>巫蟒堕月蛇巫饮2</v>
      </c>
      <c r="K829" s="561" t="str">
        <f>IF(IFERROR(INDEX(EffectData!$G:$G,MATCH(J829,EffectData!$C:$C,0)),"")&amp;";"=";","",IFERROR(INDEX(EffectData!$G:$G,MATCH(J829,EffectData!$C:$C,0)),"")&amp;";")</f>
        <v/>
      </c>
      <c r="L829" s="561" t="str">
        <f t="shared" si="1235"/>
        <v>巫蟒堕月蛇巫饮3</v>
      </c>
      <c r="M829" s="561" t="str">
        <f>IF(IFERROR(INDEX(EffectData!$G:$G,MATCH(L829,EffectData!$C:$C,0)),"")&amp;";"=";","",IFERROR(INDEX(EffectData!$G:$G,MATCH(L829,EffectData!$C:$C,0)),"")&amp;";")</f>
        <v/>
      </c>
      <c r="N829" s="561" t="str">
        <f t="shared" si="1236"/>
        <v>巫蟒堕月蛇巫饮4</v>
      </c>
      <c r="O829" s="561" t="str">
        <f>IF(IFERROR(INDEX(EffectData!$G:$G,MATCH(N829,EffectData!$C:$C,0)),"")&amp;";"=";","",IFERROR(INDEX(EffectData!$G:$G,MATCH(N829,EffectData!$C:$C,0)),"")&amp;";")</f>
        <v/>
      </c>
      <c r="P829" t="str">
        <f t="shared" si="1237"/>
        <v>巫蟒堕月蛇巫饮5</v>
      </c>
      <c r="Q829" s="561" t="str">
        <f>IF(IFERROR(INDEX(EffectData!$G:$G,MATCH(P829,EffectData!$C:$C,0)),"")&amp;";"=";","",IFERROR(INDEX(EffectData!$G:$G,MATCH(P829,EffectData!$C:$C,0)),"")&amp;";")</f>
        <v/>
      </c>
      <c r="R829" t="str">
        <f t="shared" si="1238"/>
        <v>巫蟒堕月蛇巫饮6</v>
      </c>
      <c r="S829" s="561" t="str">
        <f>IFERROR(INDEX(EffectData!$G:$G,MATCH(R829,EffectData!$C:$C,0)),"")</f>
        <v/>
      </c>
    </row>
    <row r="830" spans="1:19" x14ac:dyDescent="0.25">
      <c r="A830" s="295">
        <f>VLOOKUP(D830,Sheet3!$C:$AP,40,0)</f>
        <v>3011111</v>
      </c>
      <c r="B830" s="295" t="s">
        <v>287</v>
      </c>
      <c r="C830" s="295" t="s">
        <v>1036</v>
      </c>
      <c r="D830" s="295" t="s">
        <v>1036</v>
      </c>
      <c r="E830" s="295"/>
      <c r="F830" s="295" t="str">
        <f t="shared" si="1232"/>
        <v>301111100;</v>
      </c>
      <c r="G830" s="561">
        <v>0</v>
      </c>
      <c r="H830" s="561" t="str">
        <f t="shared" si="1233"/>
        <v>巫蟒堕月化娲身1</v>
      </c>
      <c r="I830" s="561" t="str">
        <f>IF(IFERROR(INDEX(EffectData!$G:$G,MATCH(H830,EffectData!$C:$C,0)),"")&amp;";"=";","",IFERROR(INDEX(EffectData!$G:$G,MATCH(H830,EffectData!$C:$C,0)),"")&amp;";")</f>
        <v>301111100;</v>
      </c>
      <c r="J830" s="561" t="str">
        <f t="shared" si="1234"/>
        <v>巫蟒堕月化娲身2</v>
      </c>
      <c r="K830" s="561" t="str">
        <f>IF(IFERROR(INDEX(EffectData!$G:$G,MATCH(J830,EffectData!$C:$C,0)),"")&amp;";"=";","",IFERROR(INDEX(EffectData!$G:$G,MATCH(J830,EffectData!$C:$C,0)),"")&amp;";")</f>
        <v/>
      </c>
      <c r="L830" s="561" t="str">
        <f t="shared" si="1235"/>
        <v>巫蟒堕月化娲身3</v>
      </c>
      <c r="M830" s="561" t="str">
        <f>IF(IFERROR(INDEX(EffectData!$G:$G,MATCH(L830,EffectData!$C:$C,0)),"")&amp;";"=";","",IFERROR(INDEX(EffectData!$G:$G,MATCH(L830,EffectData!$C:$C,0)),"")&amp;";")</f>
        <v/>
      </c>
      <c r="N830" s="561" t="str">
        <f t="shared" si="1236"/>
        <v>巫蟒堕月化娲身4</v>
      </c>
      <c r="O830" s="561" t="str">
        <f>IF(IFERROR(INDEX(EffectData!$G:$G,MATCH(N830,EffectData!$C:$C,0)),"")&amp;";"=";","",IFERROR(INDEX(EffectData!$G:$G,MATCH(N830,EffectData!$C:$C,0)),"")&amp;";")</f>
        <v/>
      </c>
      <c r="P830" t="str">
        <f t="shared" si="1237"/>
        <v>巫蟒堕月化娲身5</v>
      </c>
      <c r="Q830" s="561" t="str">
        <f>IF(IFERROR(INDEX(EffectData!$G:$G,MATCH(P830,EffectData!$C:$C,0)),"")&amp;";"=";","",IFERROR(INDEX(EffectData!$G:$G,MATCH(P830,EffectData!$C:$C,0)),"")&amp;";")</f>
        <v/>
      </c>
      <c r="R830" t="str">
        <f t="shared" si="1238"/>
        <v>巫蟒堕月化娲身6</v>
      </c>
      <c r="S830" s="561" t="str">
        <f>IFERROR(INDEX(EffectData!$G:$G,MATCH(R830,EffectData!$C:$C,0)),"")</f>
        <v/>
      </c>
    </row>
    <row r="831" spans="1:19" x14ac:dyDescent="0.25">
      <c r="A831" s="295">
        <f>VLOOKUP(D831,Sheet3!$C:$AP,40,0)</f>
        <v>3011310</v>
      </c>
      <c r="B831" s="295" t="s">
        <v>304</v>
      </c>
      <c r="C831" s="295" t="s">
        <v>1037</v>
      </c>
      <c r="D831" s="295" t="s">
        <v>1037</v>
      </c>
      <c r="E831" s="295"/>
      <c r="F831" s="295" t="str">
        <f t="shared" si="1232"/>
        <v>301131000;</v>
      </c>
      <c r="G831" s="776">
        <v>0</v>
      </c>
      <c r="H831" s="561" t="str">
        <f t="shared" si="1233"/>
        <v>紫乌啸凤图凤鸣岐山1</v>
      </c>
      <c r="I831" s="561" t="str">
        <f>IF(IFERROR(INDEX(EffectData!$G:$G,MATCH(H831,EffectData!$C:$C,0)),"")&amp;";"=";","",IFERROR(INDEX(EffectData!$G:$G,MATCH(H831,EffectData!$C:$C,0)),"")&amp;";")</f>
        <v>301131000;</v>
      </c>
      <c r="J831" s="561" t="str">
        <f t="shared" si="1234"/>
        <v>紫乌啸凤图凤鸣岐山2</v>
      </c>
      <c r="K831" s="561" t="str">
        <f>IF(IFERROR(INDEX(EffectData!$G:$G,MATCH(J831,EffectData!$C:$C,0)),"")&amp;";"=";","",IFERROR(INDEX(EffectData!$G:$G,MATCH(J831,EffectData!$C:$C,0)),"")&amp;";")</f>
        <v/>
      </c>
      <c r="L831" s="561" t="str">
        <f t="shared" si="1235"/>
        <v>紫乌啸凤图凤鸣岐山3</v>
      </c>
      <c r="M831" s="561" t="str">
        <f>IF(IFERROR(INDEX(EffectData!$G:$G,MATCH(L831,EffectData!$C:$C,0)),"")&amp;";"=";","",IFERROR(INDEX(EffectData!$G:$G,MATCH(L831,EffectData!$C:$C,0)),"")&amp;";")</f>
        <v/>
      </c>
      <c r="N831" s="561" t="str">
        <f t="shared" si="1236"/>
        <v>紫乌啸凤图凤鸣岐山4</v>
      </c>
      <c r="O831" s="561" t="str">
        <f>IF(IFERROR(INDEX(EffectData!$G:$G,MATCH(N831,EffectData!$C:$C,0)),"")&amp;";"=";","",IFERROR(INDEX(EffectData!$G:$G,MATCH(N831,EffectData!$C:$C,0)),"")&amp;";")</f>
        <v/>
      </c>
      <c r="P831" t="str">
        <f t="shared" si="1237"/>
        <v>紫乌啸凤图凤鸣岐山5</v>
      </c>
      <c r="Q831" s="561" t="str">
        <f>IF(IFERROR(INDEX(EffectData!$G:$G,MATCH(P831,EffectData!$C:$C,0)),"")&amp;";"=";","",IFERROR(INDEX(EffectData!$G:$G,MATCH(P831,EffectData!$C:$C,0)),"")&amp;";")</f>
        <v/>
      </c>
      <c r="R831" t="str">
        <f t="shared" si="1238"/>
        <v>紫乌啸凤图凤鸣岐山6</v>
      </c>
      <c r="S831" s="561" t="str">
        <f>IFERROR(INDEX(EffectData!$G:$G,MATCH(R831,EffectData!$C:$C,0)),"")</f>
        <v/>
      </c>
    </row>
    <row r="832" spans="1:19" x14ac:dyDescent="0.25">
      <c r="A832" s="295">
        <f>VLOOKUP(D832,Sheet3!$C:$AP,40,0)</f>
        <v>3011311</v>
      </c>
      <c r="B832" s="295" t="s">
        <v>304</v>
      </c>
      <c r="C832" s="295" t="s">
        <v>1038</v>
      </c>
      <c r="D832" s="295" t="s">
        <v>1038</v>
      </c>
      <c r="E832" s="295"/>
      <c r="F832" s="295" t="str">
        <f t="shared" si="1232"/>
        <v>301131100;301131101;</v>
      </c>
      <c r="G832" s="561">
        <v>0</v>
      </c>
      <c r="H832" s="561" t="str">
        <f t="shared" si="1233"/>
        <v>紫乌啸凤图日月同啸1</v>
      </c>
      <c r="I832" s="561" t="str">
        <f>IF(IFERROR(INDEX(EffectData!$G:$G,MATCH(H832,EffectData!$C:$C,0)),"")&amp;";"=";","",IFERROR(INDEX(EffectData!$G:$G,MATCH(H832,EffectData!$C:$C,0)),"")&amp;";")</f>
        <v>301131100;</v>
      </c>
      <c r="J832" s="561" t="str">
        <f t="shared" si="1234"/>
        <v>紫乌啸凤图日月同啸2</v>
      </c>
      <c r="K832" s="561" t="str">
        <f>IF(IFERROR(INDEX(EffectData!$G:$G,MATCH(J832,EffectData!$C:$C,0)),"")&amp;";"=";","",IFERROR(INDEX(EffectData!$G:$G,MATCH(J832,EffectData!$C:$C,0)),"")&amp;";")</f>
        <v>301131101;</v>
      </c>
      <c r="L832" s="561" t="str">
        <f t="shared" si="1235"/>
        <v>紫乌啸凤图日月同啸3</v>
      </c>
      <c r="M832" s="561" t="str">
        <f>IF(IFERROR(INDEX(EffectData!$G:$G,MATCH(L832,EffectData!$C:$C,0)),"")&amp;";"=";","",IFERROR(INDEX(EffectData!$G:$G,MATCH(L832,EffectData!$C:$C,0)),"")&amp;";")</f>
        <v/>
      </c>
      <c r="N832" s="561" t="str">
        <f t="shared" si="1236"/>
        <v>紫乌啸凤图日月同啸4</v>
      </c>
      <c r="O832" s="561" t="str">
        <f>IF(IFERROR(INDEX(EffectData!$G:$G,MATCH(N832,EffectData!$C:$C,0)),"")&amp;";"=";","",IFERROR(INDEX(EffectData!$G:$G,MATCH(N832,EffectData!$C:$C,0)),"")&amp;";")</f>
        <v/>
      </c>
      <c r="P832" t="str">
        <f t="shared" si="1237"/>
        <v>紫乌啸凤图日月同啸5</v>
      </c>
      <c r="Q832" s="561" t="str">
        <f>IF(IFERROR(INDEX(EffectData!$G:$G,MATCH(P832,EffectData!$C:$C,0)),"")&amp;";"=";","",IFERROR(INDEX(EffectData!$G:$G,MATCH(P832,EffectData!$C:$C,0)),"")&amp;";")</f>
        <v/>
      </c>
      <c r="R832" t="str">
        <f t="shared" si="1238"/>
        <v>紫乌啸凤图日月同啸6</v>
      </c>
      <c r="S832" s="561" t="str">
        <f>IFERROR(INDEX(EffectData!$G:$G,MATCH(R832,EffectData!$C:$C,0)),"")</f>
        <v/>
      </c>
    </row>
    <row r="833" spans="1:19" x14ac:dyDescent="0.25">
      <c r="A833" s="295">
        <f>VLOOKUP(D833,Sheet3!$C:$AP,40,0)</f>
        <v>3011410</v>
      </c>
      <c r="B833" s="295" t="s">
        <v>313</v>
      </c>
      <c r="C833" s="295" t="s">
        <v>1039</v>
      </c>
      <c r="D833" s="295" t="s">
        <v>1039</v>
      </c>
      <c r="E833" s="295"/>
      <c r="F833" s="295" t="str">
        <f t="shared" si="1232"/>
        <v>301141000;</v>
      </c>
      <c r="G833" s="776">
        <v>0</v>
      </c>
      <c r="H833" s="561" t="str">
        <f t="shared" si="1233"/>
        <v>撼山步山掩映1</v>
      </c>
      <c r="I833" s="561" t="str">
        <f>IF(IFERROR(INDEX(EffectData!$G:$G,MATCH(H833,EffectData!$C:$C,0)),"")&amp;";"=";","",IFERROR(INDEX(EffectData!$G:$G,MATCH(H833,EffectData!$C:$C,0)),"")&amp;";")</f>
        <v>301141000;</v>
      </c>
      <c r="J833" s="561" t="str">
        <f t="shared" si="1234"/>
        <v>撼山步山掩映2</v>
      </c>
      <c r="K833" s="561" t="str">
        <f>IF(IFERROR(INDEX(EffectData!$G:$G,MATCH(J833,EffectData!$C:$C,0)),"")&amp;";"=";","",IFERROR(INDEX(EffectData!$G:$G,MATCH(J833,EffectData!$C:$C,0)),"")&amp;";")</f>
        <v/>
      </c>
      <c r="L833" s="561" t="str">
        <f t="shared" si="1235"/>
        <v>撼山步山掩映3</v>
      </c>
      <c r="M833" s="561" t="str">
        <f>IF(IFERROR(INDEX(EffectData!$G:$G,MATCH(L833,EffectData!$C:$C,0)),"")&amp;";"=";","",IFERROR(INDEX(EffectData!$G:$G,MATCH(L833,EffectData!$C:$C,0)),"")&amp;";")</f>
        <v/>
      </c>
      <c r="N833" s="561" t="str">
        <f t="shared" si="1236"/>
        <v>撼山步山掩映4</v>
      </c>
      <c r="O833" s="561" t="str">
        <f>IF(IFERROR(INDEX(EffectData!$G:$G,MATCH(N833,EffectData!$C:$C,0)),"")&amp;";"=";","",IFERROR(INDEX(EffectData!$G:$G,MATCH(N833,EffectData!$C:$C,0)),"")&amp;";")</f>
        <v/>
      </c>
      <c r="P833" t="str">
        <f t="shared" si="1237"/>
        <v>撼山步山掩映5</v>
      </c>
      <c r="Q833" s="561" t="str">
        <f>IF(IFERROR(INDEX(EffectData!$G:$G,MATCH(P833,EffectData!$C:$C,0)),"")&amp;";"=";","",IFERROR(INDEX(EffectData!$G:$G,MATCH(P833,EffectData!$C:$C,0)),"")&amp;";")</f>
        <v/>
      </c>
      <c r="R833" t="str">
        <f t="shared" si="1238"/>
        <v>撼山步山掩映6</v>
      </c>
      <c r="S833" s="561" t="str">
        <f>IFERROR(INDEX(EffectData!$G:$G,MATCH(R833,EffectData!$C:$C,0)),"")</f>
        <v/>
      </c>
    </row>
    <row r="834" spans="1:19" x14ac:dyDescent="0.25">
      <c r="A834" s="295">
        <f>VLOOKUP(D834,Sheet3!$C:$AP,40,0)</f>
        <v>3011411</v>
      </c>
      <c r="B834" s="295" t="s">
        <v>313</v>
      </c>
      <c r="C834" s="295" t="s">
        <v>1040</v>
      </c>
      <c r="D834" s="295" t="s">
        <v>1040</v>
      </c>
      <c r="E834" s="295"/>
      <c r="F834" s="295" t="str">
        <f t="shared" si="1232"/>
        <v>301141100;</v>
      </c>
      <c r="G834" s="561">
        <v>0</v>
      </c>
      <c r="H834" s="561" t="str">
        <f t="shared" si="1233"/>
        <v>撼山步石筑躯1</v>
      </c>
      <c r="I834" s="561" t="str">
        <f>IF(IFERROR(INDEX(EffectData!$G:$G,MATCH(H834,EffectData!$C:$C,0)),"")&amp;";"=";","",IFERROR(INDEX(EffectData!$G:$G,MATCH(H834,EffectData!$C:$C,0)),"")&amp;";")</f>
        <v>301141100;</v>
      </c>
      <c r="J834" s="561" t="str">
        <f t="shared" si="1234"/>
        <v>撼山步石筑躯2</v>
      </c>
      <c r="K834" s="561" t="str">
        <f>IF(IFERROR(INDEX(EffectData!$G:$G,MATCH(J834,EffectData!$C:$C,0)),"")&amp;";"=";","",IFERROR(INDEX(EffectData!$G:$G,MATCH(J834,EffectData!$C:$C,0)),"")&amp;";")</f>
        <v/>
      </c>
      <c r="L834" s="561" t="str">
        <f t="shared" si="1235"/>
        <v>撼山步石筑躯3</v>
      </c>
      <c r="M834" s="561" t="str">
        <f>IF(IFERROR(INDEX(EffectData!$G:$G,MATCH(L834,EffectData!$C:$C,0)),"")&amp;";"=";","",IFERROR(INDEX(EffectData!$G:$G,MATCH(L834,EffectData!$C:$C,0)),"")&amp;";")</f>
        <v/>
      </c>
      <c r="N834" s="561" t="str">
        <f t="shared" si="1236"/>
        <v>撼山步石筑躯4</v>
      </c>
      <c r="O834" s="561" t="str">
        <f>IF(IFERROR(INDEX(EffectData!$G:$G,MATCH(N834,EffectData!$C:$C,0)),"")&amp;";"=";","",IFERROR(INDEX(EffectData!$G:$G,MATCH(N834,EffectData!$C:$C,0)),"")&amp;";")</f>
        <v/>
      </c>
      <c r="P834" t="str">
        <f t="shared" si="1237"/>
        <v>撼山步石筑躯5</v>
      </c>
      <c r="Q834" s="561" t="str">
        <f>IF(IFERROR(INDEX(EffectData!$G:$G,MATCH(P834,EffectData!$C:$C,0)),"")&amp;";"=";","",IFERROR(INDEX(EffectData!$G:$G,MATCH(P834,EffectData!$C:$C,0)),"")&amp;";")</f>
        <v/>
      </c>
      <c r="R834" t="str">
        <f t="shared" si="1238"/>
        <v>撼山步石筑躯6</v>
      </c>
      <c r="S834" s="561" t="str">
        <f>IFERROR(INDEX(EffectData!$G:$G,MATCH(R834,EffectData!$C:$C,0)),"")</f>
        <v/>
      </c>
    </row>
    <row r="835" spans="1:19" x14ac:dyDescent="0.25">
      <c r="A835" s="295">
        <f>VLOOKUP(D835,Sheet3!$C:$AP,40,0)</f>
        <v>3011510</v>
      </c>
      <c r="B835" s="295" t="s">
        <v>322</v>
      </c>
      <c r="C835" s="295" t="s">
        <v>1041</v>
      </c>
      <c r="D835" s="295" t="s">
        <v>1041</v>
      </c>
      <c r="E835" s="295"/>
      <c r="F835" s="295" t="str">
        <f t="shared" si="1232"/>
        <v>301151000;</v>
      </c>
      <c r="G835" s="776">
        <v>0</v>
      </c>
      <c r="H835" s="561" t="str">
        <f t="shared" si="1233"/>
        <v>逆流十二身逆法顺流1</v>
      </c>
      <c r="I835" s="561" t="str">
        <f>IF(IFERROR(INDEX(EffectData!$G:$G,MATCH(H835,EffectData!$C:$C,0)),"")&amp;";"=";","",IFERROR(INDEX(EffectData!$G:$G,MATCH(H835,EffectData!$C:$C,0)),"")&amp;";")</f>
        <v>301151000;</v>
      </c>
      <c r="J835" s="561" t="str">
        <f t="shared" si="1234"/>
        <v>逆流十二身逆法顺流2</v>
      </c>
      <c r="K835" s="561" t="str">
        <f>IF(IFERROR(INDEX(EffectData!$G:$G,MATCH(J835,EffectData!$C:$C,0)),"")&amp;";"=";","",IFERROR(INDEX(EffectData!$G:$G,MATCH(J835,EffectData!$C:$C,0)),"")&amp;";")</f>
        <v/>
      </c>
      <c r="L835" s="561" t="str">
        <f t="shared" si="1235"/>
        <v>逆流十二身逆法顺流3</v>
      </c>
      <c r="M835" s="561" t="str">
        <f>IF(IFERROR(INDEX(EffectData!$G:$G,MATCH(L835,EffectData!$C:$C,0)),"")&amp;";"=";","",IFERROR(INDEX(EffectData!$G:$G,MATCH(L835,EffectData!$C:$C,0)),"")&amp;";")</f>
        <v/>
      </c>
      <c r="N835" s="561" t="str">
        <f t="shared" si="1236"/>
        <v>逆流十二身逆法顺流4</v>
      </c>
      <c r="O835" s="561" t="str">
        <f>IF(IFERROR(INDEX(EffectData!$G:$G,MATCH(N835,EffectData!$C:$C,0)),"")&amp;";"=";","",IFERROR(INDEX(EffectData!$G:$G,MATCH(N835,EffectData!$C:$C,0)),"")&amp;";")</f>
        <v/>
      </c>
      <c r="P835" t="str">
        <f t="shared" si="1237"/>
        <v>逆流十二身逆法顺流5</v>
      </c>
      <c r="Q835" s="561" t="str">
        <f>IF(IFERROR(INDEX(EffectData!$G:$G,MATCH(P835,EffectData!$C:$C,0)),"")&amp;";"=";","",IFERROR(INDEX(EffectData!$G:$G,MATCH(P835,EffectData!$C:$C,0)),"")&amp;";")</f>
        <v/>
      </c>
      <c r="R835" t="str">
        <f t="shared" si="1238"/>
        <v>逆流十二身逆法顺流6</v>
      </c>
      <c r="S835" s="561" t="str">
        <f>IFERROR(INDEX(EffectData!$G:$G,MATCH(R835,EffectData!$C:$C,0)),"")</f>
        <v/>
      </c>
    </row>
    <row r="836" spans="1:19" x14ac:dyDescent="0.25">
      <c r="A836" s="295">
        <f>VLOOKUP(D836,Sheet3!$C:$AP,40,0)</f>
        <v>3011511</v>
      </c>
      <c r="B836" s="295" t="s">
        <v>322</v>
      </c>
      <c r="C836" s="295" t="s">
        <v>1042</v>
      </c>
      <c r="D836" s="295" t="s">
        <v>1042</v>
      </c>
      <c r="E836" s="295"/>
      <c r="F836" s="295" t="str">
        <f t="shared" si="1232"/>
        <v>301151100;</v>
      </c>
      <c r="G836" s="561">
        <v>0</v>
      </c>
      <c r="H836" s="561" t="str">
        <f t="shared" si="1233"/>
        <v>逆流十二身百川击石1</v>
      </c>
      <c r="I836" s="561" t="str">
        <f>IF(IFERROR(INDEX(EffectData!$G:$G,MATCH(H836,EffectData!$C:$C,0)),"")&amp;";"=";","",IFERROR(INDEX(EffectData!$G:$G,MATCH(H836,EffectData!$C:$C,0)),"")&amp;";")</f>
        <v>301151100;</v>
      </c>
      <c r="J836" s="561" t="str">
        <f t="shared" si="1234"/>
        <v>逆流十二身百川击石2</v>
      </c>
      <c r="K836" s="561" t="str">
        <f>IF(IFERROR(INDEX(EffectData!$G:$G,MATCH(J836,EffectData!$C:$C,0)),"")&amp;";"=";","",IFERROR(INDEX(EffectData!$G:$G,MATCH(J836,EffectData!$C:$C,0)),"")&amp;";")</f>
        <v/>
      </c>
      <c r="L836" s="561" t="str">
        <f t="shared" si="1235"/>
        <v>逆流十二身百川击石3</v>
      </c>
      <c r="M836" s="561" t="str">
        <f>IF(IFERROR(INDEX(EffectData!$G:$G,MATCH(L836,EffectData!$C:$C,0)),"")&amp;";"=";","",IFERROR(INDEX(EffectData!$G:$G,MATCH(L836,EffectData!$C:$C,0)),"")&amp;";")</f>
        <v/>
      </c>
      <c r="N836" s="561" t="str">
        <f t="shared" si="1236"/>
        <v>逆流十二身百川击石4</v>
      </c>
      <c r="O836" s="561" t="str">
        <f>IF(IFERROR(INDEX(EffectData!$G:$G,MATCH(N836,EffectData!$C:$C,0)),"")&amp;";"=";","",IFERROR(INDEX(EffectData!$G:$G,MATCH(N836,EffectData!$C:$C,0)),"")&amp;";")</f>
        <v/>
      </c>
      <c r="P836" t="str">
        <f t="shared" si="1237"/>
        <v>逆流十二身百川击石5</v>
      </c>
      <c r="Q836" s="561" t="str">
        <f>IF(IFERROR(INDEX(EffectData!$G:$G,MATCH(P836,EffectData!$C:$C,0)),"")&amp;";"=";","",IFERROR(INDEX(EffectData!$G:$G,MATCH(P836,EffectData!$C:$C,0)),"")&amp;";")</f>
        <v/>
      </c>
      <c r="R836" t="str">
        <f t="shared" si="1238"/>
        <v>逆流十二身百川击石6</v>
      </c>
      <c r="S836" s="561" t="str">
        <f>IFERROR(INDEX(EffectData!$G:$G,MATCH(R836,EffectData!$C:$C,0)),"")</f>
        <v/>
      </c>
    </row>
    <row r="837" spans="1:19" x14ac:dyDescent="0.25">
      <c r="A837" s="295">
        <f>VLOOKUP(D837,Sheet3!$C:$AP,40,0)</f>
        <v>3011610</v>
      </c>
      <c r="B837" s="295" t="s">
        <v>331</v>
      </c>
      <c r="C837" s="295" t="s">
        <v>1043</v>
      </c>
      <c r="D837" s="295" t="s">
        <v>1043</v>
      </c>
      <c r="E837" s="295"/>
      <c r="F837" s="295" t="str">
        <f t="shared" si="1232"/>
        <v>301161000;</v>
      </c>
      <c r="G837" s="776">
        <v>0</v>
      </c>
      <c r="H837" s="561" t="str">
        <f t="shared" si="1233"/>
        <v>虎贲阵广漠楼兰1</v>
      </c>
      <c r="I837" s="561" t="str">
        <f>IF(IFERROR(INDEX(EffectData!$G:$G,MATCH(H837,EffectData!$C:$C,0)),"")&amp;";"=";","",IFERROR(INDEX(EffectData!$G:$G,MATCH(H837,EffectData!$C:$C,0)),"")&amp;";")</f>
        <v>301161000;</v>
      </c>
      <c r="J837" s="561" t="str">
        <f t="shared" si="1234"/>
        <v>虎贲阵广漠楼兰2</v>
      </c>
      <c r="K837" s="561" t="str">
        <f>IF(IFERROR(INDEX(EffectData!$G:$G,MATCH(J837,EffectData!$C:$C,0)),"")&amp;";"=";","",IFERROR(INDEX(EffectData!$G:$G,MATCH(J837,EffectData!$C:$C,0)),"")&amp;";")</f>
        <v/>
      </c>
      <c r="L837" s="561" t="str">
        <f t="shared" si="1235"/>
        <v>虎贲阵广漠楼兰3</v>
      </c>
      <c r="M837" s="561" t="str">
        <f>IF(IFERROR(INDEX(EffectData!$G:$G,MATCH(L837,EffectData!$C:$C,0)),"")&amp;";"=";","",IFERROR(INDEX(EffectData!$G:$G,MATCH(L837,EffectData!$C:$C,0)),"")&amp;";")</f>
        <v/>
      </c>
      <c r="N837" s="561" t="str">
        <f t="shared" si="1236"/>
        <v>虎贲阵广漠楼兰4</v>
      </c>
      <c r="O837" s="561" t="str">
        <f>IF(IFERROR(INDEX(EffectData!$G:$G,MATCH(N837,EffectData!$C:$C,0)),"")&amp;";"=";","",IFERROR(INDEX(EffectData!$G:$G,MATCH(N837,EffectData!$C:$C,0)),"")&amp;";")</f>
        <v/>
      </c>
      <c r="P837" t="str">
        <f t="shared" si="1237"/>
        <v>虎贲阵广漠楼兰5</v>
      </c>
      <c r="Q837" s="561" t="str">
        <f>IF(IFERROR(INDEX(EffectData!$G:$G,MATCH(P837,EffectData!$C:$C,0)),"")&amp;";"=";","",IFERROR(INDEX(EffectData!$G:$G,MATCH(P837,EffectData!$C:$C,0)),"")&amp;";")</f>
        <v/>
      </c>
      <c r="R837" t="str">
        <f t="shared" si="1238"/>
        <v>虎贲阵广漠楼兰6</v>
      </c>
      <c r="S837" s="561" t="str">
        <f>IFERROR(INDEX(EffectData!$G:$G,MATCH(R837,EffectData!$C:$C,0)),"")</f>
        <v/>
      </c>
    </row>
    <row r="838" spans="1:19" x14ac:dyDescent="0.25">
      <c r="A838" s="295">
        <f>VLOOKUP(D838,Sheet3!$C:$AP,40,0)</f>
        <v>3011611</v>
      </c>
      <c r="B838" s="295" t="s">
        <v>331</v>
      </c>
      <c r="C838" s="295" t="s">
        <v>1044</v>
      </c>
      <c r="D838" s="295" t="s">
        <v>1044</v>
      </c>
      <c r="E838" s="295"/>
      <c r="F838" s="295" t="str">
        <f>I838&amp;K838&amp;M838&amp;O838&amp;Q838&amp;S838</f>
        <v>301161100;301161101;301161102;301161103;301160504;301160505</v>
      </c>
      <c r="G838" s="561">
        <v>0</v>
      </c>
      <c r="H838" s="561" t="str">
        <f t="shared" si="1233"/>
        <v>虎贲阵军势杀阵1</v>
      </c>
      <c r="I838" s="561" t="str">
        <f>IF(IFERROR(INDEX(EffectData!$G:$G,MATCH(H838,EffectData!$C:$C,0)),"")&amp;";"=";","",IFERROR(INDEX(EffectData!$G:$G,MATCH(H838,EffectData!$C:$C,0)),"")&amp;";")</f>
        <v>301161100;</v>
      </c>
      <c r="J838" s="561" t="str">
        <f t="shared" si="1234"/>
        <v>虎贲阵军势杀阵2</v>
      </c>
      <c r="K838" s="561" t="str">
        <f>IF(IFERROR(INDEX(EffectData!$G:$G,MATCH(J838,EffectData!$C:$C,0)),"")&amp;";"=";","",IFERROR(INDEX(EffectData!$G:$G,MATCH(J838,EffectData!$C:$C,0)),"")&amp;";")</f>
        <v>301161101;</v>
      </c>
      <c r="L838" s="561" t="str">
        <f t="shared" si="1235"/>
        <v>虎贲阵军势杀阵3</v>
      </c>
      <c r="M838" s="561" t="str">
        <f>IF(IFERROR(INDEX(EffectData!$G:$G,MATCH(L838,EffectData!$C:$C,0)),"")&amp;";"=";","",IFERROR(INDEX(EffectData!$G:$G,MATCH(L838,EffectData!$C:$C,0)),"")&amp;";")</f>
        <v>301161102;</v>
      </c>
      <c r="N838" s="561" t="str">
        <f t="shared" si="1236"/>
        <v>虎贲阵军势杀阵4</v>
      </c>
      <c r="O838" s="561" t="str">
        <f>IF(IFERROR(INDEX(EffectData!$G:$G,MATCH(N838,EffectData!$C:$C,0)),"")&amp;";"=";","",IFERROR(INDEX(EffectData!$G:$G,MATCH(N838,EffectData!$C:$C,0)),"")&amp;";")</f>
        <v>301161103;</v>
      </c>
      <c r="P838" t="str">
        <f t="shared" si="1237"/>
        <v>虎贲阵军势杀阵5</v>
      </c>
      <c r="Q838" s="561" t="str">
        <f>IF(IFERROR(INDEX(EffectData!$G:$G,MATCH(P838,EffectData!$C:$C,0)),"")&amp;";"=";","",IFERROR(INDEX(EffectData!$G:$G,MATCH(P838,EffectData!$C:$C,0)),"")&amp;";")</f>
        <v>301160504;</v>
      </c>
      <c r="R838" t="str">
        <f t="shared" si="1238"/>
        <v>虎贲阵军势杀阵6</v>
      </c>
      <c r="S838" s="561">
        <f>IFERROR(INDEX(EffectData!$G:$G,MATCH(R838,EffectData!$C:$C,0)),"")</f>
        <v>301160505</v>
      </c>
    </row>
    <row r="839" spans="1:19" x14ac:dyDescent="0.25">
      <c r="A839" s="40">
        <v>1010401</v>
      </c>
      <c r="B839" s="427" t="s">
        <v>1045</v>
      </c>
      <c r="C839" s="427" t="s">
        <v>1046</v>
      </c>
      <c r="D839" s="427" t="s">
        <v>1046</v>
      </c>
      <c r="F839" s="295" t="str">
        <f t="shared" ref="F839:F902" si="1239">I839&amp;K839&amp;M839&amp;O839&amp;Q839&amp;S839</f>
        <v/>
      </c>
      <c r="H839" s="561" t="str">
        <f t="shared" ref="H839" si="1240">B839&amp;C839&amp;$I$2</f>
        <v>神通剑指摘星寥1</v>
      </c>
      <c r="I839" s="561" t="str">
        <f>IF(IFERROR(INDEX(EffectData!$G:$G,MATCH(H839,EffectData!$C:$C,0)),"")&amp;";"=";","",IFERROR(INDEX(EffectData!$G:$G,MATCH(H839,EffectData!$C:$C,0)),"")&amp;";")</f>
        <v/>
      </c>
      <c r="J839" s="561" t="str">
        <f t="shared" ref="J839" si="1241">B839&amp;C839&amp;$K$2</f>
        <v>神通剑指摘星寥2</v>
      </c>
      <c r="K839" s="561" t="str">
        <f>IF(IFERROR(INDEX(EffectData!$G:$G,MATCH(J839,EffectData!$C:$C,0)),"")&amp;";"=";","",IFERROR(INDEX(EffectData!$G:$G,MATCH(J839,EffectData!$C:$C,0)),"")&amp;";")</f>
        <v/>
      </c>
      <c r="L839" s="561" t="str">
        <f t="shared" ref="L839" si="1242">B839&amp;C839&amp;$M$2</f>
        <v>神通剑指摘星寥3</v>
      </c>
      <c r="M839" s="561" t="str">
        <f>IF(IFERROR(INDEX(EffectData!$G:$G,MATCH(L839,EffectData!$C:$C,0)),"")&amp;";"=";","",IFERROR(INDEX(EffectData!$G:$G,MATCH(L839,EffectData!$C:$C,0)),"")&amp;";")</f>
        <v/>
      </c>
      <c r="N839" s="561" t="str">
        <f t="shared" ref="N839" si="1243">B839&amp;C839&amp;$O$2</f>
        <v>神通剑指摘星寥4</v>
      </c>
      <c r="O839" s="561" t="str">
        <f>IF(IFERROR(INDEX(EffectData!$G:$G,MATCH(N839,EffectData!$C:$C,0)),"")&amp;";"=";","",IFERROR(INDEX(EffectData!$G:$G,MATCH(N839,EffectData!$C:$C,0)),"")&amp;";")</f>
        <v/>
      </c>
      <c r="P839" t="str">
        <f t="shared" ref="P839" si="1244">B839&amp;C839&amp;$P$2</f>
        <v>神通剑指摘星寥5</v>
      </c>
      <c r="Q839" s="561" t="str">
        <f>IF(IFERROR(INDEX(EffectData!$G:$G,MATCH(P839,EffectData!$C:$C,0)),"")&amp;";"=";","",IFERROR(INDEX(EffectData!$G:$G,MATCH(P839,EffectData!$C:$C,0)),"")&amp;";")</f>
        <v/>
      </c>
      <c r="R839" t="str">
        <f t="shared" ref="R839" si="1245">B839&amp;C839&amp;$R$2</f>
        <v>神通剑指摘星寥6</v>
      </c>
      <c r="S839" s="561" t="str">
        <f>IFERROR(INDEX(EffectData!$G:$G,MATCH(R839,EffectData!$C:$C,0)),"")</f>
        <v/>
      </c>
    </row>
    <row r="840" spans="1:19" x14ac:dyDescent="0.25">
      <c r="A840" s="40">
        <v>1010402</v>
      </c>
      <c r="B840" s="40" t="s">
        <v>1045</v>
      </c>
      <c r="C840" s="427" t="s">
        <v>1047</v>
      </c>
      <c r="D840" s="427" t="s">
        <v>1047</v>
      </c>
      <c r="F840" s="295" t="str">
        <f t="shared" si="1239"/>
        <v>101040200;</v>
      </c>
      <c r="H840" s="561" t="str">
        <f t="shared" ref="H840:H903" si="1246">B840&amp;C840&amp;$I$2</f>
        <v>神通剑指仙人摘星1</v>
      </c>
      <c r="I840" s="561" t="str">
        <f>IF(IFERROR(INDEX(EffectData!$G:$G,MATCH(H840,EffectData!$C:$C,0)),"")&amp;";"=";","",IFERROR(INDEX(EffectData!$G:$G,MATCH(H840,EffectData!$C:$C,0)),"")&amp;";")</f>
        <v>101040200;</v>
      </c>
      <c r="J840" s="561" t="str">
        <f t="shared" ref="J840:J903" si="1247">B840&amp;C840&amp;$K$2</f>
        <v>神通剑指仙人摘星2</v>
      </c>
      <c r="K840" s="561" t="str">
        <f>IF(IFERROR(INDEX(EffectData!$G:$G,MATCH(J840,EffectData!$C:$C,0)),"")&amp;";"=";","",IFERROR(INDEX(EffectData!$G:$G,MATCH(J840,EffectData!$C:$C,0)),"")&amp;";")</f>
        <v/>
      </c>
      <c r="L840" s="561" t="str">
        <f t="shared" ref="L840:L903" si="1248">B840&amp;C840&amp;$M$2</f>
        <v>神通剑指仙人摘星3</v>
      </c>
      <c r="M840" s="561" t="str">
        <f>IF(IFERROR(INDEX(EffectData!$G:$G,MATCH(L840,EffectData!$C:$C,0)),"")&amp;";"=";","",IFERROR(INDEX(EffectData!$G:$G,MATCH(L840,EffectData!$C:$C,0)),"")&amp;";")</f>
        <v/>
      </c>
      <c r="N840" s="561" t="str">
        <f t="shared" ref="N840:N903" si="1249">B840&amp;C840&amp;$O$2</f>
        <v>神通剑指仙人摘星4</v>
      </c>
      <c r="O840" s="561" t="str">
        <f>IF(IFERROR(INDEX(EffectData!$G:$G,MATCH(N840,EffectData!$C:$C,0)),"")&amp;";"=";","",IFERROR(INDEX(EffectData!$G:$G,MATCH(N840,EffectData!$C:$C,0)),"")&amp;";")</f>
        <v/>
      </c>
      <c r="P840" t="str">
        <f t="shared" ref="P840:P903" si="1250">B840&amp;C840&amp;$P$2</f>
        <v>神通剑指仙人摘星5</v>
      </c>
      <c r="Q840" s="561" t="str">
        <f>IF(IFERROR(INDEX(EffectData!$G:$G,MATCH(P840,EffectData!$C:$C,0)),"")&amp;";"=";","",IFERROR(INDEX(EffectData!$G:$G,MATCH(P840,EffectData!$C:$C,0)),"")&amp;";")</f>
        <v/>
      </c>
      <c r="R840" t="str">
        <f t="shared" ref="R840:R903" si="1251">B840&amp;C840&amp;$R$2</f>
        <v>神通剑指仙人摘星6</v>
      </c>
      <c r="S840" s="561" t="str">
        <f>IFERROR(INDEX(EffectData!$G:$G,MATCH(R840,EffectData!$C:$C,0)),"")</f>
        <v/>
      </c>
    </row>
    <row r="841" spans="1:19" x14ac:dyDescent="0.25">
      <c r="A841" s="40">
        <v>1010403</v>
      </c>
      <c r="B841" s="40" t="s">
        <v>1045</v>
      </c>
      <c r="C841" s="427" t="s">
        <v>1048</v>
      </c>
      <c r="D841" s="427" t="s">
        <v>1048</v>
      </c>
      <c r="F841" s="295" t="str">
        <f t="shared" si="1239"/>
        <v/>
      </c>
      <c r="H841" s="561" t="str">
        <f t="shared" si="1246"/>
        <v>神通剑指引星穹1</v>
      </c>
      <c r="I841" s="561" t="str">
        <f>IF(IFERROR(INDEX(EffectData!$G:$G,MATCH(H841,EffectData!$C:$C,0)),"")&amp;";"=";","",IFERROR(INDEX(EffectData!$G:$G,MATCH(H841,EffectData!$C:$C,0)),"")&amp;";")</f>
        <v/>
      </c>
      <c r="J841" s="561" t="str">
        <f t="shared" si="1247"/>
        <v>神通剑指引星穹2</v>
      </c>
      <c r="K841" s="561" t="str">
        <f>IF(IFERROR(INDEX(EffectData!$G:$G,MATCH(J841,EffectData!$C:$C,0)),"")&amp;";"=";","",IFERROR(INDEX(EffectData!$G:$G,MATCH(J841,EffectData!$C:$C,0)),"")&amp;";")</f>
        <v/>
      </c>
      <c r="L841" s="561" t="str">
        <f t="shared" si="1248"/>
        <v>神通剑指引星穹3</v>
      </c>
      <c r="M841" s="561" t="str">
        <f>IF(IFERROR(INDEX(EffectData!$G:$G,MATCH(L841,EffectData!$C:$C,0)),"")&amp;";"=";","",IFERROR(INDEX(EffectData!$G:$G,MATCH(L841,EffectData!$C:$C,0)),"")&amp;";")</f>
        <v/>
      </c>
      <c r="N841" s="561" t="str">
        <f t="shared" si="1249"/>
        <v>神通剑指引星穹4</v>
      </c>
      <c r="O841" s="561" t="str">
        <f>IF(IFERROR(INDEX(EffectData!$G:$G,MATCH(N841,EffectData!$C:$C,0)),"")&amp;";"=";","",IFERROR(INDEX(EffectData!$G:$G,MATCH(N841,EffectData!$C:$C,0)),"")&amp;";")</f>
        <v/>
      </c>
      <c r="P841" t="str">
        <f t="shared" si="1250"/>
        <v>神通剑指引星穹5</v>
      </c>
      <c r="Q841" s="561" t="str">
        <f>IF(IFERROR(INDEX(EffectData!$G:$G,MATCH(P841,EffectData!$C:$C,0)),"")&amp;";"=";","",IFERROR(INDEX(EffectData!$G:$G,MATCH(P841,EffectData!$C:$C,0)),"")&amp;";")</f>
        <v/>
      </c>
      <c r="R841" t="str">
        <f t="shared" si="1251"/>
        <v>神通剑指引星穹6</v>
      </c>
      <c r="S841" s="561" t="str">
        <f>IFERROR(INDEX(EffectData!$G:$G,MATCH(R841,EffectData!$C:$C,0)),"")</f>
        <v/>
      </c>
    </row>
    <row r="842" spans="1:19" x14ac:dyDescent="0.25">
      <c r="A842" s="40">
        <v>1010404</v>
      </c>
      <c r="B842" s="40" t="s">
        <v>1045</v>
      </c>
      <c r="C842" s="427" t="s">
        <v>1049</v>
      </c>
      <c r="D842" s="427" t="s">
        <v>1049</v>
      </c>
      <c r="F842" s="295" t="str">
        <f t="shared" si="1239"/>
        <v>101040400;</v>
      </c>
      <c r="H842" s="561" t="str">
        <f t="shared" si="1246"/>
        <v>神通剑指牵织绕指1</v>
      </c>
      <c r="I842" s="561" t="str">
        <f>IF(IFERROR(INDEX(EffectData!$G:$G,MATCH(H842,EffectData!$C:$C,0)),"")&amp;";"=";","",IFERROR(INDEX(EffectData!$G:$G,MATCH(H842,EffectData!$C:$C,0)),"")&amp;";")</f>
        <v>101040400;</v>
      </c>
      <c r="J842" s="561" t="str">
        <f t="shared" si="1247"/>
        <v>神通剑指牵织绕指2</v>
      </c>
      <c r="K842" s="561" t="str">
        <f>IF(IFERROR(INDEX(EffectData!$G:$G,MATCH(J842,EffectData!$C:$C,0)),"")&amp;";"=";","",IFERROR(INDEX(EffectData!$G:$G,MATCH(J842,EffectData!$C:$C,0)),"")&amp;";")</f>
        <v/>
      </c>
      <c r="L842" s="561" t="str">
        <f t="shared" si="1248"/>
        <v>神通剑指牵织绕指3</v>
      </c>
      <c r="M842" s="561" t="str">
        <f>IF(IFERROR(INDEX(EffectData!$G:$G,MATCH(L842,EffectData!$C:$C,0)),"")&amp;";"=";","",IFERROR(INDEX(EffectData!$G:$G,MATCH(L842,EffectData!$C:$C,0)),"")&amp;";")</f>
        <v/>
      </c>
      <c r="N842" s="561" t="str">
        <f t="shared" si="1249"/>
        <v>神通剑指牵织绕指4</v>
      </c>
      <c r="O842" s="561" t="str">
        <f>IF(IFERROR(INDEX(EffectData!$G:$G,MATCH(N842,EffectData!$C:$C,0)),"")&amp;";"=";","",IFERROR(INDEX(EffectData!$G:$G,MATCH(N842,EffectData!$C:$C,0)),"")&amp;";")</f>
        <v/>
      </c>
      <c r="P842" t="str">
        <f t="shared" si="1250"/>
        <v>神通剑指牵织绕指5</v>
      </c>
      <c r="Q842" s="561" t="str">
        <f>IF(IFERROR(INDEX(EffectData!$G:$G,MATCH(P842,EffectData!$C:$C,0)),"")&amp;";"=";","",IFERROR(INDEX(EffectData!$G:$G,MATCH(P842,EffectData!$C:$C,0)),"")&amp;";")</f>
        <v/>
      </c>
      <c r="R842" t="str">
        <f t="shared" si="1251"/>
        <v>神通剑指牵织绕指6</v>
      </c>
      <c r="S842" s="561" t="str">
        <f>IFERROR(INDEX(EffectData!$G:$G,MATCH(R842,EffectData!$C:$C,0)),"")</f>
        <v/>
      </c>
    </row>
    <row r="843" spans="1:19" x14ac:dyDescent="0.25">
      <c r="A843" s="40">
        <v>1010405</v>
      </c>
      <c r="B843" s="40" t="s">
        <v>1045</v>
      </c>
      <c r="C843" s="427" t="s">
        <v>1050</v>
      </c>
      <c r="D843" s="427" t="s">
        <v>1050</v>
      </c>
      <c r="F843" s="295" t="str">
        <f t="shared" si="1239"/>
        <v/>
      </c>
      <c r="H843" s="561" t="str">
        <f t="shared" si="1246"/>
        <v>神通剑指挂星河1</v>
      </c>
      <c r="I843" s="561" t="str">
        <f>IF(IFERROR(INDEX(EffectData!$G:$G,MATCH(H843,EffectData!$C:$C,0)),"")&amp;";"=";","",IFERROR(INDEX(EffectData!$G:$G,MATCH(H843,EffectData!$C:$C,0)),"")&amp;";")</f>
        <v/>
      </c>
      <c r="J843" s="561" t="str">
        <f t="shared" si="1247"/>
        <v>神通剑指挂星河2</v>
      </c>
      <c r="K843" s="561" t="str">
        <f>IF(IFERROR(INDEX(EffectData!$G:$G,MATCH(J843,EffectData!$C:$C,0)),"")&amp;";"=";","",IFERROR(INDEX(EffectData!$G:$G,MATCH(J843,EffectData!$C:$C,0)),"")&amp;";")</f>
        <v/>
      </c>
      <c r="L843" s="561" t="str">
        <f t="shared" si="1248"/>
        <v>神通剑指挂星河3</v>
      </c>
      <c r="M843" s="561" t="str">
        <f>IF(IFERROR(INDEX(EffectData!$G:$G,MATCH(L843,EffectData!$C:$C,0)),"")&amp;";"=";","",IFERROR(INDEX(EffectData!$G:$G,MATCH(L843,EffectData!$C:$C,0)),"")&amp;";")</f>
        <v/>
      </c>
      <c r="N843" s="561" t="str">
        <f t="shared" si="1249"/>
        <v>神通剑指挂星河4</v>
      </c>
      <c r="O843" s="561" t="str">
        <f>IF(IFERROR(INDEX(EffectData!$G:$G,MATCH(N843,EffectData!$C:$C,0)),"")&amp;";"=";","",IFERROR(INDEX(EffectData!$G:$G,MATCH(N843,EffectData!$C:$C,0)),"")&amp;";")</f>
        <v/>
      </c>
      <c r="P843" t="str">
        <f t="shared" si="1250"/>
        <v>神通剑指挂星河5</v>
      </c>
      <c r="Q843" s="561" t="str">
        <f>IF(IFERROR(INDEX(EffectData!$G:$G,MATCH(P843,EffectData!$C:$C,0)),"")&amp;";"=";","",IFERROR(INDEX(EffectData!$G:$G,MATCH(P843,EffectData!$C:$C,0)),"")&amp;";")</f>
        <v/>
      </c>
      <c r="R843" t="str">
        <f t="shared" si="1251"/>
        <v>神通剑指挂星河6</v>
      </c>
      <c r="S843" s="561" t="str">
        <f>IFERROR(INDEX(EffectData!$G:$G,MATCH(R843,EffectData!$C:$C,0)),"")</f>
        <v/>
      </c>
    </row>
    <row r="844" spans="1:19" x14ac:dyDescent="0.25">
      <c r="A844" s="40">
        <v>1010406</v>
      </c>
      <c r="B844" s="40" t="s">
        <v>1045</v>
      </c>
      <c r="C844" s="427" t="s">
        <v>1051</v>
      </c>
      <c r="D844" s="427" t="s">
        <v>1051</v>
      </c>
      <c r="F844" s="295" t="str">
        <f t="shared" si="1239"/>
        <v>101040600;</v>
      </c>
      <c r="H844" s="561" t="str">
        <f t="shared" si="1246"/>
        <v>神通剑指星海浩瀚1</v>
      </c>
      <c r="I844" s="561" t="str">
        <f>IF(IFERROR(INDEX(EffectData!$G:$G,MATCH(H844,EffectData!$C:$C,0)),"")&amp;";"=";","",IFERROR(INDEX(EffectData!$G:$G,MATCH(H844,EffectData!$C:$C,0)),"")&amp;";")</f>
        <v>101040600;</v>
      </c>
      <c r="J844" s="561" t="str">
        <f t="shared" si="1247"/>
        <v>神通剑指星海浩瀚2</v>
      </c>
      <c r="K844" s="561" t="str">
        <f>IF(IFERROR(INDEX(EffectData!$G:$G,MATCH(J844,EffectData!$C:$C,0)),"")&amp;";"=";","",IFERROR(INDEX(EffectData!$G:$G,MATCH(J844,EffectData!$C:$C,0)),"")&amp;";")</f>
        <v/>
      </c>
      <c r="L844" s="561" t="str">
        <f t="shared" si="1248"/>
        <v>神通剑指星海浩瀚3</v>
      </c>
      <c r="M844" s="561" t="str">
        <f>IF(IFERROR(INDEX(EffectData!$G:$G,MATCH(L844,EffectData!$C:$C,0)),"")&amp;";"=";","",IFERROR(INDEX(EffectData!$G:$G,MATCH(L844,EffectData!$C:$C,0)),"")&amp;";")</f>
        <v/>
      </c>
      <c r="N844" s="561" t="str">
        <f t="shared" si="1249"/>
        <v>神通剑指星海浩瀚4</v>
      </c>
      <c r="O844" s="561" t="str">
        <f>IF(IFERROR(INDEX(EffectData!$G:$G,MATCH(N844,EffectData!$C:$C,0)),"")&amp;";"=";","",IFERROR(INDEX(EffectData!$G:$G,MATCH(N844,EffectData!$C:$C,0)),"")&amp;";")</f>
        <v/>
      </c>
      <c r="P844" t="str">
        <f t="shared" si="1250"/>
        <v>神通剑指星海浩瀚5</v>
      </c>
      <c r="Q844" s="561" t="str">
        <f>IF(IFERROR(INDEX(EffectData!$G:$G,MATCH(P844,EffectData!$C:$C,0)),"")&amp;";"=";","",IFERROR(INDEX(EffectData!$G:$G,MATCH(P844,EffectData!$C:$C,0)),"")&amp;";")</f>
        <v/>
      </c>
      <c r="R844" t="str">
        <f t="shared" si="1251"/>
        <v>神通剑指星海浩瀚6</v>
      </c>
      <c r="S844" s="561" t="str">
        <f>IFERROR(INDEX(EffectData!$G:$G,MATCH(R844,EffectData!$C:$C,0)),"")</f>
        <v/>
      </c>
    </row>
    <row r="845" spans="1:19" x14ac:dyDescent="0.25">
      <c r="A845" s="40">
        <v>1010407</v>
      </c>
      <c r="B845" s="40" t="s">
        <v>1045</v>
      </c>
      <c r="C845" s="427" t="s">
        <v>1052</v>
      </c>
      <c r="D845" s="427" t="s">
        <v>1052</v>
      </c>
      <c r="F845" s="295" t="str">
        <f t="shared" si="1239"/>
        <v>101040700;</v>
      </c>
      <c r="H845" s="561" t="str">
        <f t="shared" si="1246"/>
        <v>神通剑指寰宇为棋1</v>
      </c>
      <c r="I845" s="561" t="str">
        <f>IF(IFERROR(INDEX(EffectData!$G:$G,MATCH(H845,EffectData!$C:$C,0)),"")&amp;";"=";","",IFERROR(INDEX(EffectData!$G:$G,MATCH(H845,EffectData!$C:$C,0)),"")&amp;";")</f>
        <v>101040700;</v>
      </c>
      <c r="J845" s="561" t="str">
        <f t="shared" si="1247"/>
        <v>神通剑指寰宇为棋2</v>
      </c>
      <c r="K845" s="561" t="str">
        <f>IF(IFERROR(INDEX(EffectData!$G:$G,MATCH(J845,EffectData!$C:$C,0)),"")&amp;";"=";","",IFERROR(INDEX(EffectData!$G:$G,MATCH(J845,EffectData!$C:$C,0)),"")&amp;";")</f>
        <v/>
      </c>
      <c r="L845" s="561" t="str">
        <f t="shared" si="1248"/>
        <v>神通剑指寰宇为棋3</v>
      </c>
      <c r="M845" s="561" t="str">
        <f>IF(IFERROR(INDEX(EffectData!$G:$G,MATCH(L845,EffectData!$C:$C,0)),"")&amp;";"=";","",IFERROR(INDEX(EffectData!$G:$G,MATCH(L845,EffectData!$C:$C,0)),"")&amp;";")</f>
        <v/>
      </c>
      <c r="N845" s="561" t="str">
        <f t="shared" si="1249"/>
        <v>神通剑指寰宇为棋4</v>
      </c>
      <c r="O845" s="561" t="str">
        <f>IF(IFERROR(INDEX(EffectData!$G:$G,MATCH(N845,EffectData!$C:$C,0)),"")&amp;";"=";","",IFERROR(INDEX(EffectData!$G:$G,MATCH(N845,EffectData!$C:$C,0)),"")&amp;";")</f>
        <v/>
      </c>
      <c r="P845" t="str">
        <f t="shared" si="1250"/>
        <v>神通剑指寰宇为棋5</v>
      </c>
      <c r="Q845" s="561" t="str">
        <f>IF(IFERROR(INDEX(EffectData!$G:$G,MATCH(P845,EffectData!$C:$C,0)),"")&amp;";"=";","",IFERROR(INDEX(EffectData!$G:$G,MATCH(P845,EffectData!$C:$C,0)),"")&amp;";")</f>
        <v/>
      </c>
      <c r="R845" t="str">
        <f t="shared" si="1251"/>
        <v>神通剑指寰宇为棋6</v>
      </c>
      <c r="S845" s="561" t="str">
        <f>IFERROR(INDEX(EffectData!$G:$G,MATCH(R845,EffectData!$C:$C,0)),"")</f>
        <v/>
      </c>
    </row>
    <row r="846" spans="1:19" x14ac:dyDescent="0.25">
      <c r="A846" s="40">
        <v>1010408</v>
      </c>
      <c r="B846" s="40" t="s">
        <v>1045</v>
      </c>
      <c r="C846" s="427" t="s">
        <v>1053</v>
      </c>
      <c r="D846" s="427" t="s">
        <v>1053</v>
      </c>
      <c r="F846" s="295" t="str">
        <f t="shared" si="1239"/>
        <v>101040800;</v>
      </c>
      <c r="H846" s="561" t="str">
        <f t="shared" si="1246"/>
        <v>神通剑指千川星辰1</v>
      </c>
      <c r="I846" s="561" t="str">
        <f>IF(IFERROR(INDEX(EffectData!$G:$G,MATCH(H846,EffectData!$C:$C,0)),"")&amp;";"=";","",IFERROR(INDEX(EffectData!$G:$G,MATCH(H846,EffectData!$C:$C,0)),"")&amp;";")</f>
        <v>101040800;</v>
      </c>
      <c r="J846" s="561" t="str">
        <f t="shared" si="1247"/>
        <v>神通剑指千川星辰2</v>
      </c>
      <c r="K846" s="561" t="str">
        <f>IF(IFERROR(INDEX(EffectData!$G:$G,MATCH(J846,EffectData!$C:$C,0)),"")&amp;";"=";","",IFERROR(INDEX(EffectData!$G:$G,MATCH(J846,EffectData!$C:$C,0)),"")&amp;";")</f>
        <v/>
      </c>
      <c r="L846" s="561" t="str">
        <f t="shared" si="1248"/>
        <v>神通剑指千川星辰3</v>
      </c>
      <c r="M846" s="561" t="str">
        <f>IF(IFERROR(INDEX(EffectData!$G:$G,MATCH(L846,EffectData!$C:$C,0)),"")&amp;";"=";","",IFERROR(INDEX(EffectData!$G:$G,MATCH(L846,EffectData!$C:$C,0)),"")&amp;";")</f>
        <v/>
      </c>
      <c r="N846" s="561" t="str">
        <f t="shared" si="1249"/>
        <v>神通剑指千川星辰4</v>
      </c>
      <c r="O846" s="561" t="str">
        <f>IF(IFERROR(INDEX(EffectData!$G:$G,MATCH(N846,EffectData!$C:$C,0)),"")&amp;";"=";","",IFERROR(INDEX(EffectData!$G:$G,MATCH(N846,EffectData!$C:$C,0)),"")&amp;";")</f>
        <v/>
      </c>
      <c r="P846" t="str">
        <f t="shared" si="1250"/>
        <v>神通剑指千川星辰5</v>
      </c>
      <c r="Q846" s="561" t="str">
        <f>IF(IFERROR(INDEX(EffectData!$G:$G,MATCH(P846,EffectData!$C:$C,0)),"")&amp;";"=";","",IFERROR(INDEX(EffectData!$G:$G,MATCH(P846,EffectData!$C:$C,0)),"")&amp;";")</f>
        <v/>
      </c>
      <c r="R846" t="str">
        <f t="shared" si="1251"/>
        <v>神通剑指千川星辰6</v>
      </c>
      <c r="S846" s="561" t="str">
        <f>IFERROR(INDEX(EffectData!$G:$G,MATCH(R846,EffectData!$C:$C,0)),"")</f>
        <v/>
      </c>
    </row>
    <row r="847" spans="1:19" x14ac:dyDescent="0.25">
      <c r="A847" s="40">
        <v>1010409</v>
      </c>
      <c r="B847" s="40" t="s">
        <v>1045</v>
      </c>
      <c r="C847" s="427" t="s">
        <v>1054</v>
      </c>
      <c r="D847" s="427" t="s">
        <v>1054</v>
      </c>
      <c r="F847" s="295" t="str">
        <f t="shared" si="1239"/>
        <v>101040900;</v>
      </c>
      <c r="H847" s="561" t="str">
        <f t="shared" si="1246"/>
        <v>神通剑指星河倒转1</v>
      </c>
      <c r="I847" s="561" t="str">
        <f>IF(IFERROR(INDEX(EffectData!$G:$G,MATCH(H847,EffectData!$C:$C,0)),"")&amp;";"=";","",IFERROR(INDEX(EffectData!$G:$G,MATCH(H847,EffectData!$C:$C,0)),"")&amp;";")</f>
        <v>101040900;</v>
      </c>
      <c r="J847" s="561" t="str">
        <f t="shared" si="1247"/>
        <v>神通剑指星河倒转2</v>
      </c>
      <c r="K847" s="561" t="str">
        <f>IF(IFERROR(INDEX(EffectData!$G:$G,MATCH(J847,EffectData!$C:$C,0)),"")&amp;";"=";","",IFERROR(INDEX(EffectData!$G:$G,MATCH(J847,EffectData!$C:$C,0)),"")&amp;";")</f>
        <v/>
      </c>
      <c r="L847" s="561" t="str">
        <f t="shared" si="1248"/>
        <v>神通剑指星河倒转3</v>
      </c>
      <c r="M847" s="561" t="str">
        <f>IF(IFERROR(INDEX(EffectData!$G:$G,MATCH(L847,EffectData!$C:$C,0)),"")&amp;";"=";","",IFERROR(INDEX(EffectData!$G:$G,MATCH(L847,EffectData!$C:$C,0)),"")&amp;";")</f>
        <v/>
      </c>
      <c r="N847" s="561" t="str">
        <f t="shared" si="1249"/>
        <v>神通剑指星河倒转4</v>
      </c>
      <c r="O847" s="561" t="str">
        <f>IF(IFERROR(INDEX(EffectData!$G:$G,MATCH(N847,EffectData!$C:$C,0)),"")&amp;";"=";","",IFERROR(INDEX(EffectData!$G:$G,MATCH(N847,EffectData!$C:$C,0)),"")&amp;";")</f>
        <v/>
      </c>
      <c r="P847" t="str">
        <f t="shared" si="1250"/>
        <v>神通剑指星河倒转5</v>
      </c>
      <c r="Q847" s="561" t="str">
        <f>IF(IFERROR(INDEX(EffectData!$G:$G,MATCH(P847,EffectData!$C:$C,0)),"")&amp;";"=";","",IFERROR(INDEX(EffectData!$G:$G,MATCH(P847,EffectData!$C:$C,0)),"")&amp;";")</f>
        <v/>
      </c>
      <c r="R847" t="str">
        <f t="shared" si="1251"/>
        <v>神通剑指星河倒转6</v>
      </c>
      <c r="S847" s="561" t="str">
        <f>IFERROR(INDEX(EffectData!$G:$G,MATCH(R847,EffectData!$C:$C,0)),"")</f>
        <v/>
      </c>
    </row>
    <row r="848" spans="1:19" x14ac:dyDescent="0.25">
      <c r="A848" s="40">
        <v>1010410</v>
      </c>
      <c r="B848" s="40" t="s">
        <v>1045</v>
      </c>
      <c r="C848" s="427" t="s">
        <v>1055</v>
      </c>
      <c r="D848" s="427" t="s">
        <v>1055</v>
      </c>
      <c r="F848" s="295" t="str">
        <f t="shared" si="1239"/>
        <v>101041000;</v>
      </c>
      <c r="H848" s="561" t="str">
        <f t="shared" si="1246"/>
        <v>神通剑指北辰灿烂1</v>
      </c>
      <c r="I848" s="561" t="str">
        <f>IF(IFERROR(INDEX(EffectData!$G:$G,MATCH(H848,EffectData!$C:$C,0)),"")&amp;";"=";","",IFERROR(INDEX(EffectData!$G:$G,MATCH(H848,EffectData!$C:$C,0)),"")&amp;";")</f>
        <v>101041000;</v>
      </c>
      <c r="J848" s="561" t="str">
        <f t="shared" si="1247"/>
        <v>神通剑指北辰灿烂2</v>
      </c>
      <c r="K848" s="561" t="str">
        <f>IF(IFERROR(INDEX(EffectData!$G:$G,MATCH(J848,EffectData!$C:$C,0)),"")&amp;";"=";","",IFERROR(INDEX(EffectData!$G:$G,MATCH(J848,EffectData!$C:$C,0)),"")&amp;";")</f>
        <v/>
      </c>
      <c r="L848" s="561" t="str">
        <f t="shared" si="1248"/>
        <v>神通剑指北辰灿烂3</v>
      </c>
      <c r="M848" s="561" t="str">
        <f>IF(IFERROR(INDEX(EffectData!$G:$G,MATCH(L848,EffectData!$C:$C,0)),"")&amp;";"=";","",IFERROR(INDEX(EffectData!$G:$G,MATCH(L848,EffectData!$C:$C,0)),"")&amp;";")</f>
        <v/>
      </c>
      <c r="N848" s="561" t="str">
        <f t="shared" si="1249"/>
        <v>神通剑指北辰灿烂4</v>
      </c>
      <c r="O848" s="561" t="str">
        <f>IF(IFERROR(INDEX(EffectData!$G:$G,MATCH(N848,EffectData!$C:$C,0)),"")&amp;";"=";","",IFERROR(INDEX(EffectData!$G:$G,MATCH(N848,EffectData!$C:$C,0)),"")&amp;";")</f>
        <v/>
      </c>
      <c r="P848" t="str">
        <f t="shared" si="1250"/>
        <v>神通剑指北辰灿烂5</v>
      </c>
      <c r="Q848" s="561" t="str">
        <f>IF(IFERROR(INDEX(EffectData!$G:$G,MATCH(P848,EffectData!$C:$C,0)),"")&amp;";"=";","",IFERROR(INDEX(EffectData!$G:$G,MATCH(P848,EffectData!$C:$C,0)),"")&amp;";")</f>
        <v/>
      </c>
      <c r="R848" t="str">
        <f t="shared" si="1251"/>
        <v>神通剑指北辰灿烂6</v>
      </c>
      <c r="S848" s="561" t="str">
        <f>IFERROR(INDEX(EffectData!$G:$G,MATCH(R848,EffectData!$C:$C,0)),"")</f>
        <v/>
      </c>
    </row>
    <row r="849" spans="1:19" x14ac:dyDescent="0.25">
      <c r="A849" s="36">
        <v>1010411</v>
      </c>
      <c r="B849" s="36" t="s">
        <v>1045</v>
      </c>
      <c r="C849" s="37" t="s">
        <v>1056</v>
      </c>
      <c r="D849" s="37" t="s">
        <v>1056</v>
      </c>
      <c r="F849" s="295" t="str">
        <f t="shared" si="1239"/>
        <v>101041100;</v>
      </c>
      <c r="H849" s="561" t="str">
        <f t="shared" si="1246"/>
        <v>神通剑指掩垂星1</v>
      </c>
      <c r="I849" s="561" t="str">
        <f>IF(IFERROR(INDEX(EffectData!$G:$G,MATCH(H849,EffectData!$C:$C,0)),"")&amp;";"=";","",IFERROR(INDEX(EffectData!$G:$G,MATCH(H849,EffectData!$C:$C,0)),"")&amp;";")</f>
        <v>101041100;</v>
      </c>
      <c r="J849" s="561" t="str">
        <f t="shared" si="1247"/>
        <v>神通剑指掩垂星2</v>
      </c>
      <c r="K849" s="561" t="str">
        <f>IF(IFERROR(INDEX(EffectData!$G:$G,MATCH(J849,EffectData!$C:$C,0)),"")&amp;";"=";","",IFERROR(INDEX(EffectData!$G:$G,MATCH(J849,EffectData!$C:$C,0)),"")&amp;";")</f>
        <v/>
      </c>
      <c r="L849" s="561" t="str">
        <f t="shared" si="1248"/>
        <v>神通剑指掩垂星3</v>
      </c>
      <c r="M849" s="561" t="str">
        <f>IF(IFERROR(INDEX(EffectData!$G:$G,MATCH(L849,EffectData!$C:$C,0)),"")&amp;";"=";","",IFERROR(INDEX(EffectData!$G:$G,MATCH(L849,EffectData!$C:$C,0)),"")&amp;";")</f>
        <v/>
      </c>
      <c r="N849" s="561" t="str">
        <f t="shared" si="1249"/>
        <v>神通剑指掩垂星4</v>
      </c>
      <c r="O849" s="561" t="str">
        <f>IF(IFERROR(INDEX(EffectData!$G:$G,MATCH(N849,EffectData!$C:$C,0)),"")&amp;";"=";","",IFERROR(INDEX(EffectData!$G:$G,MATCH(N849,EffectData!$C:$C,0)),"")&amp;";")</f>
        <v/>
      </c>
      <c r="P849" t="str">
        <f t="shared" si="1250"/>
        <v>神通剑指掩垂星5</v>
      </c>
      <c r="Q849" s="561" t="str">
        <f>IF(IFERROR(INDEX(EffectData!$G:$G,MATCH(P849,EffectData!$C:$C,0)),"")&amp;";"=";","",IFERROR(INDEX(EffectData!$G:$G,MATCH(P849,EffectData!$C:$C,0)),"")&amp;";")</f>
        <v/>
      </c>
      <c r="R849" t="str">
        <f t="shared" si="1251"/>
        <v>神通剑指掩垂星6</v>
      </c>
      <c r="S849" s="561" t="str">
        <f>IFERROR(INDEX(EffectData!$G:$G,MATCH(R849,EffectData!$C:$C,0)),"")</f>
        <v/>
      </c>
    </row>
    <row r="850" spans="1:19" x14ac:dyDescent="0.25">
      <c r="A850" s="36">
        <v>1010412</v>
      </c>
      <c r="B850" s="36" t="s">
        <v>1045</v>
      </c>
      <c r="C850" s="37" t="s">
        <v>1057</v>
      </c>
      <c r="D850" s="37" t="s">
        <v>1057</v>
      </c>
      <c r="F850" s="295" t="str">
        <f t="shared" si="1239"/>
        <v>101041200;</v>
      </c>
      <c r="H850" s="561" t="str">
        <f t="shared" si="1246"/>
        <v>神通剑指瀚海回溯1</v>
      </c>
      <c r="I850" s="561" t="str">
        <f>IF(IFERROR(INDEX(EffectData!$G:$G,MATCH(H850,EffectData!$C:$C,0)),"")&amp;";"=";","",IFERROR(INDEX(EffectData!$G:$G,MATCH(H850,EffectData!$C:$C,0)),"")&amp;";")</f>
        <v>101041200;</v>
      </c>
      <c r="J850" s="561" t="str">
        <f t="shared" si="1247"/>
        <v>神通剑指瀚海回溯2</v>
      </c>
      <c r="K850" s="561" t="str">
        <f>IF(IFERROR(INDEX(EffectData!$G:$G,MATCH(J850,EffectData!$C:$C,0)),"")&amp;";"=";","",IFERROR(INDEX(EffectData!$G:$G,MATCH(J850,EffectData!$C:$C,0)),"")&amp;";")</f>
        <v/>
      </c>
      <c r="L850" s="561" t="str">
        <f t="shared" si="1248"/>
        <v>神通剑指瀚海回溯3</v>
      </c>
      <c r="M850" s="561" t="str">
        <f>IF(IFERROR(INDEX(EffectData!$G:$G,MATCH(L850,EffectData!$C:$C,0)),"")&amp;";"=";","",IFERROR(INDEX(EffectData!$G:$G,MATCH(L850,EffectData!$C:$C,0)),"")&amp;";")</f>
        <v/>
      </c>
      <c r="N850" s="561" t="str">
        <f t="shared" si="1249"/>
        <v>神通剑指瀚海回溯4</v>
      </c>
      <c r="O850" s="561" t="str">
        <f>IF(IFERROR(INDEX(EffectData!$G:$G,MATCH(N850,EffectData!$C:$C,0)),"")&amp;";"=";","",IFERROR(INDEX(EffectData!$G:$G,MATCH(N850,EffectData!$C:$C,0)),"")&amp;";")</f>
        <v/>
      </c>
      <c r="P850" t="str">
        <f t="shared" si="1250"/>
        <v>神通剑指瀚海回溯5</v>
      </c>
      <c r="Q850" s="561" t="str">
        <f>IF(IFERROR(INDEX(EffectData!$G:$G,MATCH(P850,EffectData!$C:$C,0)),"")&amp;";"=";","",IFERROR(INDEX(EffectData!$G:$G,MATCH(P850,EffectData!$C:$C,0)),"")&amp;";")</f>
        <v/>
      </c>
      <c r="R850" t="str">
        <f t="shared" si="1251"/>
        <v>神通剑指瀚海回溯6</v>
      </c>
      <c r="S850" s="561" t="str">
        <f>IFERROR(INDEX(EffectData!$G:$G,MATCH(R850,EffectData!$C:$C,0)),"")</f>
        <v/>
      </c>
    </row>
    <row r="851" spans="1:19" x14ac:dyDescent="0.25">
      <c r="A851" s="36">
        <v>1010413</v>
      </c>
      <c r="B851" s="36" t="s">
        <v>1045</v>
      </c>
      <c r="C851" s="37" t="s">
        <v>1058</v>
      </c>
      <c r="D851" s="37" t="s">
        <v>1058</v>
      </c>
      <c r="F851" s="295" t="str">
        <f t="shared" si="1239"/>
        <v>101041300;</v>
      </c>
      <c r="H851" s="561" t="str">
        <f t="shared" si="1246"/>
        <v>神通剑指碎寰1</v>
      </c>
      <c r="I851" s="561" t="str">
        <f>IF(IFERROR(INDEX(EffectData!$G:$G,MATCH(H851,EffectData!$C:$C,0)),"")&amp;";"=";","",IFERROR(INDEX(EffectData!$G:$G,MATCH(H851,EffectData!$C:$C,0)),"")&amp;";")</f>
        <v>101041300;</v>
      </c>
      <c r="J851" s="561" t="str">
        <f t="shared" si="1247"/>
        <v>神通剑指碎寰2</v>
      </c>
      <c r="K851" s="561" t="str">
        <f>IF(IFERROR(INDEX(EffectData!$G:$G,MATCH(J851,EffectData!$C:$C,0)),"")&amp;";"=";","",IFERROR(INDEX(EffectData!$G:$G,MATCH(J851,EffectData!$C:$C,0)),"")&amp;";")</f>
        <v/>
      </c>
      <c r="L851" s="561" t="str">
        <f t="shared" si="1248"/>
        <v>神通剑指碎寰3</v>
      </c>
      <c r="M851" s="561" t="str">
        <f>IF(IFERROR(INDEX(EffectData!$G:$G,MATCH(L851,EffectData!$C:$C,0)),"")&amp;";"=";","",IFERROR(INDEX(EffectData!$G:$G,MATCH(L851,EffectData!$C:$C,0)),"")&amp;";")</f>
        <v/>
      </c>
      <c r="N851" s="561" t="str">
        <f t="shared" si="1249"/>
        <v>神通剑指碎寰4</v>
      </c>
      <c r="O851" s="561" t="str">
        <f>IF(IFERROR(INDEX(EffectData!$G:$G,MATCH(N851,EffectData!$C:$C,0)),"")&amp;";"=";","",IFERROR(INDEX(EffectData!$G:$G,MATCH(N851,EffectData!$C:$C,0)),"")&amp;";")</f>
        <v/>
      </c>
      <c r="P851" t="str">
        <f t="shared" si="1250"/>
        <v>神通剑指碎寰5</v>
      </c>
      <c r="Q851" s="561" t="str">
        <f>IF(IFERROR(INDEX(EffectData!$G:$G,MATCH(P851,EffectData!$C:$C,0)),"")&amp;";"=";","",IFERROR(INDEX(EffectData!$G:$G,MATCH(P851,EffectData!$C:$C,0)),"")&amp;";")</f>
        <v/>
      </c>
      <c r="R851" t="str">
        <f t="shared" si="1251"/>
        <v>神通剑指碎寰6</v>
      </c>
      <c r="S851" s="561" t="str">
        <f>IFERROR(INDEX(EffectData!$G:$G,MATCH(R851,EffectData!$C:$C,0)),"")</f>
        <v/>
      </c>
    </row>
    <row r="852" spans="1:19" x14ac:dyDescent="0.25">
      <c r="A852" s="119">
        <v>1020701</v>
      </c>
      <c r="B852" s="428" t="s">
        <v>1059</v>
      </c>
      <c r="C852" s="429" t="s">
        <v>1060</v>
      </c>
      <c r="D852" s="429" t="s">
        <v>1060</v>
      </c>
      <c r="F852" s="295" t="str">
        <f t="shared" si="1239"/>
        <v/>
      </c>
      <c r="H852" s="561" t="str">
        <f t="shared" si="1246"/>
        <v>槎枒寻梅绞青鸾1</v>
      </c>
      <c r="I852" s="561" t="str">
        <f>IF(IFERROR(INDEX(EffectData!$G:$G,MATCH(H852,EffectData!$C:$C,0)),"")&amp;";"=";","",IFERROR(INDEX(EffectData!$G:$G,MATCH(H852,EffectData!$C:$C,0)),"")&amp;";")</f>
        <v/>
      </c>
      <c r="J852" s="561" t="str">
        <f t="shared" si="1247"/>
        <v>槎枒寻梅绞青鸾2</v>
      </c>
      <c r="K852" s="561" t="str">
        <f>IF(IFERROR(INDEX(EffectData!$G:$G,MATCH(J852,EffectData!$C:$C,0)),"")&amp;";"=";","",IFERROR(INDEX(EffectData!$G:$G,MATCH(J852,EffectData!$C:$C,0)),"")&amp;";")</f>
        <v/>
      </c>
      <c r="L852" s="561" t="str">
        <f t="shared" si="1248"/>
        <v>槎枒寻梅绞青鸾3</v>
      </c>
      <c r="M852" s="561" t="str">
        <f>IF(IFERROR(INDEX(EffectData!$G:$G,MATCH(L852,EffectData!$C:$C,0)),"")&amp;";"=";","",IFERROR(INDEX(EffectData!$G:$G,MATCH(L852,EffectData!$C:$C,0)),"")&amp;";")</f>
        <v/>
      </c>
      <c r="N852" s="561" t="str">
        <f t="shared" si="1249"/>
        <v>槎枒寻梅绞青鸾4</v>
      </c>
      <c r="O852" s="561" t="str">
        <f>IF(IFERROR(INDEX(EffectData!$G:$G,MATCH(N852,EffectData!$C:$C,0)),"")&amp;";"=";","",IFERROR(INDEX(EffectData!$G:$G,MATCH(N852,EffectData!$C:$C,0)),"")&amp;";")</f>
        <v/>
      </c>
      <c r="P852" t="str">
        <f t="shared" si="1250"/>
        <v>槎枒寻梅绞青鸾5</v>
      </c>
      <c r="Q852" s="561" t="str">
        <f>IF(IFERROR(INDEX(EffectData!$G:$G,MATCH(P852,EffectData!$C:$C,0)),"")&amp;";"=";","",IFERROR(INDEX(EffectData!$G:$G,MATCH(P852,EffectData!$C:$C,0)),"")&amp;";")</f>
        <v/>
      </c>
      <c r="R852" t="str">
        <f t="shared" si="1251"/>
        <v>槎枒寻梅绞青鸾6</v>
      </c>
      <c r="S852" s="561" t="str">
        <f>IFERROR(INDEX(EffectData!$G:$G,MATCH(R852,EffectData!$C:$C,0)),"")</f>
        <v/>
      </c>
    </row>
    <row r="853" spans="1:19" x14ac:dyDescent="0.25">
      <c r="A853" s="119">
        <v>1020702</v>
      </c>
      <c r="B853" s="119" t="s">
        <v>1059</v>
      </c>
      <c r="C853" s="121" t="s">
        <v>1061</v>
      </c>
      <c r="D853" s="121" t="s">
        <v>1061</v>
      </c>
      <c r="F853" s="295" t="str">
        <f t="shared" si="1239"/>
        <v>102070200;</v>
      </c>
      <c r="H853" s="561" t="str">
        <f t="shared" si="1246"/>
        <v>槎枒寻梅入劫1</v>
      </c>
      <c r="I853" s="561" t="str">
        <f>IF(IFERROR(INDEX(EffectData!$G:$G,MATCH(H853,EffectData!$C:$C,0)),"")&amp;";"=";","",IFERROR(INDEX(EffectData!$G:$G,MATCH(H853,EffectData!$C:$C,0)),"")&amp;";")</f>
        <v>102070200;</v>
      </c>
      <c r="J853" s="561" t="str">
        <f t="shared" si="1247"/>
        <v>槎枒寻梅入劫2</v>
      </c>
      <c r="K853" s="561" t="str">
        <f>IF(IFERROR(INDEX(EffectData!$G:$G,MATCH(J853,EffectData!$C:$C,0)),"")&amp;";"=";","",IFERROR(INDEX(EffectData!$G:$G,MATCH(J853,EffectData!$C:$C,0)),"")&amp;";")</f>
        <v/>
      </c>
      <c r="L853" s="561" t="str">
        <f t="shared" si="1248"/>
        <v>槎枒寻梅入劫3</v>
      </c>
      <c r="M853" s="561" t="str">
        <f>IF(IFERROR(INDEX(EffectData!$G:$G,MATCH(L853,EffectData!$C:$C,0)),"")&amp;";"=";","",IFERROR(INDEX(EffectData!$G:$G,MATCH(L853,EffectData!$C:$C,0)),"")&amp;";")</f>
        <v/>
      </c>
      <c r="N853" s="561" t="str">
        <f t="shared" si="1249"/>
        <v>槎枒寻梅入劫4</v>
      </c>
      <c r="O853" s="561" t="str">
        <f>IF(IFERROR(INDEX(EffectData!$G:$G,MATCH(N853,EffectData!$C:$C,0)),"")&amp;";"=";","",IFERROR(INDEX(EffectData!$G:$G,MATCH(N853,EffectData!$C:$C,0)),"")&amp;";")</f>
        <v/>
      </c>
      <c r="P853" t="str">
        <f t="shared" si="1250"/>
        <v>槎枒寻梅入劫5</v>
      </c>
      <c r="Q853" s="561" t="str">
        <f>IF(IFERROR(INDEX(EffectData!$G:$G,MATCH(P853,EffectData!$C:$C,0)),"")&amp;";"=";","",IFERROR(INDEX(EffectData!$G:$G,MATCH(P853,EffectData!$C:$C,0)),"")&amp;";")</f>
        <v/>
      </c>
      <c r="R853" t="str">
        <f t="shared" si="1251"/>
        <v>槎枒寻梅入劫6</v>
      </c>
      <c r="S853" s="561" t="str">
        <f>IFERROR(INDEX(EffectData!$G:$G,MATCH(R853,EffectData!$C:$C,0)),"")</f>
        <v/>
      </c>
    </row>
    <row r="854" spans="1:19" x14ac:dyDescent="0.25">
      <c r="A854" s="119">
        <v>1020703</v>
      </c>
      <c r="B854" s="119" t="s">
        <v>1059</v>
      </c>
      <c r="C854" s="121" t="s">
        <v>1062</v>
      </c>
      <c r="D854" s="121" t="s">
        <v>1062</v>
      </c>
      <c r="F854" s="295" t="str">
        <f t="shared" si="1239"/>
        <v/>
      </c>
      <c r="H854" s="561" t="str">
        <f t="shared" si="1246"/>
        <v>槎枒寻梅曳芳影1</v>
      </c>
      <c r="I854" s="561" t="str">
        <f>IF(IFERROR(INDEX(EffectData!$G:$G,MATCH(H854,EffectData!$C:$C,0)),"")&amp;";"=";","",IFERROR(INDEX(EffectData!$G:$G,MATCH(H854,EffectData!$C:$C,0)),"")&amp;";")</f>
        <v/>
      </c>
      <c r="J854" s="561" t="str">
        <f t="shared" si="1247"/>
        <v>槎枒寻梅曳芳影2</v>
      </c>
      <c r="K854" s="561" t="str">
        <f>IF(IFERROR(INDEX(EffectData!$G:$G,MATCH(J854,EffectData!$C:$C,0)),"")&amp;";"=";","",IFERROR(INDEX(EffectData!$G:$G,MATCH(J854,EffectData!$C:$C,0)),"")&amp;";")</f>
        <v/>
      </c>
      <c r="L854" s="561" t="str">
        <f t="shared" si="1248"/>
        <v>槎枒寻梅曳芳影3</v>
      </c>
      <c r="M854" s="561" t="str">
        <f>IF(IFERROR(INDEX(EffectData!$G:$G,MATCH(L854,EffectData!$C:$C,0)),"")&amp;";"=";","",IFERROR(INDEX(EffectData!$G:$G,MATCH(L854,EffectData!$C:$C,0)),"")&amp;";")</f>
        <v/>
      </c>
      <c r="N854" s="561" t="str">
        <f t="shared" si="1249"/>
        <v>槎枒寻梅曳芳影4</v>
      </c>
      <c r="O854" s="561" t="str">
        <f>IF(IFERROR(INDEX(EffectData!$G:$G,MATCH(N854,EffectData!$C:$C,0)),"")&amp;";"=";","",IFERROR(INDEX(EffectData!$G:$G,MATCH(N854,EffectData!$C:$C,0)),"")&amp;";")</f>
        <v/>
      </c>
      <c r="P854" t="str">
        <f t="shared" si="1250"/>
        <v>槎枒寻梅曳芳影5</v>
      </c>
      <c r="Q854" s="561" t="str">
        <f>IF(IFERROR(INDEX(EffectData!$G:$G,MATCH(P854,EffectData!$C:$C,0)),"")&amp;";"=";","",IFERROR(INDEX(EffectData!$G:$G,MATCH(P854,EffectData!$C:$C,0)),"")&amp;";")</f>
        <v/>
      </c>
      <c r="R854" t="str">
        <f t="shared" si="1251"/>
        <v>槎枒寻梅曳芳影6</v>
      </c>
      <c r="S854" s="561" t="str">
        <f>IFERROR(INDEX(EffectData!$G:$G,MATCH(R854,EffectData!$C:$C,0)),"")</f>
        <v/>
      </c>
    </row>
    <row r="855" spans="1:19" x14ac:dyDescent="0.25">
      <c r="A855" s="119">
        <v>1020704</v>
      </c>
      <c r="B855" s="119" t="s">
        <v>1059</v>
      </c>
      <c r="C855" s="121" t="s">
        <v>1063</v>
      </c>
      <c r="D855" s="121" t="s">
        <v>1063</v>
      </c>
      <c r="F855" s="295" t="str">
        <f t="shared" si="1239"/>
        <v>102070400;</v>
      </c>
      <c r="H855" s="561" t="str">
        <f t="shared" si="1246"/>
        <v>槎枒寻梅胜寒1</v>
      </c>
      <c r="I855" s="561" t="str">
        <f>IF(IFERROR(INDEX(EffectData!$G:$G,MATCH(H855,EffectData!$C:$C,0)),"")&amp;";"=";","",IFERROR(INDEX(EffectData!$G:$G,MATCH(H855,EffectData!$C:$C,0)),"")&amp;";")</f>
        <v>102070400;</v>
      </c>
      <c r="J855" s="561" t="str">
        <f t="shared" si="1247"/>
        <v>槎枒寻梅胜寒2</v>
      </c>
      <c r="K855" s="561" t="str">
        <f>IF(IFERROR(INDEX(EffectData!$G:$G,MATCH(J855,EffectData!$C:$C,0)),"")&amp;";"=";","",IFERROR(INDEX(EffectData!$G:$G,MATCH(J855,EffectData!$C:$C,0)),"")&amp;";")</f>
        <v/>
      </c>
      <c r="L855" s="561" t="str">
        <f t="shared" si="1248"/>
        <v>槎枒寻梅胜寒3</v>
      </c>
      <c r="M855" s="561" t="str">
        <f>IF(IFERROR(INDEX(EffectData!$G:$G,MATCH(L855,EffectData!$C:$C,0)),"")&amp;";"=";","",IFERROR(INDEX(EffectData!$G:$G,MATCH(L855,EffectData!$C:$C,0)),"")&amp;";")</f>
        <v/>
      </c>
      <c r="N855" s="561" t="str">
        <f t="shared" si="1249"/>
        <v>槎枒寻梅胜寒4</v>
      </c>
      <c r="O855" s="561" t="str">
        <f>IF(IFERROR(INDEX(EffectData!$G:$G,MATCH(N855,EffectData!$C:$C,0)),"")&amp;";"=";","",IFERROR(INDEX(EffectData!$G:$G,MATCH(N855,EffectData!$C:$C,0)),"")&amp;";")</f>
        <v/>
      </c>
      <c r="P855" t="str">
        <f t="shared" si="1250"/>
        <v>槎枒寻梅胜寒5</v>
      </c>
      <c r="Q855" s="561" t="str">
        <f>IF(IFERROR(INDEX(EffectData!$G:$G,MATCH(P855,EffectData!$C:$C,0)),"")&amp;";"=";","",IFERROR(INDEX(EffectData!$G:$G,MATCH(P855,EffectData!$C:$C,0)),"")&amp;";")</f>
        <v/>
      </c>
      <c r="R855" t="str">
        <f t="shared" si="1251"/>
        <v>槎枒寻梅胜寒6</v>
      </c>
      <c r="S855" s="561" t="str">
        <f>IFERROR(INDEX(EffectData!$G:$G,MATCH(R855,EffectData!$C:$C,0)),"")</f>
        <v/>
      </c>
    </row>
    <row r="856" spans="1:19" x14ac:dyDescent="0.25">
      <c r="A856" s="119">
        <v>1020705</v>
      </c>
      <c r="B856" s="119" t="s">
        <v>1059</v>
      </c>
      <c r="C856" s="121" t="s">
        <v>1064</v>
      </c>
      <c r="D856" s="121" t="s">
        <v>1064</v>
      </c>
      <c r="F856" s="295" t="str">
        <f t="shared" si="1239"/>
        <v/>
      </c>
      <c r="H856" s="561" t="str">
        <f t="shared" si="1246"/>
        <v>槎枒寻梅斜窥檐1</v>
      </c>
      <c r="I856" s="561" t="str">
        <f>IF(IFERROR(INDEX(EffectData!$G:$G,MATCH(H856,EffectData!$C:$C,0)),"")&amp;";"=";","",IFERROR(INDEX(EffectData!$G:$G,MATCH(H856,EffectData!$C:$C,0)),"")&amp;";")</f>
        <v/>
      </c>
      <c r="J856" s="561" t="str">
        <f t="shared" si="1247"/>
        <v>槎枒寻梅斜窥檐2</v>
      </c>
      <c r="K856" s="561" t="str">
        <f>IF(IFERROR(INDEX(EffectData!$G:$G,MATCH(J856,EffectData!$C:$C,0)),"")&amp;";"=";","",IFERROR(INDEX(EffectData!$G:$G,MATCH(J856,EffectData!$C:$C,0)),"")&amp;";")</f>
        <v/>
      </c>
      <c r="L856" s="561" t="str">
        <f t="shared" si="1248"/>
        <v>槎枒寻梅斜窥檐3</v>
      </c>
      <c r="M856" s="561" t="str">
        <f>IF(IFERROR(INDEX(EffectData!$G:$G,MATCH(L856,EffectData!$C:$C,0)),"")&amp;";"=";","",IFERROR(INDEX(EffectData!$G:$G,MATCH(L856,EffectData!$C:$C,0)),"")&amp;";")</f>
        <v/>
      </c>
      <c r="N856" s="561" t="str">
        <f t="shared" si="1249"/>
        <v>槎枒寻梅斜窥檐4</v>
      </c>
      <c r="O856" s="561" t="str">
        <f>IF(IFERROR(INDEX(EffectData!$G:$G,MATCH(N856,EffectData!$C:$C,0)),"")&amp;";"=";","",IFERROR(INDEX(EffectData!$G:$G,MATCH(N856,EffectData!$C:$C,0)),"")&amp;";")</f>
        <v/>
      </c>
      <c r="P856" t="str">
        <f t="shared" si="1250"/>
        <v>槎枒寻梅斜窥檐5</v>
      </c>
      <c r="Q856" s="561" t="str">
        <f>IF(IFERROR(INDEX(EffectData!$G:$G,MATCH(P856,EffectData!$C:$C,0)),"")&amp;";"=";","",IFERROR(INDEX(EffectData!$G:$G,MATCH(P856,EffectData!$C:$C,0)),"")&amp;";")</f>
        <v/>
      </c>
      <c r="R856" t="str">
        <f t="shared" si="1251"/>
        <v>槎枒寻梅斜窥檐6</v>
      </c>
      <c r="S856" s="561" t="str">
        <f>IFERROR(INDEX(EffectData!$G:$G,MATCH(R856,EffectData!$C:$C,0)),"")</f>
        <v/>
      </c>
    </row>
    <row r="857" spans="1:19" x14ac:dyDescent="0.25">
      <c r="A857" s="119">
        <v>1020706</v>
      </c>
      <c r="B857" s="119" t="s">
        <v>1059</v>
      </c>
      <c r="C857" s="121" t="s">
        <v>1065</v>
      </c>
      <c r="D857" s="121" t="s">
        <v>1065</v>
      </c>
      <c r="F857" s="295" t="str">
        <f t="shared" si="1239"/>
        <v>102070600;</v>
      </c>
      <c r="H857" s="561" t="str">
        <f t="shared" si="1246"/>
        <v>槎枒寻梅藏雨1</v>
      </c>
      <c r="I857" s="561" t="str">
        <f>IF(IFERROR(INDEX(EffectData!$G:$G,MATCH(H857,EffectData!$C:$C,0)),"")&amp;";"=";","",IFERROR(INDEX(EffectData!$G:$G,MATCH(H857,EffectData!$C:$C,0)),"")&amp;";")</f>
        <v>102070600;</v>
      </c>
      <c r="J857" s="561" t="str">
        <f t="shared" si="1247"/>
        <v>槎枒寻梅藏雨2</v>
      </c>
      <c r="K857" s="561" t="str">
        <f>IF(IFERROR(INDEX(EffectData!$G:$G,MATCH(J857,EffectData!$C:$C,0)),"")&amp;";"=";","",IFERROR(INDEX(EffectData!$G:$G,MATCH(J857,EffectData!$C:$C,0)),"")&amp;";")</f>
        <v/>
      </c>
      <c r="L857" s="561" t="str">
        <f t="shared" si="1248"/>
        <v>槎枒寻梅藏雨3</v>
      </c>
      <c r="M857" s="561" t="str">
        <f>IF(IFERROR(INDEX(EffectData!$G:$G,MATCH(L857,EffectData!$C:$C,0)),"")&amp;";"=";","",IFERROR(INDEX(EffectData!$G:$G,MATCH(L857,EffectData!$C:$C,0)),"")&amp;";")</f>
        <v/>
      </c>
      <c r="N857" s="561" t="str">
        <f t="shared" si="1249"/>
        <v>槎枒寻梅藏雨4</v>
      </c>
      <c r="O857" s="561" t="str">
        <f>IF(IFERROR(INDEX(EffectData!$G:$G,MATCH(N857,EffectData!$C:$C,0)),"")&amp;";"=";","",IFERROR(INDEX(EffectData!$G:$G,MATCH(N857,EffectData!$C:$C,0)),"")&amp;";")</f>
        <v/>
      </c>
      <c r="P857" t="str">
        <f t="shared" si="1250"/>
        <v>槎枒寻梅藏雨5</v>
      </c>
      <c r="Q857" s="561" t="str">
        <f>IF(IFERROR(INDEX(EffectData!$G:$G,MATCH(P857,EffectData!$C:$C,0)),"")&amp;";"=";","",IFERROR(INDEX(EffectData!$G:$G,MATCH(P857,EffectData!$C:$C,0)),"")&amp;";")</f>
        <v/>
      </c>
      <c r="R857" t="str">
        <f t="shared" si="1251"/>
        <v>槎枒寻梅藏雨6</v>
      </c>
      <c r="S857" s="561" t="str">
        <f>IFERROR(INDEX(EffectData!$G:$G,MATCH(R857,EffectData!$C:$C,0)),"")</f>
        <v/>
      </c>
    </row>
    <row r="858" spans="1:19" x14ac:dyDescent="0.25">
      <c r="A858" s="119">
        <v>1020707</v>
      </c>
      <c r="B858" s="119" t="s">
        <v>1059</v>
      </c>
      <c r="C858" s="121" t="s">
        <v>1066</v>
      </c>
      <c r="D858" s="121" t="s">
        <v>1066</v>
      </c>
      <c r="F858" s="295" t="str">
        <f t="shared" si="1239"/>
        <v>102070700;</v>
      </c>
      <c r="H858" s="561" t="str">
        <f t="shared" si="1246"/>
        <v>槎枒寻梅煮酒1</v>
      </c>
      <c r="I858" s="561" t="str">
        <f>IF(IFERROR(INDEX(EffectData!$G:$G,MATCH(H858,EffectData!$C:$C,0)),"")&amp;";"=";","",IFERROR(INDEX(EffectData!$G:$G,MATCH(H858,EffectData!$C:$C,0)),"")&amp;";")</f>
        <v>102070700;</v>
      </c>
      <c r="J858" s="561" t="str">
        <f t="shared" si="1247"/>
        <v>槎枒寻梅煮酒2</v>
      </c>
      <c r="K858" s="561" t="str">
        <f>IF(IFERROR(INDEX(EffectData!$G:$G,MATCH(J858,EffectData!$C:$C,0)),"")&amp;";"=";","",IFERROR(INDEX(EffectData!$G:$G,MATCH(J858,EffectData!$C:$C,0)),"")&amp;";")</f>
        <v/>
      </c>
      <c r="L858" s="561" t="str">
        <f t="shared" si="1248"/>
        <v>槎枒寻梅煮酒3</v>
      </c>
      <c r="M858" s="561" t="str">
        <f>IF(IFERROR(INDEX(EffectData!$G:$G,MATCH(L858,EffectData!$C:$C,0)),"")&amp;";"=";","",IFERROR(INDEX(EffectData!$G:$G,MATCH(L858,EffectData!$C:$C,0)),"")&amp;";")</f>
        <v/>
      </c>
      <c r="N858" s="561" t="str">
        <f t="shared" si="1249"/>
        <v>槎枒寻梅煮酒4</v>
      </c>
      <c r="O858" s="561" t="str">
        <f>IF(IFERROR(INDEX(EffectData!$G:$G,MATCH(N858,EffectData!$C:$C,0)),"")&amp;";"=";","",IFERROR(INDEX(EffectData!$G:$G,MATCH(N858,EffectData!$C:$C,0)),"")&amp;";")</f>
        <v/>
      </c>
      <c r="P858" t="str">
        <f t="shared" si="1250"/>
        <v>槎枒寻梅煮酒5</v>
      </c>
      <c r="Q858" s="561" t="str">
        <f>IF(IFERROR(INDEX(EffectData!$G:$G,MATCH(P858,EffectData!$C:$C,0)),"")&amp;";"=";","",IFERROR(INDEX(EffectData!$G:$G,MATCH(P858,EffectData!$C:$C,0)),"")&amp;";")</f>
        <v/>
      </c>
      <c r="R858" t="str">
        <f t="shared" si="1251"/>
        <v>槎枒寻梅煮酒6</v>
      </c>
      <c r="S858" s="561" t="str">
        <f>IFERROR(INDEX(EffectData!$G:$G,MATCH(R858,EffectData!$C:$C,0)),"")</f>
        <v/>
      </c>
    </row>
    <row r="859" spans="1:19" x14ac:dyDescent="0.25">
      <c r="A859" s="119">
        <v>1020708</v>
      </c>
      <c r="B859" s="119" t="s">
        <v>1059</v>
      </c>
      <c r="C859" s="121" t="s">
        <v>1067</v>
      </c>
      <c r="D859" s="121" t="s">
        <v>1067</v>
      </c>
      <c r="F859" s="295" t="str">
        <f t="shared" si="1239"/>
        <v>102070800;</v>
      </c>
      <c r="H859" s="561" t="str">
        <f t="shared" si="1246"/>
        <v>槎枒寻梅琢石1</v>
      </c>
      <c r="I859" s="561" t="str">
        <f>IF(IFERROR(INDEX(EffectData!$G:$G,MATCH(H859,EffectData!$C:$C,0)),"")&amp;";"=";","",IFERROR(INDEX(EffectData!$G:$G,MATCH(H859,EffectData!$C:$C,0)),"")&amp;";")</f>
        <v>102070800;</v>
      </c>
      <c r="J859" s="561" t="str">
        <f t="shared" si="1247"/>
        <v>槎枒寻梅琢石2</v>
      </c>
      <c r="K859" s="561" t="str">
        <f>IF(IFERROR(INDEX(EffectData!$G:$G,MATCH(J859,EffectData!$C:$C,0)),"")&amp;";"=";","",IFERROR(INDEX(EffectData!$G:$G,MATCH(J859,EffectData!$C:$C,0)),"")&amp;";")</f>
        <v/>
      </c>
      <c r="L859" s="561" t="str">
        <f t="shared" si="1248"/>
        <v>槎枒寻梅琢石3</v>
      </c>
      <c r="M859" s="561" t="str">
        <f>IF(IFERROR(INDEX(EffectData!$G:$G,MATCH(L859,EffectData!$C:$C,0)),"")&amp;";"=";","",IFERROR(INDEX(EffectData!$G:$G,MATCH(L859,EffectData!$C:$C,0)),"")&amp;";")</f>
        <v/>
      </c>
      <c r="N859" s="561" t="str">
        <f t="shared" si="1249"/>
        <v>槎枒寻梅琢石4</v>
      </c>
      <c r="O859" s="561" t="str">
        <f>IF(IFERROR(INDEX(EffectData!$G:$G,MATCH(N859,EffectData!$C:$C,0)),"")&amp;";"=";","",IFERROR(INDEX(EffectData!$G:$G,MATCH(N859,EffectData!$C:$C,0)),"")&amp;";")</f>
        <v/>
      </c>
      <c r="P859" t="str">
        <f t="shared" si="1250"/>
        <v>槎枒寻梅琢石5</v>
      </c>
      <c r="Q859" s="561" t="str">
        <f>IF(IFERROR(INDEX(EffectData!$G:$G,MATCH(P859,EffectData!$C:$C,0)),"")&amp;";"=";","",IFERROR(INDEX(EffectData!$G:$G,MATCH(P859,EffectData!$C:$C,0)),"")&amp;";")</f>
        <v/>
      </c>
      <c r="R859" t="str">
        <f t="shared" si="1251"/>
        <v>槎枒寻梅琢石6</v>
      </c>
      <c r="S859" s="561" t="str">
        <f>IFERROR(INDEX(EffectData!$G:$G,MATCH(R859,EffectData!$C:$C,0)),"")</f>
        <v/>
      </c>
    </row>
    <row r="860" spans="1:19" x14ac:dyDescent="0.25">
      <c r="A860" s="119">
        <v>1020709</v>
      </c>
      <c r="B860" s="119" t="s">
        <v>1059</v>
      </c>
      <c r="C860" s="121" t="s">
        <v>1068</v>
      </c>
      <c r="D860" s="121" t="s">
        <v>1068</v>
      </c>
      <c r="F860" s="295" t="str">
        <f t="shared" si="1239"/>
        <v>102070900;</v>
      </c>
      <c r="H860" s="561" t="str">
        <f t="shared" si="1246"/>
        <v>槎枒寻梅翛然1</v>
      </c>
      <c r="I860" s="561" t="str">
        <f>IF(IFERROR(INDEX(EffectData!$G:$G,MATCH(H860,EffectData!$C:$C,0)),"")&amp;";"=";","",IFERROR(INDEX(EffectData!$G:$G,MATCH(H860,EffectData!$C:$C,0)),"")&amp;";")</f>
        <v>102070900;</v>
      </c>
      <c r="J860" s="561" t="str">
        <f t="shared" si="1247"/>
        <v>槎枒寻梅翛然2</v>
      </c>
      <c r="K860" s="561" t="str">
        <f>IF(IFERROR(INDEX(EffectData!$G:$G,MATCH(J860,EffectData!$C:$C,0)),"")&amp;";"=";","",IFERROR(INDEX(EffectData!$G:$G,MATCH(J860,EffectData!$C:$C,0)),"")&amp;";")</f>
        <v/>
      </c>
      <c r="L860" s="561" t="str">
        <f t="shared" si="1248"/>
        <v>槎枒寻梅翛然3</v>
      </c>
      <c r="M860" s="561" t="str">
        <f>IF(IFERROR(INDEX(EffectData!$G:$G,MATCH(L860,EffectData!$C:$C,0)),"")&amp;";"=";","",IFERROR(INDEX(EffectData!$G:$G,MATCH(L860,EffectData!$C:$C,0)),"")&amp;";")</f>
        <v/>
      </c>
      <c r="N860" s="561" t="str">
        <f t="shared" si="1249"/>
        <v>槎枒寻梅翛然4</v>
      </c>
      <c r="O860" s="561" t="str">
        <f>IF(IFERROR(INDEX(EffectData!$G:$G,MATCH(N860,EffectData!$C:$C,0)),"")&amp;";"=";","",IFERROR(INDEX(EffectData!$G:$G,MATCH(N860,EffectData!$C:$C,0)),"")&amp;";")</f>
        <v/>
      </c>
      <c r="P860" t="str">
        <f t="shared" si="1250"/>
        <v>槎枒寻梅翛然5</v>
      </c>
      <c r="Q860" s="561" t="str">
        <f>IF(IFERROR(INDEX(EffectData!$G:$G,MATCH(P860,EffectData!$C:$C,0)),"")&amp;";"=";","",IFERROR(INDEX(EffectData!$G:$G,MATCH(P860,EffectData!$C:$C,0)),"")&amp;";")</f>
        <v/>
      </c>
      <c r="R860" t="str">
        <f t="shared" si="1251"/>
        <v>槎枒寻梅翛然6</v>
      </c>
      <c r="S860" s="561" t="str">
        <f>IFERROR(INDEX(EffectData!$G:$G,MATCH(R860,EffectData!$C:$C,0)),"")</f>
        <v/>
      </c>
    </row>
    <row r="861" spans="1:19" x14ac:dyDescent="0.25">
      <c r="A861" s="119">
        <v>1020710</v>
      </c>
      <c r="B861" s="119" t="s">
        <v>1059</v>
      </c>
      <c r="C861" s="121" t="s">
        <v>1069</v>
      </c>
      <c r="D861" s="121" t="s">
        <v>1069</v>
      </c>
      <c r="F861" s="295" t="str">
        <f t="shared" si="1239"/>
        <v>102071000;102071001;102071002;</v>
      </c>
      <c r="H861" s="561" t="str">
        <f t="shared" si="1246"/>
        <v>槎枒寻梅意气平生1</v>
      </c>
      <c r="I861" s="561" t="str">
        <f>IF(IFERROR(INDEX(EffectData!$G:$G,MATCH(H861,EffectData!$C:$C,0)),"")&amp;";"=";","",IFERROR(INDEX(EffectData!$G:$G,MATCH(H861,EffectData!$C:$C,0)),"")&amp;";")</f>
        <v>102071000;</v>
      </c>
      <c r="J861" s="561" t="str">
        <f t="shared" si="1247"/>
        <v>槎枒寻梅意气平生2</v>
      </c>
      <c r="K861" s="561" t="str">
        <f>IF(IFERROR(INDEX(EffectData!$G:$G,MATCH(J861,EffectData!$C:$C,0)),"")&amp;";"=";","",IFERROR(INDEX(EffectData!$G:$G,MATCH(J861,EffectData!$C:$C,0)),"")&amp;";")</f>
        <v>102071001;</v>
      </c>
      <c r="L861" s="561" t="str">
        <f t="shared" si="1248"/>
        <v>槎枒寻梅意气平生3</v>
      </c>
      <c r="M861" s="561" t="str">
        <f>IF(IFERROR(INDEX(EffectData!$G:$G,MATCH(L861,EffectData!$C:$C,0)),"")&amp;";"=";","",IFERROR(INDEX(EffectData!$G:$G,MATCH(L861,EffectData!$C:$C,0)),"")&amp;";")</f>
        <v>102071002;</v>
      </c>
      <c r="N861" s="561" t="str">
        <f t="shared" si="1249"/>
        <v>槎枒寻梅意气平生4</v>
      </c>
      <c r="O861" s="561" t="str">
        <f>IF(IFERROR(INDEX(EffectData!$G:$G,MATCH(N861,EffectData!$C:$C,0)),"")&amp;";"=";","",IFERROR(INDEX(EffectData!$G:$G,MATCH(N861,EffectData!$C:$C,0)),"")&amp;";")</f>
        <v/>
      </c>
      <c r="P861" t="str">
        <f t="shared" si="1250"/>
        <v>槎枒寻梅意气平生5</v>
      </c>
      <c r="Q861" s="561" t="str">
        <f>IF(IFERROR(INDEX(EffectData!$G:$G,MATCH(P861,EffectData!$C:$C,0)),"")&amp;";"=";","",IFERROR(INDEX(EffectData!$G:$G,MATCH(P861,EffectData!$C:$C,0)),"")&amp;";")</f>
        <v/>
      </c>
      <c r="R861" t="str">
        <f t="shared" si="1251"/>
        <v>槎枒寻梅意气平生6</v>
      </c>
      <c r="S861" s="561" t="str">
        <f>IFERROR(INDEX(EffectData!$G:$G,MATCH(R861,EffectData!$C:$C,0)),"")</f>
        <v/>
      </c>
    </row>
    <row r="862" spans="1:19" x14ac:dyDescent="0.25">
      <c r="A862" s="36">
        <v>1020711</v>
      </c>
      <c r="B862" s="36" t="s">
        <v>1059</v>
      </c>
      <c r="C862" s="37" t="s">
        <v>1070</v>
      </c>
      <c r="D862" s="37" t="s">
        <v>1070</v>
      </c>
      <c r="F862" s="295" t="str">
        <f t="shared" si="1239"/>
        <v>102071100;</v>
      </c>
      <c r="H862" s="561" t="str">
        <f t="shared" si="1246"/>
        <v>槎枒寻梅估月1</v>
      </c>
      <c r="I862" s="561" t="str">
        <f>IF(IFERROR(INDEX(EffectData!$G:$G,MATCH(H862,EffectData!$C:$C,0)),"")&amp;";"=";","",IFERROR(INDEX(EffectData!$G:$G,MATCH(H862,EffectData!$C:$C,0)),"")&amp;";")</f>
        <v>102071100;</v>
      </c>
      <c r="J862" s="561" t="str">
        <f t="shared" si="1247"/>
        <v>槎枒寻梅估月2</v>
      </c>
      <c r="K862" s="561" t="str">
        <f>IF(IFERROR(INDEX(EffectData!$G:$G,MATCH(J862,EffectData!$C:$C,0)),"")&amp;";"=";","",IFERROR(INDEX(EffectData!$G:$G,MATCH(J862,EffectData!$C:$C,0)),"")&amp;";")</f>
        <v/>
      </c>
      <c r="L862" s="561" t="str">
        <f t="shared" si="1248"/>
        <v>槎枒寻梅估月3</v>
      </c>
      <c r="M862" s="561" t="str">
        <f>IF(IFERROR(INDEX(EffectData!$G:$G,MATCH(L862,EffectData!$C:$C,0)),"")&amp;";"=";","",IFERROR(INDEX(EffectData!$G:$G,MATCH(L862,EffectData!$C:$C,0)),"")&amp;";")</f>
        <v/>
      </c>
      <c r="N862" s="561" t="str">
        <f t="shared" si="1249"/>
        <v>槎枒寻梅估月4</v>
      </c>
      <c r="O862" s="561" t="str">
        <f>IF(IFERROR(INDEX(EffectData!$G:$G,MATCH(N862,EffectData!$C:$C,0)),"")&amp;";"=";","",IFERROR(INDEX(EffectData!$G:$G,MATCH(N862,EffectData!$C:$C,0)),"")&amp;";")</f>
        <v/>
      </c>
      <c r="P862" t="str">
        <f t="shared" si="1250"/>
        <v>槎枒寻梅估月5</v>
      </c>
      <c r="Q862" s="561" t="str">
        <f>IF(IFERROR(INDEX(EffectData!$G:$G,MATCH(P862,EffectData!$C:$C,0)),"")&amp;";"=";","",IFERROR(INDEX(EffectData!$G:$G,MATCH(P862,EffectData!$C:$C,0)),"")&amp;";")</f>
        <v/>
      </c>
      <c r="R862" t="str">
        <f t="shared" si="1251"/>
        <v>槎枒寻梅估月6</v>
      </c>
      <c r="S862" s="561" t="str">
        <f>IFERROR(INDEX(EffectData!$G:$G,MATCH(R862,EffectData!$C:$C,0)),"")</f>
        <v/>
      </c>
    </row>
    <row r="863" spans="1:19" x14ac:dyDescent="0.25">
      <c r="A863" s="36">
        <v>1020712</v>
      </c>
      <c r="B863" s="36" t="s">
        <v>1059</v>
      </c>
      <c r="C863" s="37" t="s">
        <v>1071</v>
      </c>
      <c r="D863" s="37" t="s">
        <v>1071</v>
      </c>
      <c r="F863" s="295" t="str">
        <f t="shared" si="1239"/>
        <v>102071200;</v>
      </c>
      <c r="H863" s="561" t="str">
        <f t="shared" si="1246"/>
        <v>槎枒寻梅牧星1</v>
      </c>
      <c r="I863" s="561" t="str">
        <f>IF(IFERROR(INDEX(EffectData!$G:$G,MATCH(H863,EffectData!$C:$C,0)),"")&amp;";"=";","",IFERROR(INDEX(EffectData!$G:$G,MATCH(H863,EffectData!$C:$C,0)),"")&amp;";")</f>
        <v>102071200;</v>
      </c>
      <c r="J863" s="561" t="str">
        <f t="shared" si="1247"/>
        <v>槎枒寻梅牧星2</v>
      </c>
      <c r="K863" s="561" t="str">
        <f>IF(IFERROR(INDEX(EffectData!$G:$G,MATCH(J863,EffectData!$C:$C,0)),"")&amp;";"=";","",IFERROR(INDEX(EffectData!$G:$G,MATCH(J863,EffectData!$C:$C,0)),"")&amp;";")</f>
        <v/>
      </c>
      <c r="L863" s="561" t="str">
        <f t="shared" si="1248"/>
        <v>槎枒寻梅牧星3</v>
      </c>
      <c r="M863" s="561" t="str">
        <f>IF(IFERROR(INDEX(EffectData!$G:$G,MATCH(L863,EffectData!$C:$C,0)),"")&amp;";"=";","",IFERROR(INDEX(EffectData!$G:$G,MATCH(L863,EffectData!$C:$C,0)),"")&amp;";")</f>
        <v/>
      </c>
      <c r="N863" s="561" t="str">
        <f t="shared" si="1249"/>
        <v>槎枒寻梅牧星4</v>
      </c>
      <c r="O863" s="561" t="str">
        <f>IF(IFERROR(INDEX(EffectData!$G:$G,MATCH(N863,EffectData!$C:$C,0)),"")&amp;";"=";","",IFERROR(INDEX(EffectData!$G:$G,MATCH(N863,EffectData!$C:$C,0)),"")&amp;";")</f>
        <v/>
      </c>
      <c r="P863" t="str">
        <f t="shared" si="1250"/>
        <v>槎枒寻梅牧星5</v>
      </c>
      <c r="Q863" s="561" t="str">
        <f>IF(IFERROR(INDEX(EffectData!$G:$G,MATCH(P863,EffectData!$C:$C,0)),"")&amp;";"=";","",IFERROR(INDEX(EffectData!$G:$G,MATCH(P863,EffectData!$C:$C,0)),"")&amp;";")</f>
        <v/>
      </c>
      <c r="R863" t="str">
        <f t="shared" si="1251"/>
        <v>槎枒寻梅牧星6</v>
      </c>
      <c r="S863" s="561" t="str">
        <f>IFERROR(INDEX(EffectData!$G:$G,MATCH(R863,EffectData!$C:$C,0)),"")</f>
        <v/>
      </c>
    </row>
    <row r="864" spans="1:19" x14ac:dyDescent="0.25">
      <c r="A864" s="36">
        <v>1020713</v>
      </c>
      <c r="B864" s="36" t="s">
        <v>1059</v>
      </c>
      <c r="C864" s="37" t="s">
        <v>1072</v>
      </c>
      <c r="D864" s="37" t="s">
        <v>1072</v>
      </c>
      <c r="F864" s="295" t="str">
        <f t="shared" si="1239"/>
        <v>102071300;</v>
      </c>
      <c r="H864" s="561" t="str">
        <f t="shared" si="1246"/>
        <v>槎枒寻梅凭栏叹1</v>
      </c>
      <c r="I864" s="561" t="str">
        <f>IF(IFERROR(INDEX(EffectData!$G:$G,MATCH(H864,EffectData!$C:$C,0)),"")&amp;";"=";","",IFERROR(INDEX(EffectData!$G:$G,MATCH(H864,EffectData!$C:$C,0)),"")&amp;";")</f>
        <v>102071300;</v>
      </c>
      <c r="J864" s="561" t="str">
        <f t="shared" si="1247"/>
        <v>槎枒寻梅凭栏叹2</v>
      </c>
      <c r="K864" s="561" t="str">
        <f>IF(IFERROR(INDEX(EffectData!$G:$G,MATCH(J864,EffectData!$C:$C,0)),"")&amp;";"=";","",IFERROR(INDEX(EffectData!$G:$G,MATCH(J864,EffectData!$C:$C,0)),"")&amp;";")</f>
        <v/>
      </c>
      <c r="L864" s="561" t="str">
        <f t="shared" si="1248"/>
        <v>槎枒寻梅凭栏叹3</v>
      </c>
      <c r="M864" s="561" t="str">
        <f>IF(IFERROR(INDEX(EffectData!$G:$G,MATCH(L864,EffectData!$C:$C,0)),"")&amp;";"=";","",IFERROR(INDEX(EffectData!$G:$G,MATCH(L864,EffectData!$C:$C,0)),"")&amp;";")</f>
        <v/>
      </c>
      <c r="N864" s="561" t="str">
        <f t="shared" si="1249"/>
        <v>槎枒寻梅凭栏叹4</v>
      </c>
      <c r="O864" s="561" t="str">
        <f>IF(IFERROR(INDEX(EffectData!$G:$G,MATCH(N864,EffectData!$C:$C,0)),"")&amp;";"=";","",IFERROR(INDEX(EffectData!$G:$G,MATCH(N864,EffectData!$C:$C,0)),"")&amp;";")</f>
        <v/>
      </c>
      <c r="P864" t="str">
        <f t="shared" si="1250"/>
        <v>槎枒寻梅凭栏叹5</v>
      </c>
      <c r="Q864" s="561" t="str">
        <f>IF(IFERROR(INDEX(EffectData!$G:$G,MATCH(P864,EffectData!$C:$C,0)),"")&amp;";"=";","",IFERROR(INDEX(EffectData!$G:$G,MATCH(P864,EffectData!$C:$C,0)),"")&amp;";")</f>
        <v/>
      </c>
      <c r="R864" t="str">
        <f t="shared" si="1251"/>
        <v>槎枒寻梅凭栏叹6</v>
      </c>
      <c r="S864" s="561" t="str">
        <f>IFERROR(INDEX(EffectData!$G:$G,MATCH(R864,EffectData!$C:$C,0)),"")</f>
        <v/>
      </c>
    </row>
    <row r="865" spans="1:19" x14ac:dyDescent="0.25">
      <c r="A865" s="208">
        <v>1060201</v>
      </c>
      <c r="B865" s="430" t="s">
        <v>1073</v>
      </c>
      <c r="C865" s="430" t="s">
        <v>1074</v>
      </c>
      <c r="D865" s="430" t="s">
        <v>1074</v>
      </c>
      <c r="F865" s="295" t="str">
        <f t="shared" si="1239"/>
        <v/>
      </c>
      <c r="H865" s="561" t="str">
        <f t="shared" si="1246"/>
        <v>羁离谱闻幽声1</v>
      </c>
      <c r="I865" s="561" t="str">
        <f>IF(IFERROR(INDEX(EffectData!$G:$G,MATCH(H865,EffectData!$C:$C,0)),"")&amp;";"=";","",IFERROR(INDEX(EffectData!$G:$G,MATCH(H865,EffectData!$C:$C,0)),"")&amp;";")</f>
        <v/>
      </c>
      <c r="J865" s="561" t="str">
        <f t="shared" si="1247"/>
        <v>羁离谱闻幽声2</v>
      </c>
      <c r="K865" s="561" t="str">
        <f>IF(IFERROR(INDEX(EffectData!$G:$G,MATCH(J865,EffectData!$C:$C,0)),"")&amp;";"=";","",IFERROR(INDEX(EffectData!$G:$G,MATCH(J865,EffectData!$C:$C,0)),"")&amp;";")</f>
        <v/>
      </c>
      <c r="L865" s="561" t="str">
        <f t="shared" si="1248"/>
        <v>羁离谱闻幽声3</v>
      </c>
      <c r="M865" s="561" t="str">
        <f>IF(IFERROR(INDEX(EffectData!$G:$G,MATCH(L865,EffectData!$C:$C,0)),"")&amp;";"=";","",IFERROR(INDEX(EffectData!$G:$G,MATCH(L865,EffectData!$C:$C,0)),"")&amp;";")</f>
        <v/>
      </c>
      <c r="N865" s="561" t="str">
        <f t="shared" si="1249"/>
        <v>羁离谱闻幽声4</v>
      </c>
      <c r="O865" s="561" t="str">
        <f>IF(IFERROR(INDEX(EffectData!$G:$G,MATCH(N865,EffectData!$C:$C,0)),"")&amp;";"=";","",IFERROR(INDEX(EffectData!$G:$G,MATCH(N865,EffectData!$C:$C,0)),"")&amp;";")</f>
        <v/>
      </c>
      <c r="P865" t="str">
        <f t="shared" si="1250"/>
        <v>羁离谱闻幽声5</v>
      </c>
      <c r="Q865" s="561" t="str">
        <f>IF(IFERROR(INDEX(EffectData!$G:$G,MATCH(P865,EffectData!$C:$C,0)),"")&amp;";"=";","",IFERROR(INDEX(EffectData!$G:$G,MATCH(P865,EffectData!$C:$C,0)),"")&amp;";")</f>
        <v/>
      </c>
      <c r="R865" t="str">
        <f t="shared" si="1251"/>
        <v>羁离谱闻幽声6</v>
      </c>
      <c r="S865" s="561" t="str">
        <f>IFERROR(INDEX(EffectData!$G:$G,MATCH(R865,EffectData!$C:$C,0)),"")</f>
        <v/>
      </c>
    </row>
    <row r="866" spans="1:19" x14ac:dyDescent="0.25">
      <c r="A866" s="208">
        <v>1060202</v>
      </c>
      <c r="B866" s="208" t="s">
        <v>1073</v>
      </c>
      <c r="C866" s="430" t="s">
        <v>1075</v>
      </c>
      <c r="D866" s="430" t="s">
        <v>1075</v>
      </c>
      <c r="F866" s="295" t="str">
        <f t="shared" si="1239"/>
        <v>106020201;</v>
      </c>
      <c r="H866" s="561" t="str">
        <f t="shared" si="1246"/>
        <v>羁离谱锥骨1</v>
      </c>
      <c r="J866" s="561" t="str">
        <f t="shared" si="1247"/>
        <v>羁离谱锥骨2</v>
      </c>
      <c r="K866" s="561" t="str">
        <f>IF(IFERROR(INDEX(EffectData!$G:$G,MATCH(J866,EffectData!$C:$C,0)),"")&amp;";"=";","",IFERROR(INDEX(EffectData!$G:$G,MATCH(J866,EffectData!$C:$C,0)),"")&amp;";")</f>
        <v>106020201;</v>
      </c>
      <c r="L866" s="561" t="str">
        <f t="shared" si="1248"/>
        <v>羁离谱锥骨3</v>
      </c>
      <c r="M866" s="561" t="str">
        <f>IF(IFERROR(INDEX(EffectData!$G:$G,MATCH(L866,EffectData!$C:$C,0)),"")&amp;";"=";","",IFERROR(INDEX(EffectData!$G:$G,MATCH(L866,EffectData!$C:$C,0)),"")&amp;";")</f>
        <v/>
      </c>
      <c r="N866" s="561" t="str">
        <f t="shared" si="1249"/>
        <v>羁离谱锥骨4</v>
      </c>
      <c r="O866" s="561" t="str">
        <f>IF(IFERROR(INDEX(EffectData!$G:$G,MATCH(N866,EffectData!$C:$C,0)),"")&amp;";"=";","",IFERROR(INDEX(EffectData!$G:$G,MATCH(N866,EffectData!$C:$C,0)),"")&amp;";")</f>
        <v/>
      </c>
      <c r="P866" t="str">
        <f t="shared" si="1250"/>
        <v>羁离谱锥骨5</v>
      </c>
      <c r="Q866" s="561" t="str">
        <f>IF(IFERROR(INDEX(EffectData!$G:$G,MATCH(P866,EffectData!$C:$C,0)),"")&amp;";"=";","",IFERROR(INDEX(EffectData!$G:$G,MATCH(P866,EffectData!$C:$C,0)),"")&amp;";")</f>
        <v/>
      </c>
      <c r="R866" t="str">
        <f t="shared" si="1251"/>
        <v>羁离谱锥骨6</v>
      </c>
      <c r="S866" s="561" t="str">
        <f>IFERROR(INDEX(EffectData!$G:$G,MATCH(R866,EffectData!$C:$C,0)),"")</f>
        <v/>
      </c>
    </row>
    <row r="867" spans="1:19" x14ac:dyDescent="0.25">
      <c r="A867" s="208">
        <v>1060203</v>
      </c>
      <c r="B867" s="208" t="s">
        <v>1073</v>
      </c>
      <c r="C867" s="430" t="s">
        <v>1076</v>
      </c>
      <c r="D867" s="430" t="s">
        <v>1076</v>
      </c>
      <c r="F867" s="295" t="str">
        <f t="shared" si="1239"/>
        <v/>
      </c>
      <c r="H867" s="561" t="str">
        <f t="shared" si="1246"/>
        <v>羁离谱追虹影1</v>
      </c>
      <c r="I867" s="561" t="str">
        <f>IF(IFERROR(INDEX(EffectData!$G:$G,MATCH(H867,EffectData!$C:$C,0)),"")&amp;";"=";","",IFERROR(INDEX(EffectData!$G:$G,MATCH(H867,EffectData!$C:$C,0)),"")&amp;";")</f>
        <v/>
      </c>
      <c r="J867" s="561" t="str">
        <f t="shared" si="1247"/>
        <v>羁离谱追虹影2</v>
      </c>
      <c r="K867" s="561" t="str">
        <f>IF(IFERROR(INDEX(EffectData!$G:$G,MATCH(J867,EffectData!$C:$C,0)),"")&amp;";"=";","",IFERROR(INDEX(EffectData!$G:$G,MATCH(J867,EffectData!$C:$C,0)),"")&amp;";")</f>
        <v/>
      </c>
      <c r="L867" s="561" t="str">
        <f t="shared" si="1248"/>
        <v>羁离谱追虹影3</v>
      </c>
      <c r="M867" s="561" t="str">
        <f>IF(IFERROR(INDEX(EffectData!$G:$G,MATCH(L867,EffectData!$C:$C,0)),"")&amp;";"=";","",IFERROR(INDEX(EffectData!$G:$G,MATCH(L867,EffectData!$C:$C,0)),"")&amp;";")</f>
        <v/>
      </c>
      <c r="N867" s="561" t="str">
        <f t="shared" si="1249"/>
        <v>羁离谱追虹影4</v>
      </c>
      <c r="O867" s="561" t="str">
        <f>IF(IFERROR(INDEX(EffectData!$G:$G,MATCH(N867,EffectData!$C:$C,0)),"")&amp;";"=";","",IFERROR(INDEX(EffectData!$G:$G,MATCH(N867,EffectData!$C:$C,0)),"")&amp;";")</f>
        <v/>
      </c>
      <c r="P867" t="str">
        <f t="shared" si="1250"/>
        <v>羁离谱追虹影5</v>
      </c>
      <c r="Q867" s="561" t="str">
        <f>IF(IFERROR(INDEX(EffectData!$G:$G,MATCH(P867,EffectData!$C:$C,0)),"")&amp;";"=";","",IFERROR(INDEX(EffectData!$G:$G,MATCH(P867,EffectData!$C:$C,0)),"")&amp;";")</f>
        <v/>
      </c>
      <c r="R867" t="str">
        <f t="shared" si="1251"/>
        <v>羁离谱追虹影6</v>
      </c>
      <c r="S867" s="561" t="str">
        <f>IFERROR(INDEX(EffectData!$G:$G,MATCH(R867,EffectData!$C:$C,0)),"")</f>
        <v/>
      </c>
    </row>
    <row r="868" spans="1:19" x14ac:dyDescent="0.25">
      <c r="A868" s="208">
        <v>1060204</v>
      </c>
      <c r="B868" s="208" t="s">
        <v>1073</v>
      </c>
      <c r="C868" s="430" t="s">
        <v>1077</v>
      </c>
      <c r="D868" s="430" t="s">
        <v>1077</v>
      </c>
      <c r="F868" s="295" t="str">
        <f t="shared" si="1239"/>
        <v>106020400;</v>
      </c>
      <c r="H868" s="561" t="str">
        <f t="shared" si="1246"/>
        <v>羁离谱剜心1</v>
      </c>
      <c r="I868" s="561" t="str">
        <f>IF(IFERROR(INDEX(EffectData!$G:$G,MATCH(H868,EffectData!$C:$C,0)),"")&amp;";"=";","",IFERROR(INDEX(EffectData!$G:$G,MATCH(H868,EffectData!$C:$C,0)),"")&amp;";")</f>
        <v>106020400;</v>
      </c>
      <c r="J868" s="561" t="str">
        <f t="shared" si="1247"/>
        <v>羁离谱剜心2</v>
      </c>
      <c r="K868" s="561" t="str">
        <f>IF(IFERROR(INDEX(EffectData!$G:$G,MATCH(J868,EffectData!$C:$C,0)),"")&amp;";"=";","",IFERROR(INDEX(EffectData!$G:$G,MATCH(J868,EffectData!$C:$C,0)),"")&amp;";")</f>
        <v/>
      </c>
      <c r="L868" s="561" t="str">
        <f t="shared" si="1248"/>
        <v>羁离谱剜心3</v>
      </c>
      <c r="M868" s="561" t="str">
        <f>IF(IFERROR(INDEX(EffectData!$G:$G,MATCH(L868,EffectData!$C:$C,0)),"")&amp;";"=";","",IFERROR(INDEX(EffectData!$G:$G,MATCH(L868,EffectData!$C:$C,0)),"")&amp;";")</f>
        <v/>
      </c>
      <c r="N868" s="561" t="str">
        <f t="shared" si="1249"/>
        <v>羁离谱剜心4</v>
      </c>
      <c r="O868" s="561" t="str">
        <f>IF(IFERROR(INDEX(EffectData!$G:$G,MATCH(N868,EffectData!$C:$C,0)),"")&amp;";"=";","",IFERROR(INDEX(EffectData!$G:$G,MATCH(N868,EffectData!$C:$C,0)),"")&amp;";")</f>
        <v/>
      </c>
      <c r="P868" t="str">
        <f t="shared" si="1250"/>
        <v>羁离谱剜心5</v>
      </c>
      <c r="Q868" s="561" t="str">
        <f>IF(IFERROR(INDEX(EffectData!$G:$G,MATCH(P868,EffectData!$C:$C,0)),"")&amp;";"=";","",IFERROR(INDEX(EffectData!$G:$G,MATCH(P868,EffectData!$C:$C,0)),"")&amp;";")</f>
        <v/>
      </c>
      <c r="R868" t="str">
        <f t="shared" si="1251"/>
        <v>羁离谱剜心6</v>
      </c>
      <c r="S868" s="561" t="str">
        <f>IFERROR(INDEX(EffectData!$G:$G,MATCH(R868,EffectData!$C:$C,0)),"")</f>
        <v/>
      </c>
    </row>
    <row r="869" spans="1:19" x14ac:dyDescent="0.25">
      <c r="A869" s="208">
        <v>1060205</v>
      </c>
      <c r="B869" s="208" t="s">
        <v>1073</v>
      </c>
      <c r="C869" s="430" t="s">
        <v>1078</v>
      </c>
      <c r="D869" s="430" t="s">
        <v>1078</v>
      </c>
      <c r="F869" s="295" t="str">
        <f t="shared" si="1239"/>
        <v/>
      </c>
      <c r="H869" s="561" t="str">
        <f t="shared" si="1246"/>
        <v>羁离谱碎灯花1</v>
      </c>
      <c r="I869" s="561" t="str">
        <f>IF(IFERROR(INDEX(EffectData!$G:$G,MATCH(H869,EffectData!$C:$C,0)),"")&amp;";"=";","",IFERROR(INDEX(EffectData!$G:$G,MATCH(H869,EffectData!$C:$C,0)),"")&amp;";")</f>
        <v/>
      </c>
      <c r="J869" s="561" t="str">
        <f t="shared" si="1247"/>
        <v>羁离谱碎灯花2</v>
      </c>
      <c r="K869" s="561" t="str">
        <f>IF(IFERROR(INDEX(EffectData!$G:$G,MATCH(J869,EffectData!$C:$C,0)),"")&amp;";"=";","",IFERROR(INDEX(EffectData!$G:$G,MATCH(J869,EffectData!$C:$C,0)),"")&amp;";")</f>
        <v/>
      </c>
      <c r="L869" s="561" t="str">
        <f t="shared" si="1248"/>
        <v>羁离谱碎灯花3</v>
      </c>
      <c r="M869" s="561" t="str">
        <f>IF(IFERROR(INDEX(EffectData!$G:$G,MATCH(L869,EffectData!$C:$C,0)),"")&amp;";"=";","",IFERROR(INDEX(EffectData!$G:$G,MATCH(L869,EffectData!$C:$C,0)),"")&amp;";")</f>
        <v/>
      </c>
      <c r="N869" s="561" t="str">
        <f t="shared" si="1249"/>
        <v>羁离谱碎灯花4</v>
      </c>
      <c r="O869" s="561" t="str">
        <f>IF(IFERROR(INDEX(EffectData!$G:$G,MATCH(N869,EffectData!$C:$C,0)),"")&amp;";"=";","",IFERROR(INDEX(EffectData!$G:$G,MATCH(N869,EffectData!$C:$C,0)),"")&amp;";")</f>
        <v/>
      </c>
      <c r="P869" t="str">
        <f t="shared" si="1250"/>
        <v>羁离谱碎灯花5</v>
      </c>
      <c r="Q869" s="561" t="str">
        <f>IF(IFERROR(INDEX(EffectData!$G:$G,MATCH(P869,EffectData!$C:$C,0)),"")&amp;";"=";","",IFERROR(INDEX(EffectData!$G:$G,MATCH(P869,EffectData!$C:$C,0)),"")&amp;";")</f>
        <v/>
      </c>
      <c r="R869" t="str">
        <f t="shared" si="1251"/>
        <v>羁离谱碎灯花6</v>
      </c>
      <c r="S869" s="561" t="str">
        <f>IFERROR(INDEX(EffectData!$G:$G,MATCH(R869,EffectData!$C:$C,0)),"")</f>
        <v/>
      </c>
    </row>
    <row r="870" spans="1:19" x14ac:dyDescent="0.25">
      <c r="A870" s="208">
        <v>1060206</v>
      </c>
      <c r="B870" s="208" t="s">
        <v>1073</v>
      </c>
      <c r="C870" s="430" t="s">
        <v>1079</v>
      </c>
      <c r="D870" s="430" t="s">
        <v>1079</v>
      </c>
      <c r="F870" s="295" t="str">
        <f t="shared" si="1239"/>
        <v>106020600;</v>
      </c>
      <c r="H870" s="561" t="str">
        <f t="shared" si="1246"/>
        <v>羁离谱削肠1</v>
      </c>
      <c r="I870" s="561" t="str">
        <f>IF(IFERROR(INDEX(EffectData!$G:$G,MATCH(H870,EffectData!$C:$C,0)),"")&amp;";"=";","",IFERROR(INDEX(EffectData!$G:$G,MATCH(H870,EffectData!$C:$C,0)),"")&amp;";")</f>
        <v>106020600;</v>
      </c>
      <c r="J870" s="561" t="str">
        <f t="shared" si="1247"/>
        <v>羁离谱削肠2</v>
      </c>
      <c r="K870" s="561" t="str">
        <f>IF(IFERROR(INDEX(EffectData!$G:$G,MATCH(J870,EffectData!$C:$C,0)),"")&amp;";"=";","",IFERROR(INDEX(EffectData!$G:$G,MATCH(J870,EffectData!$C:$C,0)),"")&amp;";")</f>
        <v/>
      </c>
      <c r="L870" s="561" t="str">
        <f t="shared" si="1248"/>
        <v>羁离谱削肠3</v>
      </c>
      <c r="M870" s="561" t="str">
        <f>IF(IFERROR(INDEX(EffectData!$G:$G,MATCH(L870,EffectData!$C:$C,0)),"")&amp;";"=";","",IFERROR(INDEX(EffectData!$G:$G,MATCH(L870,EffectData!$C:$C,0)),"")&amp;";")</f>
        <v/>
      </c>
      <c r="N870" s="561" t="str">
        <f t="shared" si="1249"/>
        <v>羁离谱削肠4</v>
      </c>
      <c r="O870" s="561" t="str">
        <f>IF(IFERROR(INDEX(EffectData!$G:$G,MATCH(N870,EffectData!$C:$C,0)),"")&amp;";"=";","",IFERROR(INDEX(EffectData!$G:$G,MATCH(N870,EffectData!$C:$C,0)),"")&amp;";")</f>
        <v/>
      </c>
      <c r="P870" t="str">
        <f t="shared" si="1250"/>
        <v>羁离谱削肠5</v>
      </c>
      <c r="Q870" s="561" t="str">
        <f>IF(IFERROR(INDEX(EffectData!$G:$G,MATCH(P870,EffectData!$C:$C,0)),"")&amp;";"=";","",IFERROR(INDEX(EffectData!$G:$G,MATCH(P870,EffectData!$C:$C,0)),"")&amp;";")</f>
        <v/>
      </c>
      <c r="R870" t="str">
        <f t="shared" si="1251"/>
        <v>羁离谱削肠6</v>
      </c>
      <c r="S870" s="561" t="str">
        <f>IFERROR(INDEX(EffectData!$G:$G,MATCH(R870,EffectData!$C:$C,0)),"")</f>
        <v/>
      </c>
    </row>
    <row r="871" spans="1:19" x14ac:dyDescent="0.25">
      <c r="A871" s="208">
        <v>1060207</v>
      </c>
      <c r="B871" s="208" t="s">
        <v>1073</v>
      </c>
      <c r="C871" s="430" t="s">
        <v>1080</v>
      </c>
      <c r="D871" s="430" t="s">
        <v>1080</v>
      </c>
      <c r="F871" s="295" t="str">
        <f t="shared" si="1239"/>
        <v>106020700;</v>
      </c>
      <c r="H871" s="561" t="str">
        <f t="shared" si="1246"/>
        <v>羁离谱破势1</v>
      </c>
      <c r="I871" s="561" t="str">
        <f>IF(IFERROR(INDEX(EffectData!$G:$G,MATCH(H871,EffectData!$C:$C,0)),"")&amp;";"=";","",IFERROR(INDEX(EffectData!$G:$G,MATCH(H871,EffectData!$C:$C,0)),"")&amp;";")</f>
        <v>106020700;</v>
      </c>
      <c r="J871" s="561" t="str">
        <f t="shared" si="1247"/>
        <v>羁离谱破势2</v>
      </c>
      <c r="K871" s="561" t="str">
        <f>IF(IFERROR(INDEX(EffectData!$G:$G,MATCH(J871,EffectData!$C:$C,0)),"")&amp;";"=";","",IFERROR(INDEX(EffectData!$G:$G,MATCH(J871,EffectData!$C:$C,0)),"")&amp;";")</f>
        <v/>
      </c>
      <c r="L871" s="561" t="str">
        <f t="shared" si="1248"/>
        <v>羁离谱破势3</v>
      </c>
      <c r="M871" s="561" t="str">
        <f>IF(IFERROR(INDEX(EffectData!$G:$G,MATCH(L871,EffectData!$C:$C,0)),"")&amp;";"=";","",IFERROR(INDEX(EffectData!$G:$G,MATCH(L871,EffectData!$C:$C,0)),"")&amp;";")</f>
        <v/>
      </c>
      <c r="N871" s="561" t="str">
        <f t="shared" si="1249"/>
        <v>羁离谱破势4</v>
      </c>
      <c r="O871" s="561" t="str">
        <f>IF(IFERROR(INDEX(EffectData!$G:$G,MATCH(N871,EffectData!$C:$C,0)),"")&amp;";"=";","",IFERROR(INDEX(EffectData!$G:$G,MATCH(N871,EffectData!$C:$C,0)),"")&amp;";")</f>
        <v/>
      </c>
      <c r="P871" t="str">
        <f t="shared" si="1250"/>
        <v>羁离谱破势5</v>
      </c>
      <c r="Q871" s="561" t="str">
        <f>IF(IFERROR(INDEX(EffectData!$G:$G,MATCH(P871,EffectData!$C:$C,0)),"")&amp;";"=";","",IFERROR(INDEX(EffectData!$G:$G,MATCH(P871,EffectData!$C:$C,0)),"")&amp;";")</f>
        <v/>
      </c>
      <c r="R871" t="str">
        <f t="shared" si="1251"/>
        <v>羁离谱破势6</v>
      </c>
      <c r="S871" s="561" t="str">
        <f>IFERROR(INDEX(EffectData!$G:$G,MATCH(R871,EffectData!$C:$C,0)),"")</f>
        <v/>
      </c>
    </row>
    <row r="872" spans="1:19" x14ac:dyDescent="0.25">
      <c r="A872" s="208">
        <v>1060208</v>
      </c>
      <c r="B872" s="208" t="s">
        <v>1073</v>
      </c>
      <c r="C872" s="430" t="s">
        <v>1081</v>
      </c>
      <c r="D872" s="430" t="s">
        <v>1081</v>
      </c>
      <c r="F872" s="295" t="str">
        <f t="shared" si="1239"/>
        <v>106020800;</v>
      </c>
      <c r="H872" s="561" t="str">
        <f t="shared" si="1246"/>
        <v>羁离谱杀胆1</v>
      </c>
      <c r="I872" s="561" t="str">
        <f>IF(IFERROR(INDEX(EffectData!$G:$G,MATCH(H872,EffectData!$C:$C,0)),"")&amp;";"=";","",IFERROR(INDEX(EffectData!$G:$G,MATCH(H872,EffectData!$C:$C,0)),"")&amp;";")</f>
        <v>106020800;</v>
      </c>
      <c r="J872" s="561" t="str">
        <f t="shared" si="1247"/>
        <v>羁离谱杀胆2</v>
      </c>
      <c r="K872" s="561" t="str">
        <f>IF(IFERROR(INDEX(EffectData!$G:$G,MATCH(J872,EffectData!$C:$C,0)),"")&amp;";"=";","",IFERROR(INDEX(EffectData!$G:$G,MATCH(J872,EffectData!$C:$C,0)),"")&amp;";")</f>
        <v/>
      </c>
      <c r="L872" s="561" t="str">
        <f t="shared" si="1248"/>
        <v>羁离谱杀胆3</v>
      </c>
      <c r="M872" s="561" t="str">
        <f>IF(IFERROR(INDEX(EffectData!$G:$G,MATCH(L872,EffectData!$C:$C,0)),"")&amp;";"=";","",IFERROR(INDEX(EffectData!$G:$G,MATCH(L872,EffectData!$C:$C,0)),"")&amp;";")</f>
        <v/>
      </c>
      <c r="N872" s="561" t="str">
        <f t="shared" si="1249"/>
        <v>羁离谱杀胆4</v>
      </c>
      <c r="O872" s="561" t="str">
        <f>IF(IFERROR(INDEX(EffectData!$G:$G,MATCH(N872,EffectData!$C:$C,0)),"")&amp;";"=";","",IFERROR(INDEX(EffectData!$G:$G,MATCH(N872,EffectData!$C:$C,0)),"")&amp;";")</f>
        <v/>
      </c>
      <c r="P872" t="str">
        <f t="shared" si="1250"/>
        <v>羁离谱杀胆5</v>
      </c>
      <c r="Q872" s="561" t="str">
        <f>IF(IFERROR(INDEX(EffectData!$G:$G,MATCH(P872,EffectData!$C:$C,0)),"")&amp;";"=";","",IFERROR(INDEX(EffectData!$G:$G,MATCH(P872,EffectData!$C:$C,0)),"")&amp;";")</f>
        <v/>
      </c>
      <c r="R872" t="str">
        <f t="shared" si="1251"/>
        <v>羁离谱杀胆6</v>
      </c>
      <c r="S872" s="561" t="str">
        <f>IFERROR(INDEX(EffectData!$G:$G,MATCH(R872,EffectData!$C:$C,0)),"")</f>
        <v/>
      </c>
    </row>
    <row r="873" spans="1:19" x14ac:dyDescent="0.25">
      <c r="A873" s="208">
        <v>1060209</v>
      </c>
      <c r="B873" s="208" t="s">
        <v>1073</v>
      </c>
      <c r="C873" s="430" t="s">
        <v>1082</v>
      </c>
      <c r="D873" s="430" t="s">
        <v>1082</v>
      </c>
      <c r="F873" s="295" t="str">
        <f t="shared" si="1239"/>
        <v>106020900;</v>
      </c>
      <c r="H873" s="561" t="str">
        <f t="shared" si="1246"/>
        <v>羁离谱绝目1</v>
      </c>
      <c r="I873" s="561" t="str">
        <f>IF(IFERROR(INDEX(EffectData!$G:$G,MATCH(H873,EffectData!$C:$C,0)),"")&amp;";"=";","",IFERROR(INDEX(EffectData!$G:$G,MATCH(H873,EffectData!$C:$C,0)),"")&amp;";")</f>
        <v>106020900;</v>
      </c>
      <c r="J873" s="561" t="str">
        <f t="shared" si="1247"/>
        <v>羁离谱绝目2</v>
      </c>
      <c r="K873" s="561" t="str">
        <f>IF(IFERROR(INDEX(EffectData!$G:$G,MATCH(J873,EffectData!$C:$C,0)),"")&amp;";"=";","",IFERROR(INDEX(EffectData!$G:$G,MATCH(J873,EffectData!$C:$C,0)),"")&amp;";")</f>
        <v/>
      </c>
      <c r="L873" s="561" t="str">
        <f t="shared" si="1248"/>
        <v>羁离谱绝目3</v>
      </c>
      <c r="M873" s="561" t="str">
        <f>IF(IFERROR(INDEX(EffectData!$G:$G,MATCH(L873,EffectData!$C:$C,0)),"")&amp;";"=";","",IFERROR(INDEX(EffectData!$G:$G,MATCH(L873,EffectData!$C:$C,0)),"")&amp;";")</f>
        <v/>
      </c>
      <c r="N873" s="561" t="str">
        <f t="shared" si="1249"/>
        <v>羁离谱绝目4</v>
      </c>
      <c r="O873" s="561" t="str">
        <f>IF(IFERROR(INDEX(EffectData!$G:$G,MATCH(N873,EffectData!$C:$C,0)),"")&amp;";"=";","",IFERROR(INDEX(EffectData!$G:$G,MATCH(N873,EffectData!$C:$C,0)),"")&amp;";")</f>
        <v/>
      </c>
      <c r="P873" t="str">
        <f t="shared" si="1250"/>
        <v>羁离谱绝目5</v>
      </c>
      <c r="Q873" s="561" t="str">
        <f>IF(IFERROR(INDEX(EffectData!$G:$G,MATCH(P873,EffectData!$C:$C,0)),"")&amp;";"=";","",IFERROR(INDEX(EffectData!$G:$G,MATCH(P873,EffectData!$C:$C,0)),"")&amp;";")</f>
        <v/>
      </c>
      <c r="R873" t="str">
        <f t="shared" si="1251"/>
        <v>羁离谱绝目6</v>
      </c>
      <c r="S873" s="561" t="str">
        <f>IFERROR(INDEX(EffectData!$G:$G,MATCH(R873,EffectData!$C:$C,0)),"")</f>
        <v/>
      </c>
    </row>
    <row r="874" spans="1:19" x14ac:dyDescent="0.25">
      <c r="A874" s="208">
        <v>1060210</v>
      </c>
      <c r="B874" s="208" t="s">
        <v>1073</v>
      </c>
      <c r="C874" s="430" t="s">
        <v>1083</v>
      </c>
      <c r="D874" s="430" t="s">
        <v>1083</v>
      </c>
      <c r="F874" s="295" t="str">
        <f t="shared" si="1239"/>
        <v>106021000;</v>
      </c>
      <c r="H874" s="561" t="str">
        <f t="shared" si="1246"/>
        <v>羁离谱夜鸦啼霜1</v>
      </c>
      <c r="I874" s="561" t="str">
        <f>IF(IFERROR(INDEX(EffectData!$G:$G,MATCH(H874,EffectData!$C:$C,0)),"")&amp;";"=";","",IFERROR(INDEX(EffectData!$G:$G,MATCH(H874,EffectData!$C:$C,0)),"")&amp;";")</f>
        <v>106021000;</v>
      </c>
      <c r="J874" s="561" t="str">
        <f t="shared" si="1247"/>
        <v>羁离谱夜鸦啼霜2</v>
      </c>
      <c r="K874" s="561" t="str">
        <f>IF(IFERROR(INDEX(EffectData!$G:$G,MATCH(J874,EffectData!$C:$C,0)),"")&amp;";"=";","",IFERROR(INDEX(EffectData!$G:$G,MATCH(J874,EffectData!$C:$C,0)),"")&amp;";")</f>
        <v/>
      </c>
      <c r="L874" s="561" t="str">
        <f t="shared" si="1248"/>
        <v>羁离谱夜鸦啼霜3</v>
      </c>
      <c r="M874" s="561" t="str">
        <f>IF(IFERROR(INDEX(EffectData!$G:$G,MATCH(L874,EffectData!$C:$C,0)),"")&amp;";"=";","",IFERROR(INDEX(EffectData!$G:$G,MATCH(L874,EffectData!$C:$C,0)),"")&amp;";")</f>
        <v/>
      </c>
      <c r="N874" s="561" t="str">
        <f t="shared" si="1249"/>
        <v>羁离谱夜鸦啼霜4</v>
      </c>
      <c r="O874" s="561" t="str">
        <f>IF(IFERROR(INDEX(EffectData!$G:$G,MATCH(N874,EffectData!$C:$C,0)),"")&amp;";"=";","",IFERROR(INDEX(EffectData!$G:$G,MATCH(N874,EffectData!$C:$C,0)),"")&amp;";")</f>
        <v/>
      </c>
      <c r="P874" t="str">
        <f t="shared" si="1250"/>
        <v>羁离谱夜鸦啼霜5</v>
      </c>
      <c r="Q874" s="561" t="str">
        <f>IF(IFERROR(INDEX(EffectData!$G:$G,MATCH(P874,EffectData!$C:$C,0)),"")&amp;";"=";","",IFERROR(INDEX(EffectData!$G:$G,MATCH(P874,EffectData!$C:$C,0)),"")&amp;";")</f>
        <v/>
      </c>
      <c r="R874" t="str">
        <f t="shared" si="1251"/>
        <v>羁离谱夜鸦啼霜6</v>
      </c>
      <c r="S874" s="561" t="str">
        <f>IFERROR(INDEX(EffectData!$G:$G,MATCH(R874,EffectData!$C:$C,0)),"")</f>
        <v/>
      </c>
    </row>
    <row r="875" spans="1:19" x14ac:dyDescent="0.25">
      <c r="A875" s="36">
        <v>1060211</v>
      </c>
      <c r="B875" s="36" t="s">
        <v>1073</v>
      </c>
      <c r="C875" s="37" t="s">
        <v>1084</v>
      </c>
      <c r="D875" s="37" t="s">
        <v>1084</v>
      </c>
      <c r="F875" s="295" t="str">
        <f t="shared" si="1239"/>
        <v>106021100;</v>
      </c>
      <c r="H875" s="561" t="str">
        <f t="shared" si="1246"/>
        <v>羁离谱千离恨1</v>
      </c>
      <c r="I875" s="561" t="str">
        <f>IF(IFERROR(INDEX(EffectData!$G:$G,MATCH(H875,EffectData!$C:$C,0)),"")&amp;";"=";","",IFERROR(INDEX(EffectData!$G:$G,MATCH(H875,EffectData!$C:$C,0)),"")&amp;";")</f>
        <v>106021100;</v>
      </c>
      <c r="J875" s="561" t="str">
        <f t="shared" si="1247"/>
        <v>羁离谱千离恨2</v>
      </c>
      <c r="K875" s="561" t="str">
        <f>IF(IFERROR(INDEX(EffectData!$G:$G,MATCH(J875,EffectData!$C:$C,0)),"")&amp;";"=";","",IFERROR(INDEX(EffectData!$G:$G,MATCH(J875,EffectData!$C:$C,0)),"")&amp;";")</f>
        <v/>
      </c>
      <c r="L875" s="561" t="str">
        <f t="shared" si="1248"/>
        <v>羁离谱千离恨3</v>
      </c>
      <c r="M875" s="561" t="str">
        <f>IF(IFERROR(INDEX(EffectData!$G:$G,MATCH(L875,EffectData!$C:$C,0)),"")&amp;";"=";","",IFERROR(INDEX(EffectData!$G:$G,MATCH(L875,EffectData!$C:$C,0)),"")&amp;";")</f>
        <v/>
      </c>
      <c r="N875" s="561" t="str">
        <f t="shared" si="1249"/>
        <v>羁离谱千离恨4</v>
      </c>
      <c r="O875" s="561" t="str">
        <f>IF(IFERROR(INDEX(EffectData!$G:$G,MATCH(N875,EffectData!$C:$C,0)),"")&amp;";"=";","",IFERROR(INDEX(EffectData!$G:$G,MATCH(N875,EffectData!$C:$C,0)),"")&amp;";")</f>
        <v/>
      </c>
      <c r="P875" t="str">
        <f t="shared" si="1250"/>
        <v>羁离谱千离恨5</v>
      </c>
      <c r="Q875" s="561" t="str">
        <f>IF(IFERROR(INDEX(EffectData!$G:$G,MATCH(P875,EffectData!$C:$C,0)),"")&amp;";"=";","",IFERROR(INDEX(EffectData!$G:$G,MATCH(P875,EffectData!$C:$C,0)),"")&amp;";")</f>
        <v/>
      </c>
      <c r="R875" t="str">
        <f t="shared" si="1251"/>
        <v>羁离谱千离恨6</v>
      </c>
      <c r="S875" s="561" t="str">
        <f>IFERROR(INDEX(EffectData!$G:$G,MATCH(R875,EffectData!$C:$C,0)),"")</f>
        <v/>
      </c>
    </row>
    <row r="876" spans="1:19" x14ac:dyDescent="0.25">
      <c r="A876" s="36">
        <v>1060212</v>
      </c>
      <c r="B876" s="36" t="s">
        <v>1073</v>
      </c>
      <c r="C876" s="37" t="s">
        <v>1085</v>
      </c>
      <c r="D876" s="37" t="s">
        <v>1085</v>
      </c>
      <c r="F876" s="295" t="str">
        <f t="shared" si="1239"/>
        <v>106021200;</v>
      </c>
      <c r="H876" s="561" t="str">
        <f t="shared" si="1246"/>
        <v>羁离谱却无愁1</v>
      </c>
      <c r="I876" s="561" t="str">
        <f>IF(IFERROR(INDEX(EffectData!$G:$G,MATCH(H876,EffectData!$C:$C,0)),"")&amp;";"=";","",IFERROR(INDEX(EffectData!$G:$G,MATCH(H876,EffectData!$C:$C,0)),"")&amp;";")</f>
        <v>106021200;</v>
      </c>
      <c r="J876" s="561" t="str">
        <f t="shared" si="1247"/>
        <v>羁离谱却无愁2</v>
      </c>
      <c r="K876" s="561" t="str">
        <f>IF(IFERROR(INDEX(EffectData!$G:$G,MATCH(J876,EffectData!$C:$C,0)),"")&amp;";"=";","",IFERROR(INDEX(EffectData!$G:$G,MATCH(J876,EffectData!$C:$C,0)),"")&amp;";")</f>
        <v/>
      </c>
      <c r="L876" s="561" t="str">
        <f t="shared" si="1248"/>
        <v>羁离谱却无愁3</v>
      </c>
      <c r="M876" s="561" t="str">
        <f>IF(IFERROR(INDEX(EffectData!$G:$G,MATCH(L876,EffectData!$C:$C,0)),"")&amp;";"=";","",IFERROR(INDEX(EffectData!$G:$G,MATCH(L876,EffectData!$C:$C,0)),"")&amp;";")</f>
        <v/>
      </c>
      <c r="N876" s="561" t="str">
        <f t="shared" si="1249"/>
        <v>羁离谱却无愁4</v>
      </c>
      <c r="O876" s="561" t="str">
        <f>IF(IFERROR(INDEX(EffectData!$G:$G,MATCH(N876,EffectData!$C:$C,0)),"")&amp;";"=";","",IFERROR(INDEX(EffectData!$G:$G,MATCH(N876,EffectData!$C:$C,0)),"")&amp;";")</f>
        <v/>
      </c>
      <c r="P876" t="str">
        <f t="shared" si="1250"/>
        <v>羁离谱却无愁5</v>
      </c>
      <c r="Q876" s="561" t="str">
        <f>IF(IFERROR(INDEX(EffectData!$G:$G,MATCH(P876,EffectData!$C:$C,0)),"")&amp;";"=";","",IFERROR(INDEX(EffectData!$G:$G,MATCH(P876,EffectData!$C:$C,0)),"")&amp;";")</f>
        <v/>
      </c>
      <c r="R876" t="str">
        <f t="shared" si="1251"/>
        <v>羁离谱却无愁6</v>
      </c>
      <c r="S876" s="561" t="str">
        <f>IFERROR(INDEX(EffectData!$G:$G,MATCH(R876,EffectData!$C:$C,0)),"")</f>
        <v/>
      </c>
    </row>
    <row r="877" spans="1:19" x14ac:dyDescent="0.25">
      <c r="A877" s="36">
        <v>1060213</v>
      </c>
      <c r="B877" s="36" t="s">
        <v>1073</v>
      </c>
      <c r="C877" s="37" t="s">
        <v>1086</v>
      </c>
      <c r="D877" s="37" t="s">
        <v>1086</v>
      </c>
      <c r="F877" s="295" t="str">
        <f t="shared" si="1239"/>
        <v>106021300;</v>
      </c>
      <c r="H877" s="561" t="str">
        <f t="shared" si="1246"/>
        <v>羁离谱割穹1</v>
      </c>
      <c r="I877" s="561" t="str">
        <f>IF(IFERROR(INDEX(EffectData!$G:$G,MATCH(H877,EffectData!$C:$C,0)),"")&amp;";"=";","",IFERROR(INDEX(EffectData!$G:$G,MATCH(H877,EffectData!$C:$C,0)),"")&amp;";")</f>
        <v>106021300;</v>
      </c>
      <c r="J877" s="561" t="str">
        <f t="shared" si="1247"/>
        <v>羁离谱割穹2</v>
      </c>
      <c r="K877" s="561" t="str">
        <f>IF(IFERROR(INDEX(EffectData!$G:$G,MATCH(J877,EffectData!$C:$C,0)),"")&amp;";"=";","",IFERROR(INDEX(EffectData!$G:$G,MATCH(J877,EffectData!$C:$C,0)),"")&amp;";")</f>
        <v/>
      </c>
      <c r="L877" s="561" t="str">
        <f t="shared" si="1248"/>
        <v>羁离谱割穹3</v>
      </c>
      <c r="M877" s="561" t="str">
        <f>IF(IFERROR(INDEX(EffectData!$G:$G,MATCH(L877,EffectData!$C:$C,0)),"")&amp;";"=";","",IFERROR(INDEX(EffectData!$G:$G,MATCH(L877,EffectData!$C:$C,0)),"")&amp;";")</f>
        <v/>
      </c>
      <c r="N877" s="561" t="str">
        <f t="shared" si="1249"/>
        <v>羁离谱割穹4</v>
      </c>
      <c r="O877" s="561" t="str">
        <f>IF(IFERROR(INDEX(EffectData!$G:$G,MATCH(N877,EffectData!$C:$C,0)),"")&amp;";"=";","",IFERROR(INDEX(EffectData!$G:$G,MATCH(N877,EffectData!$C:$C,0)),"")&amp;";")</f>
        <v/>
      </c>
      <c r="P877" t="str">
        <f t="shared" si="1250"/>
        <v>羁离谱割穹5</v>
      </c>
      <c r="Q877" s="561" t="str">
        <f>IF(IFERROR(INDEX(EffectData!$G:$G,MATCH(P877,EffectData!$C:$C,0)),"")&amp;";"=";","",IFERROR(INDEX(EffectData!$G:$G,MATCH(P877,EffectData!$C:$C,0)),"")&amp;";")</f>
        <v/>
      </c>
      <c r="R877" t="str">
        <f t="shared" si="1251"/>
        <v>羁离谱割穹6</v>
      </c>
      <c r="S877" s="561" t="str">
        <f>IFERROR(INDEX(EffectData!$G:$G,MATCH(R877,EffectData!$C:$C,0)),"")</f>
        <v/>
      </c>
    </row>
    <row r="878" spans="1:19" x14ac:dyDescent="0.25">
      <c r="A878" s="170">
        <v>1100301</v>
      </c>
      <c r="B878" s="431" t="s">
        <v>1087</v>
      </c>
      <c r="C878" s="241" t="s">
        <v>1088</v>
      </c>
      <c r="D878" s="241" t="s">
        <v>1088</v>
      </c>
      <c r="F878" s="295" t="str">
        <f t="shared" si="1239"/>
        <v/>
      </c>
      <c r="H878" s="561" t="str">
        <f t="shared" si="1246"/>
        <v>弑流··伐剑取初取·攻伐1</v>
      </c>
      <c r="I878" s="561" t="str">
        <f>IF(IFERROR(INDEX(EffectData!$G:$G,MATCH(H878,EffectData!$C:$C,0)),"")&amp;";"=";","",IFERROR(INDEX(EffectData!$G:$G,MATCH(H878,EffectData!$C:$C,0)),"")&amp;";")</f>
        <v/>
      </c>
      <c r="J878" s="561" t="str">
        <f t="shared" si="1247"/>
        <v>弑流··伐剑取初取·攻伐2</v>
      </c>
      <c r="K878" s="561" t="str">
        <f>IF(IFERROR(INDEX(EffectData!$G:$G,MATCH(J878,EffectData!$C:$C,0)),"")&amp;";"=";","",IFERROR(INDEX(EffectData!$G:$G,MATCH(J878,EffectData!$C:$C,0)),"")&amp;";")</f>
        <v/>
      </c>
      <c r="L878" s="561" t="str">
        <f t="shared" si="1248"/>
        <v>弑流··伐剑取初取·攻伐3</v>
      </c>
      <c r="M878" s="561" t="str">
        <f>IF(IFERROR(INDEX(EffectData!$G:$G,MATCH(L878,EffectData!$C:$C,0)),"")&amp;";"=";","",IFERROR(INDEX(EffectData!$G:$G,MATCH(L878,EffectData!$C:$C,0)),"")&amp;";")</f>
        <v/>
      </c>
      <c r="N878" s="561" t="str">
        <f t="shared" si="1249"/>
        <v>弑流··伐剑取初取·攻伐4</v>
      </c>
      <c r="O878" s="561" t="str">
        <f>IF(IFERROR(INDEX(EffectData!$G:$G,MATCH(N878,EffectData!$C:$C,0)),"")&amp;";"=";","",IFERROR(INDEX(EffectData!$G:$G,MATCH(N878,EffectData!$C:$C,0)),"")&amp;";")</f>
        <v/>
      </c>
      <c r="P878" t="str">
        <f t="shared" si="1250"/>
        <v>弑流··伐剑取初取·攻伐5</v>
      </c>
      <c r="Q878" s="561" t="str">
        <f>IF(IFERROR(INDEX(EffectData!$G:$G,MATCH(P878,EffectData!$C:$C,0)),"")&amp;";"=";","",IFERROR(INDEX(EffectData!$G:$G,MATCH(P878,EffectData!$C:$C,0)),"")&amp;";")</f>
        <v/>
      </c>
      <c r="R878" t="str">
        <f t="shared" si="1251"/>
        <v>弑流··伐剑取初取·攻伐6</v>
      </c>
      <c r="S878" s="561" t="str">
        <f>IFERROR(INDEX(EffectData!$G:$G,MATCH(R878,EffectData!$C:$C,0)),"")</f>
        <v/>
      </c>
    </row>
    <row r="879" spans="1:19" x14ac:dyDescent="0.25">
      <c r="A879" s="170">
        <v>1100302</v>
      </c>
      <c r="B879" s="170" t="s">
        <v>1087</v>
      </c>
      <c r="C879" s="241" t="s">
        <v>1089</v>
      </c>
      <c r="D879" s="241" t="s">
        <v>1089</v>
      </c>
      <c r="F879" s="295" t="str">
        <f t="shared" si="1239"/>
        <v>110030200;</v>
      </c>
      <c r="H879" s="561" t="str">
        <f t="shared" si="1246"/>
        <v>弑流··伐剑取士道初1</v>
      </c>
      <c r="I879" s="561" t="str">
        <f>IF(IFERROR(INDEX(EffectData!$G:$G,MATCH(H879,EffectData!$C:$C,0)),"")&amp;";"=";","",IFERROR(INDEX(EffectData!$G:$G,MATCH(H879,EffectData!$C:$C,0)),"")&amp;";")</f>
        <v>110030200;</v>
      </c>
      <c r="J879" s="561" t="str">
        <f t="shared" si="1247"/>
        <v>弑流··伐剑取士道初2</v>
      </c>
      <c r="K879" s="561" t="str">
        <f>IF(IFERROR(INDEX(EffectData!$G:$G,MATCH(J879,EffectData!$C:$C,0)),"")&amp;";"=";","",IFERROR(INDEX(EffectData!$G:$G,MATCH(J879,EffectData!$C:$C,0)),"")&amp;";")</f>
        <v/>
      </c>
      <c r="L879" s="561" t="str">
        <f t="shared" si="1248"/>
        <v>弑流··伐剑取士道初3</v>
      </c>
      <c r="M879" s="561" t="str">
        <f>IF(IFERROR(INDEX(EffectData!$G:$G,MATCH(L879,EffectData!$C:$C,0)),"")&amp;";"=";","",IFERROR(INDEX(EffectData!$G:$G,MATCH(L879,EffectData!$C:$C,0)),"")&amp;";")</f>
        <v/>
      </c>
      <c r="N879" s="561" t="str">
        <f t="shared" si="1249"/>
        <v>弑流··伐剑取士道初4</v>
      </c>
      <c r="O879" s="561" t="str">
        <f>IF(IFERROR(INDEX(EffectData!$G:$G,MATCH(N879,EffectData!$C:$C,0)),"")&amp;";"=";","",IFERROR(INDEX(EffectData!$G:$G,MATCH(N879,EffectData!$C:$C,0)),"")&amp;";")</f>
        <v/>
      </c>
      <c r="P879" t="str">
        <f t="shared" si="1250"/>
        <v>弑流··伐剑取士道初5</v>
      </c>
      <c r="Q879" s="561" t="str">
        <f>IF(IFERROR(INDEX(EffectData!$G:$G,MATCH(P879,EffectData!$C:$C,0)),"")&amp;";"=";","",IFERROR(INDEX(EffectData!$G:$G,MATCH(P879,EffectData!$C:$C,0)),"")&amp;";")</f>
        <v/>
      </c>
      <c r="R879" t="str">
        <f t="shared" si="1251"/>
        <v>弑流··伐剑取士道初6</v>
      </c>
      <c r="S879" s="561" t="str">
        <f>IFERROR(INDEX(EffectData!$G:$G,MATCH(R879,EffectData!$C:$C,0)),"")</f>
        <v/>
      </c>
    </row>
    <row r="880" spans="1:19" x14ac:dyDescent="0.25">
      <c r="A880" s="170">
        <v>1100303</v>
      </c>
      <c r="B880" s="170" t="s">
        <v>1087</v>
      </c>
      <c r="C880" s="241" t="s">
        <v>1090</v>
      </c>
      <c r="D880" s="241" t="s">
        <v>1090</v>
      </c>
      <c r="F880" s="295" t="str">
        <f t="shared" si="1239"/>
        <v/>
      </c>
      <c r="H880" s="561" t="str">
        <f t="shared" si="1246"/>
        <v>弑流··伐剑取复取·枯戮1</v>
      </c>
      <c r="I880" s="561" t="str">
        <f>IF(IFERROR(INDEX(EffectData!$G:$G,MATCH(H880,EffectData!$C:$C,0)),"")&amp;";"=";","",IFERROR(INDEX(EffectData!$G:$G,MATCH(H880,EffectData!$C:$C,0)),"")&amp;";")</f>
        <v/>
      </c>
      <c r="J880" s="561" t="str">
        <f t="shared" si="1247"/>
        <v>弑流··伐剑取复取·枯戮2</v>
      </c>
      <c r="K880" s="561" t="str">
        <f>IF(IFERROR(INDEX(EffectData!$G:$G,MATCH(J880,EffectData!$C:$C,0)),"")&amp;";"=";","",IFERROR(INDEX(EffectData!$G:$G,MATCH(J880,EffectData!$C:$C,0)),"")&amp;";")</f>
        <v/>
      </c>
      <c r="L880" s="561" t="str">
        <f t="shared" si="1248"/>
        <v>弑流··伐剑取复取·枯戮3</v>
      </c>
      <c r="M880" s="561" t="str">
        <f>IF(IFERROR(INDEX(EffectData!$G:$G,MATCH(L880,EffectData!$C:$C,0)),"")&amp;";"=";","",IFERROR(INDEX(EffectData!$G:$G,MATCH(L880,EffectData!$C:$C,0)),"")&amp;";")</f>
        <v/>
      </c>
      <c r="N880" s="561" t="str">
        <f t="shared" si="1249"/>
        <v>弑流··伐剑取复取·枯戮4</v>
      </c>
      <c r="O880" s="561" t="str">
        <f>IF(IFERROR(INDEX(EffectData!$G:$G,MATCH(N880,EffectData!$C:$C,0)),"")&amp;";"=";","",IFERROR(INDEX(EffectData!$G:$G,MATCH(N880,EffectData!$C:$C,0)),"")&amp;";")</f>
        <v/>
      </c>
      <c r="P880" t="str">
        <f t="shared" si="1250"/>
        <v>弑流··伐剑取复取·枯戮5</v>
      </c>
      <c r="Q880" s="561" t="str">
        <f>IF(IFERROR(INDEX(EffectData!$G:$G,MATCH(P880,EffectData!$C:$C,0)),"")&amp;";"=";","",IFERROR(INDEX(EffectData!$G:$G,MATCH(P880,EffectData!$C:$C,0)),"")&amp;";")</f>
        <v/>
      </c>
      <c r="R880" t="str">
        <f t="shared" si="1251"/>
        <v>弑流··伐剑取复取·枯戮6</v>
      </c>
      <c r="S880" s="561" t="str">
        <f>IFERROR(INDEX(EffectData!$G:$G,MATCH(R880,EffectData!$C:$C,0)),"")</f>
        <v/>
      </c>
    </row>
    <row r="881" spans="1:19" x14ac:dyDescent="0.25">
      <c r="A881" s="170">
        <v>1100304</v>
      </c>
      <c r="B881" s="432" t="s">
        <v>1087</v>
      </c>
      <c r="C881" s="433" t="s">
        <v>1091</v>
      </c>
      <c r="D881" s="433" t="s">
        <v>1091</v>
      </c>
      <c r="F881" s="295" t="str">
        <f t="shared" si="1239"/>
        <v>110030400;</v>
      </c>
      <c r="H881" s="561" t="str">
        <f t="shared" si="1246"/>
        <v>弑流··伐剑取转取刃1</v>
      </c>
      <c r="I881" s="561" t="str">
        <f>IF(IFERROR(INDEX(EffectData!$G:$G,MATCH(H881,EffectData!$C:$C,0)),"")&amp;";"=";","",IFERROR(INDEX(EffectData!$G:$G,MATCH(H881,EffectData!$C:$C,0)),"")&amp;";")</f>
        <v>110030400;</v>
      </c>
      <c r="J881" s="561" t="str">
        <f t="shared" si="1247"/>
        <v>弑流··伐剑取转取刃2</v>
      </c>
      <c r="K881" s="561" t="str">
        <f>IF(IFERROR(INDEX(EffectData!$G:$G,MATCH(J881,EffectData!$C:$C,0)),"")&amp;";"=";","",IFERROR(INDEX(EffectData!$G:$G,MATCH(J881,EffectData!$C:$C,0)),"")&amp;";")</f>
        <v/>
      </c>
      <c r="L881" s="561" t="str">
        <f t="shared" si="1248"/>
        <v>弑流··伐剑取转取刃3</v>
      </c>
      <c r="M881" s="561" t="str">
        <f>IF(IFERROR(INDEX(EffectData!$G:$G,MATCH(L881,EffectData!$C:$C,0)),"")&amp;";"=";","",IFERROR(INDEX(EffectData!$G:$G,MATCH(L881,EffectData!$C:$C,0)),"")&amp;";")</f>
        <v/>
      </c>
      <c r="N881" s="561" t="str">
        <f t="shared" si="1249"/>
        <v>弑流··伐剑取转取刃4</v>
      </c>
      <c r="O881" s="561" t="str">
        <f>IF(IFERROR(INDEX(EffectData!$G:$G,MATCH(N881,EffectData!$C:$C,0)),"")&amp;";"=";","",IFERROR(INDEX(EffectData!$G:$G,MATCH(N881,EffectData!$C:$C,0)),"")&amp;";")</f>
        <v/>
      </c>
      <c r="P881" t="str">
        <f t="shared" si="1250"/>
        <v>弑流··伐剑取转取刃5</v>
      </c>
      <c r="Q881" s="561" t="str">
        <f>IF(IFERROR(INDEX(EffectData!$G:$G,MATCH(P881,EffectData!$C:$C,0)),"")&amp;";"=";","",IFERROR(INDEX(EffectData!$G:$G,MATCH(P881,EffectData!$C:$C,0)),"")&amp;";")</f>
        <v/>
      </c>
      <c r="R881" t="str">
        <f t="shared" si="1251"/>
        <v>弑流··伐剑取转取刃6</v>
      </c>
      <c r="S881" s="561" t="str">
        <f>IFERROR(INDEX(EffectData!$G:$G,MATCH(R881,EffectData!$C:$C,0)),"")</f>
        <v/>
      </c>
    </row>
    <row r="882" spans="1:19" x14ac:dyDescent="0.25">
      <c r="A882" s="170">
        <v>1100305</v>
      </c>
      <c r="B882" s="170" t="s">
        <v>1087</v>
      </c>
      <c r="C882" s="241" t="s">
        <v>1092</v>
      </c>
      <c r="D882" s="241" t="s">
        <v>1092</v>
      </c>
      <c r="F882" s="295" t="str">
        <f t="shared" si="1239"/>
        <v/>
      </c>
      <c r="H882" s="561" t="str">
        <f t="shared" si="1246"/>
        <v>弑流··伐剑取终取·残心1</v>
      </c>
      <c r="I882" s="561" t="str">
        <f>IF(IFERROR(INDEX(EffectData!$G:$G,MATCH(H882,EffectData!$C:$C,0)),"")&amp;";"=";","",IFERROR(INDEX(EffectData!$G:$G,MATCH(H882,EffectData!$C:$C,0)),"")&amp;";")</f>
        <v/>
      </c>
      <c r="J882" s="561" t="str">
        <f t="shared" si="1247"/>
        <v>弑流··伐剑取终取·残心2</v>
      </c>
      <c r="K882" s="561" t="str">
        <f>IF(IFERROR(INDEX(EffectData!$G:$G,MATCH(J882,EffectData!$C:$C,0)),"")&amp;";"=";","",IFERROR(INDEX(EffectData!$G:$G,MATCH(J882,EffectData!$C:$C,0)),"")&amp;";")</f>
        <v/>
      </c>
      <c r="L882" s="561" t="str">
        <f t="shared" si="1248"/>
        <v>弑流··伐剑取终取·残心3</v>
      </c>
      <c r="M882" s="561" t="str">
        <f>IF(IFERROR(INDEX(EffectData!$G:$G,MATCH(L882,EffectData!$C:$C,0)),"")&amp;";"=";","",IFERROR(INDEX(EffectData!$G:$G,MATCH(L882,EffectData!$C:$C,0)),"")&amp;";")</f>
        <v/>
      </c>
      <c r="N882" s="561" t="str">
        <f t="shared" si="1249"/>
        <v>弑流··伐剑取终取·残心4</v>
      </c>
      <c r="O882" s="561" t="str">
        <f>IF(IFERROR(INDEX(EffectData!$G:$G,MATCH(N882,EffectData!$C:$C,0)),"")&amp;";"=";","",IFERROR(INDEX(EffectData!$G:$G,MATCH(N882,EffectData!$C:$C,0)),"")&amp;";")</f>
        <v/>
      </c>
      <c r="P882" t="str">
        <f t="shared" si="1250"/>
        <v>弑流··伐剑取终取·残心5</v>
      </c>
      <c r="Q882" s="561" t="str">
        <f>IF(IFERROR(INDEX(EffectData!$G:$G,MATCH(P882,EffectData!$C:$C,0)),"")&amp;";"=";","",IFERROR(INDEX(EffectData!$G:$G,MATCH(P882,EffectData!$C:$C,0)),"")&amp;";")</f>
        <v/>
      </c>
      <c r="R882" t="str">
        <f t="shared" si="1251"/>
        <v>弑流··伐剑取终取·残心6</v>
      </c>
      <c r="S882" s="561" t="str">
        <f>IFERROR(INDEX(EffectData!$G:$G,MATCH(R882,EffectData!$C:$C,0)),"")</f>
        <v/>
      </c>
    </row>
    <row r="883" spans="1:19" x14ac:dyDescent="0.25">
      <c r="A883" s="170">
        <v>1100306</v>
      </c>
      <c r="B883" s="170" t="s">
        <v>1087</v>
      </c>
      <c r="C883" s="241" t="s">
        <v>1093</v>
      </c>
      <c r="D883" s="241" t="s">
        <v>1093</v>
      </c>
      <c r="F883" s="295" t="str">
        <f t="shared" si="1239"/>
        <v>110030600;</v>
      </c>
      <c r="H883" s="561" t="str">
        <f t="shared" si="1246"/>
        <v>弑流··伐剑取影伐步1</v>
      </c>
      <c r="I883" s="561" t="str">
        <f>IF(IFERROR(INDEX(EffectData!$G:$G,MATCH(H883,EffectData!$C:$C,0)),"")&amp;";"=";","",IFERROR(INDEX(EffectData!$G:$G,MATCH(H883,EffectData!$C:$C,0)),"")&amp;";")</f>
        <v>110030600;</v>
      </c>
      <c r="J883" s="561" t="str">
        <f t="shared" si="1247"/>
        <v>弑流··伐剑取影伐步2</v>
      </c>
      <c r="K883" s="561" t="str">
        <f>IF(IFERROR(INDEX(EffectData!$G:$G,MATCH(J883,EffectData!$C:$C,0)),"")&amp;";"=";","",IFERROR(INDEX(EffectData!$G:$G,MATCH(J883,EffectData!$C:$C,0)),"")&amp;";")</f>
        <v/>
      </c>
      <c r="L883" s="561" t="str">
        <f t="shared" si="1248"/>
        <v>弑流··伐剑取影伐步3</v>
      </c>
      <c r="M883" s="561" t="str">
        <f>IF(IFERROR(INDEX(EffectData!$G:$G,MATCH(L883,EffectData!$C:$C,0)),"")&amp;";"=";","",IFERROR(INDEX(EffectData!$G:$G,MATCH(L883,EffectData!$C:$C,0)),"")&amp;";")</f>
        <v/>
      </c>
      <c r="N883" s="561" t="str">
        <f t="shared" si="1249"/>
        <v>弑流··伐剑取影伐步4</v>
      </c>
      <c r="O883" s="561" t="str">
        <f>IF(IFERROR(INDEX(EffectData!$G:$G,MATCH(N883,EffectData!$C:$C,0)),"")&amp;";"=";","",IFERROR(INDEX(EffectData!$G:$G,MATCH(N883,EffectData!$C:$C,0)),"")&amp;";")</f>
        <v/>
      </c>
      <c r="P883" t="str">
        <f t="shared" si="1250"/>
        <v>弑流··伐剑取影伐步5</v>
      </c>
      <c r="Q883" s="561" t="str">
        <f>IF(IFERROR(INDEX(EffectData!$G:$G,MATCH(P883,EffectData!$C:$C,0)),"")&amp;";"=";","",IFERROR(INDEX(EffectData!$G:$G,MATCH(P883,EffectData!$C:$C,0)),"")&amp;";")</f>
        <v/>
      </c>
      <c r="R883" t="str">
        <f t="shared" si="1251"/>
        <v>弑流··伐剑取影伐步6</v>
      </c>
      <c r="S883" s="561" t="str">
        <f>IFERROR(INDEX(EffectData!$G:$G,MATCH(R883,EffectData!$C:$C,0)),"")</f>
        <v/>
      </c>
    </row>
    <row r="884" spans="1:19" x14ac:dyDescent="0.25">
      <c r="A884" s="170">
        <v>1100307</v>
      </c>
      <c r="B884" s="170" t="s">
        <v>1087</v>
      </c>
      <c r="C884" s="241" t="s">
        <v>1094</v>
      </c>
      <c r="D884" s="241" t="s">
        <v>1094</v>
      </c>
      <c r="F884" s="295" t="str">
        <f t="shared" si="1239"/>
        <v>110030700;110030701;</v>
      </c>
      <c r="H884" s="561" t="str">
        <f t="shared" si="1246"/>
        <v>弑流··伐剑取流结营1</v>
      </c>
      <c r="I884" s="561" t="str">
        <f>IF(IFERROR(INDEX(EffectData!$G:$G,MATCH(H884,EffectData!$C:$C,0)),"")&amp;";"=";","",IFERROR(INDEX(EffectData!$G:$G,MATCH(H884,EffectData!$C:$C,0)),"")&amp;";")</f>
        <v>110030700;</v>
      </c>
      <c r="J884" s="561" t="str">
        <f t="shared" si="1247"/>
        <v>弑流··伐剑取流结营2</v>
      </c>
      <c r="K884" s="561" t="str">
        <f>IF(IFERROR(INDEX(EffectData!$G:$G,MATCH(J884,EffectData!$C:$C,0)),"")&amp;";"=";","",IFERROR(INDEX(EffectData!$G:$G,MATCH(J884,EffectData!$C:$C,0)),"")&amp;";")</f>
        <v>110030701;</v>
      </c>
      <c r="L884" s="561" t="str">
        <f t="shared" si="1248"/>
        <v>弑流··伐剑取流结营3</v>
      </c>
      <c r="M884" s="561" t="str">
        <f>IF(IFERROR(INDEX(EffectData!$G:$G,MATCH(L884,EffectData!$C:$C,0)),"")&amp;";"=";","",IFERROR(INDEX(EffectData!$G:$G,MATCH(L884,EffectData!$C:$C,0)),"")&amp;";")</f>
        <v/>
      </c>
      <c r="N884" s="561" t="str">
        <f t="shared" si="1249"/>
        <v>弑流··伐剑取流结营4</v>
      </c>
      <c r="O884" s="561" t="str">
        <f>IF(IFERROR(INDEX(EffectData!$G:$G,MATCH(N884,EffectData!$C:$C,0)),"")&amp;";"=";","",IFERROR(INDEX(EffectData!$G:$G,MATCH(N884,EffectData!$C:$C,0)),"")&amp;";")</f>
        <v/>
      </c>
      <c r="P884" t="str">
        <f t="shared" si="1250"/>
        <v>弑流··伐剑取流结营5</v>
      </c>
      <c r="Q884" s="561" t="str">
        <f>IF(IFERROR(INDEX(EffectData!$G:$G,MATCH(P884,EffectData!$C:$C,0)),"")&amp;";"=";","",IFERROR(INDEX(EffectData!$G:$G,MATCH(P884,EffectData!$C:$C,0)),"")&amp;";")</f>
        <v/>
      </c>
      <c r="R884" t="str">
        <f t="shared" si="1251"/>
        <v>弑流··伐剑取流结营6</v>
      </c>
      <c r="S884" s="561" t="str">
        <f>IFERROR(INDEX(EffectData!$G:$G,MATCH(R884,EffectData!$C:$C,0)),"")</f>
        <v/>
      </c>
    </row>
    <row r="885" spans="1:19" x14ac:dyDescent="0.25">
      <c r="A885" s="170">
        <v>1100308</v>
      </c>
      <c r="B885" s="170" t="s">
        <v>1087</v>
      </c>
      <c r="C885" s="241" t="s">
        <v>1095</v>
      </c>
      <c r="D885" s="241" t="s">
        <v>1095</v>
      </c>
      <c r="F885" s="295" t="str">
        <f t="shared" si="1239"/>
        <v>110030800;</v>
      </c>
      <c r="H885" s="561" t="str">
        <f t="shared" si="1246"/>
        <v>弑流··伐剑取非空繁花1</v>
      </c>
      <c r="I885" s="561" t="str">
        <f>IF(IFERROR(INDEX(EffectData!$G:$G,MATCH(H885,EffectData!$C:$C,0)),"")&amp;";"=";","",IFERROR(INDEX(EffectData!$G:$G,MATCH(H885,EffectData!$C:$C,0)),"")&amp;";")</f>
        <v>110030800;</v>
      </c>
      <c r="J885" s="561" t="str">
        <f t="shared" si="1247"/>
        <v>弑流··伐剑取非空繁花2</v>
      </c>
      <c r="K885" s="561" t="str">
        <f>IF(IFERROR(INDEX(EffectData!$G:$G,MATCH(J885,EffectData!$C:$C,0)),"")&amp;";"=";","",IFERROR(INDEX(EffectData!$G:$G,MATCH(J885,EffectData!$C:$C,0)),"")&amp;";")</f>
        <v/>
      </c>
      <c r="L885" s="561" t="str">
        <f t="shared" si="1248"/>
        <v>弑流··伐剑取非空繁花3</v>
      </c>
      <c r="M885" s="561" t="str">
        <f>IF(IFERROR(INDEX(EffectData!$G:$G,MATCH(L885,EffectData!$C:$C,0)),"")&amp;";"=";","",IFERROR(INDEX(EffectData!$G:$G,MATCH(L885,EffectData!$C:$C,0)),"")&amp;";")</f>
        <v/>
      </c>
      <c r="N885" s="561" t="str">
        <f t="shared" si="1249"/>
        <v>弑流··伐剑取非空繁花4</v>
      </c>
      <c r="O885" s="561" t="str">
        <f>IF(IFERROR(INDEX(EffectData!$G:$G,MATCH(N885,EffectData!$C:$C,0)),"")&amp;";"=";","",IFERROR(INDEX(EffectData!$G:$G,MATCH(N885,EffectData!$C:$C,0)),"")&amp;";")</f>
        <v/>
      </c>
      <c r="P885" t="str">
        <f t="shared" si="1250"/>
        <v>弑流··伐剑取非空繁花5</v>
      </c>
      <c r="Q885" s="561" t="str">
        <f>IF(IFERROR(INDEX(EffectData!$G:$G,MATCH(P885,EffectData!$C:$C,0)),"")&amp;";"=";","",IFERROR(INDEX(EffectData!$G:$G,MATCH(P885,EffectData!$C:$C,0)),"")&amp;";")</f>
        <v/>
      </c>
      <c r="R885" t="str">
        <f t="shared" si="1251"/>
        <v>弑流··伐剑取非空繁花6</v>
      </c>
      <c r="S885" s="561" t="str">
        <f>IFERROR(INDEX(EffectData!$G:$G,MATCH(R885,EffectData!$C:$C,0)),"")</f>
        <v/>
      </c>
    </row>
    <row r="886" spans="1:19" x14ac:dyDescent="0.25">
      <c r="A886" s="170">
        <v>1100309</v>
      </c>
      <c r="B886" s="170" t="s">
        <v>1087</v>
      </c>
      <c r="C886" s="241" t="s">
        <v>1096</v>
      </c>
      <c r="D886" s="241" t="s">
        <v>1096</v>
      </c>
      <c r="F886" s="295" t="str">
        <f t="shared" si="1239"/>
        <v>110030900;110030901;</v>
      </c>
      <c r="H886" s="561" t="str">
        <f t="shared" si="1246"/>
        <v>弑流··伐剑取秘枯骨1</v>
      </c>
      <c r="I886" s="561" t="str">
        <f>IF(IFERROR(INDEX(EffectData!$G:$G,MATCH(H886,EffectData!$C:$C,0)),"")&amp;";"=";","",IFERROR(INDEX(EffectData!$G:$G,MATCH(H886,EffectData!$C:$C,0)),"")&amp;";")</f>
        <v>110030900;</v>
      </c>
      <c r="J886" s="561" t="str">
        <f t="shared" si="1247"/>
        <v>弑流··伐剑取秘枯骨2</v>
      </c>
      <c r="K886" s="561" t="str">
        <f>IF(IFERROR(INDEX(EffectData!$G:$G,MATCH(J886,EffectData!$C:$C,0)),"")&amp;";"=";","",IFERROR(INDEX(EffectData!$G:$G,MATCH(J886,EffectData!$C:$C,0)),"")&amp;";")</f>
        <v>110030901;</v>
      </c>
      <c r="L886" s="561" t="str">
        <f t="shared" si="1248"/>
        <v>弑流··伐剑取秘枯骨3</v>
      </c>
      <c r="M886" s="561" t="str">
        <f>IF(IFERROR(INDEX(EffectData!$G:$G,MATCH(L886,EffectData!$C:$C,0)),"")&amp;";"=";","",IFERROR(INDEX(EffectData!$G:$G,MATCH(L886,EffectData!$C:$C,0)),"")&amp;";")</f>
        <v/>
      </c>
      <c r="N886" s="561" t="str">
        <f t="shared" si="1249"/>
        <v>弑流··伐剑取秘枯骨4</v>
      </c>
      <c r="O886" s="561" t="str">
        <f>IF(IFERROR(INDEX(EffectData!$G:$G,MATCH(N886,EffectData!$C:$C,0)),"")&amp;";"=";","",IFERROR(INDEX(EffectData!$G:$G,MATCH(N886,EffectData!$C:$C,0)),"")&amp;";")</f>
        <v/>
      </c>
      <c r="P886" t="str">
        <f t="shared" si="1250"/>
        <v>弑流··伐剑取秘枯骨5</v>
      </c>
      <c r="Q886" s="561" t="str">
        <f>IF(IFERROR(INDEX(EffectData!$G:$G,MATCH(P886,EffectData!$C:$C,0)),"")&amp;";"=";","",IFERROR(INDEX(EffectData!$G:$G,MATCH(P886,EffectData!$C:$C,0)),"")&amp;";")</f>
        <v/>
      </c>
      <c r="R886" t="str">
        <f t="shared" si="1251"/>
        <v>弑流··伐剑取秘枯骨6</v>
      </c>
      <c r="S886" s="561" t="str">
        <f>IFERROR(INDEX(EffectData!$G:$G,MATCH(R886,EffectData!$C:$C,0)),"")</f>
        <v/>
      </c>
    </row>
    <row r="887" spans="1:19" x14ac:dyDescent="0.25">
      <c r="A887" s="170">
        <v>1100310</v>
      </c>
      <c r="B887" s="170" t="s">
        <v>1087</v>
      </c>
      <c r="C887" s="241" t="s">
        <v>1097</v>
      </c>
      <c r="D887" s="241" t="s">
        <v>1097</v>
      </c>
      <c r="F887" s="295" t="str">
        <f t="shared" si="1239"/>
        <v>110031000;110031001;</v>
      </c>
      <c r="H887" s="561" t="str">
        <f t="shared" si="1246"/>
        <v>弑流··伐剑取夜叉鬼1</v>
      </c>
      <c r="I887" s="561" t="str">
        <f>IF(IFERROR(INDEX(EffectData!$G:$G,MATCH(H887,EffectData!$C:$C,0)),"")&amp;";"=";","",IFERROR(INDEX(EffectData!$G:$G,MATCH(H887,EffectData!$C:$C,0)),"")&amp;";")</f>
        <v>110031000;</v>
      </c>
      <c r="J887" s="561" t="str">
        <f t="shared" si="1247"/>
        <v>弑流··伐剑取夜叉鬼2</v>
      </c>
      <c r="K887" s="561" t="str">
        <f>IF(IFERROR(INDEX(EffectData!$G:$G,MATCH(J887,EffectData!$C:$C,0)),"")&amp;";"=";","",IFERROR(INDEX(EffectData!$G:$G,MATCH(J887,EffectData!$C:$C,0)),"")&amp;";")</f>
        <v>110031001;</v>
      </c>
      <c r="L887" s="561" t="str">
        <f t="shared" si="1248"/>
        <v>弑流··伐剑取夜叉鬼3</v>
      </c>
      <c r="M887" s="561" t="str">
        <f>IF(IFERROR(INDEX(EffectData!$G:$G,MATCH(L887,EffectData!$C:$C,0)),"")&amp;";"=";","",IFERROR(INDEX(EffectData!$G:$G,MATCH(L887,EffectData!$C:$C,0)),"")&amp;";")</f>
        <v/>
      </c>
      <c r="N887" s="561" t="str">
        <f t="shared" si="1249"/>
        <v>弑流··伐剑取夜叉鬼4</v>
      </c>
      <c r="O887" s="561" t="str">
        <f>IF(IFERROR(INDEX(EffectData!$G:$G,MATCH(N887,EffectData!$C:$C,0)),"")&amp;";"=";","",IFERROR(INDEX(EffectData!$G:$G,MATCH(N887,EffectData!$C:$C,0)),"")&amp;";")</f>
        <v/>
      </c>
      <c r="P887" t="str">
        <f t="shared" si="1250"/>
        <v>弑流··伐剑取夜叉鬼5</v>
      </c>
      <c r="Q887" s="561" t="str">
        <f>IF(IFERROR(INDEX(EffectData!$G:$G,MATCH(P887,EffectData!$C:$C,0)),"")&amp;";"=";","",IFERROR(INDEX(EffectData!$G:$G,MATCH(P887,EffectData!$C:$C,0)),"")&amp;";")</f>
        <v/>
      </c>
      <c r="R887" t="str">
        <f t="shared" si="1251"/>
        <v>弑流··伐剑取夜叉鬼6</v>
      </c>
      <c r="S887" s="561" t="str">
        <f>IFERROR(INDEX(EffectData!$G:$G,MATCH(R887,EffectData!$C:$C,0)),"")</f>
        <v/>
      </c>
    </row>
    <row r="888" spans="1:19" x14ac:dyDescent="0.25">
      <c r="A888" s="36">
        <v>1100311</v>
      </c>
      <c r="B888" s="36" t="s">
        <v>1087</v>
      </c>
      <c r="C888" s="434" t="s">
        <v>1098</v>
      </c>
      <c r="D888" s="434" t="s">
        <v>1098</v>
      </c>
      <c r="F888" s="295" t="str">
        <f t="shared" si="1239"/>
        <v>110031100;</v>
      </c>
      <c r="H888" s="561" t="str">
        <f t="shared" si="1246"/>
        <v>弑流··伐剑取拟修罗1</v>
      </c>
      <c r="I888" s="561" t="str">
        <f>IF(IFERROR(INDEX(EffectData!$G:$G,MATCH(H888,EffectData!$C:$C,0)),"")&amp;";"=";","",IFERROR(INDEX(EffectData!$G:$G,MATCH(H888,EffectData!$C:$C,0)),"")&amp;";")</f>
        <v>110031100;</v>
      </c>
      <c r="J888" s="561" t="str">
        <f t="shared" si="1247"/>
        <v>弑流··伐剑取拟修罗2</v>
      </c>
      <c r="K888" s="561" t="str">
        <f>IF(IFERROR(INDEX(EffectData!$G:$G,MATCH(J888,EffectData!$C:$C,0)),"")&amp;";"=";","",IFERROR(INDEX(EffectData!$G:$G,MATCH(J888,EffectData!$C:$C,0)),"")&amp;";")</f>
        <v/>
      </c>
      <c r="L888" s="561" t="str">
        <f t="shared" si="1248"/>
        <v>弑流··伐剑取拟修罗3</v>
      </c>
      <c r="M888" s="561" t="str">
        <f>IF(IFERROR(INDEX(EffectData!$G:$G,MATCH(L888,EffectData!$C:$C,0)),"")&amp;";"=";","",IFERROR(INDEX(EffectData!$G:$G,MATCH(L888,EffectData!$C:$C,0)),"")&amp;";")</f>
        <v/>
      </c>
      <c r="N888" s="561" t="str">
        <f t="shared" si="1249"/>
        <v>弑流··伐剑取拟修罗4</v>
      </c>
      <c r="O888" s="561" t="str">
        <f>IF(IFERROR(INDEX(EffectData!$G:$G,MATCH(N888,EffectData!$C:$C,0)),"")&amp;";"=";","",IFERROR(INDEX(EffectData!$G:$G,MATCH(N888,EffectData!$C:$C,0)),"")&amp;";")</f>
        <v/>
      </c>
      <c r="P888" t="str">
        <f t="shared" si="1250"/>
        <v>弑流··伐剑取拟修罗5</v>
      </c>
      <c r="Q888" s="561" t="str">
        <f>IF(IFERROR(INDEX(EffectData!$G:$G,MATCH(P888,EffectData!$C:$C,0)),"")&amp;";"=";","",IFERROR(INDEX(EffectData!$G:$G,MATCH(P888,EffectData!$C:$C,0)),"")&amp;";")</f>
        <v/>
      </c>
      <c r="R888" t="str">
        <f t="shared" si="1251"/>
        <v>弑流··伐剑取拟修罗6</v>
      </c>
      <c r="S888" s="561" t="str">
        <f>IFERROR(INDEX(EffectData!$G:$G,MATCH(R888,EffectData!$C:$C,0)),"")</f>
        <v/>
      </c>
    </row>
    <row r="889" spans="1:19" x14ac:dyDescent="0.25">
      <c r="A889" s="36">
        <v>1100312</v>
      </c>
      <c r="B889" s="36" t="s">
        <v>1087</v>
      </c>
      <c r="C889" s="434" t="s">
        <v>1099</v>
      </c>
      <c r="D889" s="434" t="s">
        <v>1099</v>
      </c>
      <c r="F889" s="295" t="str">
        <f t="shared" si="1239"/>
        <v>110031200;</v>
      </c>
      <c r="H889" s="561" t="str">
        <f t="shared" si="1246"/>
        <v>弑流··伐剑取空天鬼1</v>
      </c>
      <c r="I889" s="561" t="str">
        <f>IF(IFERROR(INDEX(EffectData!$G:$G,MATCH(H889,EffectData!$C:$C,0)),"")&amp;";"=";","",IFERROR(INDEX(EffectData!$G:$G,MATCH(H889,EffectData!$C:$C,0)),"")&amp;";")</f>
        <v>110031200;</v>
      </c>
      <c r="J889" s="561" t="str">
        <f t="shared" si="1247"/>
        <v>弑流··伐剑取空天鬼2</v>
      </c>
      <c r="K889" s="561" t="str">
        <f>IF(IFERROR(INDEX(EffectData!$G:$G,MATCH(J889,EffectData!$C:$C,0)),"")&amp;";"=";","",IFERROR(INDEX(EffectData!$G:$G,MATCH(J889,EffectData!$C:$C,0)),"")&amp;";")</f>
        <v/>
      </c>
      <c r="L889" s="561" t="str">
        <f t="shared" si="1248"/>
        <v>弑流··伐剑取空天鬼3</v>
      </c>
      <c r="M889" s="561" t="str">
        <f>IF(IFERROR(INDEX(EffectData!$G:$G,MATCH(L889,EffectData!$C:$C,0)),"")&amp;";"=";","",IFERROR(INDEX(EffectData!$G:$G,MATCH(L889,EffectData!$C:$C,0)),"")&amp;";")</f>
        <v/>
      </c>
      <c r="N889" s="561" t="str">
        <f t="shared" si="1249"/>
        <v>弑流··伐剑取空天鬼4</v>
      </c>
      <c r="O889" s="561" t="str">
        <f>IF(IFERROR(INDEX(EffectData!$G:$G,MATCH(N889,EffectData!$C:$C,0)),"")&amp;";"=";","",IFERROR(INDEX(EffectData!$G:$G,MATCH(N889,EffectData!$C:$C,0)),"")&amp;";")</f>
        <v/>
      </c>
      <c r="P889" t="str">
        <f t="shared" si="1250"/>
        <v>弑流··伐剑取空天鬼5</v>
      </c>
      <c r="Q889" s="561" t="str">
        <f>IF(IFERROR(INDEX(EffectData!$G:$G,MATCH(P889,EffectData!$C:$C,0)),"")&amp;";"=";","",IFERROR(INDEX(EffectData!$G:$G,MATCH(P889,EffectData!$C:$C,0)),"")&amp;";")</f>
        <v/>
      </c>
      <c r="R889" t="str">
        <f t="shared" si="1251"/>
        <v>弑流··伐剑取空天鬼6</v>
      </c>
      <c r="S889" s="561" t="str">
        <f>IFERROR(INDEX(EffectData!$G:$G,MATCH(R889,EffectData!$C:$C,0)),"")</f>
        <v/>
      </c>
    </row>
    <row r="890" spans="1:19" x14ac:dyDescent="0.25">
      <c r="A890" s="36">
        <v>1100313</v>
      </c>
      <c r="B890" s="36" t="s">
        <v>1087</v>
      </c>
      <c r="C890" s="434" t="s">
        <v>1100</v>
      </c>
      <c r="D890" s="434" t="s">
        <v>1100</v>
      </c>
      <c r="F890" s="295" t="str">
        <f t="shared" si="1239"/>
        <v>110031300;</v>
      </c>
      <c r="H890" s="561" t="str">
        <f t="shared" si="1246"/>
        <v>弑流··伐剑取弑血饮1</v>
      </c>
      <c r="I890" s="561" t="str">
        <f>IF(IFERROR(INDEX(EffectData!$G:$G,MATCH(H890,EffectData!$C:$C,0)),"")&amp;";"=";","",IFERROR(INDEX(EffectData!$G:$G,MATCH(H890,EffectData!$C:$C,0)),"")&amp;";")</f>
        <v>110031300;</v>
      </c>
      <c r="J890" s="561" t="str">
        <f t="shared" si="1247"/>
        <v>弑流··伐剑取弑血饮2</v>
      </c>
      <c r="K890" s="561" t="str">
        <f>IF(IFERROR(INDEX(EffectData!$G:$G,MATCH(J890,EffectData!$C:$C,0)),"")&amp;";"=";","",IFERROR(INDEX(EffectData!$G:$G,MATCH(J890,EffectData!$C:$C,0)),"")&amp;";")</f>
        <v/>
      </c>
      <c r="L890" s="561" t="str">
        <f t="shared" si="1248"/>
        <v>弑流··伐剑取弑血饮3</v>
      </c>
      <c r="M890" s="561" t="str">
        <f>IF(IFERROR(INDEX(EffectData!$G:$G,MATCH(L890,EffectData!$C:$C,0)),"")&amp;";"=";","",IFERROR(INDEX(EffectData!$G:$G,MATCH(L890,EffectData!$C:$C,0)),"")&amp;";")</f>
        <v/>
      </c>
      <c r="N890" s="561" t="str">
        <f t="shared" si="1249"/>
        <v>弑流··伐剑取弑血饮4</v>
      </c>
      <c r="O890" s="561" t="str">
        <f>IF(IFERROR(INDEX(EffectData!$G:$G,MATCH(N890,EffectData!$C:$C,0)),"")&amp;";"=";","",IFERROR(INDEX(EffectData!$G:$G,MATCH(N890,EffectData!$C:$C,0)),"")&amp;";")</f>
        <v/>
      </c>
      <c r="P890" t="str">
        <f t="shared" si="1250"/>
        <v>弑流··伐剑取弑血饮5</v>
      </c>
      <c r="Q890" s="561" t="str">
        <f>IF(IFERROR(INDEX(EffectData!$G:$G,MATCH(P890,EffectData!$C:$C,0)),"")&amp;";"=";","",IFERROR(INDEX(EffectData!$G:$G,MATCH(P890,EffectData!$C:$C,0)),"")&amp;";")</f>
        <v/>
      </c>
      <c r="R890" t="str">
        <f t="shared" si="1251"/>
        <v>弑流··伐剑取弑血饮6</v>
      </c>
      <c r="S890" s="561" t="str">
        <f>IFERROR(INDEX(EffectData!$G:$G,MATCH(R890,EffectData!$C:$C,0)),"")</f>
        <v/>
      </c>
    </row>
    <row r="891" spans="1:19" x14ac:dyDescent="0.25">
      <c r="A891" s="170">
        <v>1100401</v>
      </c>
      <c r="B891" s="431" t="s">
        <v>1101</v>
      </c>
      <c r="C891" s="241" t="s">
        <v>1102</v>
      </c>
      <c r="D891" s="241" t="s">
        <v>1102</v>
      </c>
      <c r="F891" s="295" t="str">
        <f t="shared" si="1239"/>
        <v/>
      </c>
      <c r="H891" s="561" t="str">
        <f t="shared" si="1246"/>
        <v>天威军阵刀术煌煌天威1</v>
      </c>
      <c r="I891" s="561" t="str">
        <f>IF(IFERROR(INDEX(EffectData!$G:$G,MATCH(H891,EffectData!$C:$C,0)),"")&amp;";"=";","",IFERROR(INDEX(EffectData!$G:$G,MATCH(H891,EffectData!$C:$C,0)),"")&amp;";")</f>
        <v/>
      </c>
      <c r="J891" s="561" t="str">
        <f t="shared" si="1247"/>
        <v>天威军阵刀术煌煌天威2</v>
      </c>
      <c r="K891" s="561" t="str">
        <f>IF(IFERROR(INDEX(EffectData!$G:$G,MATCH(J891,EffectData!$C:$C,0)),"")&amp;";"=";","",IFERROR(INDEX(EffectData!$G:$G,MATCH(J891,EffectData!$C:$C,0)),"")&amp;";")</f>
        <v/>
      </c>
      <c r="L891" s="561" t="str">
        <f t="shared" si="1248"/>
        <v>天威军阵刀术煌煌天威3</v>
      </c>
      <c r="M891" s="561" t="str">
        <f>IF(IFERROR(INDEX(EffectData!$G:$G,MATCH(L891,EffectData!$C:$C,0)),"")&amp;";"=";","",IFERROR(INDEX(EffectData!$G:$G,MATCH(L891,EffectData!$C:$C,0)),"")&amp;";")</f>
        <v/>
      </c>
      <c r="N891" s="561" t="str">
        <f t="shared" si="1249"/>
        <v>天威军阵刀术煌煌天威4</v>
      </c>
      <c r="O891" s="561" t="str">
        <f>IF(IFERROR(INDEX(EffectData!$G:$G,MATCH(N891,EffectData!$C:$C,0)),"")&amp;";"=";","",IFERROR(INDEX(EffectData!$G:$G,MATCH(N891,EffectData!$C:$C,0)),"")&amp;";")</f>
        <v/>
      </c>
      <c r="P891" t="str">
        <f t="shared" si="1250"/>
        <v>天威军阵刀术煌煌天威5</v>
      </c>
      <c r="Q891" s="561" t="str">
        <f>IF(IFERROR(INDEX(EffectData!$G:$G,MATCH(P891,EffectData!$C:$C,0)),"")&amp;";"=";","",IFERROR(INDEX(EffectData!$G:$G,MATCH(P891,EffectData!$C:$C,0)),"")&amp;";")</f>
        <v/>
      </c>
      <c r="R891" t="str">
        <f t="shared" si="1251"/>
        <v>天威军阵刀术煌煌天威6</v>
      </c>
      <c r="S891" s="561" t="str">
        <f>IFERROR(INDEX(EffectData!$G:$G,MATCH(R891,EffectData!$C:$C,0)),"")</f>
        <v/>
      </c>
    </row>
    <row r="892" spans="1:19" x14ac:dyDescent="0.25">
      <c r="A892" s="170">
        <v>1100402</v>
      </c>
      <c r="B892" s="170" t="s">
        <v>1101</v>
      </c>
      <c r="C892" s="241" t="s">
        <v>1103</v>
      </c>
      <c r="D892" s="241" t="s">
        <v>1103</v>
      </c>
      <c r="F892" s="295" t="str">
        <f t="shared" si="1239"/>
        <v>110040200;</v>
      </c>
      <c r="H892" s="561" t="str">
        <f t="shared" si="1246"/>
        <v>天威军阵刀术浩然军威1</v>
      </c>
      <c r="I892" s="561" t="str">
        <f>IF(IFERROR(INDEX(EffectData!$G:$G,MATCH(H892,EffectData!$C:$C,0)),"")&amp;";"=";","",IFERROR(INDEX(EffectData!$G:$G,MATCH(H892,EffectData!$C:$C,0)),"")&amp;";")</f>
        <v>110040200;</v>
      </c>
      <c r="J892" s="561" t="str">
        <f t="shared" si="1247"/>
        <v>天威军阵刀术浩然军威2</v>
      </c>
      <c r="K892" s="561" t="str">
        <f>IF(IFERROR(INDEX(EffectData!$G:$G,MATCH(J892,EffectData!$C:$C,0)),"")&amp;";"=";","",IFERROR(INDEX(EffectData!$G:$G,MATCH(J892,EffectData!$C:$C,0)),"")&amp;";")</f>
        <v/>
      </c>
      <c r="L892" s="561" t="str">
        <f t="shared" si="1248"/>
        <v>天威军阵刀术浩然军威3</v>
      </c>
      <c r="M892" s="561" t="str">
        <f>IF(IFERROR(INDEX(EffectData!$G:$G,MATCH(L892,EffectData!$C:$C,0)),"")&amp;";"=";","",IFERROR(INDEX(EffectData!$G:$G,MATCH(L892,EffectData!$C:$C,0)),"")&amp;";")</f>
        <v/>
      </c>
      <c r="N892" s="561" t="str">
        <f t="shared" si="1249"/>
        <v>天威军阵刀术浩然军威4</v>
      </c>
      <c r="O892" s="561" t="str">
        <f>IF(IFERROR(INDEX(EffectData!$G:$G,MATCH(N892,EffectData!$C:$C,0)),"")&amp;";"=";","",IFERROR(INDEX(EffectData!$G:$G,MATCH(N892,EffectData!$C:$C,0)),"")&amp;";")</f>
        <v/>
      </c>
      <c r="P892" t="str">
        <f t="shared" si="1250"/>
        <v>天威军阵刀术浩然军威5</v>
      </c>
      <c r="Q892" s="561" t="str">
        <f>IF(IFERROR(INDEX(EffectData!$G:$G,MATCH(P892,EffectData!$C:$C,0)),"")&amp;";"=";","",IFERROR(INDEX(EffectData!$G:$G,MATCH(P892,EffectData!$C:$C,0)),"")&amp;";")</f>
        <v/>
      </c>
      <c r="R892" t="str">
        <f t="shared" si="1251"/>
        <v>天威军阵刀术浩然军威6</v>
      </c>
      <c r="S892" s="561" t="str">
        <f>IFERROR(INDEX(EffectData!$G:$G,MATCH(R892,EffectData!$C:$C,0)),"")</f>
        <v/>
      </c>
    </row>
    <row r="893" spans="1:19" x14ac:dyDescent="0.25">
      <c r="A893" s="170">
        <v>1100403</v>
      </c>
      <c r="B893" s="170" t="s">
        <v>1101</v>
      </c>
      <c r="C893" s="241" t="s">
        <v>1104</v>
      </c>
      <c r="D893" s="241" t="s">
        <v>1104</v>
      </c>
      <c r="F893" s="295" t="str">
        <f t="shared" si="1239"/>
        <v/>
      </c>
      <c r="H893" s="561" t="str">
        <f t="shared" si="1246"/>
        <v>天威军阵刀术破贼虏1</v>
      </c>
      <c r="I893" s="561" t="str">
        <f>IF(IFERROR(INDEX(EffectData!$G:$G,MATCH(H893,EffectData!$C:$C,0)),"")&amp;";"=";","",IFERROR(INDEX(EffectData!$G:$G,MATCH(H893,EffectData!$C:$C,0)),"")&amp;";")</f>
        <v/>
      </c>
      <c r="J893" s="561" t="str">
        <f t="shared" si="1247"/>
        <v>天威军阵刀术破贼虏2</v>
      </c>
      <c r="K893" s="561" t="str">
        <f>IF(IFERROR(INDEX(EffectData!$G:$G,MATCH(J893,EffectData!$C:$C,0)),"")&amp;";"=";","",IFERROR(INDEX(EffectData!$G:$G,MATCH(J893,EffectData!$C:$C,0)),"")&amp;";")</f>
        <v/>
      </c>
      <c r="L893" s="561" t="str">
        <f t="shared" si="1248"/>
        <v>天威军阵刀术破贼虏3</v>
      </c>
      <c r="M893" s="561" t="str">
        <f>IF(IFERROR(INDEX(EffectData!$G:$G,MATCH(L893,EffectData!$C:$C,0)),"")&amp;";"=";","",IFERROR(INDEX(EffectData!$G:$G,MATCH(L893,EffectData!$C:$C,0)),"")&amp;";")</f>
        <v/>
      </c>
      <c r="N893" s="561" t="str">
        <f t="shared" si="1249"/>
        <v>天威军阵刀术破贼虏4</v>
      </c>
      <c r="O893" s="561" t="str">
        <f>IF(IFERROR(INDEX(EffectData!$G:$G,MATCH(N893,EffectData!$C:$C,0)),"")&amp;";"=";","",IFERROR(INDEX(EffectData!$G:$G,MATCH(N893,EffectData!$C:$C,0)),"")&amp;";")</f>
        <v/>
      </c>
      <c r="P893" t="str">
        <f t="shared" si="1250"/>
        <v>天威军阵刀术破贼虏5</v>
      </c>
      <c r="Q893" s="561" t="str">
        <f>IF(IFERROR(INDEX(EffectData!$G:$G,MATCH(P893,EffectData!$C:$C,0)),"")&amp;";"=";","",IFERROR(INDEX(EffectData!$G:$G,MATCH(P893,EffectData!$C:$C,0)),"")&amp;";")</f>
        <v/>
      </c>
      <c r="R893" t="str">
        <f t="shared" si="1251"/>
        <v>天威军阵刀术破贼虏6</v>
      </c>
      <c r="S893" s="561" t="str">
        <f>IFERROR(INDEX(EffectData!$G:$G,MATCH(R893,EffectData!$C:$C,0)),"")</f>
        <v/>
      </c>
    </row>
    <row r="894" spans="1:19" x14ac:dyDescent="0.25">
      <c r="A894" s="170">
        <v>1100404</v>
      </c>
      <c r="B894" s="170" t="s">
        <v>1101</v>
      </c>
      <c r="C894" s="241" t="s">
        <v>1105</v>
      </c>
      <c r="D894" s="241" t="s">
        <v>1105</v>
      </c>
      <c r="F894" s="295" t="str">
        <f t="shared" si="1239"/>
        <v>110040401;</v>
      </c>
      <c r="H894" s="561" t="str">
        <f t="shared" si="1246"/>
        <v>天威军阵刀术荡寇诛邪1</v>
      </c>
      <c r="J894" s="561" t="str">
        <f t="shared" si="1247"/>
        <v>天威军阵刀术荡寇诛邪2</v>
      </c>
      <c r="K894" s="561" t="str">
        <f>IF(IFERROR(INDEX(EffectData!$G:$G,MATCH(J894,EffectData!$C:$C,0)),"")&amp;";"=";","",IFERROR(INDEX(EffectData!$G:$G,MATCH(J894,EffectData!$C:$C,0)),"")&amp;";")</f>
        <v>110040401;</v>
      </c>
      <c r="L894" s="561" t="str">
        <f t="shared" si="1248"/>
        <v>天威军阵刀术荡寇诛邪3</v>
      </c>
      <c r="M894" s="561" t="str">
        <f>IF(IFERROR(INDEX(EffectData!$G:$G,MATCH(L894,EffectData!$C:$C,0)),"")&amp;";"=";","",IFERROR(INDEX(EffectData!$G:$G,MATCH(L894,EffectData!$C:$C,0)),"")&amp;";")</f>
        <v/>
      </c>
      <c r="N894" s="561" t="str">
        <f t="shared" si="1249"/>
        <v>天威军阵刀术荡寇诛邪4</v>
      </c>
      <c r="O894" s="561" t="str">
        <f>IF(IFERROR(INDEX(EffectData!$G:$G,MATCH(N894,EffectData!$C:$C,0)),"")&amp;";"=";","",IFERROR(INDEX(EffectData!$G:$G,MATCH(N894,EffectData!$C:$C,0)),"")&amp;";")</f>
        <v/>
      </c>
      <c r="P894" t="str">
        <f t="shared" si="1250"/>
        <v>天威军阵刀术荡寇诛邪5</v>
      </c>
      <c r="Q894" s="561" t="str">
        <f>IF(IFERROR(INDEX(EffectData!$G:$G,MATCH(P894,EffectData!$C:$C,0)),"")&amp;";"=";","",IFERROR(INDEX(EffectData!$G:$G,MATCH(P894,EffectData!$C:$C,0)),"")&amp;";")</f>
        <v/>
      </c>
      <c r="R894" t="str">
        <f t="shared" si="1251"/>
        <v>天威军阵刀术荡寇诛邪6</v>
      </c>
      <c r="S894" s="561" t="str">
        <f>IFERROR(INDEX(EffectData!$G:$G,MATCH(R894,EffectData!$C:$C,0)),"")</f>
        <v/>
      </c>
    </row>
    <row r="895" spans="1:19" x14ac:dyDescent="0.25">
      <c r="A895" s="170">
        <v>1100405</v>
      </c>
      <c r="B895" s="170" t="s">
        <v>1101</v>
      </c>
      <c r="C895" s="241" t="s">
        <v>1106</v>
      </c>
      <c r="D895" s="241" t="s">
        <v>1106</v>
      </c>
      <c r="F895" s="295" t="str">
        <f t="shared" si="1239"/>
        <v/>
      </c>
      <c r="H895" s="561" t="str">
        <f t="shared" si="1246"/>
        <v>天威军阵刀术守土开疆1</v>
      </c>
      <c r="I895" s="561" t="str">
        <f>IF(IFERROR(INDEX(EffectData!$G:$G,MATCH(H895,EffectData!$C:$C,0)),"")&amp;";"=";","",IFERROR(INDEX(EffectData!$G:$G,MATCH(H895,EffectData!$C:$C,0)),"")&amp;";")</f>
        <v/>
      </c>
      <c r="J895" s="561" t="str">
        <f t="shared" si="1247"/>
        <v>天威军阵刀术守土开疆2</v>
      </c>
      <c r="K895" s="561" t="str">
        <f>IF(IFERROR(INDEX(EffectData!$G:$G,MATCH(J895,EffectData!$C:$C,0)),"")&amp;";"=";","",IFERROR(INDEX(EffectData!$G:$G,MATCH(J895,EffectData!$C:$C,0)),"")&amp;";")</f>
        <v/>
      </c>
      <c r="L895" s="561" t="str">
        <f t="shared" si="1248"/>
        <v>天威军阵刀术守土开疆3</v>
      </c>
      <c r="M895" s="561" t="str">
        <f>IF(IFERROR(INDEX(EffectData!$G:$G,MATCH(L895,EffectData!$C:$C,0)),"")&amp;";"=";","",IFERROR(INDEX(EffectData!$G:$G,MATCH(L895,EffectData!$C:$C,0)),"")&amp;";")</f>
        <v/>
      </c>
      <c r="N895" s="561" t="str">
        <f t="shared" si="1249"/>
        <v>天威军阵刀术守土开疆4</v>
      </c>
      <c r="O895" s="561" t="str">
        <f>IF(IFERROR(INDEX(EffectData!$G:$G,MATCH(N895,EffectData!$C:$C,0)),"")&amp;";"=";","",IFERROR(INDEX(EffectData!$G:$G,MATCH(N895,EffectData!$C:$C,0)),"")&amp;";")</f>
        <v/>
      </c>
      <c r="P895" t="str">
        <f t="shared" si="1250"/>
        <v>天威军阵刀术守土开疆5</v>
      </c>
      <c r="Q895" s="561" t="str">
        <f>IF(IFERROR(INDEX(EffectData!$G:$G,MATCH(P895,EffectData!$C:$C,0)),"")&amp;";"=";","",IFERROR(INDEX(EffectData!$G:$G,MATCH(P895,EffectData!$C:$C,0)),"")&amp;";")</f>
        <v/>
      </c>
      <c r="R895" t="str">
        <f t="shared" si="1251"/>
        <v>天威军阵刀术守土开疆6</v>
      </c>
      <c r="S895" s="561" t="str">
        <f>IFERROR(INDEX(EffectData!$G:$G,MATCH(R895,EffectData!$C:$C,0)),"")</f>
        <v/>
      </c>
    </row>
    <row r="896" spans="1:19" x14ac:dyDescent="0.25">
      <c r="A896" s="170">
        <v>1100406</v>
      </c>
      <c r="B896" s="170" t="s">
        <v>1101</v>
      </c>
      <c r="C896" s="241" t="s">
        <v>1107</v>
      </c>
      <c r="D896" s="241" t="s">
        <v>1107</v>
      </c>
      <c r="F896" s="295" t="str">
        <f t="shared" si="1239"/>
        <v>110040600;</v>
      </c>
      <c r="H896" s="561" t="str">
        <f t="shared" si="1246"/>
        <v>天威军阵刀术固阵势1</v>
      </c>
      <c r="I896" s="561" t="str">
        <f>IF(IFERROR(INDEX(EffectData!$G:$G,MATCH(H896,EffectData!$C:$C,0)),"")&amp;";"=";","",IFERROR(INDEX(EffectData!$G:$G,MATCH(H896,EffectData!$C:$C,0)),"")&amp;";")</f>
        <v>110040600;</v>
      </c>
      <c r="J896" s="561" t="str">
        <f t="shared" si="1247"/>
        <v>天威军阵刀术固阵势2</v>
      </c>
      <c r="K896" s="561" t="str">
        <f>IF(IFERROR(INDEX(EffectData!$G:$G,MATCH(J896,EffectData!$C:$C,0)),"")&amp;";"=";","",IFERROR(INDEX(EffectData!$G:$G,MATCH(J896,EffectData!$C:$C,0)),"")&amp;";")</f>
        <v/>
      </c>
      <c r="L896" s="561" t="str">
        <f t="shared" si="1248"/>
        <v>天威军阵刀术固阵势3</v>
      </c>
      <c r="M896" s="561" t="str">
        <f>IF(IFERROR(INDEX(EffectData!$G:$G,MATCH(L896,EffectData!$C:$C,0)),"")&amp;";"=";","",IFERROR(INDEX(EffectData!$G:$G,MATCH(L896,EffectData!$C:$C,0)),"")&amp;";")</f>
        <v/>
      </c>
      <c r="N896" s="561" t="str">
        <f t="shared" si="1249"/>
        <v>天威军阵刀术固阵势4</v>
      </c>
      <c r="O896" s="561" t="str">
        <f>IF(IFERROR(INDEX(EffectData!$G:$G,MATCH(N896,EffectData!$C:$C,0)),"")&amp;";"=";","",IFERROR(INDEX(EffectData!$G:$G,MATCH(N896,EffectData!$C:$C,0)),"")&amp;";")</f>
        <v/>
      </c>
      <c r="P896" t="str">
        <f t="shared" si="1250"/>
        <v>天威军阵刀术固阵势5</v>
      </c>
      <c r="Q896" s="561" t="str">
        <f>IF(IFERROR(INDEX(EffectData!$G:$G,MATCH(P896,EffectData!$C:$C,0)),"")&amp;";"=";","",IFERROR(INDEX(EffectData!$G:$G,MATCH(P896,EffectData!$C:$C,0)),"")&amp;";")</f>
        <v/>
      </c>
      <c r="R896" t="str">
        <f t="shared" si="1251"/>
        <v>天威军阵刀术固阵势6</v>
      </c>
      <c r="S896" s="561" t="str">
        <f>IFERROR(INDEX(EffectData!$G:$G,MATCH(R896,EffectData!$C:$C,0)),"")</f>
        <v/>
      </c>
    </row>
    <row r="897" spans="1:19" x14ac:dyDescent="0.25">
      <c r="A897" s="170">
        <v>1100407</v>
      </c>
      <c r="B897" s="170" t="s">
        <v>1101</v>
      </c>
      <c r="C897" s="241" t="s">
        <v>1108</v>
      </c>
      <c r="D897" s="241" t="s">
        <v>1108</v>
      </c>
      <c r="F897" s="295" t="str">
        <f t="shared" si="1239"/>
        <v>110040700;</v>
      </c>
      <c r="H897" s="561" t="str">
        <f t="shared" si="1246"/>
        <v>天威军阵刀术破敌势1</v>
      </c>
      <c r="I897" s="561" t="str">
        <f>IF(IFERROR(INDEX(EffectData!$G:$G,MATCH(H897,EffectData!$C:$C,0)),"")&amp;";"=";","",IFERROR(INDEX(EffectData!$G:$G,MATCH(H897,EffectData!$C:$C,0)),"")&amp;";")</f>
        <v>110040700;</v>
      </c>
      <c r="J897" s="561" t="str">
        <f t="shared" si="1247"/>
        <v>天威军阵刀术破敌势2</v>
      </c>
      <c r="K897" s="561" t="str">
        <f>IF(IFERROR(INDEX(EffectData!$G:$G,MATCH(J897,EffectData!$C:$C,0)),"")&amp;";"=";","",IFERROR(INDEX(EffectData!$G:$G,MATCH(J897,EffectData!$C:$C,0)),"")&amp;";")</f>
        <v/>
      </c>
      <c r="L897" s="561" t="str">
        <f t="shared" si="1248"/>
        <v>天威军阵刀术破敌势3</v>
      </c>
      <c r="M897" s="561" t="str">
        <f>IF(IFERROR(INDEX(EffectData!$G:$G,MATCH(L897,EffectData!$C:$C,0)),"")&amp;";"=";","",IFERROR(INDEX(EffectData!$G:$G,MATCH(L897,EffectData!$C:$C,0)),"")&amp;";")</f>
        <v/>
      </c>
      <c r="N897" s="561" t="str">
        <f t="shared" si="1249"/>
        <v>天威军阵刀术破敌势4</v>
      </c>
      <c r="O897" s="561" t="str">
        <f>IF(IFERROR(INDEX(EffectData!$G:$G,MATCH(N897,EffectData!$C:$C,0)),"")&amp;";"=";","",IFERROR(INDEX(EffectData!$G:$G,MATCH(N897,EffectData!$C:$C,0)),"")&amp;";")</f>
        <v/>
      </c>
      <c r="P897" t="str">
        <f t="shared" si="1250"/>
        <v>天威军阵刀术破敌势5</v>
      </c>
      <c r="Q897" s="561" t="str">
        <f>IF(IFERROR(INDEX(EffectData!$G:$G,MATCH(P897,EffectData!$C:$C,0)),"")&amp;";"=";","",IFERROR(INDEX(EffectData!$G:$G,MATCH(P897,EffectData!$C:$C,0)),"")&amp;";")</f>
        <v/>
      </c>
      <c r="R897" t="str">
        <f t="shared" si="1251"/>
        <v>天威军阵刀术破敌势6</v>
      </c>
      <c r="S897" s="561" t="str">
        <f>IFERROR(INDEX(EffectData!$G:$G,MATCH(R897,EffectData!$C:$C,0)),"")</f>
        <v/>
      </c>
    </row>
    <row r="898" spans="1:19" x14ac:dyDescent="0.25">
      <c r="A898" s="170">
        <v>1100408</v>
      </c>
      <c r="B898" s="170" t="s">
        <v>1101</v>
      </c>
      <c r="C898" s="241" t="s">
        <v>1109</v>
      </c>
      <c r="D898" s="241" t="s">
        <v>1109</v>
      </c>
      <c r="F898" s="295" t="str">
        <f t="shared" si="1239"/>
        <v>110040800;</v>
      </c>
      <c r="H898" s="561" t="str">
        <f t="shared" si="1246"/>
        <v>天威军阵刀术威震慑1</v>
      </c>
      <c r="I898" s="561" t="str">
        <f>IF(IFERROR(INDEX(EffectData!$G:$G,MATCH(H898,EffectData!$C:$C,0)),"")&amp;";"=";","",IFERROR(INDEX(EffectData!$G:$G,MATCH(H898,EffectData!$C:$C,0)),"")&amp;";")</f>
        <v>110040800;</v>
      </c>
      <c r="J898" s="561" t="str">
        <f t="shared" si="1247"/>
        <v>天威军阵刀术威震慑2</v>
      </c>
      <c r="K898" s="561" t="str">
        <f>IF(IFERROR(INDEX(EffectData!$G:$G,MATCH(J898,EffectData!$C:$C,0)),"")&amp;";"=";","",IFERROR(INDEX(EffectData!$G:$G,MATCH(J898,EffectData!$C:$C,0)),"")&amp;";")</f>
        <v/>
      </c>
      <c r="L898" s="561" t="str">
        <f t="shared" si="1248"/>
        <v>天威军阵刀术威震慑3</v>
      </c>
      <c r="M898" s="561" t="str">
        <f>IF(IFERROR(INDEX(EffectData!$G:$G,MATCH(L898,EffectData!$C:$C,0)),"")&amp;";"=";","",IFERROR(INDEX(EffectData!$G:$G,MATCH(L898,EffectData!$C:$C,0)),"")&amp;";")</f>
        <v/>
      </c>
      <c r="N898" s="561" t="str">
        <f t="shared" si="1249"/>
        <v>天威军阵刀术威震慑4</v>
      </c>
      <c r="O898" s="561" t="str">
        <f>IF(IFERROR(INDEX(EffectData!$G:$G,MATCH(N898,EffectData!$C:$C,0)),"")&amp;";"=";","",IFERROR(INDEX(EffectData!$G:$G,MATCH(N898,EffectData!$C:$C,0)),"")&amp;";")</f>
        <v/>
      </c>
      <c r="P898" t="str">
        <f t="shared" si="1250"/>
        <v>天威军阵刀术威震慑5</v>
      </c>
      <c r="Q898" s="561" t="str">
        <f>IF(IFERROR(INDEX(EffectData!$G:$G,MATCH(P898,EffectData!$C:$C,0)),"")&amp;";"=";","",IFERROR(INDEX(EffectData!$G:$G,MATCH(P898,EffectData!$C:$C,0)),"")&amp;";")</f>
        <v/>
      </c>
      <c r="R898" t="str">
        <f t="shared" si="1251"/>
        <v>天威军阵刀术威震慑6</v>
      </c>
      <c r="S898" s="561" t="str">
        <f>IFERROR(INDEX(EffectData!$G:$G,MATCH(R898,EffectData!$C:$C,0)),"")</f>
        <v/>
      </c>
    </row>
    <row r="899" spans="1:19" x14ac:dyDescent="0.25">
      <c r="A899" s="170">
        <v>1100409</v>
      </c>
      <c r="B899" s="170" t="s">
        <v>1101</v>
      </c>
      <c r="C899" s="241" t="s">
        <v>1110</v>
      </c>
      <c r="D899" s="241" t="s">
        <v>1110</v>
      </c>
      <c r="F899" s="295" t="str">
        <f t="shared" si="1239"/>
        <v>110040900;</v>
      </c>
      <c r="H899" s="561" t="str">
        <f t="shared" si="1246"/>
        <v>天威军阵刀术镇邪扶正1</v>
      </c>
      <c r="I899" s="561" t="str">
        <f>IF(IFERROR(INDEX(EffectData!$G:$G,MATCH(H899,EffectData!$C:$C,0)),"")&amp;";"=";","",IFERROR(INDEX(EffectData!$G:$G,MATCH(H899,EffectData!$C:$C,0)),"")&amp;";")</f>
        <v>110040900;</v>
      </c>
      <c r="J899" s="561" t="str">
        <f t="shared" si="1247"/>
        <v>天威军阵刀术镇邪扶正2</v>
      </c>
      <c r="K899" s="561" t="str">
        <f>IF(IFERROR(INDEX(EffectData!$G:$G,MATCH(J899,EffectData!$C:$C,0)),"")&amp;";"=";","",IFERROR(INDEX(EffectData!$G:$G,MATCH(J899,EffectData!$C:$C,0)),"")&amp;";")</f>
        <v/>
      </c>
      <c r="L899" s="561" t="str">
        <f t="shared" si="1248"/>
        <v>天威军阵刀术镇邪扶正3</v>
      </c>
      <c r="M899" s="561" t="str">
        <f>IF(IFERROR(INDEX(EffectData!$G:$G,MATCH(L899,EffectData!$C:$C,0)),"")&amp;";"=";","",IFERROR(INDEX(EffectData!$G:$G,MATCH(L899,EffectData!$C:$C,0)),"")&amp;";")</f>
        <v/>
      </c>
      <c r="N899" s="561" t="str">
        <f t="shared" si="1249"/>
        <v>天威军阵刀术镇邪扶正4</v>
      </c>
      <c r="O899" s="561" t="str">
        <f>IF(IFERROR(INDEX(EffectData!$G:$G,MATCH(N899,EffectData!$C:$C,0)),"")&amp;";"=";","",IFERROR(INDEX(EffectData!$G:$G,MATCH(N899,EffectData!$C:$C,0)),"")&amp;";")</f>
        <v/>
      </c>
      <c r="P899" t="str">
        <f t="shared" si="1250"/>
        <v>天威军阵刀术镇邪扶正5</v>
      </c>
      <c r="Q899" s="561" t="str">
        <f>IF(IFERROR(INDEX(EffectData!$G:$G,MATCH(P899,EffectData!$C:$C,0)),"")&amp;";"=";","",IFERROR(INDEX(EffectData!$G:$G,MATCH(P899,EffectData!$C:$C,0)),"")&amp;";")</f>
        <v/>
      </c>
      <c r="R899" t="str">
        <f t="shared" si="1251"/>
        <v>天威军阵刀术镇邪扶正6</v>
      </c>
      <c r="S899" s="561" t="str">
        <f>IFERROR(INDEX(EffectData!$G:$G,MATCH(R899,EffectData!$C:$C,0)),"")</f>
        <v/>
      </c>
    </row>
    <row r="900" spans="1:19" x14ac:dyDescent="0.25">
      <c r="A900" s="170">
        <v>1100410</v>
      </c>
      <c r="B900" s="170" t="s">
        <v>1101</v>
      </c>
      <c r="C900" s="241" t="s">
        <v>1111</v>
      </c>
      <c r="D900" s="241" t="s">
        <v>1111</v>
      </c>
      <c r="F900" s="295" t="str">
        <f t="shared" si="1239"/>
        <v>110041000;</v>
      </c>
      <c r="H900" s="561" t="str">
        <f t="shared" si="1246"/>
        <v>天威军阵刀术荡敌营1</v>
      </c>
      <c r="I900" s="561" t="str">
        <f>IF(IFERROR(INDEX(EffectData!$G:$G,MATCH(H900,EffectData!$C:$C,0)),"")&amp;";"=";","",IFERROR(INDEX(EffectData!$G:$G,MATCH(H900,EffectData!$C:$C,0)),"")&amp;";")</f>
        <v>110041000;</v>
      </c>
      <c r="J900" s="561" t="str">
        <f t="shared" si="1247"/>
        <v>天威军阵刀术荡敌营2</v>
      </c>
      <c r="K900" s="561" t="str">
        <f>IF(IFERROR(INDEX(EffectData!$G:$G,MATCH(J900,EffectData!$C:$C,0)),"")&amp;";"=";","",IFERROR(INDEX(EffectData!$G:$G,MATCH(J900,EffectData!$C:$C,0)),"")&amp;";")</f>
        <v/>
      </c>
      <c r="L900" s="561" t="str">
        <f t="shared" si="1248"/>
        <v>天威军阵刀术荡敌营3</v>
      </c>
      <c r="M900" s="561" t="str">
        <f>IF(IFERROR(INDEX(EffectData!$G:$G,MATCH(L900,EffectData!$C:$C,0)),"")&amp;";"=";","",IFERROR(INDEX(EffectData!$G:$G,MATCH(L900,EffectData!$C:$C,0)),"")&amp;";")</f>
        <v/>
      </c>
      <c r="N900" s="561" t="str">
        <f t="shared" si="1249"/>
        <v>天威军阵刀术荡敌营4</v>
      </c>
      <c r="O900" s="561" t="str">
        <f>IF(IFERROR(INDEX(EffectData!$G:$G,MATCH(N900,EffectData!$C:$C,0)),"")&amp;";"=";","",IFERROR(INDEX(EffectData!$G:$G,MATCH(N900,EffectData!$C:$C,0)),"")&amp;";")</f>
        <v/>
      </c>
      <c r="P900" t="str">
        <f t="shared" si="1250"/>
        <v>天威军阵刀术荡敌营5</v>
      </c>
      <c r="Q900" s="561" t="str">
        <f>IF(IFERROR(INDEX(EffectData!$G:$G,MATCH(P900,EffectData!$C:$C,0)),"")&amp;";"=";","",IFERROR(INDEX(EffectData!$G:$G,MATCH(P900,EffectData!$C:$C,0)),"")&amp;";")</f>
        <v/>
      </c>
      <c r="R900" t="str">
        <f t="shared" si="1251"/>
        <v>天威军阵刀术荡敌营6</v>
      </c>
      <c r="S900" s="561" t="str">
        <f>IFERROR(INDEX(EffectData!$G:$G,MATCH(R900,EffectData!$C:$C,0)),"")</f>
        <v/>
      </c>
    </row>
    <row r="901" spans="1:19" x14ac:dyDescent="0.25">
      <c r="A901" s="36">
        <v>1100411</v>
      </c>
      <c r="B901" s="36" t="s">
        <v>1101</v>
      </c>
      <c r="C901" s="37" t="s">
        <v>1112</v>
      </c>
      <c r="D901" s="37" t="s">
        <v>1112</v>
      </c>
      <c r="F901" s="295" t="str">
        <f t="shared" si="1239"/>
        <v>110041100;</v>
      </c>
      <c r="H901" s="561" t="str">
        <f t="shared" si="1246"/>
        <v>天威军阵刀术将相首1</v>
      </c>
      <c r="I901" s="561" t="str">
        <f>IF(IFERROR(INDEX(EffectData!$G:$G,MATCH(H901,EffectData!$C:$C,0)),"")&amp;";"=";","",IFERROR(INDEX(EffectData!$G:$G,MATCH(H901,EffectData!$C:$C,0)),"")&amp;";")</f>
        <v>110041100;</v>
      </c>
      <c r="J901" s="561" t="str">
        <f t="shared" si="1247"/>
        <v>天威军阵刀术将相首2</v>
      </c>
      <c r="K901" s="561" t="str">
        <f>IF(IFERROR(INDEX(EffectData!$G:$G,MATCH(J901,EffectData!$C:$C,0)),"")&amp;";"=";","",IFERROR(INDEX(EffectData!$G:$G,MATCH(J901,EffectData!$C:$C,0)),"")&amp;";")</f>
        <v/>
      </c>
      <c r="L901" s="561" t="str">
        <f t="shared" si="1248"/>
        <v>天威军阵刀术将相首3</v>
      </c>
      <c r="M901" s="561" t="str">
        <f>IF(IFERROR(INDEX(EffectData!$G:$G,MATCH(L901,EffectData!$C:$C,0)),"")&amp;";"=";","",IFERROR(INDEX(EffectData!$G:$G,MATCH(L901,EffectData!$C:$C,0)),"")&amp;";")</f>
        <v/>
      </c>
      <c r="N901" s="561" t="str">
        <f t="shared" si="1249"/>
        <v>天威军阵刀术将相首4</v>
      </c>
      <c r="O901" s="561" t="str">
        <f>IF(IFERROR(INDEX(EffectData!$G:$G,MATCH(N901,EffectData!$C:$C,0)),"")&amp;";"=";","",IFERROR(INDEX(EffectData!$G:$G,MATCH(N901,EffectData!$C:$C,0)),"")&amp;";")</f>
        <v/>
      </c>
      <c r="P901" t="str">
        <f t="shared" si="1250"/>
        <v>天威军阵刀术将相首5</v>
      </c>
      <c r="Q901" s="561" t="str">
        <f>IF(IFERROR(INDEX(EffectData!$G:$G,MATCH(P901,EffectData!$C:$C,0)),"")&amp;";"=";","",IFERROR(INDEX(EffectData!$G:$G,MATCH(P901,EffectData!$C:$C,0)),"")&amp;";")</f>
        <v/>
      </c>
      <c r="R901" t="str">
        <f t="shared" si="1251"/>
        <v>天威军阵刀术将相首6</v>
      </c>
      <c r="S901" s="561" t="str">
        <f>IFERROR(INDEX(EffectData!$G:$G,MATCH(R901,EffectData!$C:$C,0)),"")</f>
        <v/>
      </c>
    </row>
    <row r="902" spans="1:19" x14ac:dyDescent="0.25">
      <c r="A902" s="36">
        <v>1100412</v>
      </c>
      <c r="B902" s="36" t="s">
        <v>1101</v>
      </c>
      <c r="C902" s="37" t="s">
        <v>1113</v>
      </c>
      <c r="D902" s="37" t="s">
        <v>1113</v>
      </c>
      <c r="F902" s="295" t="str">
        <f t="shared" si="1239"/>
        <v>110041200;</v>
      </c>
      <c r="H902" s="561" t="str">
        <f t="shared" si="1246"/>
        <v>天威军阵刀术锁山河1</v>
      </c>
      <c r="I902" s="561" t="str">
        <f>IF(IFERROR(INDEX(EffectData!$G:$G,MATCH(H902,EffectData!$C:$C,0)),"")&amp;";"=";","",IFERROR(INDEX(EffectData!$G:$G,MATCH(H902,EffectData!$C:$C,0)),"")&amp;";")</f>
        <v>110041200;</v>
      </c>
      <c r="J902" s="561" t="str">
        <f t="shared" si="1247"/>
        <v>天威军阵刀术锁山河2</v>
      </c>
      <c r="K902" s="561" t="str">
        <f>IF(IFERROR(INDEX(EffectData!$G:$G,MATCH(J902,EffectData!$C:$C,0)),"")&amp;";"=";","",IFERROR(INDEX(EffectData!$G:$G,MATCH(J902,EffectData!$C:$C,0)),"")&amp;";")</f>
        <v/>
      </c>
      <c r="L902" s="561" t="str">
        <f t="shared" si="1248"/>
        <v>天威军阵刀术锁山河3</v>
      </c>
      <c r="M902" s="561" t="str">
        <f>IF(IFERROR(INDEX(EffectData!$G:$G,MATCH(L902,EffectData!$C:$C,0)),"")&amp;";"=";","",IFERROR(INDEX(EffectData!$G:$G,MATCH(L902,EffectData!$C:$C,0)),"")&amp;";")</f>
        <v/>
      </c>
      <c r="N902" s="561" t="str">
        <f t="shared" si="1249"/>
        <v>天威军阵刀术锁山河4</v>
      </c>
      <c r="O902" s="561" t="str">
        <f>IF(IFERROR(INDEX(EffectData!$G:$G,MATCH(N902,EffectData!$C:$C,0)),"")&amp;";"=";","",IFERROR(INDEX(EffectData!$G:$G,MATCH(N902,EffectData!$C:$C,0)),"")&amp;";")</f>
        <v/>
      </c>
      <c r="P902" t="str">
        <f t="shared" si="1250"/>
        <v>天威军阵刀术锁山河5</v>
      </c>
      <c r="Q902" s="561" t="str">
        <f>IF(IFERROR(INDEX(EffectData!$G:$G,MATCH(P902,EffectData!$C:$C,0)),"")&amp;";"=";","",IFERROR(INDEX(EffectData!$G:$G,MATCH(P902,EffectData!$C:$C,0)),"")&amp;";")</f>
        <v/>
      </c>
      <c r="R902" t="str">
        <f t="shared" si="1251"/>
        <v>天威军阵刀术锁山河6</v>
      </c>
      <c r="S902" s="561" t="str">
        <f>IFERROR(INDEX(EffectData!$G:$G,MATCH(R902,EffectData!$C:$C,0)),"")</f>
        <v/>
      </c>
    </row>
    <row r="903" spans="1:19" x14ac:dyDescent="0.25">
      <c r="A903" s="36">
        <v>1100413</v>
      </c>
      <c r="B903" s="36" t="s">
        <v>1101</v>
      </c>
      <c r="C903" s="37" t="s">
        <v>1114</v>
      </c>
      <c r="D903" s="37" t="s">
        <v>1114</v>
      </c>
      <c r="F903" s="295" t="str">
        <f t="shared" ref="F903:F916" si="1252">I903&amp;K903&amp;M903&amp;O903&amp;Q903&amp;S903</f>
        <v>110041300;</v>
      </c>
      <c r="H903" s="561" t="str">
        <f t="shared" si="1246"/>
        <v>天威军阵刀术骋远疆1</v>
      </c>
      <c r="I903" s="561" t="str">
        <f>IF(IFERROR(INDEX(EffectData!$G:$G,MATCH(H903,EffectData!$C:$C,0)),"")&amp;";"=";","",IFERROR(INDEX(EffectData!$G:$G,MATCH(H903,EffectData!$C:$C,0)),"")&amp;";")</f>
        <v>110041300;</v>
      </c>
      <c r="J903" s="561" t="str">
        <f t="shared" si="1247"/>
        <v>天威军阵刀术骋远疆2</v>
      </c>
      <c r="K903" s="561" t="str">
        <f>IF(IFERROR(INDEX(EffectData!$G:$G,MATCH(J903,EffectData!$C:$C,0)),"")&amp;";"=";","",IFERROR(INDEX(EffectData!$G:$G,MATCH(J903,EffectData!$C:$C,0)),"")&amp;";")</f>
        <v/>
      </c>
      <c r="L903" s="561" t="str">
        <f t="shared" si="1248"/>
        <v>天威军阵刀术骋远疆3</v>
      </c>
      <c r="M903" s="561" t="str">
        <f>IF(IFERROR(INDEX(EffectData!$G:$G,MATCH(L903,EffectData!$C:$C,0)),"")&amp;";"=";","",IFERROR(INDEX(EffectData!$G:$G,MATCH(L903,EffectData!$C:$C,0)),"")&amp;";")</f>
        <v/>
      </c>
      <c r="N903" s="561" t="str">
        <f t="shared" si="1249"/>
        <v>天威军阵刀术骋远疆4</v>
      </c>
      <c r="O903" s="561" t="str">
        <f>IF(IFERROR(INDEX(EffectData!$G:$G,MATCH(N903,EffectData!$C:$C,0)),"")&amp;";"=";","",IFERROR(INDEX(EffectData!$G:$G,MATCH(N903,EffectData!$C:$C,0)),"")&amp;";")</f>
        <v/>
      </c>
      <c r="P903" t="str">
        <f t="shared" si="1250"/>
        <v>天威军阵刀术骋远疆5</v>
      </c>
      <c r="Q903" s="561" t="str">
        <f>IF(IFERROR(INDEX(EffectData!$G:$G,MATCH(P903,EffectData!$C:$C,0)),"")&amp;";"=";","",IFERROR(INDEX(EffectData!$G:$G,MATCH(P903,EffectData!$C:$C,0)),"")&amp;";")</f>
        <v/>
      </c>
      <c r="R903" t="str">
        <f t="shared" si="1251"/>
        <v>天威军阵刀术骋远疆6</v>
      </c>
      <c r="S903" s="561" t="str">
        <f>IFERROR(INDEX(EffectData!$G:$G,MATCH(R903,EffectData!$C:$C,0)),"")</f>
        <v/>
      </c>
    </row>
    <row r="904" spans="1:19" x14ac:dyDescent="0.25">
      <c r="A904" s="271">
        <v>1130201</v>
      </c>
      <c r="B904" s="435" t="s">
        <v>1115</v>
      </c>
      <c r="C904" s="275" t="s">
        <v>1116</v>
      </c>
      <c r="D904" s="275" t="s">
        <v>1116</v>
      </c>
      <c r="F904" s="295" t="str">
        <f t="shared" si="1252"/>
        <v/>
      </c>
      <c r="H904" s="561" t="str">
        <f t="shared" ref="H904:H916" si="1253">B904&amp;C904&amp;$I$2</f>
        <v>掣骨金虹决取骨1</v>
      </c>
      <c r="I904" s="561" t="str">
        <f>IF(IFERROR(INDEX(EffectData!$G:$G,MATCH(H904,EffectData!$C:$C,0)),"")&amp;";"=";","",IFERROR(INDEX(EffectData!$G:$G,MATCH(H904,EffectData!$C:$C,0)),"")&amp;";")</f>
        <v/>
      </c>
      <c r="J904" s="561" t="str">
        <f t="shared" ref="J904:J916" si="1254">B904&amp;C904&amp;$K$2</f>
        <v>掣骨金虹决取骨2</v>
      </c>
      <c r="K904" s="561" t="str">
        <f>IF(IFERROR(INDEX(EffectData!$G:$G,MATCH(J904,EffectData!$C:$C,0)),"")&amp;";"=";","",IFERROR(INDEX(EffectData!$G:$G,MATCH(J904,EffectData!$C:$C,0)),"")&amp;";")</f>
        <v/>
      </c>
      <c r="L904" s="561" t="str">
        <f t="shared" ref="L904:L916" si="1255">B904&amp;C904&amp;$M$2</f>
        <v>掣骨金虹决取骨3</v>
      </c>
      <c r="M904" s="561" t="str">
        <f>IF(IFERROR(INDEX(EffectData!$G:$G,MATCH(L904,EffectData!$C:$C,0)),"")&amp;";"=";","",IFERROR(INDEX(EffectData!$G:$G,MATCH(L904,EffectData!$C:$C,0)),"")&amp;";")</f>
        <v/>
      </c>
      <c r="N904" s="561" t="str">
        <f t="shared" ref="N904:N916" si="1256">B904&amp;C904&amp;$O$2</f>
        <v>掣骨金虹决取骨4</v>
      </c>
      <c r="O904" s="561" t="str">
        <f>IF(IFERROR(INDEX(EffectData!$G:$G,MATCH(N904,EffectData!$C:$C,0)),"")&amp;";"=";","",IFERROR(INDEX(EffectData!$G:$G,MATCH(N904,EffectData!$C:$C,0)),"")&amp;";")</f>
        <v/>
      </c>
      <c r="P904" t="str">
        <f t="shared" ref="P904:P916" si="1257">B904&amp;C904&amp;$P$2</f>
        <v>掣骨金虹决取骨5</v>
      </c>
      <c r="Q904" s="561" t="str">
        <f>IF(IFERROR(INDEX(EffectData!$G:$G,MATCH(P904,EffectData!$C:$C,0)),"")&amp;";"=";","",IFERROR(INDEX(EffectData!$G:$G,MATCH(P904,EffectData!$C:$C,0)),"")&amp;";")</f>
        <v/>
      </c>
      <c r="R904" t="str">
        <f t="shared" ref="R904:R916" si="1258">B904&amp;C904&amp;$R$2</f>
        <v>掣骨金虹决取骨6</v>
      </c>
      <c r="S904" s="561" t="str">
        <f>IFERROR(INDEX(EffectData!$G:$G,MATCH(R904,EffectData!$C:$C,0)),"")</f>
        <v/>
      </c>
    </row>
    <row r="905" spans="1:19" x14ac:dyDescent="0.25">
      <c r="A905" s="271">
        <v>1130202</v>
      </c>
      <c r="B905" s="271" t="s">
        <v>1115</v>
      </c>
      <c r="C905" s="275" t="s">
        <v>1117</v>
      </c>
      <c r="D905" s="275" t="s">
        <v>1117</v>
      </c>
      <c r="F905" s="295" t="str">
        <f t="shared" si="1252"/>
        <v>113020201;113020202;113020203;</v>
      </c>
      <c r="H905" s="561" t="str">
        <f t="shared" si="1253"/>
        <v>掣骨金虹决飞虹灼目1</v>
      </c>
      <c r="J905" s="561" t="str">
        <f t="shared" si="1254"/>
        <v>掣骨金虹决飞虹灼目2</v>
      </c>
      <c r="K905" s="561" t="str">
        <f>IF(IFERROR(INDEX(EffectData!$G:$G,MATCH(J905,EffectData!$C:$C,0)),"")&amp;";"=";","",IFERROR(INDEX(EffectData!$G:$G,MATCH(J905,EffectData!$C:$C,0)),"")&amp;";")</f>
        <v>113020201;</v>
      </c>
      <c r="L905" s="561" t="str">
        <f t="shared" si="1255"/>
        <v>掣骨金虹决飞虹灼目3</v>
      </c>
      <c r="M905" s="561" t="str">
        <f>IF(IFERROR(INDEX(EffectData!$G:$G,MATCH(L905,EffectData!$C:$C,0)),"")&amp;";"=";","",IFERROR(INDEX(EffectData!$G:$G,MATCH(L905,EffectData!$C:$C,0)),"")&amp;";")</f>
        <v>113020202;</v>
      </c>
      <c r="N905" s="561" t="str">
        <f t="shared" si="1256"/>
        <v>掣骨金虹决飞虹灼目4</v>
      </c>
      <c r="O905" s="561" t="str">
        <f>IF(IFERROR(INDEX(EffectData!$G:$G,MATCH(N905,EffectData!$C:$C,0)),"")&amp;";"=";","",IFERROR(INDEX(EffectData!$G:$G,MATCH(N905,EffectData!$C:$C,0)),"")&amp;";")</f>
        <v>113020203;</v>
      </c>
      <c r="P905" t="str">
        <f t="shared" si="1257"/>
        <v>掣骨金虹决飞虹灼目5</v>
      </c>
      <c r="Q905" s="561" t="str">
        <f>IF(IFERROR(INDEX(EffectData!$G:$G,MATCH(P905,EffectData!$C:$C,0)),"")&amp;";"=";","",IFERROR(INDEX(EffectData!$G:$G,MATCH(P905,EffectData!$C:$C,0)),"")&amp;";")</f>
        <v/>
      </c>
      <c r="R905" t="str">
        <f t="shared" si="1258"/>
        <v>掣骨金虹决飞虹灼目6</v>
      </c>
      <c r="S905" s="561" t="str">
        <f>IFERROR(INDEX(EffectData!$G:$G,MATCH(R905,EffectData!$C:$C,0)),"")</f>
        <v/>
      </c>
    </row>
    <row r="906" spans="1:19" x14ac:dyDescent="0.25">
      <c r="A906" s="271">
        <v>1130203</v>
      </c>
      <c r="B906" s="271" t="s">
        <v>1115</v>
      </c>
      <c r="C906" s="275" t="s">
        <v>1118</v>
      </c>
      <c r="D906" s="275" t="s">
        <v>1118</v>
      </c>
      <c r="F906" s="295" t="str">
        <f t="shared" si="1252"/>
        <v/>
      </c>
      <c r="H906" s="561" t="str">
        <f t="shared" si="1253"/>
        <v>掣骨金虹决缠虹1</v>
      </c>
      <c r="I906" s="561" t="str">
        <f>IF(IFERROR(INDEX(EffectData!$G:$G,MATCH(H906,EffectData!$C:$C,0)),"")&amp;";"=";","",IFERROR(INDEX(EffectData!$G:$G,MATCH(H906,EffectData!$C:$C,0)),"")&amp;";")</f>
        <v/>
      </c>
      <c r="J906" s="561" t="str">
        <f t="shared" si="1254"/>
        <v>掣骨金虹决缠虹2</v>
      </c>
      <c r="K906" s="561" t="str">
        <f>IF(IFERROR(INDEX(EffectData!$G:$G,MATCH(J906,EffectData!$C:$C,0)),"")&amp;";"=";","",IFERROR(INDEX(EffectData!$G:$G,MATCH(J906,EffectData!$C:$C,0)),"")&amp;";")</f>
        <v/>
      </c>
      <c r="L906" s="561" t="str">
        <f t="shared" si="1255"/>
        <v>掣骨金虹决缠虹3</v>
      </c>
      <c r="M906" s="561" t="str">
        <f>IF(IFERROR(INDEX(EffectData!$G:$G,MATCH(L906,EffectData!$C:$C,0)),"")&amp;";"=";","",IFERROR(INDEX(EffectData!$G:$G,MATCH(L906,EffectData!$C:$C,0)),"")&amp;";")</f>
        <v/>
      </c>
      <c r="N906" s="561" t="str">
        <f t="shared" si="1256"/>
        <v>掣骨金虹决缠虹4</v>
      </c>
      <c r="O906" s="561" t="str">
        <f>IF(IFERROR(INDEX(EffectData!$G:$G,MATCH(N906,EffectData!$C:$C,0)),"")&amp;";"=";","",IFERROR(INDEX(EffectData!$G:$G,MATCH(N906,EffectData!$C:$C,0)),"")&amp;";")</f>
        <v/>
      </c>
      <c r="P906" t="str">
        <f t="shared" si="1257"/>
        <v>掣骨金虹决缠虹5</v>
      </c>
      <c r="Q906" s="561" t="str">
        <f>IF(IFERROR(INDEX(EffectData!$G:$G,MATCH(P906,EffectData!$C:$C,0)),"")&amp;";"=";","",IFERROR(INDEX(EffectData!$G:$G,MATCH(P906,EffectData!$C:$C,0)),"")&amp;";")</f>
        <v/>
      </c>
      <c r="R906" t="str">
        <f t="shared" si="1258"/>
        <v>掣骨金虹决缠虹6</v>
      </c>
      <c r="S906" s="561" t="str">
        <f>IFERROR(INDEX(EffectData!$G:$G,MATCH(R906,EffectData!$C:$C,0)),"")</f>
        <v/>
      </c>
    </row>
    <row r="907" spans="1:19" x14ac:dyDescent="0.25">
      <c r="A907" s="271">
        <v>1130204</v>
      </c>
      <c r="B907" s="271" t="s">
        <v>1115</v>
      </c>
      <c r="C907" s="275" t="s">
        <v>1119</v>
      </c>
      <c r="D907" s="275" t="s">
        <v>1119</v>
      </c>
      <c r="F907" s="295" t="str">
        <f t="shared" si="1252"/>
        <v>113020400;</v>
      </c>
      <c r="H907" s="561" t="str">
        <f t="shared" si="1253"/>
        <v>掣骨金虹决逆骨生1</v>
      </c>
      <c r="I907" s="561" t="str">
        <f>IF(IFERROR(INDEX(EffectData!$G:$G,MATCH(H907,EffectData!$C:$C,0)),"")&amp;";"=";","",IFERROR(INDEX(EffectData!$G:$G,MATCH(H907,EffectData!$C:$C,0)),"")&amp;";")</f>
        <v>113020400;</v>
      </c>
      <c r="J907" s="561" t="str">
        <f t="shared" si="1254"/>
        <v>掣骨金虹决逆骨生2</v>
      </c>
      <c r="K907" s="561" t="str">
        <f>IF(IFERROR(INDEX(EffectData!$G:$G,MATCH(J907,EffectData!$C:$C,0)),"")&amp;";"=";","",IFERROR(INDEX(EffectData!$G:$G,MATCH(J907,EffectData!$C:$C,0)),"")&amp;";")</f>
        <v/>
      </c>
      <c r="L907" s="561" t="str">
        <f t="shared" si="1255"/>
        <v>掣骨金虹决逆骨生3</v>
      </c>
      <c r="M907" s="561" t="str">
        <f>IF(IFERROR(INDEX(EffectData!$G:$G,MATCH(L907,EffectData!$C:$C,0)),"")&amp;";"=";","",IFERROR(INDEX(EffectData!$G:$G,MATCH(L907,EffectData!$C:$C,0)),"")&amp;";")</f>
        <v/>
      </c>
      <c r="N907" s="561" t="str">
        <f t="shared" si="1256"/>
        <v>掣骨金虹决逆骨生4</v>
      </c>
      <c r="O907" s="561" t="str">
        <f>IF(IFERROR(INDEX(EffectData!$G:$G,MATCH(N907,EffectData!$C:$C,0)),"")&amp;";"=";","",IFERROR(INDEX(EffectData!$G:$G,MATCH(N907,EffectData!$C:$C,0)),"")&amp;";")</f>
        <v/>
      </c>
      <c r="P907" t="str">
        <f t="shared" si="1257"/>
        <v>掣骨金虹决逆骨生5</v>
      </c>
      <c r="Q907" s="561" t="str">
        <f>IF(IFERROR(INDEX(EffectData!$G:$G,MATCH(P907,EffectData!$C:$C,0)),"")&amp;";"=";","",IFERROR(INDEX(EffectData!$G:$G,MATCH(P907,EffectData!$C:$C,0)),"")&amp;";")</f>
        <v/>
      </c>
      <c r="R907" t="str">
        <f t="shared" si="1258"/>
        <v>掣骨金虹决逆骨生6</v>
      </c>
      <c r="S907" s="561" t="str">
        <f>IFERROR(INDEX(EffectData!$G:$G,MATCH(R907,EffectData!$C:$C,0)),"")</f>
        <v/>
      </c>
    </row>
    <row r="908" spans="1:19" x14ac:dyDescent="0.25">
      <c r="A908" s="271">
        <v>1130205</v>
      </c>
      <c r="B908" s="271" t="s">
        <v>1115</v>
      </c>
      <c r="C908" s="275" t="s">
        <v>1120</v>
      </c>
      <c r="D908" s="275" t="s">
        <v>1120</v>
      </c>
      <c r="F908" s="295" t="str">
        <f t="shared" si="1252"/>
        <v/>
      </c>
      <c r="H908" s="561" t="str">
        <f t="shared" si="1253"/>
        <v>掣骨金虹决劈世1</v>
      </c>
      <c r="I908" s="561" t="str">
        <f>IF(IFERROR(INDEX(EffectData!$G:$G,MATCH(H908,EffectData!$C:$C,0)),"")&amp;";"=";","",IFERROR(INDEX(EffectData!$G:$G,MATCH(H908,EffectData!$C:$C,0)),"")&amp;";")</f>
        <v/>
      </c>
      <c r="J908" s="561" t="str">
        <f t="shared" si="1254"/>
        <v>掣骨金虹决劈世2</v>
      </c>
      <c r="K908" s="561" t="str">
        <f>IF(IFERROR(INDEX(EffectData!$G:$G,MATCH(J908,EffectData!$C:$C,0)),"")&amp;";"=";","",IFERROR(INDEX(EffectData!$G:$G,MATCH(J908,EffectData!$C:$C,0)),"")&amp;";")</f>
        <v/>
      </c>
      <c r="L908" s="561" t="str">
        <f t="shared" si="1255"/>
        <v>掣骨金虹决劈世3</v>
      </c>
      <c r="M908" s="561" t="str">
        <f>IF(IFERROR(INDEX(EffectData!$G:$G,MATCH(L908,EffectData!$C:$C,0)),"")&amp;";"=";","",IFERROR(INDEX(EffectData!$G:$G,MATCH(L908,EffectData!$C:$C,0)),"")&amp;";")</f>
        <v/>
      </c>
      <c r="N908" s="561" t="str">
        <f t="shared" si="1256"/>
        <v>掣骨金虹决劈世4</v>
      </c>
      <c r="O908" s="561" t="str">
        <f>IF(IFERROR(INDEX(EffectData!$G:$G,MATCH(N908,EffectData!$C:$C,0)),"")&amp;";"=";","",IFERROR(INDEX(EffectData!$G:$G,MATCH(N908,EffectData!$C:$C,0)),"")&amp;";")</f>
        <v/>
      </c>
      <c r="P908" t="str">
        <f t="shared" si="1257"/>
        <v>掣骨金虹决劈世5</v>
      </c>
      <c r="Q908" s="561" t="str">
        <f>IF(IFERROR(INDEX(EffectData!$G:$G,MATCH(P908,EffectData!$C:$C,0)),"")&amp;";"=";","",IFERROR(INDEX(EffectData!$G:$G,MATCH(P908,EffectData!$C:$C,0)),"")&amp;";")</f>
        <v/>
      </c>
      <c r="R908" t="str">
        <f t="shared" si="1258"/>
        <v>掣骨金虹决劈世6</v>
      </c>
      <c r="S908" s="561" t="str">
        <f>IFERROR(INDEX(EffectData!$G:$G,MATCH(R908,EffectData!$C:$C,0)),"")</f>
        <v/>
      </c>
    </row>
    <row r="909" spans="1:19" x14ac:dyDescent="0.25">
      <c r="A909" s="271">
        <v>1130206</v>
      </c>
      <c r="B909" s="271" t="s">
        <v>1115</v>
      </c>
      <c r="C909" s="275" t="s">
        <v>1121</v>
      </c>
      <c r="D909" s="275" t="s">
        <v>1121</v>
      </c>
      <c r="F909" s="295" t="str">
        <f t="shared" si="1252"/>
        <v>113020600;113020601;</v>
      </c>
      <c r="H909" s="561" t="str">
        <f t="shared" si="1253"/>
        <v>掣骨金虹决赤练缠绳1</v>
      </c>
      <c r="I909" s="561" t="str">
        <f>IF(IFERROR(INDEX(EffectData!$G:$G,MATCH(H909,EffectData!$C:$C,0)),"")&amp;";"=";","",IFERROR(INDEX(EffectData!$G:$G,MATCH(H909,EffectData!$C:$C,0)),"")&amp;";")</f>
        <v>113020600;</v>
      </c>
      <c r="J909" s="561" t="str">
        <f t="shared" si="1254"/>
        <v>掣骨金虹决赤练缠绳2</v>
      </c>
      <c r="K909" s="561" t="str">
        <f>IF(IFERROR(INDEX(EffectData!$G:$G,MATCH(J909,EffectData!$C:$C,0)),"")&amp;";"=";","",IFERROR(INDEX(EffectData!$G:$G,MATCH(J909,EffectData!$C:$C,0)),"")&amp;";")</f>
        <v>113020601;</v>
      </c>
      <c r="L909" s="561" t="str">
        <f t="shared" si="1255"/>
        <v>掣骨金虹决赤练缠绳3</v>
      </c>
      <c r="M909" s="561" t="str">
        <f>IF(IFERROR(INDEX(EffectData!$G:$G,MATCH(L909,EffectData!$C:$C,0)),"")&amp;";"=";","",IFERROR(INDEX(EffectData!$G:$G,MATCH(L909,EffectData!$C:$C,0)),"")&amp;";")</f>
        <v/>
      </c>
      <c r="N909" s="561" t="str">
        <f t="shared" si="1256"/>
        <v>掣骨金虹决赤练缠绳4</v>
      </c>
      <c r="O909" s="561" t="str">
        <f>IF(IFERROR(INDEX(EffectData!$G:$G,MATCH(N909,EffectData!$C:$C,0)),"")&amp;";"=";","",IFERROR(INDEX(EffectData!$G:$G,MATCH(N909,EffectData!$C:$C,0)),"")&amp;";")</f>
        <v/>
      </c>
      <c r="P909" t="str">
        <f t="shared" si="1257"/>
        <v>掣骨金虹决赤练缠绳5</v>
      </c>
      <c r="Q909" s="561" t="str">
        <f>IF(IFERROR(INDEX(EffectData!$G:$G,MATCH(P909,EffectData!$C:$C,0)),"")&amp;";"=";","",IFERROR(INDEX(EffectData!$G:$G,MATCH(P909,EffectData!$C:$C,0)),"")&amp;";")</f>
        <v/>
      </c>
      <c r="R909" t="str">
        <f t="shared" si="1258"/>
        <v>掣骨金虹决赤练缠绳6</v>
      </c>
      <c r="S909" s="561" t="str">
        <f>IFERROR(INDEX(EffectData!$G:$G,MATCH(R909,EffectData!$C:$C,0)),"")</f>
        <v/>
      </c>
    </row>
    <row r="910" spans="1:19" x14ac:dyDescent="0.25">
      <c r="A910" s="271">
        <v>1130207</v>
      </c>
      <c r="B910" s="271" t="s">
        <v>1115</v>
      </c>
      <c r="C910" s="275" t="s">
        <v>1122</v>
      </c>
      <c r="D910" s="275" t="s">
        <v>1122</v>
      </c>
      <c r="F910" s="295" t="str">
        <f t="shared" si="1252"/>
        <v>113020700;</v>
      </c>
      <c r="H910" s="561" t="str">
        <f t="shared" si="1253"/>
        <v>掣骨金虹决何所饮1</v>
      </c>
      <c r="I910" s="561" t="str">
        <f>IF(IFERROR(INDEX(EffectData!$G:$G,MATCH(H910,EffectData!$C:$C,0)),"")&amp;";"=";","",IFERROR(INDEX(EffectData!$G:$G,MATCH(H910,EffectData!$C:$C,0)),"")&amp;";")</f>
        <v>113020700;</v>
      </c>
      <c r="J910" s="561" t="str">
        <f t="shared" si="1254"/>
        <v>掣骨金虹决何所饮2</v>
      </c>
      <c r="K910" s="561" t="str">
        <f>IF(IFERROR(INDEX(EffectData!$G:$G,MATCH(J910,EffectData!$C:$C,0)),"")&amp;";"=";","",IFERROR(INDEX(EffectData!$G:$G,MATCH(J910,EffectData!$C:$C,0)),"")&amp;";")</f>
        <v/>
      </c>
      <c r="L910" s="561" t="str">
        <f t="shared" si="1255"/>
        <v>掣骨金虹决何所饮3</v>
      </c>
      <c r="M910" s="561" t="str">
        <f>IF(IFERROR(INDEX(EffectData!$G:$G,MATCH(L910,EffectData!$C:$C,0)),"")&amp;";"=";","",IFERROR(INDEX(EffectData!$G:$G,MATCH(L910,EffectData!$C:$C,0)),"")&amp;";")</f>
        <v/>
      </c>
      <c r="N910" s="561" t="str">
        <f t="shared" si="1256"/>
        <v>掣骨金虹决何所饮4</v>
      </c>
      <c r="O910" s="561" t="str">
        <f>IF(IFERROR(INDEX(EffectData!$G:$G,MATCH(N910,EffectData!$C:$C,0)),"")&amp;";"=";","",IFERROR(INDEX(EffectData!$G:$G,MATCH(N910,EffectData!$C:$C,0)),"")&amp;";")</f>
        <v/>
      </c>
      <c r="P910" t="str">
        <f t="shared" si="1257"/>
        <v>掣骨金虹决何所饮5</v>
      </c>
      <c r="Q910" s="561" t="str">
        <f>IF(IFERROR(INDEX(EffectData!$G:$G,MATCH(P910,EffectData!$C:$C,0)),"")&amp;";"=";","",IFERROR(INDEX(EffectData!$G:$G,MATCH(P910,EffectData!$C:$C,0)),"")&amp;";")</f>
        <v/>
      </c>
      <c r="R910" t="str">
        <f t="shared" si="1258"/>
        <v>掣骨金虹决何所饮6</v>
      </c>
      <c r="S910" s="561" t="str">
        <f>IFERROR(INDEX(EffectData!$G:$G,MATCH(R910,EffectData!$C:$C,0)),"")</f>
        <v/>
      </c>
    </row>
    <row r="911" spans="1:19" x14ac:dyDescent="0.25">
      <c r="A911" s="271">
        <v>1130208</v>
      </c>
      <c r="B911" s="271" t="s">
        <v>1115</v>
      </c>
      <c r="C911" s="275" t="s">
        <v>1123</v>
      </c>
      <c r="D911" s="275" t="s">
        <v>1123</v>
      </c>
      <c r="F911" s="295" t="str">
        <f t="shared" si="1252"/>
        <v>113020800;</v>
      </c>
      <c r="H911" s="561" t="str">
        <f t="shared" si="1253"/>
        <v>掣骨金虹决断虹瀑1</v>
      </c>
      <c r="I911" s="561" t="str">
        <f>IF(IFERROR(INDEX(EffectData!$G:$G,MATCH(H911,EffectData!$C:$C,0)),"")&amp;";"=";","",IFERROR(INDEX(EffectData!$G:$G,MATCH(H911,EffectData!$C:$C,0)),"")&amp;";")</f>
        <v>113020800;</v>
      </c>
      <c r="J911" s="561" t="str">
        <f t="shared" si="1254"/>
        <v>掣骨金虹决断虹瀑2</v>
      </c>
      <c r="K911" s="561" t="str">
        <f>IF(IFERROR(INDEX(EffectData!$G:$G,MATCH(J911,EffectData!$C:$C,0)),"")&amp;";"=";","",IFERROR(INDEX(EffectData!$G:$G,MATCH(J911,EffectData!$C:$C,0)),"")&amp;";")</f>
        <v/>
      </c>
      <c r="L911" s="561" t="str">
        <f t="shared" si="1255"/>
        <v>掣骨金虹决断虹瀑3</v>
      </c>
      <c r="M911" s="561" t="str">
        <f>IF(IFERROR(INDEX(EffectData!$G:$G,MATCH(L911,EffectData!$C:$C,0)),"")&amp;";"=";","",IFERROR(INDEX(EffectData!$G:$G,MATCH(L911,EffectData!$C:$C,0)),"")&amp;";")</f>
        <v/>
      </c>
      <c r="N911" s="561" t="str">
        <f t="shared" si="1256"/>
        <v>掣骨金虹决断虹瀑4</v>
      </c>
      <c r="O911" s="561" t="str">
        <f>IF(IFERROR(INDEX(EffectData!$G:$G,MATCH(N911,EffectData!$C:$C,0)),"")&amp;";"=";","",IFERROR(INDEX(EffectData!$G:$G,MATCH(N911,EffectData!$C:$C,0)),"")&amp;";")</f>
        <v/>
      </c>
      <c r="P911" t="str">
        <f t="shared" si="1257"/>
        <v>掣骨金虹决断虹瀑5</v>
      </c>
      <c r="Q911" s="561" t="str">
        <f>IF(IFERROR(INDEX(EffectData!$G:$G,MATCH(P911,EffectData!$C:$C,0)),"")&amp;";"=";","",IFERROR(INDEX(EffectData!$G:$G,MATCH(P911,EffectData!$C:$C,0)),"")&amp;";")</f>
        <v/>
      </c>
      <c r="R911" t="str">
        <f t="shared" si="1258"/>
        <v>掣骨金虹决断虹瀑6</v>
      </c>
      <c r="S911" s="561" t="str">
        <f>IFERROR(INDEX(EffectData!$G:$G,MATCH(R911,EffectData!$C:$C,0)),"")</f>
        <v/>
      </c>
    </row>
    <row r="912" spans="1:19" x14ac:dyDescent="0.25">
      <c r="A912" s="271">
        <v>1130209</v>
      </c>
      <c r="B912" s="271" t="s">
        <v>1115</v>
      </c>
      <c r="C912" s="275" t="s">
        <v>1124</v>
      </c>
      <c r="D912" s="275" t="s">
        <v>1124</v>
      </c>
      <c r="F912" s="295" t="str">
        <f t="shared" si="1252"/>
        <v>113020900;113020901;</v>
      </c>
      <c r="H912" s="561" t="str">
        <f t="shared" si="1253"/>
        <v>掣骨金虹决缭乱尽洒1</v>
      </c>
      <c r="I912" s="561" t="str">
        <f>IF(IFERROR(INDEX(EffectData!$G:$G,MATCH(H912,EffectData!$C:$C,0)),"")&amp;";"=";","",IFERROR(INDEX(EffectData!$G:$G,MATCH(H912,EffectData!$C:$C,0)),"")&amp;";")</f>
        <v>113020900;</v>
      </c>
      <c r="J912" s="561" t="str">
        <f t="shared" si="1254"/>
        <v>掣骨金虹决缭乱尽洒2</v>
      </c>
      <c r="K912" s="561" t="str">
        <f>IF(IFERROR(INDEX(EffectData!$G:$G,MATCH(J912,EffectData!$C:$C,0)),"")&amp;";"=";","",IFERROR(INDEX(EffectData!$G:$G,MATCH(J912,EffectData!$C:$C,0)),"")&amp;";")</f>
        <v>113020901;</v>
      </c>
      <c r="L912" s="561" t="str">
        <f t="shared" si="1255"/>
        <v>掣骨金虹决缭乱尽洒3</v>
      </c>
      <c r="M912" s="561" t="str">
        <f>IF(IFERROR(INDEX(EffectData!$G:$G,MATCH(L912,EffectData!$C:$C,0)),"")&amp;";"=";","",IFERROR(INDEX(EffectData!$G:$G,MATCH(L912,EffectData!$C:$C,0)),"")&amp;";")</f>
        <v/>
      </c>
      <c r="N912" s="561" t="str">
        <f t="shared" si="1256"/>
        <v>掣骨金虹决缭乱尽洒4</v>
      </c>
      <c r="O912" s="561" t="str">
        <f>IF(IFERROR(INDEX(EffectData!$G:$G,MATCH(N912,EffectData!$C:$C,0)),"")&amp;";"=";","",IFERROR(INDEX(EffectData!$G:$G,MATCH(N912,EffectData!$C:$C,0)),"")&amp;";")</f>
        <v/>
      </c>
      <c r="P912" t="str">
        <f t="shared" si="1257"/>
        <v>掣骨金虹决缭乱尽洒5</v>
      </c>
      <c r="Q912" s="561" t="str">
        <f>IF(IFERROR(INDEX(EffectData!$G:$G,MATCH(P912,EffectData!$C:$C,0)),"")&amp;";"=";","",IFERROR(INDEX(EffectData!$G:$G,MATCH(P912,EffectData!$C:$C,0)),"")&amp;";")</f>
        <v/>
      </c>
      <c r="R912" t="str">
        <f t="shared" si="1258"/>
        <v>掣骨金虹决缭乱尽洒6</v>
      </c>
      <c r="S912" s="561" t="str">
        <f>IFERROR(INDEX(EffectData!$G:$G,MATCH(R912,EffectData!$C:$C,0)),"")</f>
        <v/>
      </c>
    </row>
    <row r="913" spans="1:19" x14ac:dyDescent="0.25">
      <c r="A913" s="271">
        <v>1130210</v>
      </c>
      <c r="B913" s="271" t="s">
        <v>1115</v>
      </c>
      <c r="C913" s="275" t="s">
        <v>1125</v>
      </c>
      <c r="D913" s="275" t="s">
        <v>1125</v>
      </c>
      <c r="F913" s="295" t="str">
        <f t="shared" si="1252"/>
        <v>113021000;</v>
      </c>
      <c r="H913" s="561" t="str">
        <f t="shared" si="1253"/>
        <v>掣骨金虹决归饮金兵1</v>
      </c>
      <c r="I913" s="561" t="str">
        <f>IF(IFERROR(INDEX(EffectData!$G:$G,MATCH(H913,EffectData!$C:$C,0)),"")&amp;";"=";","",IFERROR(INDEX(EffectData!$G:$G,MATCH(H913,EffectData!$C:$C,0)),"")&amp;";")</f>
        <v>113021000;</v>
      </c>
      <c r="J913" s="561" t="str">
        <f t="shared" si="1254"/>
        <v>掣骨金虹决归饮金兵2</v>
      </c>
      <c r="K913" s="561" t="str">
        <f>IF(IFERROR(INDEX(EffectData!$G:$G,MATCH(J913,EffectData!$C:$C,0)),"")&amp;";"=";","",IFERROR(INDEX(EffectData!$G:$G,MATCH(J913,EffectData!$C:$C,0)),"")&amp;";")</f>
        <v/>
      </c>
      <c r="L913" s="561" t="str">
        <f t="shared" si="1255"/>
        <v>掣骨金虹决归饮金兵3</v>
      </c>
      <c r="M913" s="561" t="str">
        <f>IF(IFERROR(INDEX(EffectData!$G:$G,MATCH(L913,EffectData!$C:$C,0)),"")&amp;";"=";","",IFERROR(INDEX(EffectData!$G:$G,MATCH(L913,EffectData!$C:$C,0)),"")&amp;";")</f>
        <v/>
      </c>
      <c r="N913" s="561" t="str">
        <f t="shared" si="1256"/>
        <v>掣骨金虹决归饮金兵4</v>
      </c>
      <c r="O913" s="561" t="str">
        <f>IF(IFERROR(INDEX(EffectData!$G:$G,MATCH(N913,EffectData!$C:$C,0)),"")&amp;";"=";","",IFERROR(INDEX(EffectData!$G:$G,MATCH(N913,EffectData!$C:$C,0)),"")&amp;";")</f>
        <v/>
      </c>
      <c r="P913" t="str">
        <f t="shared" si="1257"/>
        <v>掣骨金虹决归饮金兵5</v>
      </c>
      <c r="Q913" s="561" t="str">
        <f>IF(IFERROR(INDEX(EffectData!$G:$G,MATCH(P913,EffectData!$C:$C,0)),"")&amp;";"=";","",IFERROR(INDEX(EffectData!$G:$G,MATCH(P913,EffectData!$C:$C,0)),"")&amp;";")</f>
        <v/>
      </c>
      <c r="R913" t="str">
        <f t="shared" si="1258"/>
        <v>掣骨金虹决归饮金兵6</v>
      </c>
      <c r="S913" s="561" t="str">
        <f>IFERROR(INDEX(EffectData!$G:$G,MATCH(R913,EffectData!$C:$C,0)),"")</f>
        <v/>
      </c>
    </row>
    <row r="914" spans="1:19" x14ac:dyDescent="0.25">
      <c r="A914" s="271">
        <v>1130211</v>
      </c>
      <c r="B914" s="271" t="s">
        <v>1115</v>
      </c>
      <c r="C914" s="275" t="s">
        <v>1126</v>
      </c>
      <c r="D914" s="275" t="s">
        <v>1126</v>
      </c>
      <c r="F914" s="295" t="str">
        <f t="shared" si="1252"/>
        <v>113021100;</v>
      </c>
      <c r="H914" s="561" t="str">
        <f t="shared" si="1253"/>
        <v>掣骨金虹决定骨驮1</v>
      </c>
      <c r="I914" s="561" t="str">
        <f>IF(IFERROR(INDEX(EffectData!$G:$G,MATCH(H914,EffectData!$C:$C,0)),"")&amp;";"=";","",IFERROR(INDEX(EffectData!$G:$G,MATCH(H914,EffectData!$C:$C,0)),"")&amp;";")</f>
        <v>113021100;</v>
      </c>
      <c r="J914" s="561" t="str">
        <f t="shared" si="1254"/>
        <v>掣骨金虹决定骨驮2</v>
      </c>
      <c r="K914" s="561" t="str">
        <f>IF(IFERROR(INDEX(EffectData!$G:$G,MATCH(J914,EffectData!$C:$C,0)),"")&amp;";"=";","",IFERROR(INDEX(EffectData!$G:$G,MATCH(J914,EffectData!$C:$C,0)),"")&amp;";")</f>
        <v/>
      </c>
      <c r="L914" s="561" t="str">
        <f t="shared" si="1255"/>
        <v>掣骨金虹决定骨驮3</v>
      </c>
      <c r="M914" s="561" t="str">
        <f>IF(IFERROR(INDEX(EffectData!$G:$G,MATCH(L914,EffectData!$C:$C,0)),"")&amp;";"=";","",IFERROR(INDEX(EffectData!$G:$G,MATCH(L914,EffectData!$C:$C,0)),"")&amp;";")</f>
        <v/>
      </c>
      <c r="N914" s="561" t="str">
        <f t="shared" si="1256"/>
        <v>掣骨金虹决定骨驮4</v>
      </c>
      <c r="O914" s="561" t="str">
        <f>IF(IFERROR(INDEX(EffectData!$G:$G,MATCH(N914,EffectData!$C:$C,0)),"")&amp;";"=";","",IFERROR(INDEX(EffectData!$G:$G,MATCH(N914,EffectData!$C:$C,0)),"")&amp;";")</f>
        <v/>
      </c>
      <c r="P914" t="str">
        <f t="shared" si="1257"/>
        <v>掣骨金虹决定骨驮5</v>
      </c>
      <c r="Q914" s="561" t="str">
        <f>IF(IFERROR(INDEX(EffectData!$G:$G,MATCH(P914,EffectData!$C:$C,0)),"")&amp;";"=";","",IFERROR(INDEX(EffectData!$G:$G,MATCH(P914,EffectData!$C:$C,0)),"")&amp;";")</f>
        <v/>
      </c>
      <c r="R914" t="str">
        <f t="shared" si="1258"/>
        <v>掣骨金虹决定骨驮6</v>
      </c>
      <c r="S914" s="561" t="str">
        <f>IFERROR(INDEX(EffectData!$G:$G,MATCH(R914,EffectData!$C:$C,0)),"")</f>
        <v/>
      </c>
    </row>
    <row r="915" spans="1:19" x14ac:dyDescent="0.25">
      <c r="A915" s="271">
        <v>1130212</v>
      </c>
      <c r="B915" s="271" t="s">
        <v>1115</v>
      </c>
      <c r="C915" s="275" t="s">
        <v>1127</v>
      </c>
      <c r="D915" s="275" t="s">
        <v>1127</v>
      </c>
      <c r="F915" s="295" t="str">
        <f t="shared" si="1252"/>
        <v>113021200;</v>
      </c>
      <c r="H915" s="561" t="str">
        <f t="shared" si="1253"/>
        <v>掣骨金虹决无不尽1</v>
      </c>
      <c r="I915" s="561" t="str">
        <f>IF(IFERROR(INDEX(EffectData!$G:$G,MATCH(H915,EffectData!$C:$C,0)),"")&amp;";"=";","",IFERROR(INDEX(EffectData!$G:$G,MATCH(H915,EffectData!$C:$C,0)),"")&amp;";")</f>
        <v>113021200;</v>
      </c>
      <c r="J915" s="561" t="str">
        <f t="shared" si="1254"/>
        <v>掣骨金虹决无不尽2</v>
      </c>
      <c r="K915" s="561" t="str">
        <f>IF(IFERROR(INDEX(EffectData!$G:$G,MATCH(J915,EffectData!$C:$C,0)),"")&amp;";"=";","",IFERROR(INDEX(EffectData!$G:$G,MATCH(J915,EffectData!$C:$C,0)),"")&amp;";")</f>
        <v/>
      </c>
      <c r="L915" s="561" t="str">
        <f t="shared" si="1255"/>
        <v>掣骨金虹决无不尽3</v>
      </c>
      <c r="M915" s="561" t="str">
        <f>IF(IFERROR(INDEX(EffectData!$G:$G,MATCH(L915,EffectData!$C:$C,0)),"")&amp;";"=";","",IFERROR(INDEX(EffectData!$G:$G,MATCH(L915,EffectData!$C:$C,0)),"")&amp;";")</f>
        <v/>
      </c>
      <c r="N915" s="561" t="str">
        <f t="shared" si="1256"/>
        <v>掣骨金虹决无不尽4</v>
      </c>
      <c r="O915" s="561" t="str">
        <f>IF(IFERROR(INDEX(EffectData!$G:$G,MATCH(N915,EffectData!$C:$C,0)),"")&amp;";"=";","",IFERROR(INDEX(EffectData!$G:$G,MATCH(N915,EffectData!$C:$C,0)),"")&amp;";")</f>
        <v/>
      </c>
      <c r="P915" t="str">
        <f t="shared" si="1257"/>
        <v>掣骨金虹决无不尽5</v>
      </c>
      <c r="Q915" s="561" t="str">
        <f>IF(IFERROR(INDEX(EffectData!$G:$G,MATCH(P915,EffectData!$C:$C,0)),"")&amp;";"=";","",IFERROR(INDEX(EffectData!$G:$G,MATCH(P915,EffectData!$C:$C,0)),"")&amp;";")</f>
        <v/>
      </c>
      <c r="R915" t="str">
        <f t="shared" si="1258"/>
        <v>掣骨金虹决无不尽6</v>
      </c>
      <c r="S915" s="561" t="str">
        <f>IFERROR(INDEX(EffectData!$G:$G,MATCH(R915,EffectData!$C:$C,0)),"")</f>
        <v/>
      </c>
    </row>
    <row r="916" spans="1:19" x14ac:dyDescent="0.25">
      <c r="A916" s="271">
        <v>1130213</v>
      </c>
      <c r="B916" s="271" t="s">
        <v>1115</v>
      </c>
      <c r="C916" s="436" t="s">
        <v>1128</v>
      </c>
      <c r="D916" s="436" t="s">
        <v>1128</v>
      </c>
      <c r="F916" s="295" t="str">
        <f t="shared" si="1252"/>
        <v>113021300;</v>
      </c>
      <c r="H916" s="561" t="str">
        <f t="shared" si="1253"/>
        <v>掣骨金虹决诛骨断流虹1</v>
      </c>
      <c r="I916" s="561" t="str">
        <f>IF(IFERROR(INDEX(EffectData!$G:$G,MATCH(H916,EffectData!$C:$C,0)),"")&amp;";"=";","",IFERROR(INDEX(EffectData!$G:$G,MATCH(H916,EffectData!$C:$C,0)),"")&amp;";")</f>
        <v>113021300;</v>
      </c>
      <c r="J916" s="561" t="str">
        <f t="shared" si="1254"/>
        <v>掣骨金虹决诛骨断流虹2</v>
      </c>
      <c r="K916" s="561" t="str">
        <f>IF(IFERROR(INDEX(EffectData!$G:$G,MATCH(J916,EffectData!$C:$C,0)),"")&amp;";"=";","",IFERROR(INDEX(EffectData!$G:$G,MATCH(J916,EffectData!$C:$C,0)),"")&amp;";")</f>
        <v/>
      </c>
      <c r="L916" s="561" t="str">
        <f t="shared" si="1255"/>
        <v>掣骨金虹决诛骨断流虹3</v>
      </c>
      <c r="M916" s="561" t="str">
        <f>IF(IFERROR(INDEX(EffectData!$G:$G,MATCH(L916,EffectData!$C:$C,0)),"")&amp;";"=";","",IFERROR(INDEX(EffectData!$G:$G,MATCH(L916,EffectData!$C:$C,0)),"")&amp;";")</f>
        <v/>
      </c>
      <c r="N916" s="561" t="str">
        <f t="shared" si="1256"/>
        <v>掣骨金虹决诛骨断流虹4</v>
      </c>
      <c r="O916" s="561" t="str">
        <f>IF(IFERROR(INDEX(EffectData!$G:$G,MATCH(N916,EffectData!$C:$C,0)),"")&amp;";"=";","",IFERROR(INDEX(EffectData!$G:$G,MATCH(N916,EffectData!$C:$C,0)),"")&amp;";")</f>
        <v/>
      </c>
      <c r="P916" t="str">
        <f t="shared" si="1257"/>
        <v>掣骨金虹决诛骨断流虹5</v>
      </c>
      <c r="Q916" s="561" t="str">
        <f>IF(IFERROR(INDEX(EffectData!$G:$G,MATCH(P916,EffectData!$C:$C,0)),"")&amp;";"=";","",IFERROR(INDEX(EffectData!$G:$G,MATCH(P916,EffectData!$C:$C,0)),"")&amp;";")</f>
        <v/>
      </c>
      <c r="R916" t="str">
        <f t="shared" si="1258"/>
        <v>掣骨金虹决诛骨断流虹6</v>
      </c>
      <c r="S916" s="561" t="str">
        <f>IFERROR(INDEX(EffectData!$G:$G,MATCH(R916,EffectData!$C:$C,0)),"")</f>
        <v/>
      </c>
    </row>
  </sheetData>
  <autoFilter ref="A1:R916" xr:uid="{00000000-0009-0000-0000-000000000000}"/>
  <phoneticPr fontId="45" type="noConversion"/>
  <conditionalFormatting sqref="A39">
    <cfRule type="duplicateValues" dxfId="981" priority="195"/>
    <cfRule type="duplicateValues" dxfId="980" priority="196"/>
  </conditionalFormatting>
  <conditionalFormatting sqref="A40">
    <cfRule type="duplicateValues" dxfId="979" priority="193"/>
    <cfRule type="duplicateValues" dxfId="978" priority="194"/>
  </conditionalFormatting>
  <conditionalFormatting sqref="A69">
    <cfRule type="duplicateValues" dxfId="977" priority="185"/>
    <cfRule type="duplicateValues" dxfId="976" priority="186"/>
  </conditionalFormatting>
  <conditionalFormatting sqref="A70">
    <cfRule type="duplicateValues" dxfId="975" priority="183"/>
    <cfRule type="duplicateValues" dxfId="974" priority="184"/>
  </conditionalFormatting>
  <conditionalFormatting sqref="A71">
    <cfRule type="duplicateValues" dxfId="973" priority="181"/>
    <cfRule type="duplicateValues" dxfId="972" priority="182"/>
  </conditionalFormatting>
  <conditionalFormatting sqref="A95">
    <cfRule type="duplicateValues" dxfId="971" priority="175"/>
    <cfRule type="duplicateValues" dxfId="970" priority="176"/>
  </conditionalFormatting>
  <conditionalFormatting sqref="A253">
    <cfRule type="duplicateValues" dxfId="969" priority="119"/>
    <cfRule type="duplicateValues" dxfId="968" priority="120"/>
    <cfRule type="duplicateValues" dxfId="967" priority="121"/>
  </conditionalFormatting>
  <conditionalFormatting sqref="A293">
    <cfRule type="duplicateValues" dxfId="966" priority="154"/>
    <cfRule type="duplicateValues" dxfId="965" priority="155"/>
    <cfRule type="duplicateValues" dxfId="964" priority="156"/>
  </conditionalFormatting>
  <conditionalFormatting sqref="A325">
    <cfRule type="duplicateValues" dxfId="963" priority="201"/>
    <cfRule type="duplicateValues" dxfId="962" priority="202"/>
  </conditionalFormatting>
  <conditionalFormatting sqref="A410">
    <cfRule type="duplicateValues" dxfId="961" priority="133"/>
    <cfRule type="duplicateValues" dxfId="960" priority="134"/>
    <cfRule type="duplicateValues" dxfId="959" priority="135"/>
  </conditionalFormatting>
  <conditionalFormatting sqref="A507">
    <cfRule type="duplicateValues" dxfId="958" priority="199"/>
    <cfRule type="duplicateValues" dxfId="957" priority="200"/>
  </conditionalFormatting>
  <conditionalFormatting sqref="A514">
    <cfRule type="duplicateValues" dxfId="956" priority="227"/>
  </conditionalFormatting>
  <conditionalFormatting sqref="A515">
    <cfRule type="duplicateValues" dxfId="955" priority="226"/>
  </conditionalFormatting>
  <conditionalFormatting sqref="A516">
    <cfRule type="duplicateValues" dxfId="954" priority="225"/>
  </conditionalFormatting>
  <conditionalFormatting sqref="A517">
    <cfRule type="duplicateValues" dxfId="953" priority="224"/>
  </conditionalFormatting>
  <conditionalFormatting sqref="A518">
    <cfRule type="duplicateValues" dxfId="952" priority="223"/>
  </conditionalFormatting>
  <conditionalFormatting sqref="A519">
    <cfRule type="duplicateValues" dxfId="951" priority="222"/>
  </conditionalFormatting>
  <conditionalFormatting sqref="A520">
    <cfRule type="duplicateValues" dxfId="950" priority="221"/>
  </conditionalFormatting>
  <conditionalFormatting sqref="A521">
    <cfRule type="duplicateValues" dxfId="949" priority="220"/>
  </conditionalFormatting>
  <conditionalFormatting sqref="A522">
    <cfRule type="duplicateValues" dxfId="948" priority="219"/>
  </conditionalFormatting>
  <conditionalFormatting sqref="A523">
    <cfRule type="duplicateValues" dxfId="947" priority="218"/>
  </conditionalFormatting>
  <conditionalFormatting sqref="A524">
    <cfRule type="duplicateValues" dxfId="946" priority="217"/>
  </conditionalFormatting>
  <conditionalFormatting sqref="A525">
    <cfRule type="duplicateValues" dxfId="945" priority="216"/>
  </conditionalFormatting>
  <conditionalFormatting sqref="A526">
    <cfRule type="duplicateValues" dxfId="944" priority="215"/>
  </conditionalFormatting>
  <conditionalFormatting sqref="A527">
    <cfRule type="duplicateValues" dxfId="943" priority="214"/>
  </conditionalFormatting>
  <conditionalFormatting sqref="A528">
    <cfRule type="duplicateValues" dxfId="942" priority="213"/>
  </conditionalFormatting>
  <conditionalFormatting sqref="A571">
    <cfRule type="duplicateValues" dxfId="941" priority="327"/>
    <cfRule type="duplicateValues" dxfId="940" priority="328"/>
  </conditionalFormatting>
  <conditionalFormatting sqref="B572">
    <cfRule type="duplicateValues" dxfId="939" priority="162"/>
  </conditionalFormatting>
  <conditionalFormatting sqref="C572">
    <cfRule type="duplicateValues" dxfId="938" priority="161"/>
  </conditionalFormatting>
  <conditionalFormatting sqref="D572">
    <cfRule type="duplicateValues" dxfId="937" priority="160"/>
  </conditionalFormatting>
  <conditionalFormatting sqref="A595">
    <cfRule type="duplicateValues" dxfId="936" priority="127"/>
    <cfRule type="duplicateValues" dxfId="935" priority="128"/>
  </conditionalFormatting>
  <conditionalFormatting sqref="A597">
    <cfRule type="duplicateValues" dxfId="934" priority="129"/>
    <cfRule type="duplicateValues" dxfId="933" priority="130"/>
  </conditionalFormatting>
  <conditionalFormatting sqref="B609:D609">
    <cfRule type="duplicateValues" dxfId="932" priority="8"/>
  </conditionalFormatting>
  <conditionalFormatting sqref="B611:D611">
    <cfRule type="duplicateValues" dxfId="931" priority="7"/>
  </conditionalFormatting>
  <conditionalFormatting sqref="B613:D613">
    <cfRule type="duplicateValues" dxfId="930" priority="2"/>
  </conditionalFormatting>
  <conditionalFormatting sqref="A41:A43">
    <cfRule type="duplicateValues" dxfId="929" priority="191"/>
    <cfRule type="duplicateValues" dxfId="928" priority="192"/>
  </conditionalFormatting>
  <conditionalFormatting sqref="A64:A65">
    <cfRule type="duplicateValues" dxfId="927" priority="189"/>
    <cfRule type="duplicateValues" dxfId="926" priority="190"/>
  </conditionalFormatting>
  <conditionalFormatting sqref="A66:A67">
    <cfRule type="duplicateValues" dxfId="925" priority="187"/>
    <cfRule type="duplicateValues" dxfId="924" priority="188"/>
  </conditionalFormatting>
  <conditionalFormatting sqref="A72:A73">
    <cfRule type="duplicateValues" dxfId="923" priority="177"/>
    <cfRule type="duplicateValues" dxfId="922" priority="178"/>
  </conditionalFormatting>
  <conditionalFormatting sqref="A74:A76">
    <cfRule type="duplicateValues" dxfId="921" priority="179"/>
    <cfRule type="duplicateValues" dxfId="920" priority="180"/>
  </conditionalFormatting>
  <conditionalFormatting sqref="A98:A100">
    <cfRule type="duplicateValues" dxfId="919" priority="173"/>
    <cfRule type="duplicateValues" dxfId="918" priority="174"/>
  </conditionalFormatting>
  <conditionalFormatting sqref="A161:A168">
    <cfRule type="duplicateValues" dxfId="917" priority="145"/>
    <cfRule type="duplicateValues" dxfId="916" priority="146"/>
    <cfRule type="duplicateValues" dxfId="915" priority="147"/>
  </conditionalFormatting>
  <conditionalFormatting sqref="A170:A176">
    <cfRule type="duplicateValues" dxfId="914" priority="843"/>
    <cfRule type="duplicateValues" dxfId="913" priority="844"/>
    <cfRule type="duplicateValues" dxfId="912" priority="845"/>
  </conditionalFormatting>
  <conditionalFormatting sqref="A285:A292">
    <cfRule type="duplicateValues" dxfId="911" priority="157"/>
    <cfRule type="duplicateValues" dxfId="910" priority="158"/>
    <cfRule type="duplicateValues" dxfId="909" priority="159"/>
  </conditionalFormatting>
  <conditionalFormatting sqref="A294:A300">
    <cfRule type="duplicateValues" dxfId="908" priority="29"/>
    <cfRule type="duplicateValues" dxfId="907" priority="30"/>
    <cfRule type="duplicateValues" dxfId="906" priority="31"/>
  </conditionalFormatting>
  <conditionalFormatting sqref="A301:A304">
    <cfRule type="duplicateValues" dxfId="905" priority="26"/>
    <cfRule type="duplicateValues" dxfId="904" priority="27"/>
    <cfRule type="duplicateValues" dxfId="903" priority="28"/>
  </conditionalFormatting>
  <conditionalFormatting sqref="A341:A348">
    <cfRule type="duplicateValues" dxfId="902" priority="207"/>
    <cfRule type="duplicateValues" dxfId="901" priority="208"/>
  </conditionalFormatting>
  <conditionalFormatting sqref="A373:A380">
    <cfRule type="duplicateValues" dxfId="900" priority="139"/>
    <cfRule type="duplicateValues" dxfId="899" priority="140"/>
    <cfRule type="duplicateValues" dxfId="898" priority="141"/>
  </conditionalFormatting>
  <conditionalFormatting sqref="A403:A409">
    <cfRule type="duplicateValues" dxfId="897" priority="136"/>
    <cfRule type="duplicateValues" dxfId="896" priority="137"/>
    <cfRule type="duplicateValues" dxfId="895" priority="138"/>
  </conditionalFormatting>
  <conditionalFormatting sqref="A514:A530">
    <cfRule type="duplicateValues" dxfId="894" priority="211"/>
  </conditionalFormatting>
  <conditionalFormatting sqref="A529:A530">
    <cfRule type="duplicateValues" dxfId="893" priority="212"/>
  </conditionalFormatting>
  <conditionalFormatting sqref="A578:A597">
    <cfRule type="duplicateValues" dxfId="892" priority="736"/>
  </conditionalFormatting>
  <conditionalFormatting sqref="A603:A604">
    <cfRule type="duplicateValues" dxfId="891" priority="6"/>
  </conditionalFormatting>
  <conditionalFormatting sqref="A605:A606">
    <cfRule type="duplicateValues" dxfId="890" priority="5"/>
  </conditionalFormatting>
  <conditionalFormatting sqref="A607:A608">
    <cfRule type="duplicateValues" dxfId="889" priority="4"/>
  </conditionalFormatting>
  <conditionalFormatting sqref="A609:A612">
    <cfRule type="duplicateValues" dxfId="888" priority="3"/>
  </conditionalFormatting>
  <conditionalFormatting sqref="A613:A614">
    <cfRule type="duplicateValues" dxfId="887" priority="1"/>
  </conditionalFormatting>
  <conditionalFormatting sqref="A638:A644">
    <cfRule type="duplicateValues" dxfId="886" priority="168"/>
    <cfRule type="duplicateValues" dxfId="885" priority="169"/>
    <cfRule type="duplicateValues" dxfId="884" priority="170"/>
  </conditionalFormatting>
  <conditionalFormatting sqref="A839:A844">
    <cfRule type="duplicateValues" dxfId="883" priority="111"/>
    <cfRule type="duplicateValues" dxfId="882" priority="112"/>
    <cfRule type="duplicateValues" dxfId="881" priority="113"/>
    <cfRule type="duplicateValues" dxfId="880" priority="114"/>
    <cfRule type="duplicateValues" dxfId="879" priority="115"/>
    <cfRule type="duplicateValues" dxfId="878" priority="116"/>
    <cfRule type="duplicateValues" dxfId="877" priority="117"/>
    <cfRule type="duplicateValues" dxfId="876" priority="118"/>
  </conditionalFormatting>
  <conditionalFormatting sqref="A845:A851">
    <cfRule type="duplicateValues" dxfId="875" priority="103"/>
    <cfRule type="duplicateValues" dxfId="874" priority="104"/>
    <cfRule type="duplicateValues" dxfId="873" priority="105"/>
    <cfRule type="duplicateValues" dxfId="872" priority="106"/>
    <cfRule type="duplicateValues" dxfId="871" priority="107"/>
    <cfRule type="duplicateValues" dxfId="870" priority="108"/>
    <cfRule type="duplicateValues" dxfId="869" priority="109"/>
    <cfRule type="duplicateValues" dxfId="868" priority="110"/>
  </conditionalFormatting>
  <conditionalFormatting sqref="A852:A864">
    <cfRule type="duplicateValues" dxfId="867" priority="95"/>
    <cfRule type="duplicateValues" dxfId="866" priority="96"/>
    <cfRule type="duplicateValues" dxfId="865" priority="97"/>
    <cfRule type="duplicateValues" dxfId="864" priority="98"/>
    <cfRule type="duplicateValues" dxfId="863" priority="99"/>
    <cfRule type="duplicateValues" dxfId="862" priority="100"/>
    <cfRule type="duplicateValues" dxfId="861" priority="101"/>
    <cfRule type="duplicateValues" dxfId="860" priority="102"/>
  </conditionalFormatting>
  <conditionalFormatting sqref="A865:A870">
    <cfRule type="duplicateValues" dxfId="859" priority="88"/>
    <cfRule type="duplicateValues" dxfId="858" priority="89"/>
    <cfRule type="duplicateValues" dxfId="857" priority="90"/>
    <cfRule type="duplicateValues" dxfId="856" priority="92"/>
    <cfRule type="duplicateValues" dxfId="855" priority="93"/>
    <cfRule type="duplicateValues" dxfId="854" priority="94"/>
  </conditionalFormatting>
  <conditionalFormatting sqref="A865:A877">
    <cfRule type="duplicateValues" dxfId="853" priority="81"/>
    <cfRule type="duplicateValues" dxfId="852" priority="91"/>
  </conditionalFormatting>
  <conditionalFormatting sqref="A871:A877">
    <cfRule type="duplicateValues" dxfId="851" priority="82"/>
    <cfRule type="duplicateValues" dxfId="850" priority="83"/>
    <cfRule type="duplicateValues" dxfId="849" priority="84"/>
    <cfRule type="duplicateValues" dxfId="848" priority="85"/>
    <cfRule type="duplicateValues" dxfId="847" priority="86"/>
    <cfRule type="duplicateValues" dxfId="846" priority="87"/>
  </conditionalFormatting>
  <conditionalFormatting sqref="A878:A887">
    <cfRule type="duplicateValues" dxfId="845" priority="74"/>
    <cfRule type="duplicateValues" dxfId="844" priority="75"/>
    <cfRule type="duplicateValues" dxfId="843" priority="76"/>
    <cfRule type="duplicateValues" dxfId="842" priority="77"/>
    <cfRule type="duplicateValues" dxfId="841" priority="78"/>
    <cfRule type="duplicateValues" dxfId="840" priority="79"/>
    <cfRule type="duplicateValues" dxfId="839" priority="80"/>
  </conditionalFormatting>
  <conditionalFormatting sqref="A878:A903">
    <cfRule type="duplicateValues" dxfId="838" priority="66"/>
  </conditionalFormatting>
  <conditionalFormatting sqref="A889:A890">
    <cfRule type="duplicateValues" dxfId="837" priority="59"/>
    <cfRule type="duplicateValues" dxfId="836" priority="60"/>
    <cfRule type="duplicateValues" dxfId="835" priority="61"/>
    <cfRule type="duplicateValues" dxfId="834" priority="62"/>
    <cfRule type="duplicateValues" dxfId="833" priority="63"/>
    <cfRule type="duplicateValues" dxfId="832" priority="64"/>
    <cfRule type="duplicateValues" dxfId="831" priority="65"/>
  </conditionalFormatting>
  <conditionalFormatting sqref="A904:A916">
    <cfRule type="duplicateValues" dxfId="830" priority="17"/>
    <cfRule type="duplicateValues" dxfId="829" priority="24"/>
    <cfRule type="duplicateValues" dxfId="828" priority="25"/>
  </conditionalFormatting>
  <conditionalFormatting sqref="A912:A916">
    <cfRule type="duplicateValues" dxfId="827" priority="18"/>
    <cfRule type="duplicateValues" dxfId="826" priority="19"/>
    <cfRule type="duplicateValues" dxfId="825" priority="20"/>
    <cfRule type="duplicateValues" dxfId="824" priority="21"/>
    <cfRule type="duplicateValues" dxfId="823" priority="22"/>
    <cfRule type="duplicateValues" dxfId="822" priority="23"/>
  </conditionalFormatting>
  <conditionalFormatting sqref="F579:F580">
    <cfRule type="duplicateValues" dxfId="821" priority="122"/>
  </conditionalFormatting>
  <conditionalFormatting sqref="A615:A621 A181:A252 A305:A372 A381:A402 A411:A571 A254:A284 A634:A838 A1:A160 A917:A1048576">
    <cfRule type="duplicateValues" dxfId="820" priority="884"/>
  </conditionalFormatting>
  <conditionalFormatting sqref="A615:A1048576 A1:A602">
    <cfRule type="duplicateValues" dxfId="819" priority="16"/>
  </conditionalFormatting>
  <conditionalFormatting sqref="A645:A838 A305:A324 A181:A205 A1:A38 A77:A94 A68 A96:A97 A214:A252 A349:A372 A381:A402 A326:A340 A411:A506 A508:A570 A254:A284 A44:A63 A101:A160 A917:A1048576">
    <cfRule type="duplicateValues" dxfId="818" priority="846"/>
    <cfRule type="duplicateValues" dxfId="817" priority="847"/>
  </conditionalFormatting>
  <conditionalFormatting sqref="A177:A180 A169">
    <cfRule type="duplicateValues" dxfId="816" priority="142"/>
    <cfRule type="duplicateValues" dxfId="815" priority="143"/>
    <cfRule type="duplicateValues" dxfId="814" priority="144"/>
  </conditionalFormatting>
  <conditionalFormatting sqref="A596 A578:A594">
    <cfRule type="duplicateValues" dxfId="813" priority="131"/>
    <cfRule type="duplicateValues" dxfId="812" priority="132"/>
  </conditionalFormatting>
  <conditionalFormatting sqref="A634:A637 A615:A621">
    <cfRule type="duplicateValues" dxfId="811" priority="171"/>
    <cfRule type="duplicateValues" dxfId="810" priority="172"/>
  </conditionalFormatting>
  <conditionalFormatting sqref="A888 A891:A903">
    <cfRule type="duplicateValues" dxfId="809" priority="67"/>
    <cfRule type="duplicateValues" dxfId="808" priority="68"/>
    <cfRule type="duplicateValues" dxfId="807" priority="69"/>
    <cfRule type="duplicateValues" dxfId="806" priority="70"/>
    <cfRule type="duplicateValues" dxfId="805" priority="71"/>
    <cfRule type="duplicateValues" dxfId="804" priority="72"/>
    <cfRule type="duplicateValues" dxfId="803" priority="73"/>
  </conditionalFormatting>
  <pageMargins left="0.7" right="0.7"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255"/>
  <sheetViews>
    <sheetView zoomScale="85" zoomScaleNormal="85" workbookViewId="0">
      <pane xSplit="6" ySplit="2" topLeftCell="K280" activePane="bottomRight" state="frozenSplit"/>
      <selection pane="topRight"/>
      <selection pane="bottomLeft"/>
      <selection pane="bottomRight" activeCell="E306" sqref="E306"/>
    </sheetView>
  </sheetViews>
  <sheetFormatPr defaultColWidth="9" defaultRowHeight="14.4" x14ac:dyDescent="0.25"/>
  <cols>
    <col min="1" max="1" width="4.6640625" customWidth="1"/>
    <col min="2" max="2" width="4.33203125" customWidth="1"/>
    <col min="3" max="3" width="23.109375" customWidth="1"/>
    <col min="4" max="4" width="14.44140625" style="561" customWidth="1"/>
    <col min="5" max="5" width="16.33203125" style="561" customWidth="1"/>
    <col min="6" max="6" width="33.109375" style="561" customWidth="1"/>
    <col min="7" max="7" width="11.88671875" customWidth="1"/>
    <col min="8" max="8" width="6.6640625" style="561" customWidth="1"/>
    <col min="9" max="9" width="9.44140625" style="561" customWidth="1"/>
    <col min="10" max="10" width="17.88671875" style="561" customWidth="1"/>
    <col min="11" max="11" width="37.6640625" style="561" customWidth="1"/>
    <col min="12" max="12" width="8.5546875" style="561" customWidth="1"/>
    <col min="13" max="13" width="9.5546875" style="561" customWidth="1"/>
    <col min="14" max="14" width="43" style="561" customWidth="1"/>
    <col min="15" max="15" width="10" style="561" customWidth="1"/>
    <col min="16" max="16" width="15.33203125" style="561" customWidth="1"/>
    <col min="17" max="17" width="13.6640625" customWidth="1"/>
    <col min="18" max="18" width="9.44140625" customWidth="1"/>
    <col min="20" max="20" width="20.6640625" customWidth="1"/>
  </cols>
  <sheetData>
    <row r="1" spans="1:22" x14ac:dyDescent="0.25">
      <c r="A1" s="561"/>
      <c r="B1" s="561"/>
      <c r="C1" s="561"/>
      <c r="F1" s="681"/>
      <c r="G1" s="561"/>
      <c r="H1" s="561" t="s">
        <v>1129</v>
      </c>
      <c r="I1" s="561" t="s">
        <v>1130</v>
      </c>
      <c r="J1" s="561" t="s">
        <v>1131</v>
      </c>
      <c r="K1" s="698" t="s">
        <v>1132</v>
      </c>
      <c r="L1" s="561" t="s">
        <v>1133</v>
      </c>
      <c r="M1" s="561" t="s">
        <v>1134</v>
      </c>
      <c r="N1" s="561" t="s">
        <v>1135</v>
      </c>
      <c r="O1" s="561" t="s">
        <v>5</v>
      </c>
      <c r="P1" s="561" t="s">
        <v>1136</v>
      </c>
      <c r="Q1" s="561"/>
      <c r="R1" s="561"/>
      <c r="S1" s="561"/>
      <c r="T1" s="561"/>
      <c r="U1" s="561"/>
      <c r="V1" s="561"/>
    </row>
    <row r="2" spans="1:22" ht="151.5" customHeight="1" x14ac:dyDescent="0.25">
      <c r="A2" s="561"/>
      <c r="B2" s="561"/>
      <c r="C2" s="561"/>
      <c r="D2" s="573"/>
      <c r="E2" s="573" t="s">
        <v>6</v>
      </c>
      <c r="F2" s="573"/>
      <c r="G2" s="573" t="s">
        <v>0</v>
      </c>
      <c r="H2" s="573" t="s">
        <v>1137</v>
      </c>
      <c r="I2" s="573" t="s">
        <v>1138</v>
      </c>
      <c r="J2" s="573" t="s">
        <v>1139</v>
      </c>
      <c r="K2" s="699" t="s">
        <v>1140</v>
      </c>
      <c r="L2" s="573" t="s">
        <v>1141</v>
      </c>
      <c r="M2" s="573" t="s">
        <v>1142</v>
      </c>
      <c r="N2" s="573" t="s">
        <v>1143</v>
      </c>
      <c r="O2" s="573" t="s">
        <v>1144</v>
      </c>
      <c r="P2" s="573" t="s">
        <v>1145</v>
      </c>
      <c r="Q2" s="561"/>
      <c r="R2" s="561"/>
      <c r="S2" s="561"/>
      <c r="T2" s="561"/>
      <c r="U2" s="561"/>
      <c r="V2" s="561"/>
    </row>
    <row r="3" spans="1:22" s="556" customFormat="1" x14ac:dyDescent="0.25">
      <c r="A3" s="696">
        <v>1</v>
      </c>
      <c r="B3" s="696">
        <v>2</v>
      </c>
      <c r="C3" s="696" t="str">
        <f>D3&amp;E3&amp;A3</f>
        <v>天涯月明章朔独还1</v>
      </c>
      <c r="D3" s="573" t="s">
        <v>10</v>
      </c>
      <c r="E3" s="573" t="s">
        <v>11</v>
      </c>
      <c r="F3" s="573" t="s">
        <v>1146</v>
      </c>
      <c r="G3" s="573">
        <f>VLOOKUP(E3,Sheet3!$C:$AP,40,0)*100+IF(A3=1,0,0)+IF(A3=2,1,0)+IF(A3=3,2,0)+IF(A3=4,3,0)</f>
        <v>201010100</v>
      </c>
      <c r="H3" s="573">
        <v>1</v>
      </c>
      <c r="I3" s="573">
        <v>0</v>
      </c>
      <c r="J3" s="573">
        <v>0</v>
      </c>
      <c r="K3" s="573"/>
      <c r="L3" s="573">
        <v>1</v>
      </c>
      <c r="M3" s="573">
        <v>1</v>
      </c>
      <c r="N3" s="573" t="str">
        <f>Q3&amp;R3&amp;S3&amp;T3&amp;U3&amp;V3</f>
        <v>20101011,1</v>
      </c>
      <c r="O3" s="573">
        <v>0</v>
      </c>
      <c r="P3" s="573">
        <v>-1</v>
      </c>
      <c r="Q3" s="696">
        <f>VLOOKUP(E3,Sheet3!$C:$AP,40,0)*10+IF(B3=1,0,0)+IF(B3=2,1,0)+IF(B3=3,2,0)+IF(B3=4,3,0)</f>
        <v>20101011</v>
      </c>
      <c r="R3" s="696" t="str">
        <f>IF(H3=1,",1","")</f>
        <v>,1</v>
      </c>
      <c r="S3" s="696" t="str">
        <f>IF(AND(H3=2,I3=1,J3="hp",L3=1,M3=2),",-1","")</f>
        <v/>
      </c>
      <c r="T3" s="696" t="str">
        <f>IF(AND(H3=2,I3=1,J3="hp",L3=1,M3=1),",(最大气血-hp)/最大气血*100","")</f>
        <v/>
      </c>
      <c r="U3" s="696" t="str">
        <f>IF(AND(H3=2,I3=1,J3="hp,(hp/气血值)&lt;=0.2",L3=1,M3=3),",气血值*1006","")</f>
        <v/>
      </c>
      <c r="V3" s="696"/>
    </row>
    <row r="4" spans="1:22" s="556" customFormat="1" x14ac:dyDescent="0.25">
      <c r="A4" s="696">
        <v>2</v>
      </c>
      <c r="B4" s="696">
        <v>4</v>
      </c>
      <c r="C4" s="696" t="str">
        <f>D4&amp;E4&amp;A4</f>
        <v>天涯月明章朔独还2</v>
      </c>
      <c r="D4" s="573" t="s">
        <v>10</v>
      </c>
      <c r="E4" s="573" t="s">
        <v>11</v>
      </c>
      <c r="F4" s="573" t="s">
        <v>1147</v>
      </c>
      <c r="G4" s="573">
        <f>VLOOKUP(E4,Sheet3!$C:$AP,40,0)*100+IF(A4=1,0,0)+IF(A4=2,1,0)+IF(A4=3,2,0)+IF(A4=4,3,0)</f>
        <v>201010101</v>
      </c>
      <c r="H4" s="573">
        <v>1</v>
      </c>
      <c r="I4" s="573">
        <v>0</v>
      </c>
      <c r="J4" s="573">
        <v>0</v>
      </c>
      <c r="K4" s="573"/>
      <c r="L4" s="573">
        <v>1</v>
      </c>
      <c r="M4" s="573">
        <v>1</v>
      </c>
      <c r="N4" s="573" t="str">
        <f>Q4&amp;R4&amp;S4&amp;T4&amp;U4&amp;V4</f>
        <v>20101013,1</v>
      </c>
      <c r="O4" s="573">
        <v>0</v>
      </c>
      <c r="P4" s="573">
        <v>-1</v>
      </c>
      <c r="Q4" s="696">
        <f>VLOOKUP(E4,Sheet3!$C:$AP,40,0)*10+IF(B4=1,0,0)+IF(B4=2,1,0)+IF(B4=3,2,0)+IF(B4=4,3,0)</f>
        <v>20101013</v>
      </c>
      <c r="R4" s="696" t="str">
        <f>IF(H4=1,",1","")</f>
        <v>,1</v>
      </c>
      <c r="S4" s="696" t="str">
        <f>IF(AND(H4=2,I4=1,J4="hp",L4=1,M4=2),",-1","")</f>
        <v/>
      </c>
      <c r="T4" s="696" t="str">
        <f>IF(AND(H4=2,I4=1,J4="hp",L4=1,M4=1),",(最大气血-hp)/最大气血*100","")</f>
        <v/>
      </c>
      <c r="U4" s="696" t="str">
        <f>IF(AND(H4=2,I4=1,J4="hp,(hp/气血值)&lt;=0.2",L4=1,M4=3),",气血值*1006","")</f>
        <v/>
      </c>
      <c r="V4" s="696"/>
    </row>
    <row r="5" spans="1:22" x14ac:dyDescent="0.25">
      <c r="A5" s="561">
        <v>1</v>
      </c>
      <c r="B5" s="561">
        <v>1</v>
      </c>
      <c r="C5" s="561" t="str">
        <f t="shared" ref="C5:C6" si="0">D5&amp;E5&amp;A5</f>
        <v>天涯月明章执无言1</v>
      </c>
      <c r="D5" s="573" t="s">
        <v>10</v>
      </c>
      <c r="E5" s="573" t="s">
        <v>12</v>
      </c>
      <c r="F5" s="573" t="s">
        <v>1148</v>
      </c>
      <c r="G5" s="573">
        <f>VLOOKUP(E5,Sheet3!$C:$AP,40,0)*100+IF(A5=1,0,0)+IF(A5=2,1,0)+IF(A5=3,2,0)+IF(A5=4,3,0)</f>
        <v>201010200</v>
      </c>
      <c r="H5" s="573">
        <v>1</v>
      </c>
      <c r="I5" s="573">
        <v>0</v>
      </c>
      <c r="J5" s="573">
        <v>0</v>
      </c>
      <c r="K5" s="573"/>
      <c r="L5" s="573">
        <v>1</v>
      </c>
      <c r="M5" s="573">
        <v>1</v>
      </c>
      <c r="N5" s="573" t="str">
        <f t="shared" ref="N5:N6" si="1">Q5&amp;R5&amp;S5&amp;T5&amp;U5&amp;V5</f>
        <v>20101020,1</v>
      </c>
      <c r="O5" s="573">
        <v>0</v>
      </c>
      <c r="P5" s="573">
        <v>-1</v>
      </c>
      <c r="Q5" s="561">
        <f>VLOOKUP(E5,Sheet3!$C:$AP,40,0)*10+IF(B5=1,0,0)+IF(B5=2,1,0)+IF(B5=3,2,0)+IF(B5=4,3,0)</f>
        <v>20101020</v>
      </c>
      <c r="R5" s="561" t="str">
        <f t="shared" ref="R5:R6" si="2">IF(H5=1,",1","")</f>
        <v>,1</v>
      </c>
      <c r="S5" s="561"/>
      <c r="T5" s="561"/>
      <c r="U5" s="561"/>
      <c r="V5" s="561"/>
    </row>
    <row r="6" spans="1:22" x14ac:dyDescent="0.25">
      <c r="A6" s="561">
        <v>1</v>
      </c>
      <c r="B6" s="561">
        <v>1</v>
      </c>
      <c r="C6" s="561" t="str">
        <f t="shared" si="0"/>
        <v>天涯月明章涯无书1</v>
      </c>
      <c r="D6" s="573" t="s">
        <v>10</v>
      </c>
      <c r="E6" s="573" t="s">
        <v>13</v>
      </c>
      <c r="F6" s="573" t="s">
        <v>1149</v>
      </c>
      <c r="G6" s="573">
        <f>VLOOKUP(E6,Sheet3!$C:$AP,40,0)*100+IF(A6=1,0,0)+IF(A6=2,1,0)+IF(A6=3,2,0)+IF(A6=4,3,0)</f>
        <v>201010300</v>
      </c>
      <c r="H6" s="573">
        <v>1</v>
      </c>
      <c r="I6" s="573">
        <v>0</v>
      </c>
      <c r="J6" s="573">
        <v>0</v>
      </c>
      <c r="K6" s="573"/>
      <c r="L6" s="573">
        <v>1</v>
      </c>
      <c r="M6" s="573">
        <v>1</v>
      </c>
      <c r="N6" s="573" t="str">
        <f t="shared" si="1"/>
        <v>20101030,1</v>
      </c>
      <c r="O6" s="573">
        <v>0</v>
      </c>
      <c r="P6" s="573">
        <v>-1</v>
      </c>
      <c r="Q6" s="561">
        <f>VLOOKUP(E6,Sheet3!$C:$AP,40,0)*10+IF(B6=1,0,0)+IF(B6=2,1,0)+IF(B6=3,2,0)+IF(B6=4,3,0)</f>
        <v>20101030</v>
      </c>
      <c r="R6" s="561" t="str">
        <f t="shared" si="2"/>
        <v>,1</v>
      </c>
      <c r="S6" s="561"/>
      <c r="T6" s="561"/>
      <c r="U6" s="561"/>
      <c r="V6" s="561"/>
    </row>
    <row r="7" spans="1:22" s="556" customFormat="1" x14ac:dyDescent="0.25">
      <c r="A7" s="696">
        <v>2</v>
      </c>
      <c r="B7" s="696">
        <v>2</v>
      </c>
      <c r="C7" s="696" t="str">
        <f t="shared" ref="C7:C274" si="3">D7&amp;E7&amp;A7</f>
        <v>天涯月明章晓月残星2</v>
      </c>
      <c r="D7" s="573" t="s">
        <v>10</v>
      </c>
      <c r="E7" s="573" t="s">
        <v>14</v>
      </c>
      <c r="F7" s="573" t="s">
        <v>1146</v>
      </c>
      <c r="G7" s="573">
        <f>VLOOKUP(E7,Sheet3!$C:$AP,40,0)*100+IF(A7=1,0,0)+IF(A7=2,1,0)+IF(A7=3,2,0)+IF(A7=4,3,0)</f>
        <v>201010401</v>
      </c>
      <c r="H7" s="573">
        <v>1</v>
      </c>
      <c r="I7" s="573">
        <v>0</v>
      </c>
      <c r="J7" s="573">
        <v>0</v>
      </c>
      <c r="K7" s="573"/>
      <c r="L7" s="573">
        <v>1</v>
      </c>
      <c r="M7" s="573">
        <v>1</v>
      </c>
      <c r="N7" s="573" t="str">
        <f t="shared" ref="N7:N274" si="4">Q7&amp;R7&amp;S7&amp;T7&amp;U7&amp;V7</f>
        <v>20101041,1</v>
      </c>
      <c r="O7" s="573">
        <v>0</v>
      </c>
      <c r="P7" s="573">
        <v>-1</v>
      </c>
      <c r="Q7" s="696">
        <f>VLOOKUP(E7,Sheet3!$C:$AP,40,0)*10+IF(B7=1,0,0)+IF(B7=2,1,0)+IF(B7=3,2,0)+IF(B7=4,3,0)</f>
        <v>20101041</v>
      </c>
      <c r="R7" s="696" t="str">
        <f t="shared" ref="R7:R274" si="5">IF(H7=1,",1","")</f>
        <v>,1</v>
      </c>
      <c r="S7" s="696" t="str">
        <f t="shared" ref="S7:S274" si="6">IF(AND(H7=2,I7=1,J7="hp",L7=1,M7=2),",-1","")</f>
        <v/>
      </c>
      <c r="T7" s="696" t="str">
        <f t="shared" ref="T7:T42" si="7">IF(AND(H7=2,I7=1,J7="hp",L7=1,M7=1),",(最大气血-hp)/最大气血*100","")</f>
        <v/>
      </c>
      <c r="U7" s="696" t="str">
        <f t="shared" ref="U7:U274" si="8">IF(AND(H7=2,I7=1,J7="hp,(hp/气血值)&lt;=0.2",L7=1,M7=3),"气血值*1006","")</f>
        <v/>
      </c>
      <c r="V7" s="696"/>
    </row>
    <row r="8" spans="1:22" s="556" customFormat="1" x14ac:dyDescent="0.25">
      <c r="A8" s="696">
        <v>3</v>
      </c>
      <c r="B8" s="696">
        <v>4</v>
      </c>
      <c r="C8" s="696" t="str">
        <f t="shared" ref="C8" si="9">D8&amp;E8&amp;A8</f>
        <v>天涯月明章晓月残星3</v>
      </c>
      <c r="D8" s="573" t="s">
        <v>10</v>
      </c>
      <c r="E8" s="573" t="s">
        <v>14</v>
      </c>
      <c r="F8" s="573" t="s">
        <v>1147</v>
      </c>
      <c r="G8" s="573">
        <f>VLOOKUP(E8,Sheet3!$C:$AP,40,0)*100+IF(A8=1,0,0)+IF(A8=2,1,0)+IF(A8=3,2,0)+IF(A8=4,3,0)</f>
        <v>201010402</v>
      </c>
      <c r="H8" s="573">
        <v>1</v>
      </c>
      <c r="I8" s="573">
        <v>0</v>
      </c>
      <c r="J8" s="573">
        <v>0</v>
      </c>
      <c r="K8" s="573"/>
      <c r="L8" s="573">
        <v>1</v>
      </c>
      <c r="M8" s="573">
        <v>1</v>
      </c>
      <c r="N8" s="573" t="str">
        <f t="shared" ref="N8" si="10">Q8&amp;R8&amp;S8&amp;T8&amp;U8&amp;V8</f>
        <v>20101043,1</v>
      </c>
      <c r="O8" s="573">
        <v>0</v>
      </c>
      <c r="P8" s="573">
        <v>-1</v>
      </c>
      <c r="Q8" s="696">
        <f>VLOOKUP(E8,Sheet3!$C:$AP,40,0)*10+IF(B8=1,0,0)+IF(B8=2,1,0)+IF(B8=3,2,0)+IF(B8=4,3,0)</f>
        <v>20101043</v>
      </c>
      <c r="R8" s="696" t="str">
        <f t="shared" ref="R8" si="11">IF(H8=1,",1","")</f>
        <v>,1</v>
      </c>
      <c r="S8" s="696" t="str">
        <f t="shared" ref="S8" si="12">IF(AND(H8=2,I8=1,J8="hp",L8=1,M8=2),",-1","")</f>
        <v/>
      </c>
      <c r="T8" s="696" t="str">
        <f t="shared" si="7"/>
        <v/>
      </c>
      <c r="U8" s="696" t="str">
        <f t="shared" ref="U8" si="13">IF(AND(H8=2,I8=1,J8="hp,(hp/气血值)&lt;=0.2",L8=1,M8=3),"气血值*1006","")</f>
        <v/>
      </c>
      <c r="V8" s="696"/>
    </row>
    <row r="9" spans="1:22" x14ac:dyDescent="0.25">
      <c r="A9" s="561">
        <v>4</v>
      </c>
      <c r="B9" s="561">
        <v>3</v>
      </c>
      <c r="C9" s="561" t="str">
        <f t="shared" si="3"/>
        <v>天涯月明章晓月残星4</v>
      </c>
      <c r="D9" s="573" t="s">
        <v>10</v>
      </c>
      <c r="E9" s="573" t="s">
        <v>14</v>
      </c>
      <c r="F9" s="573" t="s">
        <v>1150</v>
      </c>
      <c r="G9" s="573">
        <f>VLOOKUP(E9,Sheet3!$C:$AP,40,0)*100+IF(A9=1,0,0)+IF(A9=2,1,0)+IF(A9=3,2,0)+IF(A9=4,3,0)</f>
        <v>201010403</v>
      </c>
      <c r="H9" s="573">
        <v>1</v>
      </c>
      <c r="I9" s="573">
        <v>0</v>
      </c>
      <c r="J9" s="573">
        <v>0</v>
      </c>
      <c r="K9" s="573"/>
      <c r="L9" s="573">
        <v>1</v>
      </c>
      <c r="M9" s="573">
        <v>1</v>
      </c>
      <c r="N9" s="573" t="str">
        <f t="shared" si="4"/>
        <v>20101044,1</v>
      </c>
      <c r="O9" s="573">
        <v>0</v>
      </c>
      <c r="P9" s="573">
        <v>-1</v>
      </c>
      <c r="Q9" s="561">
        <v>20101044</v>
      </c>
      <c r="R9" s="561" t="str">
        <f t="shared" si="5"/>
        <v>,1</v>
      </c>
      <c r="S9" s="561" t="str">
        <f t="shared" si="6"/>
        <v/>
      </c>
      <c r="T9" s="561" t="str">
        <f t="shared" si="7"/>
        <v/>
      </c>
      <c r="U9" s="561" t="str">
        <f t="shared" si="8"/>
        <v/>
      </c>
      <c r="V9" s="561"/>
    </row>
    <row r="10" spans="1:22" x14ac:dyDescent="0.25">
      <c r="A10" s="561">
        <v>1</v>
      </c>
      <c r="B10" s="561">
        <v>1</v>
      </c>
      <c r="C10" s="561" t="str">
        <f t="shared" si="3"/>
        <v>天涯月明章人踟躇1</v>
      </c>
      <c r="D10" s="573" t="s">
        <v>10</v>
      </c>
      <c r="E10" s="573" t="s">
        <v>15</v>
      </c>
      <c r="F10" s="573" t="s">
        <v>1151</v>
      </c>
      <c r="G10" s="573">
        <f>VLOOKUP(E10,Sheet3!$C:$AP,40,0)*100+IF(A10=1,0,0)+IF(A10=2,1,0)+IF(A10=3,2,0)+IF(A10=4,3,0)</f>
        <v>201010500</v>
      </c>
      <c r="H10" s="573">
        <v>3</v>
      </c>
      <c r="I10" s="573">
        <v>1</v>
      </c>
      <c r="J10" s="573" t="s">
        <v>1152</v>
      </c>
      <c r="K10" s="573"/>
      <c r="L10" s="573">
        <v>1</v>
      </c>
      <c r="M10" s="573">
        <v>1</v>
      </c>
      <c r="N10" s="573" t="str">
        <f t="shared" si="4"/>
        <v>20101050,1</v>
      </c>
      <c r="O10" s="573">
        <v>0</v>
      </c>
      <c r="P10" s="573">
        <v>-1</v>
      </c>
      <c r="Q10" s="561">
        <f>VLOOKUP(E10,Sheet3!$C:$AP,40,0)*10+IF(B10=1,0,0)+IF(B10=2,1,0)+IF(B10=3,2,0)+IF(B10=4,3,0)</f>
        <v>20101050</v>
      </c>
      <c r="R10" s="561" t="str">
        <f>IF(H10=3,",1","")</f>
        <v>,1</v>
      </c>
      <c r="S10" s="561" t="str">
        <f t="shared" si="6"/>
        <v/>
      </c>
      <c r="T10" s="561" t="str">
        <f t="shared" ref="T10" si="14">IF(AND(H10=2,I10=1,J10="hp",L10=1,M10=1),",(最大气血-hp)/最大气血*100","")</f>
        <v/>
      </c>
      <c r="U10" s="561" t="str">
        <f t="shared" si="8"/>
        <v/>
      </c>
      <c r="V10" s="561"/>
    </row>
    <row r="11" spans="1:22" x14ac:dyDescent="0.25">
      <c r="A11" s="561">
        <v>1</v>
      </c>
      <c r="B11" s="561">
        <v>1</v>
      </c>
      <c r="C11" s="561" t="str">
        <f t="shared" ref="C11:C13" si="15">D11&amp;E11&amp;A11</f>
        <v>天涯月明章携吴钩1</v>
      </c>
      <c r="D11" s="573" t="s">
        <v>10</v>
      </c>
      <c r="E11" s="573" t="s">
        <v>16</v>
      </c>
      <c r="F11" s="573" t="s">
        <v>1153</v>
      </c>
      <c r="G11" s="573">
        <f>VLOOKUP(E11,Sheet3!$C:$AP,40,0)*100+IF(A11=1,0,0)+IF(A11=2,1,0)+IF(A11=3,2,0)+IF(A11=4,3,0)</f>
        <v>201010600</v>
      </c>
      <c r="H11" s="573">
        <v>8</v>
      </c>
      <c r="I11" s="573">
        <v>1</v>
      </c>
      <c r="J11" s="573">
        <v>1020401</v>
      </c>
      <c r="K11" s="573"/>
      <c r="L11" s="573">
        <v>1</v>
      </c>
      <c r="M11" s="573">
        <v>1</v>
      </c>
      <c r="N11" s="573" t="str">
        <f t="shared" ref="N11:N13" si="16">Q11&amp;R11&amp;S11&amp;T11&amp;U11&amp;V11</f>
        <v>20101060,1</v>
      </c>
      <c r="O11" s="573">
        <v>0</v>
      </c>
      <c r="P11" s="573">
        <v>-1</v>
      </c>
      <c r="Q11" s="561">
        <f>VLOOKUP(E11,Sheet3!$C:$AP,40,0)*10+IF(B11=1,0,0)+IF(B11=2,1,0)+IF(B11=3,2,0)+IF(B11=4,3,0)</f>
        <v>20101060</v>
      </c>
      <c r="R11" s="561" t="str">
        <f>IF(H11=8,",1","")</f>
        <v>,1</v>
      </c>
      <c r="S11" s="561" t="str">
        <f t="shared" ref="S11:S13" si="17">IF(AND(H11=2,I11=1,J11="hp",L11=1,M11=2),",-1","")</f>
        <v/>
      </c>
      <c r="T11" s="561" t="str">
        <f t="shared" si="7"/>
        <v/>
      </c>
      <c r="U11" s="561" t="str">
        <f t="shared" ref="U11:U13" si="18">IF(AND(H11=2,I11=1,J11="hp,(hp/气血值)&lt;=0.2",L11=1,M11=3),"气血值*1006","")</f>
        <v/>
      </c>
      <c r="V11" s="561"/>
    </row>
    <row r="12" spans="1:22" x14ac:dyDescent="0.25">
      <c r="A12" s="561">
        <v>2</v>
      </c>
      <c r="B12" s="561">
        <v>2</v>
      </c>
      <c r="C12" s="561" t="str">
        <f t="shared" si="15"/>
        <v>天涯月明章携吴钩2</v>
      </c>
      <c r="D12" s="573" t="s">
        <v>10</v>
      </c>
      <c r="E12" s="573" t="s">
        <v>16</v>
      </c>
      <c r="F12" s="573" t="s">
        <v>1154</v>
      </c>
      <c r="G12" s="573">
        <f>VLOOKUP(E12,Sheet3!$C:$AP,40,0)*100+IF(A12=1,0,0)+IF(A12=2,1,0)+IF(A12=3,2,0)+IF(A12=4,3,0)</f>
        <v>201010601</v>
      </c>
      <c r="H12" s="573">
        <v>8</v>
      </c>
      <c r="I12" s="573">
        <v>1</v>
      </c>
      <c r="J12" s="573">
        <v>1020403</v>
      </c>
      <c r="K12" s="573"/>
      <c r="L12" s="573">
        <v>1</v>
      </c>
      <c r="M12" s="573">
        <v>1</v>
      </c>
      <c r="N12" s="573" t="str">
        <f t="shared" si="16"/>
        <v>20101061,1</v>
      </c>
      <c r="O12" s="573">
        <v>0</v>
      </c>
      <c r="P12" s="573">
        <v>-1</v>
      </c>
      <c r="Q12" s="561">
        <f>VLOOKUP(E12,Sheet3!$C:$AP,40,0)*10+IF(B12=1,0,0)+IF(B12=2,1,0)+IF(B12=3,2,0)+IF(B12=4,3,0)</f>
        <v>20101061</v>
      </c>
      <c r="R12" s="561" t="str">
        <f>IF(H12=8,",1","")</f>
        <v>,1</v>
      </c>
      <c r="S12" s="561" t="str">
        <f t="shared" si="17"/>
        <v/>
      </c>
      <c r="T12" s="561" t="str">
        <f t="shared" si="7"/>
        <v/>
      </c>
      <c r="U12" s="561" t="str">
        <f t="shared" si="18"/>
        <v/>
      </c>
      <c r="V12" s="561"/>
    </row>
    <row r="13" spans="1:22" x14ac:dyDescent="0.25">
      <c r="A13" s="561">
        <v>3</v>
      </c>
      <c r="B13" s="561">
        <v>3</v>
      </c>
      <c r="C13" s="561" t="str">
        <f t="shared" si="15"/>
        <v>天涯月明章携吴钩3</v>
      </c>
      <c r="D13" s="573" t="s">
        <v>10</v>
      </c>
      <c r="E13" s="573" t="s">
        <v>16</v>
      </c>
      <c r="F13" s="573" t="s">
        <v>1155</v>
      </c>
      <c r="G13" s="573">
        <f>VLOOKUP(E13,Sheet3!$C:$AP,40,0)*100+IF(A13=1,0,0)+IF(A13=2,1,0)+IF(A13=3,2,0)+IF(A13=4,3,0)</f>
        <v>201010602</v>
      </c>
      <c r="H13" s="573">
        <v>8</v>
      </c>
      <c r="I13" s="573">
        <v>1</v>
      </c>
      <c r="J13" s="573" t="s">
        <v>1156</v>
      </c>
      <c r="K13" s="573"/>
      <c r="L13" s="573">
        <v>1</v>
      </c>
      <c r="M13" s="573">
        <v>1</v>
      </c>
      <c r="N13" s="573" t="str">
        <f t="shared" si="16"/>
        <v>20101062,1</v>
      </c>
      <c r="O13" s="573">
        <v>0</v>
      </c>
      <c r="P13" s="573">
        <v>-1</v>
      </c>
      <c r="Q13" s="561">
        <f>VLOOKUP(E13,Sheet3!$C:$AP,40,0)*10+IF(B13=1,0,0)+IF(B13=2,1,0)+IF(B13=3,2,0)+IF(B13=4,3,0)</f>
        <v>20101062</v>
      </c>
      <c r="R13" s="561" t="str">
        <f>IF(H13=8,",1","")</f>
        <v>,1</v>
      </c>
      <c r="S13" s="561" t="str">
        <f t="shared" si="17"/>
        <v/>
      </c>
      <c r="T13" s="561" t="str">
        <f t="shared" si="7"/>
        <v/>
      </c>
      <c r="U13" s="561" t="str">
        <f t="shared" si="18"/>
        <v/>
      </c>
      <c r="V13" s="561"/>
    </row>
    <row r="14" spans="1:22" s="556" customFormat="1" x14ac:dyDescent="0.25">
      <c r="A14" s="696">
        <v>2</v>
      </c>
      <c r="B14" s="696">
        <v>2</v>
      </c>
      <c r="C14" s="696" t="str">
        <f t="shared" si="3"/>
        <v>天涯月明章折桂枝2</v>
      </c>
      <c r="D14" s="573" t="s">
        <v>10</v>
      </c>
      <c r="E14" s="573" t="s">
        <v>17</v>
      </c>
      <c r="F14" s="573" t="s">
        <v>1146</v>
      </c>
      <c r="G14" s="573">
        <f>VLOOKUP(E14,Sheet3!$C:$AP,40,0)*100+IF(A14=1,0,0)+IF(A14=2,1,0)+IF(A14=3,2,0)+IF(A14=4,3,0)</f>
        <v>201010701</v>
      </c>
      <c r="H14" s="573">
        <v>1</v>
      </c>
      <c r="I14" s="573">
        <v>0</v>
      </c>
      <c r="J14" s="573">
        <v>0</v>
      </c>
      <c r="K14" s="573"/>
      <c r="L14" s="573">
        <v>1</v>
      </c>
      <c r="M14" s="573">
        <v>1</v>
      </c>
      <c r="N14" s="573" t="str">
        <f t="shared" si="4"/>
        <v>20101071,1</v>
      </c>
      <c r="O14" s="573">
        <v>0</v>
      </c>
      <c r="P14" s="573">
        <v>-1</v>
      </c>
      <c r="Q14" s="696">
        <f>VLOOKUP(E14,Sheet3!$C:$AP,40,0)*10+IF(B14=1,0,0)+IF(B14=2,1,0)+IF(B14=3,2,0)+IF(B14=4,3,0)</f>
        <v>20101071</v>
      </c>
      <c r="R14" s="696" t="str">
        <f t="shared" si="5"/>
        <v>,1</v>
      </c>
      <c r="S14" s="696" t="str">
        <f t="shared" si="6"/>
        <v/>
      </c>
      <c r="T14" s="696" t="str">
        <f t="shared" si="7"/>
        <v/>
      </c>
      <c r="U14" s="696" t="str">
        <f t="shared" si="8"/>
        <v/>
      </c>
      <c r="V14" s="696"/>
    </row>
    <row r="15" spans="1:22" s="556" customFormat="1" x14ac:dyDescent="0.25">
      <c r="A15" s="696">
        <v>3</v>
      </c>
      <c r="B15" s="696">
        <v>4</v>
      </c>
      <c r="C15" s="696" t="str">
        <f t="shared" ref="C15" si="19">D15&amp;E15&amp;A15</f>
        <v>天涯月明章折桂枝3</v>
      </c>
      <c r="D15" s="573" t="s">
        <v>10</v>
      </c>
      <c r="E15" s="573" t="s">
        <v>17</v>
      </c>
      <c r="F15" s="573" t="s">
        <v>1147</v>
      </c>
      <c r="G15" s="573">
        <f>VLOOKUP(E15,Sheet3!$C:$AP,40,0)*100+IF(A15=1,0,0)+IF(A15=2,1,0)+IF(A15=3,2,0)+IF(A15=4,3,0)</f>
        <v>201010702</v>
      </c>
      <c r="H15" s="573">
        <v>1</v>
      </c>
      <c r="I15" s="573">
        <v>0</v>
      </c>
      <c r="J15" s="573">
        <v>0</v>
      </c>
      <c r="K15" s="573"/>
      <c r="L15" s="573">
        <v>1</v>
      </c>
      <c r="M15" s="573">
        <v>1</v>
      </c>
      <c r="N15" s="573" t="str">
        <f t="shared" ref="N15" si="20">Q15&amp;R15&amp;S15&amp;T15&amp;U15&amp;V15</f>
        <v>20101073,1</v>
      </c>
      <c r="O15" s="573">
        <v>0</v>
      </c>
      <c r="P15" s="573">
        <v>-1</v>
      </c>
      <c r="Q15" s="696">
        <f>VLOOKUP(E15,Sheet3!$C:$AP,40,0)*10+IF(B15=1,0,0)+IF(B15=2,1,0)+IF(B15=3,2,0)+IF(B15=4,3,0)</f>
        <v>20101073</v>
      </c>
      <c r="R15" s="696" t="str">
        <f t="shared" ref="R15" si="21">IF(H15=1,",1","")</f>
        <v>,1</v>
      </c>
      <c r="S15" s="696"/>
      <c r="T15" s="696" t="str">
        <f t="shared" si="7"/>
        <v/>
      </c>
      <c r="U15" s="696" t="str">
        <f t="shared" ref="U15" si="22">IF(AND(H15=2,I15=1,J15="hp,(hp/气血值)&lt;=0.2",L15=1,M15=3),"气血值*1006","")</f>
        <v/>
      </c>
      <c r="V15" s="696"/>
    </row>
    <row r="16" spans="1:22" x14ac:dyDescent="0.25">
      <c r="A16" s="561">
        <v>4</v>
      </c>
      <c r="B16" s="561">
        <v>5</v>
      </c>
      <c r="C16" s="561" t="str">
        <f t="shared" si="3"/>
        <v>天涯月明章折桂枝4</v>
      </c>
      <c r="D16" s="573" t="s">
        <v>10</v>
      </c>
      <c r="E16" s="573" t="s">
        <v>17</v>
      </c>
      <c r="F16" s="573" t="s">
        <v>1150</v>
      </c>
      <c r="G16" s="573">
        <f>VLOOKUP(E16,Sheet3!$C:$AP,40,0)*100+IF(A16=1,0,0)+IF(A16=2,1,0)+IF(A16=3,2,0)+IF(A16=4,3,0)</f>
        <v>201010703</v>
      </c>
      <c r="H16" s="573">
        <v>1</v>
      </c>
      <c r="I16" s="573">
        <v>0</v>
      </c>
      <c r="J16" s="573">
        <v>0</v>
      </c>
      <c r="K16" s="573"/>
      <c r="L16" s="573">
        <v>1</v>
      </c>
      <c r="M16" s="573">
        <v>1</v>
      </c>
      <c r="N16" s="573" t="str">
        <f t="shared" si="4"/>
        <v>20101074,1</v>
      </c>
      <c r="O16" s="573">
        <v>0</v>
      </c>
      <c r="P16" s="573">
        <v>-1</v>
      </c>
      <c r="Q16" s="561">
        <v>20101074</v>
      </c>
      <c r="R16" s="561" t="str">
        <f t="shared" si="5"/>
        <v>,1</v>
      </c>
      <c r="S16" s="561" t="str">
        <f t="shared" si="6"/>
        <v/>
      </c>
      <c r="T16" s="561" t="str">
        <f t="shared" si="7"/>
        <v/>
      </c>
      <c r="U16" s="561" t="str">
        <f t="shared" si="8"/>
        <v/>
      </c>
      <c r="V16" s="561" t="str">
        <f t="shared" ref="V16:V118" si="23">IF(AND(H16=1,I16=0,J16=0,L16=1,M16=3),"-(hp*0.1)","")</f>
        <v/>
      </c>
    </row>
    <row r="17" spans="1:22" s="556" customFormat="1" x14ac:dyDescent="0.25">
      <c r="A17" s="696">
        <v>1</v>
      </c>
      <c r="B17" s="696">
        <v>2</v>
      </c>
      <c r="C17" s="696" t="str">
        <f t="shared" ref="C17" si="24">D17&amp;E17&amp;A17</f>
        <v>天涯月明章天涯共此1</v>
      </c>
      <c r="D17" s="573" t="s">
        <v>10</v>
      </c>
      <c r="E17" s="573" t="s">
        <v>1157</v>
      </c>
      <c r="F17" s="573" t="s">
        <v>1146</v>
      </c>
      <c r="G17" s="573">
        <f>VLOOKUP(E17,Sheet3!$C:$AP,40,0)*100+IF(A17=1,0,0)+IF(A17=2,1,0)+IF(A17=3,2,0)+IF(A17=4,3,0)</f>
        <v>201010800</v>
      </c>
      <c r="H17" s="573">
        <v>1</v>
      </c>
      <c r="I17" s="573">
        <v>0</v>
      </c>
      <c r="J17" s="573">
        <v>0</v>
      </c>
      <c r="K17" s="573"/>
      <c r="L17" s="573">
        <v>1</v>
      </c>
      <c r="M17" s="573">
        <v>1</v>
      </c>
      <c r="N17" s="573" t="str">
        <f t="shared" ref="N17" si="25">Q17&amp;R17&amp;S17&amp;T17&amp;U17&amp;V17</f>
        <v>20101081,1</v>
      </c>
      <c r="O17" s="573">
        <v>0</v>
      </c>
      <c r="P17" s="573">
        <v>-1</v>
      </c>
      <c r="Q17" s="696">
        <f>VLOOKUP(E17,Sheet3!$C:$AP,40,0)*10+IF(B17=1,0,0)+IF(B17=2,1,0)+IF(B17=3,2,0)+IF(B17=4,3,0)</f>
        <v>20101081</v>
      </c>
      <c r="R17" s="696" t="str">
        <f t="shared" ref="R17" si="26">IF(H17=1,",1","")</f>
        <v>,1</v>
      </c>
      <c r="S17" s="696" t="str">
        <f t="shared" ref="S17" si="27">IF(AND(H17=2,I17=1,J17="hp",L17=1,M17=2),",-1","")</f>
        <v/>
      </c>
      <c r="T17" s="696" t="str">
        <f t="shared" si="7"/>
        <v/>
      </c>
      <c r="U17" s="696" t="str">
        <f t="shared" ref="U17" si="28">IF(AND(H17=2,I17=1,J17="hp,(hp/气血值)&lt;=0.2",L17=1,M17=3),"气血值*1006","")</f>
        <v/>
      </c>
      <c r="V17" s="696" t="str">
        <f t="shared" ref="V17" si="29">IF(AND(H17=1,I17=0,J17=0,L17=1,M17=3),"-(hp*0.1)","")</f>
        <v/>
      </c>
    </row>
    <row r="18" spans="1:22" x14ac:dyDescent="0.25">
      <c r="A18" s="561">
        <v>3</v>
      </c>
      <c r="B18" s="561">
        <v>4</v>
      </c>
      <c r="C18" s="561" t="str">
        <f t="shared" ref="C18" si="30">D18&amp;E18&amp;A18</f>
        <v>天涯月明章天涯共此3</v>
      </c>
      <c r="D18" s="573" t="s">
        <v>10</v>
      </c>
      <c r="E18" s="573" t="s">
        <v>1157</v>
      </c>
      <c r="F18" s="573" t="s">
        <v>1153</v>
      </c>
      <c r="G18" s="573">
        <f>VLOOKUP(E18,Sheet3!$C:$AP,40,0)*100+IF(A18=1,0,0)+IF(A18=2,1,0)+IF(A18=3,2,0)+IF(A18=4,3,0)</f>
        <v>201010802</v>
      </c>
      <c r="H18" s="573">
        <v>8</v>
      </c>
      <c r="I18" s="573">
        <v>1</v>
      </c>
      <c r="J18" s="573">
        <v>1020401</v>
      </c>
      <c r="K18" s="573"/>
      <c r="L18" s="573">
        <v>1</v>
      </c>
      <c r="M18" s="573">
        <v>1</v>
      </c>
      <c r="N18" s="573" t="str">
        <f t="shared" ref="N18:N20" si="31">Q18&amp;R18&amp;S18&amp;T18&amp;U18&amp;V18</f>
        <v>20101083,1</v>
      </c>
      <c r="O18" s="573">
        <v>0</v>
      </c>
      <c r="P18" s="573">
        <v>-1</v>
      </c>
      <c r="Q18" s="561">
        <f>VLOOKUP(E18,Sheet3!$C:$AP,40,0)*10+IF(B18=1,0,0)+IF(B18=2,1,0)+IF(B18=3,2,0)+IF(B18=4,3,0)</f>
        <v>20101083</v>
      </c>
      <c r="R18" s="561" t="str">
        <f>IF(H18=8,",1","")</f>
        <v>,1</v>
      </c>
      <c r="S18" s="561" t="str">
        <f t="shared" ref="S18" si="32">IF(AND(H18=2,I18=1,J18="hp",L18=1,M18=2),",-1","")</f>
        <v/>
      </c>
      <c r="T18" s="561" t="str">
        <f t="shared" si="7"/>
        <v/>
      </c>
      <c r="U18" s="561" t="str">
        <f t="shared" ref="U18" si="33">IF(AND(H18=2,I18=1,J18="hp,(hp/气血值)&lt;=0.2",L18=1,M18=3),"气血值*1006","")</f>
        <v/>
      </c>
      <c r="V18" s="561" t="str">
        <f t="shared" ref="V18" si="34">IF(AND(H18=1,I18=0,J18=0,L18=1,M18=3),"-(hp*0.1)","")</f>
        <v/>
      </c>
    </row>
    <row r="19" spans="1:22" x14ac:dyDescent="0.25">
      <c r="A19" s="561">
        <v>4</v>
      </c>
      <c r="B19" s="561">
        <v>5</v>
      </c>
      <c r="C19" s="561" t="str">
        <f t="shared" ref="C19" si="35">D19&amp;E19&amp;A19</f>
        <v>天涯月明章天涯共此4</v>
      </c>
      <c r="D19" s="573" t="s">
        <v>10</v>
      </c>
      <c r="E19" s="573" t="s">
        <v>1157</v>
      </c>
      <c r="F19" s="573" t="s">
        <v>1154</v>
      </c>
      <c r="G19" s="573">
        <f>VLOOKUP(E19,Sheet3!$C:$AP,40,0)*100+IF(A19=1,0,0)+IF(A19=2,1,0)+IF(A19=3,2,0)+IF(A19=4,3,0)</f>
        <v>201010803</v>
      </c>
      <c r="H19" s="573">
        <v>8</v>
      </c>
      <c r="I19" s="573">
        <v>1</v>
      </c>
      <c r="J19" s="573">
        <v>1020403</v>
      </c>
      <c r="K19" s="573"/>
      <c r="L19" s="573">
        <v>1</v>
      </c>
      <c r="M19" s="573">
        <v>1</v>
      </c>
      <c r="N19" s="573" t="str">
        <f t="shared" si="31"/>
        <v>20101084,1</v>
      </c>
      <c r="O19" s="573">
        <v>0</v>
      </c>
      <c r="P19" s="573">
        <v>-1</v>
      </c>
      <c r="Q19" s="561">
        <f>VLOOKUP(E19,Sheet3!$C:$AP,40,0)*10+IF(B19=1,0,0)+IF(B19=2,1,0)+IF(B19=3,2,0)+IF(B19=4,3,0)+IF(B19=5,4,0)+IF(B19=6,5,0)</f>
        <v>20101084</v>
      </c>
      <c r="R19" s="561" t="str">
        <f>IF(H19=8,",1","")</f>
        <v>,1</v>
      </c>
      <c r="S19" s="561" t="str">
        <f t="shared" ref="S19" si="36">IF(AND(H19=2,I19=1,J19="hp",L19=1,M19=2),",-1","")</f>
        <v/>
      </c>
      <c r="T19" s="561" t="str">
        <f t="shared" si="7"/>
        <v/>
      </c>
      <c r="U19" s="561" t="str">
        <f t="shared" ref="U19" si="37">IF(AND(H19=2,I19=1,J19="hp,(hp/气血值)&lt;=0.2",L19=1,M19=3),"气血值*1006","")</f>
        <v/>
      </c>
      <c r="V19" s="561" t="str">
        <f t="shared" ref="V19" si="38">IF(AND(H19=1,I19=0,J19=0,L19=1,M19=3),"-(hp*0.1)","")</f>
        <v/>
      </c>
    </row>
    <row r="20" spans="1:22" x14ac:dyDescent="0.25">
      <c r="A20" s="561">
        <v>5</v>
      </c>
      <c r="B20" s="561">
        <v>6</v>
      </c>
      <c r="C20" s="561" t="str">
        <f t="shared" ref="C20:C26" si="39">D20&amp;E20&amp;A20</f>
        <v>天涯月明章天涯共此5</v>
      </c>
      <c r="D20" s="573" t="s">
        <v>10</v>
      </c>
      <c r="E20" s="573" t="s">
        <v>1157</v>
      </c>
      <c r="F20" s="573" t="s">
        <v>1155</v>
      </c>
      <c r="G20" s="573">
        <f>VLOOKUP(E20,Sheet3!$C:$AP,40,0)*100+IF(A20=1,0,0)+IF(A20=2,1,0)+IF(A20=3,2,0)+IF(A20=4,3,0)+IF(A20=5,4,0)</f>
        <v>201010804</v>
      </c>
      <c r="H20" s="573">
        <v>8</v>
      </c>
      <c r="I20" s="573">
        <v>1</v>
      </c>
      <c r="J20" s="573" t="s">
        <v>1156</v>
      </c>
      <c r="K20" s="573"/>
      <c r="L20" s="573">
        <v>1</v>
      </c>
      <c r="M20" s="573">
        <v>1</v>
      </c>
      <c r="N20" s="573" t="str">
        <f t="shared" si="31"/>
        <v>20101085,1</v>
      </c>
      <c r="O20" s="573">
        <v>0</v>
      </c>
      <c r="P20" s="573">
        <v>-1</v>
      </c>
      <c r="Q20" s="561">
        <f>VLOOKUP(E20,Sheet3!$C:$AP,40,0)*10+IF(B20=1,0,0)+IF(B20=2,1,0)+IF(B20=3,2,0)+IF(B20=4,3,0)+IF(B20=5,4,0)+IF(B20=6,5,0)</f>
        <v>20101085</v>
      </c>
      <c r="R20" s="561" t="str">
        <f>IF(H20=8,",1","")</f>
        <v>,1</v>
      </c>
      <c r="S20" s="561" t="str">
        <f t="shared" ref="S20:S26" si="40">IF(AND(H20=2,I20=1,J20="hp",L20=1,M20=2),",-1","")</f>
        <v/>
      </c>
      <c r="T20" s="561" t="str">
        <f t="shared" si="7"/>
        <v/>
      </c>
      <c r="U20" s="561" t="str">
        <f t="shared" ref="U20:U26" si="41">IF(AND(H20=2,I20=1,J20="hp,(hp/气血值)&lt;=0.2",L20=1,M20=3),"气血值*1006","")</f>
        <v/>
      </c>
      <c r="V20" s="561" t="str">
        <f t="shared" ref="V20" si="42">IF(AND(H20=1,I20=0,J20=0,L20=1,M20=3),"-(hp*0.1)","")</f>
        <v/>
      </c>
    </row>
    <row r="21" spans="1:22" s="556" customFormat="1" x14ac:dyDescent="0.25">
      <c r="A21" s="696">
        <v>7</v>
      </c>
      <c r="B21" s="696">
        <v>8</v>
      </c>
      <c r="C21" s="696" t="str">
        <f t="shared" si="39"/>
        <v>天涯月明章晓月残星7</v>
      </c>
      <c r="D21" s="573" t="s">
        <v>10</v>
      </c>
      <c r="E21" s="573" t="s">
        <v>14</v>
      </c>
      <c r="F21" s="573" t="s">
        <v>1147</v>
      </c>
      <c r="G21" s="573">
        <v>201010405</v>
      </c>
      <c r="H21" s="573">
        <v>1</v>
      </c>
      <c r="I21" s="573">
        <v>0</v>
      </c>
      <c r="J21" s="573">
        <v>0</v>
      </c>
      <c r="K21" s="573"/>
      <c r="L21" s="573">
        <v>1</v>
      </c>
      <c r="M21" s="573">
        <v>1</v>
      </c>
      <c r="N21" s="573" t="s">
        <v>1158</v>
      </c>
      <c r="O21" s="573">
        <v>0</v>
      </c>
      <c r="P21" s="573">
        <v>-1</v>
      </c>
      <c r="Q21" s="696">
        <f>VLOOKUP(E21,Sheet3!$C:$AP,40,0)*10+IF(B21=1,0,0)+IF(B21=2,1,0)+IF(B21=3,2,0)+IF(B21=4,3,0)</f>
        <v>20101040</v>
      </c>
      <c r="R21" s="696" t="str">
        <f t="shared" ref="R21:R27" si="43">IF(H21=1,",1","")</f>
        <v>,1</v>
      </c>
      <c r="S21" s="696" t="str">
        <f t="shared" si="40"/>
        <v/>
      </c>
      <c r="T21" s="696" t="str">
        <f t="shared" si="7"/>
        <v/>
      </c>
      <c r="U21" s="696" t="str">
        <f t="shared" si="41"/>
        <v/>
      </c>
      <c r="V21" s="696"/>
    </row>
    <row r="22" spans="1:22" x14ac:dyDescent="0.25">
      <c r="A22" s="561">
        <v>1</v>
      </c>
      <c r="B22" s="561">
        <v>1</v>
      </c>
      <c r="C22" s="561" t="str">
        <f t="shared" si="39"/>
        <v>天涯月明章共此时1</v>
      </c>
      <c r="D22" s="573" t="s">
        <v>10</v>
      </c>
      <c r="E22" s="573" t="s">
        <v>18</v>
      </c>
      <c r="F22" s="573"/>
      <c r="G22" s="573">
        <f>VLOOKUP(E22,Sheet3!$C:$AP,40,0)*100+IF(A22=1,0,0)+IF(A22=2,1,0)+IF(A22=3,2,0)+IF(A22=4,3,0)</f>
        <v>201010900</v>
      </c>
      <c r="H22" s="573">
        <v>1</v>
      </c>
      <c r="I22" s="573">
        <v>0</v>
      </c>
      <c r="J22" s="573">
        <v>0</v>
      </c>
      <c r="K22" s="573"/>
      <c r="L22" s="573">
        <v>1</v>
      </c>
      <c r="M22" s="573">
        <v>1</v>
      </c>
      <c r="N22" s="573" t="str">
        <f t="shared" ref="N22:N23" si="44">Q22&amp;R22&amp;S22&amp;T22&amp;U22&amp;V22</f>
        <v>20101090,1</v>
      </c>
      <c r="O22" s="573">
        <v>0</v>
      </c>
      <c r="P22" s="573">
        <v>-1</v>
      </c>
      <c r="Q22" s="561">
        <f>VLOOKUP(E22,Sheet3!$C:$AP,40,0)*10+IF(B22=1,0,0)+IF(B22=2,1,0)+IF(B22=3,2,0)+IF(B22=4,3,0)+IF(B22=5,4,0)+IF(B22=6,5,0)</f>
        <v>20101090</v>
      </c>
      <c r="R22" s="561" t="str">
        <f t="shared" si="43"/>
        <v>,1</v>
      </c>
      <c r="S22" s="561" t="str">
        <f t="shared" si="40"/>
        <v/>
      </c>
      <c r="T22" s="561" t="str">
        <f t="shared" ref="T22:T23" si="45">IF(AND(H22=2,I22=1,J22="hp",L22=1,M22=1),",(最大气血-hp)/最大气血*100","")</f>
        <v/>
      </c>
      <c r="U22" s="561" t="str">
        <f t="shared" si="41"/>
        <v/>
      </c>
      <c r="V22" s="561" t="str">
        <f t="shared" ref="V22:V23" si="46">IF(AND(H22=1,I22=0,J22=0,L22=1,M22=3),"-(hp*0.1)","")</f>
        <v/>
      </c>
    </row>
    <row r="23" spans="1:22" x14ac:dyDescent="0.25">
      <c r="A23" s="561">
        <v>1</v>
      </c>
      <c r="B23" s="561">
        <v>1</v>
      </c>
      <c r="C23" s="561" t="str">
        <f t="shared" si="39"/>
        <v>天涯月明章终慨叹1</v>
      </c>
      <c r="D23" s="573" t="s">
        <v>10</v>
      </c>
      <c r="E23" s="573" t="s">
        <v>977</v>
      </c>
      <c r="F23" s="573" t="s">
        <v>1150</v>
      </c>
      <c r="G23" s="573">
        <f>VLOOKUP(E23,Sheet3!$C:$AP,40,0)*100+IF(A23=1,0,0)+IF(A23=2,1,0)+IF(A23=3,2,0)+IF(A23=4,3,0)</f>
        <v>201011000</v>
      </c>
      <c r="H23" s="573">
        <v>1</v>
      </c>
      <c r="I23" s="573">
        <v>0</v>
      </c>
      <c r="J23" s="573">
        <v>0</v>
      </c>
      <c r="K23" s="573"/>
      <c r="L23" s="573">
        <v>1</v>
      </c>
      <c r="M23" s="573">
        <v>1</v>
      </c>
      <c r="N23" s="573" t="str">
        <f t="shared" si="44"/>
        <v>20101100,1</v>
      </c>
      <c r="O23" s="573">
        <v>0</v>
      </c>
      <c r="P23" s="573">
        <v>-1</v>
      </c>
      <c r="Q23" s="561">
        <f>VLOOKUP(E23,Sheet3!$C:$AP,40,0)*10+IF(B23=1,0,0)+IF(B23=2,1,0)+IF(B23=3,2,0)+IF(B23=4,3,0)+IF(B23=5,4,0)+IF(B23=6,5,0)</f>
        <v>20101100</v>
      </c>
      <c r="R23" s="561" t="str">
        <f t="shared" si="43"/>
        <v>,1</v>
      </c>
      <c r="S23" s="561" t="str">
        <f t="shared" si="40"/>
        <v/>
      </c>
      <c r="T23" s="561" t="str">
        <f t="shared" si="45"/>
        <v/>
      </c>
      <c r="U23" s="561" t="str">
        <f t="shared" si="41"/>
        <v/>
      </c>
      <c r="V23" s="561" t="str">
        <f t="shared" si="46"/>
        <v/>
      </c>
    </row>
    <row r="24" spans="1:22" x14ac:dyDescent="0.25">
      <c r="A24" s="561">
        <v>2</v>
      </c>
      <c r="B24" s="561">
        <v>2</v>
      </c>
      <c r="C24" s="561" t="str">
        <f t="shared" ref="C24" si="47">D24&amp;E24&amp;A24</f>
        <v>天涯月明章无名气2</v>
      </c>
      <c r="D24" s="573" t="s">
        <v>10</v>
      </c>
      <c r="E24" s="573" t="s">
        <v>978</v>
      </c>
      <c r="F24" s="573" t="s">
        <v>1146</v>
      </c>
      <c r="G24" s="573">
        <f>VLOOKUP(E24,Sheet3!$C:$AP,40,0)*100+IF(A24=1,0,0)+IF(A24=2,1,0)+IF(A24=3,2,0)+IF(A24=4,3,0)</f>
        <v>201011101</v>
      </c>
      <c r="H24" s="573">
        <v>1</v>
      </c>
      <c r="I24" s="573">
        <v>0</v>
      </c>
      <c r="J24" s="573">
        <v>0</v>
      </c>
      <c r="K24" s="573"/>
      <c r="L24" s="573">
        <v>1</v>
      </c>
      <c r="M24" s="573">
        <v>1</v>
      </c>
      <c r="N24" s="573" t="str">
        <f t="shared" ref="N24" si="48">Q24&amp;R24&amp;S24&amp;T24&amp;U24&amp;V24</f>
        <v>20101111,1</v>
      </c>
      <c r="O24" s="573">
        <v>0</v>
      </c>
      <c r="P24" s="573">
        <v>-1</v>
      </c>
      <c r="Q24" s="561">
        <f>VLOOKUP(E24,Sheet3!$C:$AP,40,0)*10+IF(B24=1,0,0)+IF(B24=2,1,0)+IF(B24=3,2,0)+IF(B24=4,3,0)+IF(B24=5,4,0)+IF(B24=6,5,0)</f>
        <v>20101111</v>
      </c>
      <c r="R24" s="561" t="str">
        <f t="shared" ref="R24" si="49">IF(H24=1,",1","")</f>
        <v>,1</v>
      </c>
      <c r="S24" s="561" t="str">
        <f t="shared" ref="S24" si="50">IF(AND(H24=2,I24=1,J24="hp",L24=1,M24=2),",-1","")</f>
        <v/>
      </c>
      <c r="T24" s="561" t="str">
        <f t="shared" ref="T24" si="51">IF(AND(H24=2,I24=1,J24="hp",L24=1,M24=1),",(最大气血-hp)/最大气血*100","")</f>
        <v/>
      </c>
      <c r="U24" s="561" t="str">
        <f t="shared" ref="U24" si="52">IF(AND(H24=2,I24=1,J24="hp,(hp/气血值)&lt;=0.2",L24=1,M24=3),"气血值*1006","")</f>
        <v/>
      </c>
      <c r="V24" s="561" t="str">
        <f t="shared" ref="V24" si="53">IF(AND(H24=1,I24=0,J24=0,L24=1,M24=3),"-(hp*0.1)","")</f>
        <v/>
      </c>
    </row>
    <row r="25" spans="1:22" x14ac:dyDescent="0.25">
      <c r="A25" s="561">
        <v>4</v>
      </c>
      <c r="B25" s="561">
        <v>4</v>
      </c>
      <c r="C25" s="561" t="str">
        <f t="shared" ref="C25" si="54">D25&amp;E25&amp;A25</f>
        <v>天涯月明章无名气4</v>
      </c>
      <c r="D25" s="573" t="s">
        <v>10</v>
      </c>
      <c r="E25" s="573" t="s">
        <v>978</v>
      </c>
      <c r="F25" s="573" t="s">
        <v>1147</v>
      </c>
      <c r="G25" s="573">
        <f>VLOOKUP(E25,Sheet3!$C:$AP,40,0)*100+IF(A25=1,0,0)+IF(A25=2,1,0)+IF(A25=3,2,0)+IF(A25=4,3,0)</f>
        <v>201011103</v>
      </c>
      <c r="H25" s="573">
        <v>1</v>
      </c>
      <c r="I25" s="573">
        <v>0</v>
      </c>
      <c r="J25" s="573">
        <v>0</v>
      </c>
      <c r="K25" s="573"/>
      <c r="L25" s="573">
        <v>1</v>
      </c>
      <c r="M25" s="573">
        <v>1</v>
      </c>
      <c r="N25" s="573" t="str">
        <f t="shared" ref="N25" si="55">Q25&amp;R25&amp;S25&amp;T25&amp;U25&amp;V25</f>
        <v>20101113,1</v>
      </c>
      <c r="O25" s="573">
        <v>0</v>
      </c>
      <c r="P25" s="573">
        <v>-1</v>
      </c>
      <c r="Q25" s="561">
        <f>VLOOKUP(E25,Sheet3!$C:$AP,40,0)*10+IF(B25=1,0,0)+IF(B25=2,1,0)+IF(B25=3,2,0)+IF(B25=4,3,0)+IF(B25=5,4,0)+IF(B25=6,5,0)</f>
        <v>20101113</v>
      </c>
      <c r="R25" s="561" t="str">
        <f t="shared" ref="R25" si="56">IF(H25=1,",1","")</f>
        <v>,1</v>
      </c>
      <c r="S25" s="561" t="str">
        <f t="shared" ref="S25" si="57">IF(AND(H25=2,I25=1,J25="hp",L25=1,M25=2),",-1","")</f>
        <v/>
      </c>
      <c r="T25" s="561" t="str">
        <f t="shared" ref="T25" si="58">IF(AND(H25=2,I25=1,J25="hp",L25=1,M25=1),",(最大气血-hp)/最大气血*100","")</f>
        <v/>
      </c>
      <c r="U25" s="561" t="str">
        <f t="shared" ref="U25" si="59">IF(AND(H25=2,I25=1,J25="hp,(hp/气血值)&lt;=0.2",L25=1,M25=3),"气血值*1006","")</f>
        <v/>
      </c>
      <c r="V25" s="561" t="str">
        <f t="shared" ref="V25" si="60">IF(AND(H25=1,I25=0,J25=0,L25=1,M25=3),"-(hp*0.1)","")</f>
        <v/>
      </c>
    </row>
    <row r="26" spans="1:22" x14ac:dyDescent="0.25">
      <c r="A26" s="561">
        <v>1</v>
      </c>
      <c r="B26" s="561">
        <v>1</v>
      </c>
      <c r="C26" s="561" t="str">
        <f t="shared" si="39"/>
        <v>嗤魔祭血真经嗤魔万化1</v>
      </c>
      <c r="D26" s="205" t="s">
        <v>19</v>
      </c>
      <c r="E26" s="205" t="s">
        <v>20</v>
      </c>
      <c r="F26" s="205" t="s">
        <v>1159</v>
      </c>
      <c r="G26" s="205">
        <f>VLOOKUP(E26,Sheet3!$C:$AP,40,0)*100+IF(A26=1,0,0)+IF(A26=2,1,0)+IF(A26=3,2,0)+IF(A26=4,3,0)</f>
        <v>201020100</v>
      </c>
      <c r="H26" s="205">
        <v>1</v>
      </c>
      <c r="I26" s="205">
        <v>0</v>
      </c>
      <c r="J26" s="205">
        <v>0</v>
      </c>
      <c r="K26" s="205"/>
      <c r="L26" s="205">
        <v>1</v>
      </c>
      <c r="M26" s="205">
        <v>1</v>
      </c>
      <c r="N26" s="205" t="str">
        <f t="shared" ref="N26" si="61">Q26&amp;R26&amp;S26&amp;T26&amp;U26&amp;V26</f>
        <v>20102010,1</v>
      </c>
      <c r="O26" s="205">
        <v>0</v>
      </c>
      <c r="P26" s="205">
        <v>-1</v>
      </c>
      <c r="Q26" s="561">
        <f>VLOOKUP(E26,Sheet3!$C:$AP,40,0)*10+IF(B26=1,0,0)+IF(B26=2,1,0)+IF(B26=3,2,0)+IF(B26=4,3,0)+IF(B26=5,4,0)+IF(B26=6,5,0)</f>
        <v>20102010</v>
      </c>
      <c r="R26" s="561" t="str">
        <f t="shared" si="43"/>
        <v>,1</v>
      </c>
      <c r="S26" s="561" t="str">
        <f t="shared" si="40"/>
        <v/>
      </c>
      <c r="T26" s="561" t="str">
        <f t="shared" si="7"/>
        <v/>
      </c>
      <c r="U26" s="561" t="str">
        <f t="shared" si="41"/>
        <v/>
      </c>
      <c r="V26" s="561" t="str">
        <f t="shared" ref="V26" si="62">IF(AND(H26=1,I26=0,J26=0,L26=1,M26=3),"-(hp*0.1)","")</f>
        <v/>
      </c>
    </row>
    <row r="27" spans="1:22" x14ac:dyDescent="0.25">
      <c r="A27" s="561">
        <v>2</v>
      </c>
      <c r="B27" s="561">
        <v>2</v>
      </c>
      <c r="C27" s="561" t="str">
        <f t="shared" si="3"/>
        <v>嗤魔祭血真经嗤魔万化2</v>
      </c>
      <c r="D27" s="205" t="s">
        <v>19</v>
      </c>
      <c r="E27" s="205" t="s">
        <v>20</v>
      </c>
      <c r="F27" s="205" t="s">
        <v>1150</v>
      </c>
      <c r="G27" s="205">
        <f>VLOOKUP(E27,Sheet3!$C:$AP,40,0)*100+IF(A27=1,0,0)+IF(A27=2,1,0)+IF(A27=3,2,0)+IF(A27=4,3,0)</f>
        <v>201020101</v>
      </c>
      <c r="H27" s="205">
        <v>1</v>
      </c>
      <c r="I27" s="205">
        <v>0</v>
      </c>
      <c r="J27" s="205">
        <v>0</v>
      </c>
      <c r="K27" s="205"/>
      <c r="L27" s="205">
        <v>1</v>
      </c>
      <c r="M27" s="205">
        <v>1</v>
      </c>
      <c r="N27" s="205" t="str">
        <f t="shared" ref="N27" si="63">Q27&amp;R27&amp;S27&amp;T27&amp;U27&amp;V27</f>
        <v>20102011,1</v>
      </c>
      <c r="O27" s="205">
        <v>0</v>
      </c>
      <c r="P27" s="205">
        <v>-1</v>
      </c>
      <c r="Q27" s="561">
        <f>VLOOKUP(E27,Sheet3!$C:$AP,40,0)*10+IF(B27=1,0,0)+IF(B27=2,1,0)+IF(B27=3,2,0)+IF(B27=4,3,0)+IF(B27=5,4,0)+IF(B27=6,5,0)</f>
        <v>20102011</v>
      </c>
      <c r="R27" s="561" t="str">
        <f t="shared" si="43"/>
        <v>,1</v>
      </c>
      <c r="S27" s="561" t="str">
        <f t="shared" si="6"/>
        <v/>
      </c>
      <c r="T27" s="561" t="str">
        <f t="shared" si="7"/>
        <v/>
      </c>
      <c r="U27" s="561" t="str">
        <f t="shared" si="8"/>
        <v/>
      </c>
      <c r="V27" s="561" t="str">
        <f t="shared" si="23"/>
        <v/>
      </c>
    </row>
    <row r="28" spans="1:22" x14ac:dyDescent="0.25">
      <c r="A28" s="561">
        <v>1</v>
      </c>
      <c r="B28" s="561">
        <v>1</v>
      </c>
      <c r="C28" s="561" t="str">
        <f t="shared" si="3"/>
        <v>嗤魔祭血真经鬼哭阴嚎1</v>
      </c>
      <c r="D28" s="205" t="s">
        <v>19</v>
      </c>
      <c r="E28" s="205" t="s">
        <v>21</v>
      </c>
      <c r="F28" s="205" t="s">
        <v>1160</v>
      </c>
      <c r="G28" s="205">
        <f>VLOOKUP(E28,Sheet3!$C:$AP,40,0)*100+IF(A28=1,0,0)+IF(A28=2,1,0)+IF(A28=3,2,0)+IF(A28=4,3,0)</f>
        <v>201020200</v>
      </c>
      <c r="H28" s="205">
        <v>9</v>
      </c>
      <c r="I28" s="205">
        <v>1</v>
      </c>
      <c r="J28" s="205">
        <v>9</v>
      </c>
      <c r="K28" s="205"/>
      <c r="L28" s="205">
        <v>1</v>
      </c>
      <c r="M28" s="205">
        <v>1</v>
      </c>
      <c r="N28" s="205" t="str">
        <f t="shared" ref="N28:N33" si="64">Q28&amp;R28&amp;S28&amp;T28&amp;U28&amp;V28</f>
        <v>20102020,1</v>
      </c>
      <c r="O28" s="205">
        <v>0</v>
      </c>
      <c r="P28" s="205">
        <v>-1</v>
      </c>
      <c r="Q28" s="561">
        <f>VLOOKUP(E28,Sheet3!$C:$AP,40,0)*10+IF(B28=1,0,0)+IF(B28=2,1,0)+IF(B28=3,2,0)+IF(B28=4,3,0)+IF(B28=5,4,0)+IF(B28=6,5,0)</f>
        <v>20102020</v>
      </c>
      <c r="R28" s="561" t="str">
        <f>IF(H28=9,",1","")</f>
        <v>,1</v>
      </c>
      <c r="S28" s="561" t="str">
        <f t="shared" si="6"/>
        <v/>
      </c>
      <c r="T28" s="561" t="str">
        <f t="shared" si="7"/>
        <v/>
      </c>
      <c r="U28" s="561" t="str">
        <f t="shared" si="8"/>
        <v/>
      </c>
      <c r="V28" s="561" t="str">
        <f t="shared" si="23"/>
        <v/>
      </c>
    </row>
    <row r="29" spans="1:22" x14ac:dyDescent="0.25">
      <c r="A29" s="561">
        <v>1</v>
      </c>
      <c r="B29" s="561">
        <v>1</v>
      </c>
      <c r="C29" s="561" t="str">
        <f>D29&amp;E29&amp;A29</f>
        <v>嗤魔祭血真经附疽黄泉1</v>
      </c>
      <c r="D29" s="205" t="s">
        <v>19</v>
      </c>
      <c r="E29" s="205" t="s">
        <v>22</v>
      </c>
      <c r="F29" s="205" t="s">
        <v>1161</v>
      </c>
      <c r="G29" s="205">
        <f>VLOOKUP(E29,Sheet3!$C:$AP,40,0)*100+IF(A29=1,0,0)+IF(A29=2,1,0)+IF(A29=3,2,0)+IF(A29=4,3,0)</f>
        <v>201020300</v>
      </c>
      <c r="H29" s="205">
        <v>13</v>
      </c>
      <c r="I29" s="205">
        <v>1</v>
      </c>
      <c r="J29" s="205" t="s">
        <v>1162</v>
      </c>
      <c r="K29" s="205"/>
      <c r="L29" s="205">
        <v>1</v>
      </c>
      <c r="M29" s="205">
        <v>2</v>
      </c>
      <c r="N29" s="205" t="str">
        <f t="shared" ref="N29" si="65">Q29&amp;R29&amp;S29&amp;T29&amp;U29&amp;V29</f>
        <v>20102030,-1</v>
      </c>
      <c r="O29" s="205">
        <v>0</v>
      </c>
      <c r="P29" s="205">
        <v>-1</v>
      </c>
      <c r="Q29" s="561">
        <f>VLOOKUP(E29,Sheet3!$C:$AP,40,0)*10+IF(B29=1,0,0)+IF(B29=2,1,0)+IF(B29=3,2,0)+IF(B29=4,3,0)+IF(B29=5,4,0)+IF(B29=6,5,0)</f>
        <v>20102030</v>
      </c>
      <c r="R29" s="561" t="str">
        <f>IF(H29=13,",-1","")</f>
        <v>,-1</v>
      </c>
      <c r="S29" s="561" t="str">
        <f>IF(AND(H29=2,I29=1,J29="hp",L29=1,M29=2),",-1","")</f>
        <v/>
      </c>
      <c r="T29" s="561" t="str">
        <f t="shared" si="7"/>
        <v/>
      </c>
      <c r="U29" s="561" t="str">
        <f>IF(AND(H29=2,I29=1,J29="hp,(hp/气血值)&lt;=0.2",L29=1,M29=3),"气血值*1006","")</f>
        <v/>
      </c>
      <c r="V29" s="561" t="str">
        <f t="shared" si="23"/>
        <v/>
      </c>
    </row>
    <row r="30" spans="1:22" x14ac:dyDescent="0.25">
      <c r="A30" s="561">
        <v>2</v>
      </c>
      <c r="B30" s="561">
        <v>1</v>
      </c>
      <c r="C30" s="561" t="str">
        <f>D30&amp;E30&amp;A30</f>
        <v>嗤魔祭血真经附疽黄泉2</v>
      </c>
      <c r="D30" s="205" t="s">
        <v>19</v>
      </c>
      <c r="E30" s="205" t="s">
        <v>22</v>
      </c>
      <c r="F30" s="205" t="s">
        <v>1163</v>
      </c>
      <c r="G30" s="205">
        <f>VLOOKUP(E30,Sheet3!$C:$AP,40,0)*100+IF(A30=1,0,0)+IF(A30=2,1,0)+IF(A30=3,2,0)+IF(A30=4,3,0)</f>
        <v>201020301</v>
      </c>
      <c r="H30" s="205">
        <v>6</v>
      </c>
      <c r="I30" s="205">
        <v>1</v>
      </c>
      <c r="J30" s="205" t="s">
        <v>1164</v>
      </c>
      <c r="K30" s="205"/>
      <c r="L30" s="205">
        <v>1</v>
      </c>
      <c r="M30" s="205">
        <v>1</v>
      </c>
      <c r="N30" s="205" t="str">
        <f t="shared" ref="N30" si="66">Q30&amp;R30&amp;S30&amp;T30&amp;U30&amp;V30</f>
        <v>20102030,debuff数量/1</v>
      </c>
      <c r="O30" s="205">
        <v>0</v>
      </c>
      <c r="P30" s="205">
        <v>-1</v>
      </c>
      <c r="Q30" s="561">
        <f>VLOOKUP(E30,Sheet3!$C:$AP,40,0)*10+IF(B30=1,0,0)+IF(B30=2,1,0)+IF(B30=3,2,0)+IF(B30=4,3,0)+IF(B30=5,4,0)+IF(B30=6,5,0)</f>
        <v>20102030</v>
      </c>
      <c r="R30" s="561" t="str">
        <f>IF(H30=6,",debuff数量/1","")</f>
        <v>,debuff数量/1</v>
      </c>
      <c r="S30" s="561" t="str">
        <f>IF(AND(H30=2,I30=1,J30="hp",L30=1,M30=2),",-1","")</f>
        <v/>
      </c>
      <c r="T30" s="561" t="str">
        <f t="shared" si="7"/>
        <v/>
      </c>
      <c r="U30" s="561" t="str">
        <f>IF(AND(H30=2,I30=1,J30="hp,(hp/气血值)&lt;=0.2",L30=1,M30=3),"气血值*1006","")</f>
        <v/>
      </c>
      <c r="V30" s="561" t="str">
        <f t="shared" si="23"/>
        <v/>
      </c>
    </row>
    <row r="31" spans="1:22" x14ac:dyDescent="0.25">
      <c r="A31" s="561">
        <v>1</v>
      </c>
      <c r="B31" s="561">
        <v>1</v>
      </c>
      <c r="C31" s="561" t="str">
        <f t="shared" si="3"/>
        <v>嗤魔祭血真经幽魂出窍1</v>
      </c>
      <c r="D31" s="205" t="s">
        <v>19</v>
      </c>
      <c r="E31" s="205" t="s">
        <v>23</v>
      </c>
      <c r="F31" s="205" t="s">
        <v>1159</v>
      </c>
      <c r="G31" s="205">
        <f>VLOOKUP(E31,Sheet3!$C:$AP,40,0)*100+IF(A31=1,0,0)+IF(A31=2,1,0)+IF(A31=3,2,0)+IF(A31=4,3,0)</f>
        <v>201020400</v>
      </c>
      <c r="H31" s="205">
        <v>1</v>
      </c>
      <c r="I31" s="205">
        <v>0</v>
      </c>
      <c r="J31" s="205">
        <v>0</v>
      </c>
      <c r="K31" s="205"/>
      <c r="L31" s="205">
        <v>1</v>
      </c>
      <c r="M31" s="205">
        <v>1</v>
      </c>
      <c r="N31" s="205" t="str">
        <f t="shared" si="64"/>
        <v>20102040,1</v>
      </c>
      <c r="O31" s="205">
        <v>0</v>
      </c>
      <c r="P31" s="205">
        <v>-1</v>
      </c>
      <c r="Q31" s="561">
        <f>VLOOKUP(E31,Sheet3!$C:$AP,40,0)*10+IF(B31=1,0,0)+IF(B31=2,1,0)+IF(B31=3,2,0)+IF(B31=4,3,0)+IF(B31=5,4,0)+IF(B31=6,5,0)</f>
        <v>20102040</v>
      </c>
      <c r="R31" s="561" t="str">
        <f>IF(H31=1,",1","")</f>
        <v>,1</v>
      </c>
      <c r="S31" s="561" t="str">
        <f t="shared" si="6"/>
        <v/>
      </c>
      <c r="T31" s="561" t="str">
        <f t="shared" si="7"/>
        <v/>
      </c>
      <c r="U31" s="561" t="str">
        <f t="shared" si="8"/>
        <v/>
      </c>
      <c r="V31" s="561" t="str">
        <f t="shared" si="23"/>
        <v/>
      </c>
    </row>
    <row r="32" spans="1:22" x14ac:dyDescent="0.25">
      <c r="A32" s="561">
        <v>2</v>
      </c>
      <c r="B32" s="561">
        <v>2</v>
      </c>
      <c r="C32" s="561" t="str">
        <f t="shared" ref="C32:C34" si="67">D32&amp;E32&amp;A32</f>
        <v>嗤魔祭血真经幽魂出窍2</v>
      </c>
      <c r="D32" s="205" t="s">
        <v>19</v>
      </c>
      <c r="E32" s="205" t="s">
        <v>23</v>
      </c>
      <c r="F32" s="205" t="s">
        <v>1150</v>
      </c>
      <c r="G32" s="205">
        <f>VLOOKUP(E32,Sheet3!$C:$AP,40,0)*100+IF(A32=1,0,0)+IF(A32=2,1,0)+IF(A32=3,2,0)+IF(A32=4,3,0)</f>
        <v>201020401</v>
      </c>
      <c r="H32" s="205">
        <v>1</v>
      </c>
      <c r="I32" s="205">
        <v>0</v>
      </c>
      <c r="J32" s="205">
        <v>0</v>
      </c>
      <c r="K32" s="205"/>
      <c r="L32" s="205">
        <v>1</v>
      </c>
      <c r="M32" s="205">
        <v>1</v>
      </c>
      <c r="N32" s="205" t="str">
        <f t="shared" si="64"/>
        <v>20102041,1</v>
      </c>
      <c r="O32" s="205">
        <v>0</v>
      </c>
      <c r="P32" s="205">
        <v>-1</v>
      </c>
      <c r="Q32" s="561">
        <f>VLOOKUP(E32,Sheet3!$C:$AP,40,0)*10+IF(B32=1,0,0)+IF(B32=2,1,0)+IF(B32=3,2,0)+IF(B32=4,3,0)+IF(B32=5,4,0)+IF(B32=6,5,0)</f>
        <v>20102041</v>
      </c>
      <c r="R32" s="561" t="str">
        <f>IF(H32=1,",1","")</f>
        <v>,1</v>
      </c>
      <c r="S32" s="561" t="str">
        <f t="shared" ref="S32:S34" si="68">IF(AND(H32=2,I32=1,J32="hp",L32=1,M32=2),",-1","")</f>
        <v/>
      </c>
      <c r="T32" s="561" t="str">
        <f t="shared" si="7"/>
        <v/>
      </c>
      <c r="U32" s="561" t="str">
        <f t="shared" ref="U32:U34" si="69">IF(AND(H32=2,I32=1,J32="hp,(hp/气血值)&lt;=0.2",L32=1,M32=3),"气血值*1006","")</f>
        <v/>
      </c>
      <c r="V32" s="561" t="str">
        <f t="shared" ref="V32:V34" si="70">IF(AND(H32=1,I32=0,J32=0,L32=1,M32=3),"-(hp*0.1)","")</f>
        <v/>
      </c>
    </row>
    <row r="33" spans="1:22" x14ac:dyDescent="0.25">
      <c r="A33" s="561">
        <v>1</v>
      </c>
      <c r="B33" s="561">
        <v>1</v>
      </c>
      <c r="C33" s="561" t="str">
        <f t="shared" si="67"/>
        <v>嗤魔祭血真经残恶两生咒1</v>
      </c>
      <c r="D33" s="205" t="s">
        <v>19</v>
      </c>
      <c r="E33" s="205" t="s">
        <v>24</v>
      </c>
      <c r="F33" s="205" t="s">
        <v>1149</v>
      </c>
      <c r="G33" s="205">
        <f>VLOOKUP(E33,Sheet3!$C:$AP,40,0)*100+IF(A33=1,0,0)+IF(A33=2,1,0)+IF(A33=3,2,0)+IF(A33=4,3,0)</f>
        <v>201020500</v>
      </c>
      <c r="H33" s="205">
        <v>3</v>
      </c>
      <c r="I33" s="205">
        <v>1</v>
      </c>
      <c r="J33" s="205" t="s">
        <v>1165</v>
      </c>
      <c r="K33" s="205"/>
      <c r="L33" s="205">
        <v>1</v>
      </c>
      <c r="M33" s="205">
        <v>1</v>
      </c>
      <c r="N33" s="205" t="str">
        <f t="shared" si="64"/>
        <v>20102050,1</v>
      </c>
      <c r="O33" s="205">
        <v>0</v>
      </c>
      <c r="P33" s="205">
        <v>-1</v>
      </c>
      <c r="Q33" s="561">
        <f>VLOOKUP(E33,Sheet3!$C:$AP,40,0)*10+IF(B33=1,0,0)+IF(B33=2,1,0)+IF(B33=3,2,0)+IF(B33=4,3,0)</f>
        <v>20102050</v>
      </c>
      <c r="R33" s="561" t="str">
        <f>IF(H33=3,",1","")</f>
        <v>,1</v>
      </c>
      <c r="S33" s="561" t="str">
        <f t="shared" si="68"/>
        <v/>
      </c>
      <c r="T33" s="561" t="str">
        <f t="shared" si="7"/>
        <v/>
      </c>
      <c r="U33" s="561" t="str">
        <f t="shared" si="69"/>
        <v/>
      </c>
      <c r="V33" s="561" t="str">
        <f t="shared" si="70"/>
        <v/>
      </c>
    </row>
    <row r="34" spans="1:22" x14ac:dyDescent="0.25">
      <c r="A34" s="561">
        <v>1</v>
      </c>
      <c r="B34" s="561">
        <v>1</v>
      </c>
      <c r="C34" s="561" t="str">
        <f t="shared" si="67"/>
        <v>嗤魔祭血真经恶鬼争食1</v>
      </c>
      <c r="D34" s="205" t="s">
        <v>19</v>
      </c>
      <c r="E34" s="205" t="s">
        <v>25</v>
      </c>
      <c r="F34" s="205"/>
      <c r="G34" s="205">
        <f>VLOOKUP(E34,Sheet3!$C:$AP,40,0)*100+IF(A34=1,0,0)+IF(A34=2,1,0)+IF(A34=3,2,0)+IF(A34=4,3,0)</f>
        <v>201020600</v>
      </c>
      <c r="H34" s="205">
        <v>3</v>
      </c>
      <c r="I34" s="205">
        <v>1</v>
      </c>
      <c r="J34" s="205" t="s">
        <v>1152</v>
      </c>
      <c r="K34" s="205"/>
      <c r="L34" s="205">
        <v>1</v>
      </c>
      <c r="M34" s="205">
        <v>21</v>
      </c>
      <c r="N34" s="230" t="s">
        <v>1166</v>
      </c>
      <c r="O34" s="205">
        <v>0</v>
      </c>
      <c r="P34" s="205">
        <v>-1</v>
      </c>
      <c r="Q34" s="561"/>
      <c r="R34" s="561"/>
      <c r="S34" s="561" t="str">
        <f t="shared" si="68"/>
        <v/>
      </c>
      <c r="T34" s="561" t="str">
        <f t="shared" si="7"/>
        <v/>
      </c>
      <c r="U34" s="561" t="str">
        <f t="shared" si="69"/>
        <v/>
      </c>
      <c r="V34" s="561" t="str">
        <f t="shared" si="70"/>
        <v/>
      </c>
    </row>
    <row r="35" spans="1:22" x14ac:dyDescent="0.25">
      <c r="A35" s="561">
        <v>1</v>
      </c>
      <c r="B35" s="561">
        <v>1</v>
      </c>
      <c r="C35" s="561" t="str">
        <f t="shared" si="3"/>
        <v>嗤魔祭血真经瘟啼无间1</v>
      </c>
      <c r="D35" s="205" t="s">
        <v>19</v>
      </c>
      <c r="E35" s="205" t="s">
        <v>26</v>
      </c>
      <c r="F35" s="205" t="s">
        <v>1159</v>
      </c>
      <c r="G35" s="205">
        <f>VLOOKUP(E35,Sheet3!$C:$AP,40,0)*100+IF(A35=1,0,0)+IF(A35=2,1,0)+IF(A35=3,2,0)+IF(A35=4,3,0)</f>
        <v>201020700</v>
      </c>
      <c r="H35" s="205">
        <v>1</v>
      </c>
      <c r="I35" s="205">
        <v>0</v>
      </c>
      <c r="J35" s="205">
        <v>0</v>
      </c>
      <c r="K35" s="205"/>
      <c r="L35" s="205">
        <v>1</v>
      </c>
      <c r="M35" s="205">
        <v>1</v>
      </c>
      <c r="N35" s="205" t="str">
        <f t="shared" ref="N35:N36" si="71">Q35&amp;R35&amp;S35&amp;T35&amp;U35&amp;V35</f>
        <v>20102070,1</v>
      </c>
      <c r="O35" s="205">
        <v>0</v>
      </c>
      <c r="P35" s="205">
        <v>-1</v>
      </c>
      <c r="Q35" s="561">
        <f>VLOOKUP(E35,Sheet3!$C:$AP,40,0)*10+IF(B35=1,0,0)+IF(B35=2,1,0)+IF(B35=3,2,0)+IF(B35=4,3,0)+IF(B35=5,4,0)+IF(B35=6,5,0)</f>
        <v>20102070</v>
      </c>
      <c r="R35" s="561" t="str">
        <f>IF(H35=1,",1","")</f>
        <v>,1</v>
      </c>
      <c r="S35" s="561" t="str">
        <f t="shared" si="6"/>
        <v/>
      </c>
      <c r="T35" s="561" t="str">
        <f t="shared" si="7"/>
        <v/>
      </c>
      <c r="U35" s="561" t="str">
        <f t="shared" si="8"/>
        <v/>
      </c>
      <c r="V35" s="561" t="str">
        <f t="shared" si="23"/>
        <v/>
      </c>
    </row>
    <row r="36" spans="1:22" x14ac:dyDescent="0.25">
      <c r="A36" s="561">
        <v>2</v>
      </c>
      <c r="B36" s="561">
        <v>2</v>
      </c>
      <c r="C36" s="561" t="str">
        <f t="shared" si="3"/>
        <v>嗤魔祭血真经瘟啼无间2</v>
      </c>
      <c r="D36" s="205" t="s">
        <v>19</v>
      </c>
      <c r="E36" s="205" t="s">
        <v>26</v>
      </c>
      <c r="F36" s="205" t="s">
        <v>1150</v>
      </c>
      <c r="G36" s="205">
        <f>VLOOKUP(E36,Sheet3!$C:$AP,40,0)*100+IF(A36=1,0,0)+IF(A36=2,1,0)+IF(A36=3,2,0)+IF(A36=4,3,0)</f>
        <v>201020701</v>
      </c>
      <c r="H36" s="205">
        <v>1</v>
      </c>
      <c r="I36" s="205">
        <v>0</v>
      </c>
      <c r="J36" s="205">
        <v>0</v>
      </c>
      <c r="K36" s="205"/>
      <c r="L36" s="205">
        <v>1</v>
      </c>
      <c r="M36" s="205">
        <v>1</v>
      </c>
      <c r="N36" s="205" t="str">
        <f t="shared" si="71"/>
        <v>20102071,1</v>
      </c>
      <c r="O36" s="205">
        <v>0</v>
      </c>
      <c r="P36" s="205">
        <v>-1</v>
      </c>
      <c r="Q36" s="561">
        <f>VLOOKUP(E36,Sheet3!$C:$AP,40,0)*10+IF(B36=1,0,0)+IF(B36=2,1,0)+IF(B36=3,2,0)+IF(B36=4,3,0)+IF(B36=5,4,0)+IF(B36=6,5,0)</f>
        <v>20102071</v>
      </c>
      <c r="R36" s="561" t="str">
        <f>IF(H36=1,",1","")</f>
        <v>,1</v>
      </c>
      <c r="S36" s="561" t="str">
        <f t="shared" si="6"/>
        <v/>
      </c>
      <c r="T36" s="561" t="str">
        <f t="shared" si="7"/>
        <v/>
      </c>
      <c r="U36" s="561" t="str">
        <f t="shared" si="8"/>
        <v/>
      </c>
      <c r="V36" s="561" t="str">
        <f t="shared" si="23"/>
        <v/>
      </c>
    </row>
    <row r="37" spans="1:22" x14ac:dyDescent="0.25">
      <c r="A37" s="561">
        <v>1</v>
      </c>
      <c r="B37" s="561">
        <v>1</v>
      </c>
      <c r="C37" s="561" t="str">
        <f t="shared" si="3"/>
        <v>嗤魔祭血真经嗤魔笑1</v>
      </c>
      <c r="D37" s="205" t="s">
        <v>19</v>
      </c>
      <c r="E37" s="205" t="s">
        <v>1167</v>
      </c>
      <c r="F37" s="205"/>
      <c r="G37" s="205">
        <f>VLOOKUP(E37,Sheet3!$C:$AP,40,0)*100+IF(A37=1,0,0)+IF(A37=2,1,0)+IF(A37=3,2,0)+IF(A37=4,3,0)</f>
        <v>201020800</v>
      </c>
      <c r="H37" s="205">
        <v>1</v>
      </c>
      <c r="I37" s="205">
        <v>0</v>
      </c>
      <c r="J37" s="205">
        <v>0</v>
      </c>
      <c r="K37" s="205"/>
      <c r="L37" s="205">
        <v>1</v>
      </c>
      <c r="M37" s="205">
        <v>1</v>
      </c>
      <c r="N37" s="205" t="str">
        <f t="shared" si="4"/>
        <v/>
      </c>
      <c r="O37" s="205">
        <v>0</v>
      </c>
      <c r="P37" s="205">
        <v>-1</v>
      </c>
      <c r="Q37" s="561"/>
      <c r="R37" s="561"/>
      <c r="S37" s="561" t="str">
        <f t="shared" si="6"/>
        <v/>
      </c>
      <c r="T37" s="561" t="str">
        <f t="shared" si="7"/>
        <v/>
      </c>
      <c r="U37" s="561" t="str">
        <f t="shared" si="8"/>
        <v/>
      </c>
      <c r="V37" s="561" t="str">
        <f t="shared" si="23"/>
        <v/>
      </c>
    </row>
    <row r="38" spans="1:22" x14ac:dyDescent="0.25">
      <c r="A38" s="561">
        <v>1</v>
      </c>
      <c r="B38" s="561">
        <v>1</v>
      </c>
      <c r="C38" s="561" t="str">
        <f t="shared" ref="C38:C40" si="72">D38&amp;E38&amp;A38</f>
        <v>嗤魔祭血真经残躯转1</v>
      </c>
      <c r="D38" s="205" t="s">
        <v>19</v>
      </c>
      <c r="E38" s="205" t="s">
        <v>27</v>
      </c>
      <c r="F38" s="205"/>
      <c r="G38" s="205">
        <f>VLOOKUP(E38,Sheet3!$C:$AP,40,0)*100+IF(A38=1,0,0)+IF(A38=2,1,0)+IF(A38=3,2,0)+IF(A38=4,3,0)</f>
        <v>201020900</v>
      </c>
      <c r="H38" s="205">
        <v>1</v>
      </c>
      <c r="I38" s="205">
        <v>0</v>
      </c>
      <c r="J38" s="205">
        <v>0</v>
      </c>
      <c r="K38" s="205"/>
      <c r="L38" s="205">
        <v>1</v>
      </c>
      <c r="M38" s="205">
        <v>1</v>
      </c>
      <c r="N38" s="205" t="str">
        <f t="shared" si="4"/>
        <v>20102090,1</v>
      </c>
      <c r="O38" s="205">
        <v>0</v>
      </c>
      <c r="P38" s="205">
        <v>-1</v>
      </c>
      <c r="Q38" s="561">
        <f>VLOOKUP(E38,Sheet3!$C:$AP,40,0)*10+IF(B38=1,0,0)+IF(B38=2,1,0)+IF(B38=3,2,0)+IF(B38=4,3,0)+IF(B38=5,4,0)+IF(B38=6,5,0)</f>
        <v>20102090</v>
      </c>
      <c r="R38" s="561" t="str">
        <f>IF(H38=1,",1","")</f>
        <v>,1</v>
      </c>
      <c r="S38" s="561" t="str">
        <f t="shared" ref="S38:S40" si="73">IF(AND(H38=2,I38=1,J38="hp",L38=1,M38=2),",-1","")</f>
        <v/>
      </c>
      <c r="T38" s="561" t="str">
        <f t="shared" ref="T38:T40" si="74">IF(AND(H38=2,I38=1,J38="hp",L38=1,M38=1),",(最大气血-hp)/最大气血*100","")</f>
        <v/>
      </c>
      <c r="U38" s="561" t="str">
        <f t="shared" ref="U38:U40" si="75">IF(AND(H38=2,I38=1,J38="hp,(hp/气血值)&lt;=0.2",L38=1,M38=3),"气血值*1006","")</f>
        <v/>
      </c>
      <c r="V38" s="561" t="str">
        <f t="shared" ref="V38:V40" si="76">IF(AND(H38=1,I38=0,J38=0,L38=1,M38=3),"-(hp*0.1)","")</f>
        <v/>
      </c>
    </row>
    <row r="39" spans="1:22" x14ac:dyDescent="0.25">
      <c r="A39" s="561">
        <v>1</v>
      </c>
      <c r="B39" s="561">
        <v>1</v>
      </c>
      <c r="C39" s="561" t="str">
        <f t="shared" si="72"/>
        <v>嗤魔祭血真经返世魔1</v>
      </c>
      <c r="D39" s="205" t="s">
        <v>19</v>
      </c>
      <c r="E39" s="416" t="s">
        <v>979</v>
      </c>
      <c r="F39" s="205" t="s">
        <v>1150</v>
      </c>
      <c r="G39" s="205">
        <f>VLOOKUP(E39,Sheet3!$C:$AP,40,0)*100+IF(A39=1,0,0)+IF(A39=2,1,0)+IF(A39=3,2,0)+IF(A39=4,3,0)</f>
        <v>201021000</v>
      </c>
      <c r="H39" s="205">
        <v>1</v>
      </c>
      <c r="I39" s="205">
        <v>0</v>
      </c>
      <c r="J39" s="205">
        <v>0</v>
      </c>
      <c r="K39" s="205"/>
      <c r="L39" s="205">
        <v>1</v>
      </c>
      <c r="M39" s="205">
        <v>1</v>
      </c>
      <c r="N39" s="205" t="str">
        <f t="shared" si="4"/>
        <v>20102100,1</v>
      </c>
      <c r="O39" s="205">
        <v>0</v>
      </c>
      <c r="P39" s="205">
        <v>-1</v>
      </c>
      <c r="Q39" s="561">
        <f>VLOOKUP(E39,Sheet3!$C:$AP,40,0)*10+IF(B39=1,0,0)+IF(B39=2,1,0)+IF(B39=3,2,0)+IF(B39=4,3,0)+IF(B39=5,4,0)+IF(B39=6,5,0)</f>
        <v>20102100</v>
      </c>
      <c r="R39" s="561" t="str">
        <f>IF(H39=1,",1","")</f>
        <v>,1</v>
      </c>
      <c r="S39" s="561" t="str">
        <f t="shared" si="73"/>
        <v/>
      </c>
      <c r="T39" s="561" t="str">
        <f t="shared" si="74"/>
        <v/>
      </c>
      <c r="U39" s="561" t="str">
        <f t="shared" si="75"/>
        <v/>
      </c>
      <c r="V39" s="561" t="str">
        <f t="shared" si="76"/>
        <v/>
      </c>
    </row>
    <row r="40" spans="1:22" x14ac:dyDescent="0.25">
      <c r="A40" s="561">
        <v>2</v>
      </c>
      <c r="B40" s="561">
        <v>1</v>
      </c>
      <c r="C40" s="561" t="str">
        <f t="shared" si="72"/>
        <v>嗤魔祭血真经浊饮恶酒2</v>
      </c>
      <c r="D40" s="205" t="s">
        <v>19</v>
      </c>
      <c r="E40" s="205" t="s">
        <v>980</v>
      </c>
      <c r="F40" s="205" t="s">
        <v>1163</v>
      </c>
      <c r="G40" s="205">
        <f>VLOOKUP(E40,Sheet3!$C:$AP,40,0)*100+IF(A40=1,0,0)+IF(A40=2,1,0)+IF(A40=3,2,0)+IF(A40=4,3,0)</f>
        <v>201021101</v>
      </c>
      <c r="H40" s="205">
        <v>6</v>
      </c>
      <c r="I40" s="205">
        <v>1</v>
      </c>
      <c r="J40" s="205" t="s">
        <v>1164</v>
      </c>
      <c r="K40" s="205"/>
      <c r="L40" s="205">
        <v>1</v>
      </c>
      <c r="M40" s="205">
        <v>1</v>
      </c>
      <c r="N40" s="205" t="str">
        <f t="shared" si="4"/>
        <v>20102110,debuff数量/1</v>
      </c>
      <c r="O40" s="205">
        <v>0</v>
      </c>
      <c r="P40" s="205">
        <v>-1</v>
      </c>
      <c r="Q40" s="561">
        <f>VLOOKUP(E40,Sheet3!$C:$AP,40,0)*10+IF(B40=1,0,0)+IF(B40=2,1,0)+IF(B40=3,2,0)+IF(B40=4,3,0)+IF(B40=5,4,0)+IF(B40=6,5,0)</f>
        <v>20102110</v>
      </c>
      <c r="R40" s="561" t="str">
        <f>IF(H40=6,",debuff数量/1","")</f>
        <v>,debuff数量/1</v>
      </c>
      <c r="S40" s="561" t="str">
        <f t="shared" si="73"/>
        <v/>
      </c>
      <c r="T40" s="561" t="str">
        <f t="shared" si="74"/>
        <v/>
      </c>
      <c r="U40" s="561" t="str">
        <f t="shared" si="75"/>
        <v/>
      </c>
      <c r="V40" s="561" t="str">
        <f t="shared" si="76"/>
        <v/>
      </c>
    </row>
    <row r="41" spans="1:22" x14ac:dyDescent="0.25">
      <c r="A41" s="561">
        <v>1</v>
      </c>
      <c r="B41" s="561">
        <v>1</v>
      </c>
      <c r="C41" s="561" t="str">
        <f t="shared" si="3"/>
        <v>连珏天璧法璧碎珠沉1</v>
      </c>
      <c r="D41" s="34" t="s">
        <v>28</v>
      </c>
      <c r="E41" s="34" t="s">
        <v>29</v>
      </c>
      <c r="F41" s="34" t="s">
        <v>1168</v>
      </c>
      <c r="G41" s="34">
        <f>VLOOKUP(E41,Sheet3!$C:$AP,40,0)*100+IF(A41=1,0,0)+IF(A41=2,1,0)+IF(A41=3,2,0)+IF(A41=4,3,0)</f>
        <v>201030100</v>
      </c>
      <c r="H41" s="34">
        <v>2</v>
      </c>
      <c r="I41" s="34">
        <v>1</v>
      </c>
      <c r="J41" s="34" t="s">
        <v>1169</v>
      </c>
      <c r="K41" s="34"/>
      <c r="L41" s="34">
        <v>1</v>
      </c>
      <c r="M41" s="34">
        <v>2</v>
      </c>
      <c r="N41" s="34" t="str">
        <f t="shared" si="4"/>
        <v>20103010,-1</v>
      </c>
      <c r="O41" s="34">
        <v>0</v>
      </c>
      <c r="P41" s="34">
        <v>-1</v>
      </c>
      <c r="Q41" s="561">
        <f>VLOOKUP(E41,Sheet3!$C:$AP,40,0)*10+IF(B41=1,0,0)+IF(B41=2,1,0)+IF(B41=3,2,0)+IF(B41=4,3,0)</f>
        <v>20103010</v>
      </c>
      <c r="R41" s="561" t="str">
        <f t="shared" si="5"/>
        <v/>
      </c>
      <c r="S41" s="561" t="str">
        <f t="shared" si="6"/>
        <v>,-1</v>
      </c>
      <c r="T41" s="561" t="str">
        <f t="shared" si="7"/>
        <v/>
      </c>
      <c r="U41" s="561" t="str">
        <f t="shared" si="8"/>
        <v/>
      </c>
      <c r="V41" s="561" t="str">
        <f t="shared" si="23"/>
        <v/>
      </c>
    </row>
    <row r="42" spans="1:22" x14ac:dyDescent="0.25">
      <c r="A42" s="561">
        <v>2</v>
      </c>
      <c r="B42" s="561">
        <v>1</v>
      </c>
      <c r="C42" s="561" t="str">
        <f t="shared" si="3"/>
        <v>连珏天璧法璧碎珠沉2</v>
      </c>
      <c r="D42" s="34" t="s">
        <v>28</v>
      </c>
      <c r="E42" s="34" t="s">
        <v>29</v>
      </c>
      <c r="F42" s="34" t="s">
        <v>1163</v>
      </c>
      <c r="G42" s="34">
        <f>VLOOKUP(E42,Sheet3!$C:$AP,40,0)*100+IF(A42=1,0,0)+IF(A42=2,1,0)+IF(A42=3,2,0)+IF(A42=4,3,0)</f>
        <v>201030101</v>
      </c>
      <c r="H42" s="34">
        <v>2</v>
      </c>
      <c r="I42" s="34">
        <v>1</v>
      </c>
      <c r="J42" s="34" t="s">
        <v>1169</v>
      </c>
      <c r="K42" s="34"/>
      <c r="L42" s="34">
        <v>1</v>
      </c>
      <c r="M42" s="34">
        <v>1</v>
      </c>
      <c r="N42" s="34" t="str">
        <f t="shared" si="4"/>
        <v>20103010,(最大气血-hp)/最大气血*100</v>
      </c>
      <c r="O42" s="34">
        <v>0</v>
      </c>
      <c r="P42" s="34">
        <v>-1</v>
      </c>
      <c r="Q42" s="561">
        <f>VLOOKUP(E42,Sheet3!$C:$AP,40,0)*10+IF(B42=1,0,0)+IF(B42=2,1,0)+IF(B42=3,2,0)+IF(B42=4,3,0)</f>
        <v>20103010</v>
      </c>
      <c r="R42" s="561" t="str">
        <f t="shared" si="5"/>
        <v/>
      </c>
      <c r="S42" s="561" t="str">
        <f t="shared" si="6"/>
        <v/>
      </c>
      <c r="T42" s="561" t="str">
        <f t="shared" si="7"/>
        <v>,(最大气血-hp)/最大气血*100</v>
      </c>
      <c r="U42" s="561" t="str">
        <f t="shared" si="8"/>
        <v/>
      </c>
      <c r="V42" s="561" t="str">
        <f t="shared" si="23"/>
        <v/>
      </c>
    </row>
    <row r="43" spans="1:22" x14ac:dyDescent="0.25">
      <c r="A43" s="561">
        <v>1</v>
      </c>
      <c r="B43" s="561">
        <v>1</v>
      </c>
      <c r="C43" s="561" t="str">
        <f t="shared" si="3"/>
        <v>连珏天璧法圭角无痕1</v>
      </c>
      <c r="D43" s="34" t="s">
        <v>28</v>
      </c>
      <c r="E43" s="34" t="s">
        <v>30</v>
      </c>
      <c r="F43" s="34" t="s">
        <v>1170</v>
      </c>
      <c r="G43" s="34">
        <f>VLOOKUP(E43,Sheet3!$C:$AP,40,0)*100+IF(A43=1,0,0)+IF(A43=2,1,0)+IF(A43=3,2,0)+IF(A43=4,3,0)</f>
        <v>201030200</v>
      </c>
      <c r="H43" s="34">
        <v>1</v>
      </c>
      <c r="I43" s="34">
        <v>0</v>
      </c>
      <c r="J43" s="34">
        <v>0</v>
      </c>
      <c r="K43" s="34"/>
      <c r="L43" s="34">
        <v>1</v>
      </c>
      <c r="M43" s="34">
        <v>1</v>
      </c>
      <c r="N43" s="34" t="str">
        <f t="shared" si="4"/>
        <v>20103020,1</v>
      </c>
      <c r="O43" s="34">
        <v>0</v>
      </c>
      <c r="P43" s="34">
        <v>-1</v>
      </c>
      <c r="Q43" s="561">
        <f>VLOOKUP(E43,Sheet3!$C:$AP,40,0)*10+IF(B43=1,0,0)+IF(B43=2,1,0)+IF(B43=3,2,0)+IF(B43=4,3,0)</f>
        <v>20103020</v>
      </c>
      <c r="R43" s="561" t="str">
        <f t="shared" si="5"/>
        <v>,1</v>
      </c>
      <c r="S43" s="561"/>
      <c r="T43" s="561"/>
      <c r="U43" s="561"/>
      <c r="V43" s="561"/>
    </row>
    <row r="44" spans="1:22" x14ac:dyDescent="0.25">
      <c r="A44" s="561">
        <v>1</v>
      </c>
      <c r="B44" s="561">
        <v>1</v>
      </c>
      <c r="C44" s="561" t="str">
        <f t="shared" si="3"/>
        <v>连珏天璧法璞玉浑金1</v>
      </c>
      <c r="D44" s="34" t="s">
        <v>28</v>
      </c>
      <c r="E44" s="34" t="s">
        <v>31</v>
      </c>
      <c r="F44" s="34" t="s">
        <v>1171</v>
      </c>
      <c r="G44" s="34">
        <f>VLOOKUP(E44,Sheet3!$C:$AP,40,0)*100+IF(A44=1,0,0)+IF(A44=2,1,0)+IF(A44=3,2,0)+IF(A44=4,3,0)</f>
        <v>201030300</v>
      </c>
      <c r="H44" s="34">
        <v>1</v>
      </c>
      <c r="I44" s="34">
        <v>0</v>
      </c>
      <c r="J44" s="34">
        <v>0</v>
      </c>
      <c r="K44" s="34"/>
      <c r="L44" s="34">
        <v>1</v>
      </c>
      <c r="M44" s="34">
        <v>1</v>
      </c>
      <c r="N44" s="34" t="str">
        <f t="shared" si="4"/>
        <v>20103030,1</v>
      </c>
      <c r="O44" s="34">
        <v>0</v>
      </c>
      <c r="P44" s="34">
        <v>-1</v>
      </c>
      <c r="Q44" s="561">
        <f>VLOOKUP(E44,Sheet3!$C:$AP,40,0)*10+IF(B44=1,0,0)+IF(B44=2,1,0)+IF(B44=3,2,0)+IF(B44=4,3,0)</f>
        <v>20103030</v>
      </c>
      <c r="R44" s="561" t="str">
        <f t="shared" si="5"/>
        <v>,1</v>
      </c>
      <c r="S44" s="561"/>
      <c r="T44" s="561"/>
      <c r="U44" s="561"/>
      <c r="V44" s="561"/>
    </row>
    <row r="45" spans="1:22" x14ac:dyDescent="0.25">
      <c r="A45" s="561">
        <v>1</v>
      </c>
      <c r="B45" s="561">
        <v>1</v>
      </c>
      <c r="C45" s="561" t="str">
        <f t="shared" si="3"/>
        <v>连珏天璧法乱琼碎玉1</v>
      </c>
      <c r="D45" s="34" t="s">
        <v>28</v>
      </c>
      <c r="E45" s="250" t="s">
        <v>32</v>
      </c>
      <c r="F45" s="34" t="s">
        <v>1168</v>
      </c>
      <c r="G45" s="34">
        <f>VLOOKUP(E45,Sheet3!$C:$AP,40,0)*100+IF(A45=1,0,0)+IF(A45=2,1,0)+IF(A45=3,2,0)+IF(A45=4,3,0)</f>
        <v>201030400</v>
      </c>
      <c r="H45" s="34">
        <v>2</v>
      </c>
      <c r="I45" s="34">
        <v>1</v>
      </c>
      <c r="J45" s="34" t="s">
        <v>1169</v>
      </c>
      <c r="K45" s="34"/>
      <c r="L45" s="34">
        <v>1</v>
      </c>
      <c r="M45" s="34">
        <v>2</v>
      </c>
      <c r="N45" s="34" t="str">
        <f t="shared" si="4"/>
        <v>20103040,-1</v>
      </c>
      <c r="O45" s="34">
        <v>0</v>
      </c>
      <c r="P45" s="34">
        <v>-1</v>
      </c>
      <c r="Q45" s="561">
        <f>VLOOKUP(E45,Sheet3!$C:$AP,40,0)*10+IF(B45=1,0,0)+IF(B45=2,1,0)+IF(B45=3,2,0)+IF(B45=4,3,0)</f>
        <v>20103040</v>
      </c>
      <c r="R45" s="561" t="str">
        <f t="shared" si="5"/>
        <v/>
      </c>
      <c r="S45" s="561" t="str">
        <f t="shared" si="6"/>
        <v>,-1</v>
      </c>
      <c r="T45" s="561" t="str">
        <f t="shared" ref="T45:T52" si="77">IF(AND(H45=2,I45=1,J45="hp",L45=1,M45=1),",(最大气血-hp)/最大气血*100","")</f>
        <v/>
      </c>
      <c r="U45" s="561" t="str">
        <f t="shared" si="8"/>
        <v/>
      </c>
      <c r="V45" s="561" t="str">
        <f t="shared" si="23"/>
        <v/>
      </c>
    </row>
    <row r="46" spans="1:22" x14ac:dyDescent="0.25">
      <c r="A46" s="561">
        <v>2</v>
      </c>
      <c r="B46" s="561">
        <v>1</v>
      </c>
      <c r="C46" s="561" t="str">
        <f t="shared" si="3"/>
        <v>连珏天璧法乱琼碎玉2</v>
      </c>
      <c r="D46" s="34" t="s">
        <v>28</v>
      </c>
      <c r="E46" s="250" t="s">
        <v>32</v>
      </c>
      <c r="F46" s="34" t="s">
        <v>1163</v>
      </c>
      <c r="G46" s="34">
        <f>VLOOKUP(E46,Sheet3!$C:$AP,40,0)*100+IF(A46=1,0,0)+IF(A46=2,1,0)+IF(A46=3,2,0)+IF(A46=4,3,0)</f>
        <v>201030401</v>
      </c>
      <c r="H46" s="34">
        <v>2</v>
      </c>
      <c r="I46" s="34">
        <v>1</v>
      </c>
      <c r="J46" s="34" t="s">
        <v>1169</v>
      </c>
      <c r="K46" s="34"/>
      <c r="L46" s="34">
        <v>1</v>
      </c>
      <c r="M46" s="34">
        <v>1</v>
      </c>
      <c r="N46" s="34" t="str">
        <f t="shared" si="4"/>
        <v>20103040,(最大气血-hp)/最大气血*100</v>
      </c>
      <c r="O46" s="34">
        <v>0</v>
      </c>
      <c r="P46" s="34">
        <v>-1</v>
      </c>
      <c r="Q46" s="561">
        <f>VLOOKUP(E46,Sheet3!$C:$AP,40,0)*10+IF(B46=1,0,0)+IF(B46=2,1,0)+IF(B46=3,2,0)+IF(B46=4,3,0)</f>
        <v>20103040</v>
      </c>
      <c r="R46" s="561" t="str">
        <f t="shared" si="5"/>
        <v/>
      </c>
      <c r="S46" s="561" t="str">
        <f t="shared" si="6"/>
        <v/>
      </c>
      <c r="T46" s="561" t="str">
        <f t="shared" si="77"/>
        <v>,(最大气血-hp)/最大气血*100</v>
      </c>
      <c r="U46" s="561" t="str">
        <f t="shared" si="8"/>
        <v/>
      </c>
      <c r="V46" s="561" t="str">
        <f t="shared" si="23"/>
        <v/>
      </c>
    </row>
    <row r="47" spans="1:22" s="558" customFormat="1" x14ac:dyDescent="0.25">
      <c r="A47" s="697">
        <v>1</v>
      </c>
      <c r="B47" s="697">
        <v>1</v>
      </c>
      <c r="C47" s="697" t="str">
        <f t="shared" ref="C47:C48" si="78">D47&amp;E47&amp;A47</f>
        <v>连珏天璧法白璧无瑕1</v>
      </c>
      <c r="D47" s="49" t="s">
        <v>28</v>
      </c>
      <c r="E47" s="586" t="s">
        <v>33</v>
      </c>
      <c r="F47" s="49" t="s">
        <v>1172</v>
      </c>
      <c r="G47" s="49">
        <f>VLOOKUP(E47,Sheet3!$C:$AP,40,0)*100+IF(A47=1,0,0)+IF(A47=2,1,0)+IF(A47=3,2,0)+IF(A47=4,3,0)</f>
        <v>201030500</v>
      </c>
      <c r="H47" s="49">
        <v>2</v>
      </c>
      <c r="I47" s="49">
        <v>0</v>
      </c>
      <c r="J47" s="49">
        <v>0</v>
      </c>
      <c r="K47" s="49"/>
      <c r="L47" s="49">
        <v>1</v>
      </c>
      <c r="M47" s="49">
        <v>1</v>
      </c>
      <c r="N47" s="49" t="str">
        <f t="shared" ref="N47:N48" si="79">Q47&amp;R47&amp;S47&amp;T47&amp;U47&amp;V47</f>
        <v>20103050,1</v>
      </c>
      <c r="O47" s="49">
        <v>0</v>
      </c>
      <c r="P47" s="49">
        <v>-1</v>
      </c>
      <c r="Q47" s="697">
        <f>VLOOKUP(E47,Sheet3!$C:$AP,40,0)*10+IF(B47=1,0,0)+IF(B47=2,1,0)+IF(B47=3,2,0)+IF(B47=4,3,0)</f>
        <v>20103050</v>
      </c>
      <c r="R47" s="697" t="str">
        <f>IF(H47=2,",1","")</f>
        <v>,1</v>
      </c>
      <c r="S47" s="697" t="str">
        <f t="shared" ref="S47:S48" si="80">IF(AND(H47=2,I47=1,J47="hp",L47=1,M47=2),",-1","")</f>
        <v/>
      </c>
      <c r="T47" s="697" t="str">
        <f t="shared" si="77"/>
        <v/>
      </c>
      <c r="U47" s="697" t="str">
        <f t="shared" ref="U47:U48" si="81">IF(AND(H47=2,I47=1,J47="hp,(hp/气血值)&lt;=0.2",L47=1,M47=3),"气血值*1006","")</f>
        <v/>
      </c>
      <c r="V47" s="697" t="str">
        <f t="shared" ref="V47:V48" si="82">IF(AND(H47=1,I47=0,J47=0,L47=1,M47=3),"-(hp*0.1)","")</f>
        <v/>
      </c>
    </row>
    <row r="48" spans="1:22" x14ac:dyDescent="0.25">
      <c r="A48" s="561">
        <v>1</v>
      </c>
      <c r="B48" s="561">
        <v>1</v>
      </c>
      <c r="C48" s="561" t="str">
        <f t="shared" si="78"/>
        <v>连珏天璧法金枝菩树1</v>
      </c>
      <c r="D48" s="34" t="s">
        <v>28</v>
      </c>
      <c r="E48" s="250" t="s">
        <v>34</v>
      </c>
      <c r="F48" s="250" t="s">
        <v>1173</v>
      </c>
      <c r="G48" s="34">
        <f>VLOOKUP(E48,Sheet3!$C:$AP,40,0)*100+IF(A48=1,0,0)+IF(A48=2,1,0)+IF(A48=3,2,0)+IF(A48=4,3,0)</f>
        <v>201030600</v>
      </c>
      <c r="H48" s="250">
        <v>1</v>
      </c>
      <c r="I48" s="34">
        <v>0</v>
      </c>
      <c r="J48" s="34">
        <v>0</v>
      </c>
      <c r="K48" s="34"/>
      <c r="L48" s="34">
        <v>1</v>
      </c>
      <c r="M48" s="34">
        <v>1</v>
      </c>
      <c r="N48" s="34" t="str">
        <f t="shared" si="79"/>
        <v>20103060,1</v>
      </c>
      <c r="O48" s="34">
        <v>0</v>
      </c>
      <c r="P48" s="34">
        <v>-1</v>
      </c>
      <c r="Q48" s="561">
        <f>VLOOKUP(E48,Sheet3!$C:$AP,40,0)*10+IF(B48=1,0,0)+IF(B48=2,1,0)+IF(B48=3,2,0)+IF(B48=4,3,0)</f>
        <v>20103060</v>
      </c>
      <c r="R48" s="561" t="str">
        <f t="shared" ref="R48" si="83">IF(H48=1,",1","")</f>
        <v>,1</v>
      </c>
      <c r="S48" s="561" t="str">
        <f t="shared" si="80"/>
        <v/>
      </c>
      <c r="T48" s="561" t="str">
        <f t="shared" ref="T48" si="84">IF(AND(H48=2,I48=1,J48="hp",L48=1,M48=1),",(最大气血-hp)/最大气血*100","")</f>
        <v/>
      </c>
      <c r="U48" s="561" t="str">
        <f t="shared" si="81"/>
        <v/>
      </c>
      <c r="V48" s="561" t="str">
        <f t="shared" si="82"/>
        <v/>
      </c>
    </row>
    <row r="49" spans="1:22" x14ac:dyDescent="0.25">
      <c r="A49" s="561">
        <v>1</v>
      </c>
      <c r="B49" s="561">
        <v>1</v>
      </c>
      <c r="C49" s="561" t="str">
        <f t="shared" si="3"/>
        <v>连珏天璧法珠联璧合1</v>
      </c>
      <c r="D49" s="34" t="s">
        <v>28</v>
      </c>
      <c r="E49" s="250" t="s">
        <v>35</v>
      </c>
      <c r="F49" s="34" t="s">
        <v>1168</v>
      </c>
      <c r="G49" s="34">
        <f>VLOOKUP(E49,Sheet3!$C:$AP,40,0)*100+IF(A49=1,0,0)+IF(A49=2,1,0)+IF(A49=3,2,0)+IF(A49=4,3,0)</f>
        <v>201030700</v>
      </c>
      <c r="H49" s="34">
        <v>2</v>
      </c>
      <c r="I49" s="34">
        <v>1</v>
      </c>
      <c r="J49" s="34" t="s">
        <v>1169</v>
      </c>
      <c r="K49" s="34"/>
      <c r="L49" s="34">
        <v>1</v>
      </c>
      <c r="M49" s="34">
        <v>2</v>
      </c>
      <c r="N49" s="34" t="str">
        <f t="shared" si="4"/>
        <v>20103070,-1</v>
      </c>
      <c r="O49" s="34">
        <v>0</v>
      </c>
      <c r="P49" s="34">
        <v>-1</v>
      </c>
      <c r="Q49" s="561">
        <f>VLOOKUP(E49,Sheet3!$C:$AP,40,0)*10+IF(B49=1,0,0)+IF(B49=2,1,0)+IF(B49=3,2,0)+IF(B49=4,3,0)</f>
        <v>20103070</v>
      </c>
      <c r="R49" s="561" t="str">
        <f t="shared" si="5"/>
        <v/>
      </c>
      <c r="S49" s="561" t="str">
        <f t="shared" si="6"/>
        <v>,-1</v>
      </c>
      <c r="T49" s="561" t="str">
        <f t="shared" si="77"/>
        <v/>
      </c>
      <c r="U49" s="561" t="str">
        <f t="shared" si="8"/>
        <v/>
      </c>
      <c r="V49" s="561" t="str">
        <f t="shared" si="23"/>
        <v/>
      </c>
    </row>
    <row r="50" spans="1:22" x14ac:dyDescent="0.25">
      <c r="A50" s="561">
        <v>2</v>
      </c>
      <c r="B50" s="561">
        <v>1</v>
      </c>
      <c r="C50" s="561" t="str">
        <f t="shared" si="3"/>
        <v>连珏天璧法珠联璧合2</v>
      </c>
      <c r="D50" s="34" t="s">
        <v>28</v>
      </c>
      <c r="E50" s="250" t="s">
        <v>35</v>
      </c>
      <c r="F50" s="34" t="s">
        <v>1163</v>
      </c>
      <c r="G50" s="34">
        <f>VLOOKUP(E50,Sheet3!$C:$AP,40,0)*100+IF(A50=1,0,0)+IF(A50=2,1,0)+IF(A50=3,2,0)+IF(A50=4,3,0)</f>
        <v>201030701</v>
      </c>
      <c r="H50" s="34">
        <v>2</v>
      </c>
      <c r="I50" s="34">
        <v>1</v>
      </c>
      <c r="J50" s="34" t="s">
        <v>1169</v>
      </c>
      <c r="K50" s="34"/>
      <c r="L50" s="34">
        <v>1</v>
      </c>
      <c r="M50" s="34">
        <v>1</v>
      </c>
      <c r="N50" s="34" t="str">
        <f t="shared" si="4"/>
        <v>20103070,(最大气血-hp)/最大气血*100</v>
      </c>
      <c r="O50" s="34">
        <v>0</v>
      </c>
      <c r="P50" s="34">
        <v>-1</v>
      </c>
      <c r="Q50" s="561">
        <f>VLOOKUP(E50,Sheet3!$C:$AP,40,0)*10+IF(B50=1,0,0)+IF(B50=2,1,0)+IF(B50=3,2,0)+IF(B50=4,3,0)</f>
        <v>20103070</v>
      </c>
      <c r="R50" s="561" t="str">
        <f t="shared" si="5"/>
        <v/>
      </c>
      <c r="S50" s="561" t="str">
        <f t="shared" si="6"/>
        <v/>
      </c>
      <c r="T50" s="561" t="str">
        <f t="shared" si="77"/>
        <v>,(最大气血-hp)/最大气血*100</v>
      </c>
      <c r="U50" s="561" t="str">
        <f t="shared" si="8"/>
        <v/>
      </c>
      <c r="V50" s="561" t="str">
        <f t="shared" si="23"/>
        <v/>
      </c>
    </row>
    <row r="51" spans="1:22" x14ac:dyDescent="0.25">
      <c r="A51" s="561">
        <v>1</v>
      </c>
      <c r="B51" s="561">
        <v>1</v>
      </c>
      <c r="C51" s="561" t="str">
        <f t="shared" ref="C51:C55" si="85">D51&amp;E51&amp;A51</f>
        <v>连珏天璧法完璧不破1</v>
      </c>
      <c r="D51" s="34" t="s">
        <v>28</v>
      </c>
      <c r="E51" s="250" t="s">
        <v>36</v>
      </c>
      <c r="F51" s="34" t="s">
        <v>1174</v>
      </c>
      <c r="G51" s="34">
        <f>VLOOKUP(E51,Sheet3!$C:$AP,40,0)*100+IF(A51=1,0,0)+IF(A51=2,1,0)+IF(A51=3,2,0)+IF(A51=4,3,0)</f>
        <v>201030800</v>
      </c>
      <c r="H51" s="34">
        <v>2</v>
      </c>
      <c r="I51" s="34">
        <v>1</v>
      </c>
      <c r="J51" s="34" t="s">
        <v>1175</v>
      </c>
      <c r="K51" s="34"/>
      <c r="L51" s="34">
        <v>1</v>
      </c>
      <c r="M51" s="34">
        <v>1</v>
      </c>
      <c r="N51" s="34" t="str">
        <f t="shared" si="4"/>
        <v>20103080,1</v>
      </c>
      <c r="O51" s="34">
        <v>0</v>
      </c>
      <c r="P51" s="34">
        <v>1</v>
      </c>
      <c r="Q51" s="561">
        <f>VLOOKUP(E51,Sheet3!$C:$AP,40,0)*10+IF(B51=1,0,0)+IF(B51=2,1,0)+IF(B51=3,2,0)+IF(B51=4,3,0)</f>
        <v>20103080</v>
      </c>
      <c r="R51" s="561" t="str">
        <f>IF(H51=2,",1","")</f>
        <v>,1</v>
      </c>
      <c r="S51" s="561" t="str">
        <f t="shared" si="6"/>
        <v/>
      </c>
      <c r="T51" s="561" t="str">
        <f t="shared" si="77"/>
        <v/>
      </c>
      <c r="U51" s="561" t="str">
        <f t="shared" si="8"/>
        <v/>
      </c>
      <c r="V51" s="561" t="str">
        <f t="shared" si="23"/>
        <v/>
      </c>
    </row>
    <row r="52" spans="1:22" x14ac:dyDescent="0.25">
      <c r="A52" s="561">
        <v>1</v>
      </c>
      <c r="B52" s="561">
        <v>1</v>
      </c>
      <c r="C52" s="561" t="str">
        <f t="shared" si="85"/>
        <v>连珏天璧法不破壁1</v>
      </c>
      <c r="D52" s="34" t="s">
        <v>28</v>
      </c>
      <c r="E52" s="250" t="s">
        <v>37</v>
      </c>
      <c r="F52" s="250"/>
      <c r="G52" s="34">
        <f>VLOOKUP(E52,Sheet3!$C:$AP,40,0)*100+IF(A52=1,0,0)+IF(A52=2,1,0)+IF(A52=3,2,0)+IF(A52=4,3,0)</f>
        <v>201030900</v>
      </c>
      <c r="H52" s="250">
        <v>1</v>
      </c>
      <c r="I52" s="34">
        <v>0</v>
      </c>
      <c r="J52" s="34">
        <v>0</v>
      </c>
      <c r="K52" s="34"/>
      <c r="L52" s="34">
        <v>1</v>
      </c>
      <c r="M52" s="34">
        <v>1</v>
      </c>
      <c r="N52" s="34" t="str">
        <f t="shared" si="4"/>
        <v>20103090,1</v>
      </c>
      <c r="O52" s="34">
        <v>0</v>
      </c>
      <c r="P52" s="34">
        <v>-1</v>
      </c>
      <c r="Q52" s="561">
        <f>VLOOKUP(E52,Sheet3!$C:$AP,40,0)*10+IF(B52=1,0,0)+IF(B52=2,1,0)+IF(B52=3,2,0)+IF(B52=4,3,0)</f>
        <v>20103090</v>
      </c>
      <c r="R52" s="561" t="str">
        <f t="shared" ref="R52:R55" si="86">IF(H52=1,",1","")</f>
        <v>,1</v>
      </c>
      <c r="S52" s="561" t="str">
        <f t="shared" si="6"/>
        <v/>
      </c>
      <c r="T52" s="561" t="str">
        <f t="shared" si="77"/>
        <v/>
      </c>
      <c r="U52" s="561" t="str">
        <f t="shared" si="8"/>
        <v/>
      </c>
      <c r="V52" s="561" t="str">
        <f t="shared" si="23"/>
        <v/>
      </c>
    </row>
    <row r="53" spans="1:22" x14ac:dyDescent="0.25">
      <c r="A53" s="561">
        <v>1</v>
      </c>
      <c r="B53" s="561">
        <v>1</v>
      </c>
      <c r="C53" s="561" t="str">
        <f t="shared" si="85"/>
        <v>连珏天璧法剔透玲珑1</v>
      </c>
      <c r="D53" s="34" t="s">
        <v>28</v>
      </c>
      <c r="E53" s="34" t="s">
        <v>981</v>
      </c>
      <c r="F53" s="591" t="s">
        <v>1176</v>
      </c>
      <c r="G53" s="34">
        <f>VLOOKUP(E53,Sheet3!$C:$AP,40,0)*100+IF(A53=1,0,0)+IF(A53=2,1,0)+IF(A53=3,2,0)+IF(A53=4,3,0)</f>
        <v>201031000</v>
      </c>
      <c r="H53" s="34">
        <v>1</v>
      </c>
      <c r="I53" s="34">
        <v>0</v>
      </c>
      <c r="J53" s="34">
        <v>0</v>
      </c>
      <c r="K53" s="34"/>
      <c r="L53" s="34">
        <v>1</v>
      </c>
      <c r="M53" s="34">
        <v>1</v>
      </c>
      <c r="N53" s="34" t="str">
        <f t="shared" ref="N53" si="87">Q53&amp;R53&amp;S53&amp;T53&amp;U53&amp;V53</f>
        <v>20103100,1</v>
      </c>
      <c r="O53" s="34">
        <v>0</v>
      </c>
      <c r="P53" s="34">
        <v>-1</v>
      </c>
      <c r="Q53" s="561">
        <f>VLOOKUP(E53,Sheet3!$C:$AP,40,0)*10+IF(B53=1,0,0)+IF(B53=2,1,0)+IF(B53=3,2,0)+IF(B53=4,3,0)</f>
        <v>20103100</v>
      </c>
      <c r="R53" s="561" t="str">
        <f t="shared" si="86"/>
        <v>,1</v>
      </c>
      <c r="S53" s="561"/>
      <c r="T53" s="561"/>
      <c r="U53" s="561"/>
      <c r="V53" s="561"/>
    </row>
    <row r="54" spans="1:22" x14ac:dyDescent="0.25">
      <c r="A54" s="561">
        <v>1</v>
      </c>
      <c r="B54" s="561">
        <v>1</v>
      </c>
      <c r="C54" s="561" t="str">
        <f t="shared" si="85"/>
        <v>连珏天璧法石中玉1</v>
      </c>
      <c r="D54" s="34" t="s">
        <v>28</v>
      </c>
      <c r="E54" s="250" t="s">
        <v>982</v>
      </c>
      <c r="F54" s="34" t="s">
        <v>1168</v>
      </c>
      <c r="G54" s="34">
        <f>VLOOKUP(E54,Sheet3!$C:$AP,40,0)*100+IF(A54=1,0,0)+IF(A54=2,1,0)+IF(A54=3,2,0)+IF(A54=4,3,0)</f>
        <v>201031100</v>
      </c>
      <c r="H54" s="34">
        <v>2</v>
      </c>
      <c r="I54" s="34">
        <v>1</v>
      </c>
      <c r="J54" s="34" t="s">
        <v>1169</v>
      </c>
      <c r="K54" s="34"/>
      <c r="L54" s="34">
        <v>1</v>
      </c>
      <c r="M54" s="34">
        <v>2</v>
      </c>
      <c r="N54" s="34" t="str">
        <f t="shared" ref="N54:N55" si="88">Q54&amp;R54&amp;S54&amp;T54&amp;U54&amp;V54</f>
        <v>20103110,-1</v>
      </c>
      <c r="O54" s="34">
        <v>0</v>
      </c>
      <c r="P54" s="34">
        <v>-1</v>
      </c>
      <c r="Q54" s="561">
        <f>VLOOKUP(E54,Sheet3!$C:$AP,40,0)*10+IF(B54=1,0,0)+IF(B54=2,1,0)+IF(B54=3,2,0)+IF(B54=4,3,0)</f>
        <v>20103110</v>
      </c>
      <c r="R54" s="561" t="str">
        <f t="shared" si="86"/>
        <v/>
      </c>
      <c r="S54" s="561" t="str">
        <f t="shared" ref="S54:S55" si="89">IF(AND(H54=2,I54=1,J54="hp",L54=1,M54=2),",-1","")</f>
        <v>,-1</v>
      </c>
      <c r="T54" s="561" t="str">
        <f t="shared" ref="T54:T55" si="90">IF(AND(H54=2,I54=1,J54="hp",L54=1,M54=1),",(最大气血-hp)/最大气血*100","")</f>
        <v/>
      </c>
      <c r="U54" s="561" t="str">
        <f t="shared" ref="U54:U55" si="91">IF(AND(H54=2,I54=1,J54="hp,(hp/气血值)&lt;=0.2",L54=1,M54=3),"气血值*1006","")</f>
        <v/>
      </c>
      <c r="V54" s="561" t="str">
        <f t="shared" ref="V54:V55" si="92">IF(AND(H54=1,I54=0,J54=0,L54=1,M54=3),"-(hp*0.1)","")</f>
        <v/>
      </c>
    </row>
    <row r="55" spans="1:22" x14ac:dyDescent="0.25">
      <c r="A55" s="561">
        <v>2</v>
      </c>
      <c r="B55" s="561">
        <v>1</v>
      </c>
      <c r="C55" s="561" t="str">
        <f t="shared" si="85"/>
        <v>连珏天璧法石中玉2</v>
      </c>
      <c r="D55" s="34" t="s">
        <v>28</v>
      </c>
      <c r="E55" s="250" t="s">
        <v>982</v>
      </c>
      <c r="F55" s="34" t="s">
        <v>1163</v>
      </c>
      <c r="G55" s="34">
        <f>VLOOKUP(E55,Sheet3!$C:$AP,40,0)*100+IF(A55=1,0,0)+IF(A55=2,1,0)+IF(A55=3,2,0)+IF(A55=4,3,0)</f>
        <v>201031101</v>
      </c>
      <c r="H55" s="34">
        <v>2</v>
      </c>
      <c r="I55" s="34">
        <v>1</v>
      </c>
      <c r="J55" s="34" t="s">
        <v>1169</v>
      </c>
      <c r="K55" s="34"/>
      <c r="L55" s="34">
        <v>1</v>
      </c>
      <c r="M55" s="34">
        <v>1</v>
      </c>
      <c r="N55" s="34" t="str">
        <f t="shared" si="88"/>
        <v>20103110,(最大气血-hp)/最大气血*100</v>
      </c>
      <c r="O55" s="34">
        <v>0</v>
      </c>
      <c r="P55" s="34">
        <v>-1</v>
      </c>
      <c r="Q55" s="561">
        <f>VLOOKUP(E55,Sheet3!$C:$AP,40,0)*10+IF(B55=1,0,0)+IF(B55=2,1,0)+IF(B55=3,2,0)+IF(B55=4,3,0)</f>
        <v>20103110</v>
      </c>
      <c r="R55" s="561" t="str">
        <f t="shared" si="86"/>
        <v/>
      </c>
      <c r="S55" s="561" t="str">
        <f t="shared" si="89"/>
        <v/>
      </c>
      <c r="T55" s="561" t="str">
        <f t="shared" si="90"/>
        <v>,(最大气血-hp)/最大气血*100</v>
      </c>
      <c r="U55" s="561" t="str">
        <f t="shared" si="91"/>
        <v/>
      </c>
      <c r="V55" s="561" t="str">
        <f t="shared" si="92"/>
        <v/>
      </c>
    </row>
    <row r="56" spans="1:22" s="695" customFormat="1" x14ac:dyDescent="0.25">
      <c r="A56" s="561">
        <v>1</v>
      </c>
      <c r="B56" s="561">
        <v>1</v>
      </c>
      <c r="C56" s="561" t="str">
        <f t="shared" si="3"/>
        <v>玄黎蛊瘴赤蛛织心1</v>
      </c>
      <c r="D56" s="271" t="s">
        <v>38</v>
      </c>
      <c r="E56" s="285" t="s">
        <v>39</v>
      </c>
      <c r="F56" s="285" t="s">
        <v>1177</v>
      </c>
      <c r="G56" s="285">
        <f>VLOOKUP(E56,Sheet3!$C:$AP,40,0)*100+IF(A56=1,0,0)+IF(A56=2,1,0)+IF(A56=3,2,0)+IF(A56=4,3,0)</f>
        <v>201040100</v>
      </c>
      <c r="H56" s="285">
        <v>2</v>
      </c>
      <c r="I56" s="285">
        <v>1</v>
      </c>
      <c r="J56" s="285" t="s">
        <v>1178</v>
      </c>
      <c r="K56" s="285"/>
      <c r="L56" s="285">
        <v>1</v>
      </c>
      <c r="M56" s="285">
        <v>3</v>
      </c>
      <c r="N56" s="285" t="str">
        <f>T56</f>
        <v>最大气血*0.3</v>
      </c>
      <c r="O56" s="285">
        <f>5*60</f>
        <v>300</v>
      </c>
      <c r="P56" s="285">
        <v>-1</v>
      </c>
      <c r="Q56" s="700"/>
      <c r="R56" s="700" t="str">
        <f t="shared" si="5"/>
        <v/>
      </c>
      <c r="S56" s="700" t="str">
        <f t="shared" si="6"/>
        <v/>
      </c>
      <c r="T56" s="588" t="str">
        <f>IF(AND(H56=2,I56=1,J56="hp,(hp/最大气血)&lt;=公式变量1",L56=1,M56=3),"最大气血*0.3","")</f>
        <v>最大气血*0.3</v>
      </c>
      <c r="U56" s="700" t="b">
        <f>IF(AND(H56=2,I56=1,J56="hp,(hp/气血值)&lt;=属性判断对比值",L56=1,M56=3),"气血值*0.3")</f>
        <v>0</v>
      </c>
      <c r="V56" s="700" t="str">
        <f t="shared" si="23"/>
        <v/>
      </c>
    </row>
    <row r="57" spans="1:22" s="556" customFormat="1" x14ac:dyDescent="0.25">
      <c r="A57" s="561">
        <v>2</v>
      </c>
      <c r="B57" s="561">
        <v>2</v>
      </c>
      <c r="C57" s="561" t="str">
        <f t="shared" si="3"/>
        <v>玄黎蛊瘴赤蛛织心2</v>
      </c>
      <c r="D57" s="271" t="s">
        <v>38</v>
      </c>
      <c r="E57" s="285" t="s">
        <v>39</v>
      </c>
      <c r="F57" s="285" t="s">
        <v>1179</v>
      </c>
      <c r="G57" s="285">
        <f>VLOOKUP(E57,Sheet3!$C:$AP,40,0)*100+IF(A57=1,0,0)+IF(A57=2,1,0)+IF(A57=3,2,0)+IF(A57=4,3,0)</f>
        <v>201040101</v>
      </c>
      <c r="H57" s="285">
        <v>1</v>
      </c>
      <c r="I57" s="285">
        <v>0</v>
      </c>
      <c r="J57" s="285">
        <v>0</v>
      </c>
      <c r="K57" s="285"/>
      <c r="L57" s="285">
        <v>1</v>
      </c>
      <c r="M57" s="285">
        <v>1</v>
      </c>
      <c r="N57" s="285" t="str">
        <f t="shared" si="4"/>
        <v>20104011,1</v>
      </c>
      <c r="O57" s="285">
        <v>0</v>
      </c>
      <c r="P57" s="285">
        <v>-1</v>
      </c>
      <c r="Q57" s="570">
        <f>VLOOKUP(E57,Sheet3!$C:$AP,40,0)*10+IF(B57=1,0,0)+IF(B57=2,1,0)+IF(B57=3,2,0)+IF(B57=4,3,0)</f>
        <v>20104011</v>
      </c>
      <c r="R57" s="570" t="s">
        <v>1180</v>
      </c>
      <c r="S57" s="696" t="s">
        <v>574</v>
      </c>
      <c r="T57" s="588" t="s">
        <v>574</v>
      </c>
      <c r="U57" s="696"/>
      <c r="V57" s="696" t="str">
        <f t="shared" si="23"/>
        <v/>
      </c>
    </row>
    <row r="58" spans="1:22" x14ac:dyDescent="0.25">
      <c r="A58" s="561">
        <v>1</v>
      </c>
      <c r="B58" s="561">
        <v>1</v>
      </c>
      <c r="C58" s="561" t="str">
        <f t="shared" ref="C58" si="93">D58&amp;E58&amp;A58</f>
        <v>玄黎蛊瘴天龙披山1</v>
      </c>
      <c r="D58" s="271" t="s">
        <v>38</v>
      </c>
      <c r="E58" s="285" t="s">
        <v>40</v>
      </c>
      <c r="F58" s="285" t="s">
        <v>1181</v>
      </c>
      <c r="G58" s="285">
        <f>VLOOKUP(E58,Sheet3!$C:$AP,40,0)*100+IF(A58=1,0,0)+IF(A58=2,1,0)+IF(A58=3,2,0)+IF(A58=4,3,0)</f>
        <v>201040200</v>
      </c>
      <c r="H58" s="285">
        <v>1</v>
      </c>
      <c r="I58" s="285">
        <v>0</v>
      </c>
      <c r="J58" s="285">
        <v>0</v>
      </c>
      <c r="K58" s="285"/>
      <c r="L58" s="285">
        <v>1</v>
      </c>
      <c r="M58" s="285">
        <v>1</v>
      </c>
      <c r="N58" s="285" t="str">
        <f t="shared" si="4"/>
        <v>20104020,1</v>
      </c>
      <c r="O58" s="285">
        <v>0</v>
      </c>
      <c r="P58" s="285">
        <v>-1</v>
      </c>
      <c r="Q58" s="561">
        <f>VLOOKUP(E58,Sheet3!$C:$AP,40,0)*10+IF(B58=1,0,0)+IF(B58=2,1,0)+IF(B58=3,2,0)+IF(B58=4,3,0)</f>
        <v>20104020</v>
      </c>
      <c r="R58" s="561" t="str">
        <f t="shared" si="5"/>
        <v>,1</v>
      </c>
      <c r="S58" s="561"/>
      <c r="T58" s="588"/>
      <c r="U58" s="561"/>
      <c r="V58" s="561"/>
    </row>
    <row r="59" spans="1:22" x14ac:dyDescent="0.25">
      <c r="A59" s="561">
        <v>1</v>
      </c>
      <c r="B59" s="561">
        <v>1</v>
      </c>
      <c r="C59" s="561" t="str">
        <f t="shared" ref="C59:C63" si="94">D59&amp;E59&amp;A59</f>
        <v>玄黎蛊瘴撩蝎剔骨1</v>
      </c>
      <c r="D59" s="271" t="s">
        <v>38</v>
      </c>
      <c r="E59" s="285" t="s">
        <v>41</v>
      </c>
      <c r="F59" s="285" t="s">
        <v>1182</v>
      </c>
      <c r="G59" s="285">
        <f>VLOOKUP(E59,Sheet3!$C:$AP,40,0)*100+IF(A59=1,0,0)+IF(A59=2,1,0)+IF(A59=3,2,0)+IF(A59=4,3,0)</f>
        <v>201040300</v>
      </c>
      <c r="H59" s="285">
        <v>1</v>
      </c>
      <c r="I59" s="285">
        <v>2</v>
      </c>
      <c r="J59" s="285" t="s">
        <v>1183</v>
      </c>
      <c r="K59" s="285"/>
      <c r="L59" s="285">
        <v>1</v>
      </c>
      <c r="M59" s="285">
        <v>1</v>
      </c>
      <c r="N59" s="285" t="str">
        <f t="shared" si="4"/>
        <v>20104030,1</v>
      </c>
      <c r="O59" s="285">
        <v>0</v>
      </c>
      <c r="P59" s="285">
        <v>-1</v>
      </c>
      <c r="Q59" s="561">
        <f>VLOOKUP(E59,Sheet3!$C:$AP,40,0)*10+IF(B59=1,0,0)+IF(B59=2,1,0)+IF(B59=3,2,0)+IF(B59=4,3,0)</f>
        <v>20104030</v>
      </c>
      <c r="R59" s="561" t="str">
        <f t="shared" si="5"/>
        <v>,1</v>
      </c>
      <c r="S59" s="561"/>
      <c r="T59" s="588"/>
      <c r="U59" s="561"/>
      <c r="V59" s="561"/>
    </row>
    <row r="60" spans="1:22" x14ac:dyDescent="0.25">
      <c r="A60" s="561">
        <v>1</v>
      </c>
      <c r="B60" s="561">
        <v>1</v>
      </c>
      <c r="C60" s="561" t="str">
        <f t="shared" ref="C60" si="95">D60&amp;E60&amp;A60</f>
        <v>玄黎蛊瘴仙蛛缠月1</v>
      </c>
      <c r="D60" s="271" t="s">
        <v>38</v>
      </c>
      <c r="E60" s="285" t="s">
        <v>42</v>
      </c>
      <c r="F60" s="285" t="s">
        <v>1184</v>
      </c>
      <c r="G60" s="285">
        <f>VLOOKUP(E60,Sheet3!$C:$AP,40,0)*100+IF(A60=1,0,0)+IF(A60=2,1,0)+IF(A60=3,2,0)+IF(A60=4,3,0)</f>
        <v>201040400</v>
      </c>
      <c r="H60" s="285">
        <v>1</v>
      </c>
      <c r="I60" s="285">
        <v>0</v>
      </c>
      <c r="J60" s="285">
        <v>0</v>
      </c>
      <c r="K60" s="285"/>
      <c r="L60" s="285">
        <v>1</v>
      </c>
      <c r="M60" s="285">
        <v>1</v>
      </c>
      <c r="N60" s="285" t="str">
        <f t="shared" ref="N60" si="96">Q60&amp;R60&amp;S60&amp;T60&amp;U60&amp;V60</f>
        <v>20104040,1</v>
      </c>
      <c r="O60" s="285">
        <v>0</v>
      </c>
      <c r="P60" s="285">
        <v>-1</v>
      </c>
      <c r="Q60" s="561">
        <f>VLOOKUP(E60,Sheet3!$C:$AP,40,0)*10+IF(B60=1,0,0)+IF(B60=2,1,0)+IF(B60=3,2,0)+IF(B60=4,3,0)</f>
        <v>20104040</v>
      </c>
      <c r="R60" s="561" t="str">
        <f t="shared" ref="R60" si="97">IF(H60=1,",1","")</f>
        <v>,1</v>
      </c>
      <c r="S60" s="561" t="str">
        <f t="shared" ref="S60" si="98">IF(AND(H60=2,I60=1,J60="hp",L60=1,M60=2),",-1","")</f>
        <v/>
      </c>
      <c r="T60" s="588" t="str">
        <f>IF(AND(H60=2,I60=1,J60="hp",L60=1,M60=1),",(最大气血-hp)/最大气血*100","")</f>
        <v/>
      </c>
      <c r="U60" s="561"/>
      <c r="V60" s="561" t="str">
        <f t="shared" ref="V60" si="99">IF(AND(H60=1,I60=0,J60=0,L60=1,M60=3),"-(hp*0.1)","")</f>
        <v/>
      </c>
    </row>
    <row r="61" spans="1:22" s="556" customFormat="1" x14ac:dyDescent="0.25">
      <c r="A61" s="561">
        <v>2</v>
      </c>
      <c r="B61" s="561">
        <v>2</v>
      </c>
      <c r="C61" s="561" t="str">
        <f t="shared" si="94"/>
        <v>玄黎蛊瘴仙蛛缠月2</v>
      </c>
      <c r="D61" s="271" t="s">
        <v>38</v>
      </c>
      <c r="E61" s="285" t="s">
        <v>42</v>
      </c>
      <c r="F61" s="285" t="s">
        <v>1185</v>
      </c>
      <c r="G61" s="285">
        <f>VLOOKUP(E61,Sheet3!$C:$AP,40,0)*100+IF(A61=1,0,0)+IF(A61=2,1,0)+IF(A61=3,2,0)+IF(A61=4,3,0)</f>
        <v>201040401</v>
      </c>
      <c r="H61" s="285">
        <v>2</v>
      </c>
      <c r="I61" s="285">
        <v>1</v>
      </c>
      <c r="J61" s="285" t="s">
        <v>1178</v>
      </c>
      <c r="K61" s="285"/>
      <c r="L61" s="285">
        <v>1</v>
      </c>
      <c r="M61" s="285">
        <v>3</v>
      </c>
      <c r="N61" s="285" t="str">
        <f>T61</f>
        <v>最大气血*0.05</v>
      </c>
      <c r="O61" s="285">
        <f>5*60</f>
        <v>300</v>
      </c>
      <c r="P61" s="285">
        <v>-1</v>
      </c>
      <c r="Q61" s="570"/>
      <c r="R61" s="570" t="str">
        <f t="shared" ref="R61:R63" si="100">IF(H61=1,",1","")</f>
        <v/>
      </c>
      <c r="S61" s="696" t="str">
        <f t="shared" ref="S61" si="101">IF(AND(H61=2,I61=1,J61="hp",L61=1,M61=2),",-1","")</f>
        <v/>
      </c>
      <c r="T61" s="588" t="str">
        <f>IF(AND(H61=2,I61=1,J61="hp,(hp/最大气血)&lt;=公式变量1",L61=1,M61=3),"最大气血*0.05","")</f>
        <v>最大气血*0.05</v>
      </c>
      <c r="U61" s="696" t="b">
        <f>IF(AND(H61=2,I61=1,J61="hp,(hp/气血值)&lt;=属性判断对比值",L61=1,M61=3),"气血值*0")</f>
        <v>0</v>
      </c>
      <c r="V61" s="696" t="str">
        <f t="shared" ref="V61:V62" si="102">IF(AND(H61=1,I61=0,J61=0,L61=1,M61=3),"-(hp*0.1)","")</f>
        <v/>
      </c>
    </row>
    <row r="62" spans="1:22" s="556" customFormat="1" x14ac:dyDescent="0.25">
      <c r="A62" s="561">
        <v>3</v>
      </c>
      <c r="B62" s="561">
        <v>1</v>
      </c>
      <c r="C62" s="561" t="str">
        <f t="shared" si="94"/>
        <v>玄黎蛊瘴仙蛛缠月3</v>
      </c>
      <c r="D62" s="271" t="s">
        <v>38</v>
      </c>
      <c r="E62" s="285" t="s">
        <v>42</v>
      </c>
      <c r="F62" s="285" t="s">
        <v>1186</v>
      </c>
      <c r="G62" s="285">
        <f>VLOOKUP(E62,Sheet3!$C:$AP,40,0)*100+IF(A62=1,0,0)+IF(A62=2,1,0)+IF(A62=3,2,0)+IF(A62=4,3,0)</f>
        <v>201040402</v>
      </c>
      <c r="H62" s="285">
        <v>1</v>
      </c>
      <c r="I62" s="285">
        <v>0</v>
      </c>
      <c r="J62" s="285">
        <v>0</v>
      </c>
      <c r="K62" s="285"/>
      <c r="L62" s="285">
        <v>1</v>
      </c>
      <c r="M62" s="285">
        <v>1</v>
      </c>
      <c r="N62" s="285" t="str">
        <f t="shared" ref="N62:N63" si="103">Q62&amp;R62&amp;S62&amp;T62&amp;U62&amp;V62</f>
        <v>20104040,1</v>
      </c>
      <c r="O62" s="285">
        <v>0</v>
      </c>
      <c r="P62" s="285">
        <v>-1</v>
      </c>
      <c r="Q62" s="570">
        <f>VLOOKUP(E62,Sheet3!$C:$AP,40,0)*10+IF(B62=1,0,0)+IF(B62=2,1,0)+IF(B62=3,2,0)+IF(B62=4,3,0)</f>
        <v>20104040</v>
      </c>
      <c r="R62" s="570" t="s">
        <v>1180</v>
      </c>
      <c r="S62" s="696" t="s">
        <v>574</v>
      </c>
      <c r="T62" s="588" t="s">
        <v>574</v>
      </c>
      <c r="U62" s="696"/>
      <c r="V62" s="696" t="str">
        <f t="shared" si="102"/>
        <v/>
      </c>
    </row>
    <row r="63" spans="1:22" x14ac:dyDescent="0.25">
      <c r="A63" s="561">
        <v>1</v>
      </c>
      <c r="B63" s="561">
        <v>1</v>
      </c>
      <c r="C63" s="561" t="str">
        <f t="shared" si="94"/>
        <v>玄黎蛊瘴灵蛇淬骨1</v>
      </c>
      <c r="D63" s="271" t="s">
        <v>38</v>
      </c>
      <c r="E63" s="285" t="s">
        <v>43</v>
      </c>
      <c r="F63" s="285" t="s">
        <v>1187</v>
      </c>
      <c r="G63" s="285">
        <f>VLOOKUP(E63,Sheet3!$C:$AP,40,0)*100+IF(A63=1,0,0)+IF(A63=2,1,0)+IF(A63=3,2,0)+IF(A63=4,3,0)</f>
        <v>201040500</v>
      </c>
      <c r="H63" s="285">
        <v>13</v>
      </c>
      <c r="I63" s="285">
        <v>1</v>
      </c>
      <c r="J63" s="285" t="s">
        <v>1162</v>
      </c>
      <c r="K63" s="285"/>
      <c r="L63" s="285">
        <v>1</v>
      </c>
      <c r="M63" s="285">
        <v>2</v>
      </c>
      <c r="N63" s="285" t="str">
        <f t="shared" si="103"/>
        <v>20104050,-1</v>
      </c>
      <c r="O63" s="285">
        <v>0</v>
      </c>
      <c r="P63" s="285">
        <v>-1</v>
      </c>
      <c r="Q63" s="561">
        <f>VLOOKUP(E63,Sheet3!$C:$AP,40,0)*10+IF(B63=1,0,0)+IF(B63=2,1,0)+IF(B63=3,2,0)+IF(B63=4,3,0)</f>
        <v>20104050</v>
      </c>
      <c r="R63" s="561" t="str">
        <f t="shared" si="100"/>
        <v/>
      </c>
      <c r="S63" s="561" t="str">
        <f>IF(AND(H63=13,I63=1,J63="1",L63=1,M63=2),",-1","")</f>
        <v>,-1</v>
      </c>
      <c r="T63" s="588" t="str">
        <f>IF(AND(H63=2,I63=1,J63="hp",L63=1,M63=1),",(最大气血-hp)/最大气血*100","")</f>
        <v/>
      </c>
      <c r="U63" s="561"/>
      <c r="V63" s="561"/>
    </row>
    <row r="64" spans="1:22" x14ac:dyDescent="0.25">
      <c r="A64" s="561">
        <v>2</v>
      </c>
      <c r="B64" s="561">
        <v>1</v>
      </c>
      <c r="C64" s="561" t="str">
        <f t="shared" ref="C64:C67" si="104">D64&amp;E64&amp;A64</f>
        <v>玄黎蛊瘴灵蛇淬骨2</v>
      </c>
      <c r="D64" s="271" t="s">
        <v>38</v>
      </c>
      <c r="E64" s="285" t="s">
        <v>43</v>
      </c>
      <c r="F64" s="285" t="s">
        <v>1188</v>
      </c>
      <c r="G64" s="285">
        <f>VLOOKUP(E64,Sheet3!$C:$AP,40,0)*100+IF(A64=1,0,0)+IF(A64=2,1,0)+IF(A64=3,2,0)+IF(A64=4,3,0)</f>
        <v>201040501</v>
      </c>
      <c r="H64" s="285">
        <v>13</v>
      </c>
      <c r="I64" s="285">
        <v>1</v>
      </c>
      <c r="J64" s="285" t="s">
        <v>1162</v>
      </c>
      <c r="K64" s="285"/>
      <c r="L64" s="285">
        <v>1</v>
      </c>
      <c r="M64" s="285">
        <v>1</v>
      </c>
      <c r="N64" s="285" t="str">
        <f>Q64&amp;",debuff数量/1"</f>
        <v>20104050,debuff数量/1</v>
      </c>
      <c r="O64" s="285">
        <v>0</v>
      </c>
      <c r="P64" s="285">
        <v>-1</v>
      </c>
      <c r="Q64" s="561">
        <f>VLOOKUP(E64,Sheet3!$C:$AP,40,0)*10+IF(B64=1,0,0)+IF(B64=2,1,0)+IF(B64=3,2,0)+IF(B64=4,3,0)</f>
        <v>20104050</v>
      </c>
      <c r="R64" s="561" t="str">
        <f t="shared" ref="R64:R67" si="105">IF(H64=1,",1","")</f>
        <v/>
      </c>
      <c r="S64" s="561"/>
      <c r="T64" s="588"/>
      <c r="U64" s="561"/>
      <c r="V64" s="561"/>
    </row>
    <row r="65" spans="1:22" x14ac:dyDescent="0.25">
      <c r="A65" s="561">
        <v>1</v>
      </c>
      <c r="B65" s="561">
        <v>1</v>
      </c>
      <c r="C65" s="561" t="str">
        <f t="shared" si="104"/>
        <v>玄黎蛊瘴怒鳞拨云1</v>
      </c>
      <c r="D65" s="271" t="s">
        <v>38</v>
      </c>
      <c r="E65" s="285" t="s">
        <v>1189</v>
      </c>
      <c r="F65" s="285" t="s">
        <v>1190</v>
      </c>
      <c r="G65" s="285">
        <f>VLOOKUP(E65,Sheet3!$C:$AP,40,0)*100+IF(A65=1,0,0)+IF(A65=2,1,0)+IF(A65=3,2,0)+IF(A65=4,3,0)</f>
        <v>201040600</v>
      </c>
      <c r="H65" s="285">
        <v>9</v>
      </c>
      <c r="I65" s="285">
        <v>1</v>
      </c>
      <c r="J65" s="285" t="s">
        <v>1162</v>
      </c>
      <c r="K65" s="285"/>
      <c r="L65" s="285">
        <v>1</v>
      </c>
      <c r="M65" s="285">
        <v>2</v>
      </c>
      <c r="N65" s="285" t="str">
        <f t="shared" ref="N65" si="106">Q65&amp;R65&amp;S65&amp;T65&amp;U65&amp;V65</f>
        <v>20104060,1</v>
      </c>
      <c r="O65" s="285">
        <v>0</v>
      </c>
      <c r="P65" s="285">
        <v>-1</v>
      </c>
      <c r="Q65" s="561">
        <f>VLOOKUP(E65,Sheet3!$C:$AP,40,0)*10+IF(B65=1,0,0)+IF(B65=2,1,0)+IF(B65=3,2,0)+IF(B65=4,3,0)</f>
        <v>20104060</v>
      </c>
      <c r="R65" s="561" t="str">
        <f>IF(H65=9,",1","")</f>
        <v>,1</v>
      </c>
      <c r="S65" s="561" t="str">
        <f>IF(AND(H65=13,I65=1,J65="1",L65=1,M65=2),",-1","")</f>
        <v/>
      </c>
      <c r="T65" s="588" t="str">
        <f>IF(AND(H65=2,I65=1,J65="hp",L65=1,M65=1),",(最大气血-hp)/最大气血*100","")</f>
        <v/>
      </c>
      <c r="U65" s="561"/>
      <c r="V65" s="561"/>
    </row>
    <row r="66" spans="1:22" x14ac:dyDescent="0.25">
      <c r="A66" s="561">
        <v>1</v>
      </c>
      <c r="B66" s="561">
        <v>1</v>
      </c>
      <c r="C66" s="561" t="str">
        <f t="shared" ref="C66" si="107">D66&amp;E66&amp;A66</f>
        <v>玄黎蛊瘴金蟾宝衣1</v>
      </c>
      <c r="D66" s="271" t="s">
        <v>38</v>
      </c>
      <c r="E66" s="285" t="s">
        <v>44</v>
      </c>
      <c r="F66" s="285" t="s">
        <v>1186</v>
      </c>
      <c r="G66" s="285">
        <f>VLOOKUP(E66,Sheet3!$C:$AP,40,0)*100+IF(A66=1,0,0)+IF(A66=2,1,0)+IF(A66=3,2,0)+IF(A66=4,3,0)</f>
        <v>201040700</v>
      </c>
      <c r="H66" s="285">
        <v>1</v>
      </c>
      <c r="I66" s="285">
        <v>0</v>
      </c>
      <c r="J66" s="285">
        <v>0</v>
      </c>
      <c r="K66" s="285"/>
      <c r="L66" s="285">
        <v>1</v>
      </c>
      <c r="M66" s="285">
        <v>1</v>
      </c>
      <c r="N66" s="285" t="str">
        <f t="shared" ref="N66" si="108">Q66&amp;R66&amp;S66&amp;T66&amp;U66&amp;V66</f>
        <v>20104070,1</v>
      </c>
      <c r="O66" s="285">
        <v>0</v>
      </c>
      <c r="P66" s="285">
        <v>-1</v>
      </c>
      <c r="Q66" s="561">
        <f>VLOOKUP(E66,Sheet3!$C:$AP,40,0)*10+IF(B66=1,0,0)+IF(B66=2,1,0)+IF(B66=3,2,0)+IF(B66=4,3,0)</f>
        <v>20104070</v>
      </c>
      <c r="R66" s="561" t="str">
        <f t="shared" si="105"/>
        <v>,1</v>
      </c>
      <c r="S66" s="561" t="str">
        <f t="shared" ref="S66" si="109">IF(AND(H66=2,I66=1,J66="hp",L66=1,M66=2),",-1","")</f>
        <v/>
      </c>
      <c r="T66" s="588" t="str">
        <f>IF(AND(H66=2,I66=1,J66="hp",L66=1,M66=1),",(最大气血-hp)/最大气血*100","")</f>
        <v/>
      </c>
      <c r="U66" s="561"/>
      <c r="V66" s="561" t="str">
        <f t="shared" ref="V66" si="110">IF(AND(H66=1,I66=0,J66=0,L66=1,M66=3),"-(hp*0.1)","")</f>
        <v/>
      </c>
    </row>
    <row r="67" spans="1:22" s="556" customFormat="1" ht="13.5" customHeight="1" x14ac:dyDescent="0.25">
      <c r="A67" s="561">
        <v>2</v>
      </c>
      <c r="B67" s="561">
        <v>2</v>
      </c>
      <c r="C67" s="561" t="str">
        <f t="shared" si="104"/>
        <v>玄黎蛊瘴金蟾宝衣2</v>
      </c>
      <c r="D67" s="271" t="s">
        <v>38</v>
      </c>
      <c r="E67" s="285" t="s">
        <v>44</v>
      </c>
      <c r="F67" s="285" t="s">
        <v>1186</v>
      </c>
      <c r="G67" s="285">
        <f>VLOOKUP(E67,Sheet3!$C:$AP,40,0)*100+IF(A67=1,0,0)+IF(A67=2,1,0)+IF(A67=3,2,0)+IF(A67=4,3,0)</f>
        <v>201040701</v>
      </c>
      <c r="H67" s="285">
        <v>2</v>
      </c>
      <c r="I67" s="285">
        <v>1</v>
      </c>
      <c r="J67" s="285" t="s">
        <v>1178</v>
      </c>
      <c r="K67" s="285"/>
      <c r="L67" s="285">
        <v>1</v>
      </c>
      <c r="M67" s="285">
        <v>3</v>
      </c>
      <c r="N67" s="285" t="str">
        <f>T67</f>
        <v>最大气血*0.05</v>
      </c>
      <c r="O67" s="285">
        <f>5*60</f>
        <v>300</v>
      </c>
      <c r="P67" s="285">
        <v>-1</v>
      </c>
      <c r="Q67" s="570"/>
      <c r="R67" s="570" t="str">
        <f t="shared" si="105"/>
        <v/>
      </c>
      <c r="S67" s="696" t="str">
        <f t="shared" ref="S67" si="111">IF(AND(H67=2,I67=1,J67="hp",L67=1,M67=2),",-1","")</f>
        <v/>
      </c>
      <c r="T67" s="588" t="str">
        <f>IF(AND(H67=2,I67=1,J67="hp,(hp/最大气血)&lt;=公式变量1",L67=1,M67=3),"最大气血*0.05","")</f>
        <v>最大气血*0.05</v>
      </c>
      <c r="U67" s="696" t="b">
        <f>IF(AND(H67=2,I67=1,J67="hp,(hp/气血值)&lt;=属性判断对比值",L67=1,M67=3),"气血值*0")</f>
        <v>0</v>
      </c>
      <c r="V67" s="696" t="str">
        <f t="shared" ref="V67" si="112">IF(AND(H67=1,I67=0,J67=0,L67=1,M67=3),"-(hp*0.1)","")</f>
        <v/>
      </c>
    </row>
    <row r="68" spans="1:22" s="556" customFormat="1" x14ac:dyDescent="0.25">
      <c r="A68" s="561">
        <v>3</v>
      </c>
      <c r="B68" s="561">
        <v>1</v>
      </c>
      <c r="C68" s="561" t="str">
        <f t="shared" ref="C68:C69" si="113">D68&amp;E68&amp;A68</f>
        <v>玄黎蛊瘴金蟾宝衣3</v>
      </c>
      <c r="D68" s="271" t="s">
        <v>38</v>
      </c>
      <c r="E68" s="285" t="s">
        <v>44</v>
      </c>
      <c r="F68" s="285" t="s">
        <v>1186</v>
      </c>
      <c r="G68" s="285"/>
      <c r="H68" s="285">
        <v>1</v>
      </c>
      <c r="I68" s="285">
        <v>0</v>
      </c>
      <c r="J68" s="285">
        <v>0</v>
      </c>
      <c r="K68" s="285"/>
      <c r="L68" s="285">
        <v>1</v>
      </c>
      <c r="M68" s="285">
        <v>1</v>
      </c>
      <c r="N68" s="285" t="str">
        <f t="shared" ref="N68:N69" si="114">Q68&amp;R68&amp;S68&amp;T68&amp;U68&amp;V68</f>
        <v>20104070,1</v>
      </c>
      <c r="O68" s="285">
        <v>0</v>
      </c>
      <c r="P68" s="285">
        <v>-1</v>
      </c>
      <c r="Q68" s="570">
        <f>VLOOKUP(E68,Sheet3!$C:$AP,40,0)*10+IF(B68=1,0,0)+IF(B68=2,1,0)+IF(B68=3,2,0)+IF(B68=4,3,0)</f>
        <v>20104070</v>
      </c>
      <c r="R68" s="570" t="s">
        <v>1180</v>
      </c>
      <c r="S68" s="696" t="s">
        <v>574</v>
      </c>
      <c r="T68" s="588" t="s">
        <v>574</v>
      </c>
      <c r="U68" s="696"/>
      <c r="V68" s="696" t="str">
        <f t="shared" ref="V68:V69" si="115">IF(AND(H68=1,I68=0,J68=0,L68=1,M68=3),"-(hp*0.1)","")</f>
        <v/>
      </c>
    </row>
    <row r="69" spans="1:22" x14ac:dyDescent="0.25">
      <c r="A69" s="561">
        <v>1</v>
      </c>
      <c r="B69" s="561">
        <v>1</v>
      </c>
      <c r="C69" s="561" t="str">
        <f t="shared" si="113"/>
        <v>玄黎蛊瘴玄黎蛊体1</v>
      </c>
      <c r="D69" s="271" t="s">
        <v>38</v>
      </c>
      <c r="E69" s="285" t="s">
        <v>45</v>
      </c>
      <c r="F69" s="285" t="s">
        <v>1191</v>
      </c>
      <c r="G69" s="285">
        <f>VLOOKUP(E69,Sheet3!$C:$AP,40,0)*100+IF(A69=1,0,0)+IF(A69=2,1,0)+IF(A69=3,2,0)+IF(A69=4,3,0)</f>
        <v>201040800</v>
      </c>
      <c r="H69" s="285">
        <v>14</v>
      </c>
      <c r="I69" s="285">
        <v>0</v>
      </c>
      <c r="J69" s="285">
        <v>0</v>
      </c>
      <c r="K69" s="285"/>
      <c r="L69" s="285">
        <v>4</v>
      </c>
      <c r="M69" s="285">
        <v>1</v>
      </c>
      <c r="N69" s="285" t="str">
        <f t="shared" si="114"/>
        <v>20104080</v>
      </c>
      <c r="O69" s="285">
        <v>0</v>
      </c>
      <c r="P69" s="285">
        <v>-1</v>
      </c>
      <c r="Q69" s="561">
        <f>VLOOKUP(E69,Sheet3!$C:$AP,40,0)*10+IF(B69=1,0,0)+IF(B69=2,1,0)+IF(B69=3,2,0)+IF(B69=4,3,0)</f>
        <v>20104080</v>
      </c>
      <c r="R69" s="561" t="str">
        <f>IF(H69=1,",1","")</f>
        <v/>
      </c>
      <c r="S69" s="561" t="str">
        <f t="shared" ref="S69" si="116">IF(AND(H69=2,I69=1,J69="hp",L69=1,M69=2),",-1","")</f>
        <v/>
      </c>
      <c r="T69" s="588" t="str">
        <f>IF(AND(H69=2,I69=1,J69="hp",L69=1,M69=1),",(最大气血-hp)/最大气血*100","")</f>
        <v/>
      </c>
      <c r="U69" s="561"/>
      <c r="V69" s="561" t="str">
        <f t="shared" si="115"/>
        <v/>
      </c>
    </row>
    <row r="70" spans="1:22" x14ac:dyDescent="0.25">
      <c r="A70" s="561">
        <v>1</v>
      </c>
      <c r="B70" s="561">
        <v>1</v>
      </c>
      <c r="C70" s="561" t="str">
        <f t="shared" ref="C70:C73" si="117">D70&amp;E70&amp;A70</f>
        <v>玄黎蛊瘴蚩尤身1</v>
      </c>
      <c r="D70" s="271" t="s">
        <v>38</v>
      </c>
      <c r="E70" s="285" t="s">
        <v>46</v>
      </c>
      <c r="F70" s="285"/>
      <c r="G70" s="285">
        <f>VLOOKUP(E70,Sheet3!$C:$AP,40,0)*100+IF(A70=1,0,0)+IF(A70=2,1,0)+IF(A70=3,2,0)+IF(A70=4,3,0)</f>
        <v>201040900</v>
      </c>
      <c r="H70" s="285">
        <v>1</v>
      </c>
      <c r="I70" s="285">
        <v>0</v>
      </c>
      <c r="J70" s="285">
        <v>0</v>
      </c>
      <c r="K70" s="285"/>
      <c r="L70" s="285">
        <v>1</v>
      </c>
      <c r="M70" s="285">
        <v>1</v>
      </c>
      <c r="N70" s="285" t="str">
        <f t="shared" ref="N70:N72" si="118">Q70&amp;R70&amp;S70&amp;T70&amp;U70&amp;V70</f>
        <v>20104090,1</v>
      </c>
      <c r="O70" s="285">
        <v>0</v>
      </c>
      <c r="P70" s="285">
        <v>-1</v>
      </c>
      <c r="Q70" s="570">
        <f>VLOOKUP(E70,Sheet3!$C:$AP,40,0)*10+IF(B70=1,0,0)+IF(B70=2,1,0)+IF(B70=3,2,0)+IF(B70=4,3,0)</f>
        <v>20104090</v>
      </c>
      <c r="R70" s="570" t="s">
        <v>1180</v>
      </c>
      <c r="S70" s="561" t="str">
        <f t="shared" ref="S70" si="119">IF(AND(H70=2,I70=1,J70="hp",L70=1,M70=2),",-1","")</f>
        <v/>
      </c>
      <c r="T70" s="588" t="str">
        <f>IF(AND(H70=2,I70=1,J70="hp",L70=1,M70=1),",(最大气血-hp)/最大气血*100","")</f>
        <v/>
      </c>
      <c r="U70" s="561"/>
      <c r="V70" s="561" t="str">
        <f t="shared" ref="V70" si="120">IF(AND(H70=1,I70=0,J70=0,L70=1,M70=3),"-(hp*0.1)","")</f>
        <v/>
      </c>
    </row>
    <row r="71" spans="1:22" x14ac:dyDescent="0.25">
      <c r="A71" s="561">
        <v>1</v>
      </c>
      <c r="B71" s="561">
        <v>1</v>
      </c>
      <c r="C71" s="561" t="str">
        <f t="shared" si="117"/>
        <v>玄黎蛊瘴蚩尤颅1</v>
      </c>
      <c r="D71" s="271" t="s">
        <v>38</v>
      </c>
      <c r="E71" s="285" t="s">
        <v>983</v>
      </c>
      <c r="F71" s="592" t="s">
        <v>1192</v>
      </c>
      <c r="G71" s="285">
        <f>VLOOKUP(E71,Sheet3!$C:$AP,40,0)*100+IF(A71=1,0,0)+IF(A71=2,1,0)+IF(A71=3,2,0)+IF(A71=4,3,0)</f>
        <v>201041000</v>
      </c>
      <c r="H71" s="285">
        <v>9</v>
      </c>
      <c r="I71" s="285">
        <v>1</v>
      </c>
      <c r="J71" s="285" t="s">
        <v>1162</v>
      </c>
      <c r="K71" s="285"/>
      <c r="L71" s="285">
        <v>1</v>
      </c>
      <c r="M71" s="285">
        <v>2</v>
      </c>
      <c r="N71" s="285" t="str">
        <f t="shared" si="118"/>
        <v>20104100,1</v>
      </c>
      <c r="O71" s="285">
        <v>0</v>
      </c>
      <c r="P71" s="285">
        <v>-1</v>
      </c>
      <c r="Q71" s="561">
        <f>VLOOKUP(E71,Sheet3!$C:$AP,40,0)*10+IF(B71=1,0,0)+IF(B71=2,1,0)+IF(B71=3,2,0)+IF(B71=4,3,0)</f>
        <v>20104100</v>
      </c>
      <c r="R71" s="561" t="str">
        <f>IF(H71=9,",1","")</f>
        <v>,1</v>
      </c>
      <c r="S71" s="561" t="str">
        <f>IF(AND(H71=13,I71=1,J71="1",L71=1,M71=2),",-1","")</f>
        <v/>
      </c>
      <c r="T71" s="588" t="str">
        <f>IF(AND(H71=2,I71=1,J71="hp",L71=1,M71=1),",(最大气血-hp)/最大气血*100","")</f>
        <v/>
      </c>
      <c r="U71" s="561"/>
      <c r="V71" s="561"/>
    </row>
    <row r="72" spans="1:22" x14ac:dyDescent="0.25">
      <c r="A72" s="561">
        <v>1</v>
      </c>
      <c r="B72" s="561">
        <v>1</v>
      </c>
      <c r="C72" s="561" t="str">
        <f t="shared" si="117"/>
        <v>玄黎蛊瘴浊欢歌1</v>
      </c>
      <c r="D72" s="271" t="s">
        <v>38</v>
      </c>
      <c r="E72" s="285" t="s">
        <v>984</v>
      </c>
      <c r="F72" s="285" t="s">
        <v>1187</v>
      </c>
      <c r="G72" s="285">
        <f>VLOOKUP(E72,Sheet3!$C:$AP,40,0)*100+IF(A72=1,0,0)+IF(A72=2,1,0)+IF(A72=3,2,0)+IF(A72=4,3,0)</f>
        <v>201041100</v>
      </c>
      <c r="H72" s="285">
        <v>13</v>
      </c>
      <c r="I72" s="285">
        <v>1</v>
      </c>
      <c r="J72" s="285" t="s">
        <v>1162</v>
      </c>
      <c r="K72" s="285"/>
      <c r="L72" s="285">
        <v>1</v>
      </c>
      <c r="M72" s="285">
        <v>2</v>
      </c>
      <c r="N72" s="285" t="str">
        <f t="shared" si="118"/>
        <v>20104110,-1</v>
      </c>
      <c r="O72" s="285">
        <v>0</v>
      </c>
      <c r="P72" s="285">
        <v>-1</v>
      </c>
      <c r="Q72" s="561">
        <f>VLOOKUP(E72,Sheet3!$C:$AP,40,0)*10+IF(B72=1,0,0)+IF(B72=2,1,0)+IF(B72=3,2,0)+IF(B72=4,3,0)</f>
        <v>20104110</v>
      </c>
      <c r="R72" s="561" t="str">
        <f t="shared" ref="R72:R73" si="121">IF(H72=1,",1","")</f>
        <v/>
      </c>
      <c r="S72" s="561" t="str">
        <f>IF(AND(H72=13,I72=1,J72="1",L72=1,M72=2),",-1","")</f>
        <v>,-1</v>
      </c>
      <c r="T72" s="588" t="str">
        <f>IF(AND(H72=2,I72=1,J72="hp",L72=1,M72=1),",(最大气血-hp)/最大气血*100","")</f>
        <v/>
      </c>
      <c r="U72" s="561"/>
      <c r="V72" s="561"/>
    </row>
    <row r="73" spans="1:22" x14ac:dyDescent="0.25">
      <c r="A73" s="561">
        <v>2</v>
      </c>
      <c r="B73" s="561">
        <v>1</v>
      </c>
      <c r="C73" s="561" t="str">
        <f t="shared" si="117"/>
        <v>玄黎蛊瘴浊欢歌2</v>
      </c>
      <c r="D73" s="271" t="s">
        <v>38</v>
      </c>
      <c r="E73" s="285" t="s">
        <v>984</v>
      </c>
      <c r="F73" s="285" t="s">
        <v>1188</v>
      </c>
      <c r="G73" s="285">
        <f>VLOOKUP(E73,Sheet3!$C:$AP,40,0)*100+IF(A73=1,0,0)+IF(A73=2,1,0)+IF(A73=3,2,0)+IF(A73=4,3,0)</f>
        <v>201041101</v>
      </c>
      <c r="H73" s="285">
        <v>13</v>
      </c>
      <c r="I73" s="285">
        <v>1</v>
      </c>
      <c r="J73" s="285" t="s">
        <v>1162</v>
      </c>
      <c r="K73" s="285"/>
      <c r="L73" s="285">
        <v>1</v>
      </c>
      <c r="M73" s="285">
        <v>1</v>
      </c>
      <c r="N73" s="285" t="str">
        <f>Q73&amp;",debuff数量/1"</f>
        <v>20104110,debuff数量/1</v>
      </c>
      <c r="O73" s="285">
        <v>0</v>
      </c>
      <c r="P73" s="285">
        <v>-1</v>
      </c>
      <c r="Q73" s="561">
        <f>VLOOKUP(E73,Sheet3!$C:$AP,40,0)*10+IF(B73=1,0,0)+IF(B73=2,1,0)+IF(B73=3,2,0)+IF(B73=4,3,0)</f>
        <v>20104110</v>
      </c>
      <c r="R73" s="561" t="str">
        <f t="shared" si="121"/>
        <v/>
      </c>
      <c r="S73" s="561"/>
      <c r="T73" s="588"/>
      <c r="U73" s="561"/>
      <c r="V73" s="561"/>
    </row>
    <row r="74" spans="1:22" x14ac:dyDescent="0.25">
      <c r="A74" s="561">
        <v>1</v>
      </c>
      <c r="B74" s="561">
        <v>1</v>
      </c>
      <c r="C74" s="561" t="str">
        <f t="shared" si="3"/>
        <v>三昧阿修罗道罗睺忿身相1</v>
      </c>
      <c r="D74" s="250" t="s">
        <v>47</v>
      </c>
      <c r="E74" s="250" t="s">
        <v>48</v>
      </c>
      <c r="F74" s="250"/>
      <c r="G74" s="250">
        <f>VLOOKUP(E74,Sheet3!$C:$AP,40,0)*100+IF(A74=1,0,0)+IF(A74=2,1,0)+IF(A74=3,2,0)+IF(A74=4,3,0)</f>
        <v>201050100</v>
      </c>
      <c r="H74" s="250">
        <v>1</v>
      </c>
      <c r="I74" s="250">
        <v>0</v>
      </c>
      <c r="J74" s="250">
        <v>0</v>
      </c>
      <c r="K74" s="250"/>
      <c r="L74" s="250">
        <v>3</v>
      </c>
      <c r="M74" s="250">
        <v>1</v>
      </c>
      <c r="N74" s="250" t="str">
        <f t="shared" si="4"/>
        <v>20105010,1</v>
      </c>
      <c r="O74" s="250">
        <v>0</v>
      </c>
      <c r="P74" s="250">
        <v>-1</v>
      </c>
      <c r="Q74" s="561">
        <f>VLOOKUP(E74,Sheet3!$C:$AP,40,0)*10+IF(B74=1,0,0)+IF(B74=2,1,0)+IF(B74=3,2,0)+IF(B74=4,3,0)</f>
        <v>20105010</v>
      </c>
      <c r="R74" s="561" t="str">
        <f t="shared" ref="R74:R75" si="122">IF(H74=1,",1","")</f>
        <v>,1</v>
      </c>
      <c r="S74" s="561" t="str">
        <f t="shared" si="6"/>
        <v/>
      </c>
      <c r="T74" s="588" t="str">
        <f>IF(AND(H74=2,I74=1,J74="hp",L74=1,M74=1),",(最大气血-hp)/最大气血*100","")</f>
        <v/>
      </c>
      <c r="U74" s="561" t="str">
        <f t="shared" si="8"/>
        <v/>
      </c>
      <c r="V74" s="561" t="str">
        <f t="shared" si="23"/>
        <v/>
      </c>
    </row>
    <row r="75" spans="1:22" x14ac:dyDescent="0.25">
      <c r="A75" s="561">
        <v>1</v>
      </c>
      <c r="B75" s="561">
        <v>1</v>
      </c>
      <c r="C75" s="561" t="str">
        <f t="shared" ref="C75:C78" si="123">D75&amp;E75&amp;A75</f>
        <v>三昧阿修罗道广纳障孽1</v>
      </c>
      <c r="D75" s="250" t="s">
        <v>47</v>
      </c>
      <c r="E75" s="250" t="s">
        <v>49</v>
      </c>
      <c r="F75" s="250" t="s">
        <v>1193</v>
      </c>
      <c r="G75" s="250">
        <f>VLOOKUP(E75,Sheet3!$C:$AP,40,0)*100+IF(A75=1,0,0)+IF(A75=2,1,0)+IF(A75=3,2,0)+IF(A75=4,3,0)</f>
        <v>201050200</v>
      </c>
      <c r="H75" s="250">
        <v>1</v>
      </c>
      <c r="I75" s="250">
        <v>0</v>
      </c>
      <c r="J75" s="250">
        <v>0</v>
      </c>
      <c r="K75" s="250"/>
      <c r="L75" s="250">
        <v>1</v>
      </c>
      <c r="M75" s="250">
        <v>1</v>
      </c>
      <c r="N75" s="250" t="str">
        <f t="shared" ref="N75:N78" si="124">Q75&amp;R75&amp;S75&amp;T75&amp;U75&amp;V75</f>
        <v>20105020,1</v>
      </c>
      <c r="O75" s="250">
        <v>0</v>
      </c>
      <c r="P75" s="250">
        <v>-1</v>
      </c>
      <c r="Q75" s="561">
        <f>VLOOKUP(E75,Sheet3!$C:$AP,40,0)*10+IF(B75=1,0,0)+IF(B75=2,1,0)+IF(B75=3,2,0)+IF(B75=4,3,0)</f>
        <v>20105020</v>
      </c>
      <c r="R75" s="561" t="str">
        <f t="shared" si="122"/>
        <v>,1</v>
      </c>
      <c r="S75" s="561" t="str">
        <f t="shared" ref="S75:S78" si="125">IF(AND(H75=2,I75=1,J75="hp",L75=1,M75=2),",-1","")</f>
        <v/>
      </c>
      <c r="T75" s="588" t="str">
        <f>IF(AND(H75=2,I75=1,J75="hp",L75=1,M75=1),",(最大气血-hp)/最大气血*100","")</f>
        <v/>
      </c>
      <c r="U75" s="561" t="str">
        <f t="shared" ref="U75:U78" si="126">IF(AND(H75=2,I75=1,J75="hp,(hp/气血值)&lt;=0.2",L75=1,M75=3),"气血值*1006","")</f>
        <v/>
      </c>
      <c r="V75" s="561" t="str">
        <f t="shared" ref="V75:V78" si="127">IF(AND(H75=1,I75=0,J75=0,L75=1,M75=3),"-(hp*0.1)","")</f>
        <v/>
      </c>
    </row>
    <row r="76" spans="1:22" x14ac:dyDescent="0.25">
      <c r="A76" s="561">
        <v>2</v>
      </c>
      <c r="B76" s="561">
        <v>2</v>
      </c>
      <c r="C76" s="561" t="str">
        <f t="shared" ref="C76" si="128">D76&amp;E76&amp;A76</f>
        <v>三昧阿修罗道广纳障孽2</v>
      </c>
      <c r="D76" s="250" t="s">
        <v>47</v>
      </c>
      <c r="E76" s="250" t="s">
        <v>49</v>
      </c>
      <c r="F76" s="250" t="s">
        <v>1193</v>
      </c>
      <c r="G76" s="250">
        <f>VLOOKUP(E76,Sheet3!$C:$AP,40,0)*100+IF(A76=1,0,0)+IF(A76=2,1,0)+IF(A76=3,2,0)+IF(A76=4,3,0)</f>
        <v>201050201</v>
      </c>
      <c r="H76" s="250">
        <v>14</v>
      </c>
      <c r="I76" s="250">
        <v>0</v>
      </c>
      <c r="J76" s="250">
        <v>0</v>
      </c>
      <c r="K76" s="250"/>
      <c r="L76" s="250">
        <v>1</v>
      </c>
      <c r="M76" s="250">
        <v>3</v>
      </c>
      <c r="N76" s="250" t="s">
        <v>1194</v>
      </c>
      <c r="O76" s="250">
        <v>0</v>
      </c>
      <c r="P76" s="250">
        <v>-1</v>
      </c>
      <c r="Q76" s="561">
        <f>VLOOKUP(E76,Sheet3!$C:$AP,40,0)*10+IF(B76=1,0,0)+IF(B76=2,1,0)+IF(B76=3,2,0)+IF(B76=4,3,0)</f>
        <v>20105021</v>
      </c>
      <c r="R76" s="561" t="str">
        <f t="shared" ref="R76" si="129">IF(H76=1,",1","")</f>
        <v/>
      </c>
      <c r="S76" s="561" t="str">
        <f t="shared" ref="S76" si="130">IF(AND(H76=2,I76=1,J76="hp",L76=1,M76=2),",-1","")</f>
        <v/>
      </c>
      <c r="T76" s="588" t="str">
        <f>IF(AND(H76=2,I76=1,J76="hp",L76=1,M76=1),",(最大气血-hp)/最大气血*100","")</f>
        <v/>
      </c>
      <c r="U76" s="561" t="str">
        <f t="shared" ref="U76" si="131">IF(AND(H76=2,I76=1,J76="hp,(hp/气血值)&lt;=0.2",L76=1,M76=3),"气血值*1006","")</f>
        <v/>
      </c>
      <c r="V76" s="561" t="str">
        <f t="shared" ref="V76" si="132">IF(AND(H76=1,I76=0,J76=0,L76=1,M76=3),"-(hp*0.1)","")</f>
        <v/>
      </c>
    </row>
    <row r="77" spans="1:22" x14ac:dyDescent="0.25">
      <c r="A77" s="561">
        <v>1</v>
      </c>
      <c r="B77" s="561">
        <v>1</v>
      </c>
      <c r="C77" s="561" t="str">
        <f t="shared" si="123"/>
        <v>三昧阿修罗道刹鬼缚身1</v>
      </c>
      <c r="D77" s="250" t="s">
        <v>47</v>
      </c>
      <c r="E77" s="250" t="s">
        <v>50</v>
      </c>
      <c r="F77" s="250" t="s">
        <v>1161</v>
      </c>
      <c r="G77" s="250">
        <f>VLOOKUP(E77,Sheet3!$C:$AP,40,0)*100+IF(A77=1,0,0)+IF(A77=2,1,0)+IF(A77=3,2,0)+IF(A77=4,3,0)</f>
        <v>201050300</v>
      </c>
      <c r="H77" s="250">
        <v>13</v>
      </c>
      <c r="I77" s="250">
        <v>1</v>
      </c>
      <c r="J77" s="250" t="s">
        <v>1162</v>
      </c>
      <c r="K77" s="250"/>
      <c r="L77" s="250">
        <v>1</v>
      </c>
      <c r="M77" s="250">
        <v>2</v>
      </c>
      <c r="N77" s="250" t="str">
        <f t="shared" si="124"/>
        <v>20105030,-1</v>
      </c>
      <c r="O77" s="250">
        <v>0</v>
      </c>
      <c r="P77" s="250">
        <v>-1</v>
      </c>
      <c r="Q77" s="561">
        <f>VLOOKUP(E77,Sheet3!$C:$AP,40,0)*10+IF(B77=1,0,0)+IF(B77=2,1,0)+IF(B77=3,2,0)+IF(B77=4,3,0)+IF(B77=5,4,0)+IF(B77=6,5,0)</f>
        <v>20105030</v>
      </c>
      <c r="R77" s="561" t="str">
        <f>IF(H77=13,",-1","")</f>
        <v>,-1</v>
      </c>
      <c r="S77" s="561" t="str">
        <f t="shared" si="125"/>
        <v/>
      </c>
      <c r="T77" s="561" t="str">
        <f t="shared" ref="T77:T89" si="133">IF(AND(H77=2,I77=1,J77="hp",L77=1,M77=1),",(最大气血-hp)/最大气血*100","")</f>
        <v/>
      </c>
      <c r="U77" s="561" t="str">
        <f t="shared" si="126"/>
        <v/>
      </c>
      <c r="V77" s="561" t="str">
        <f t="shared" si="127"/>
        <v/>
      </c>
    </row>
    <row r="78" spans="1:22" x14ac:dyDescent="0.25">
      <c r="A78" s="561">
        <v>2</v>
      </c>
      <c r="B78" s="561">
        <v>1</v>
      </c>
      <c r="C78" s="561" t="str">
        <f t="shared" si="123"/>
        <v>三昧阿修罗道刹鬼缚身2</v>
      </c>
      <c r="D78" s="250" t="s">
        <v>47</v>
      </c>
      <c r="E78" s="250" t="s">
        <v>50</v>
      </c>
      <c r="F78" s="250" t="s">
        <v>1163</v>
      </c>
      <c r="G78" s="250">
        <f>VLOOKUP(E78,Sheet3!$C:$AP,40,0)*100+IF(A78=1,0,0)+IF(A78=2,1,0)+IF(A78=3,2,0)+IF(A78=4,3,0)</f>
        <v>201050301</v>
      </c>
      <c r="H78" s="250">
        <v>13</v>
      </c>
      <c r="I78" s="250">
        <v>1</v>
      </c>
      <c r="J78" s="250">
        <v>1</v>
      </c>
      <c r="K78" s="250"/>
      <c r="L78" s="250">
        <v>1</v>
      </c>
      <c r="M78" s="250">
        <v>1</v>
      </c>
      <c r="N78" s="250" t="str">
        <f t="shared" si="124"/>
        <v>20105030,debuff数量/1</v>
      </c>
      <c r="O78" s="250">
        <v>0</v>
      </c>
      <c r="P78" s="250">
        <v>-1</v>
      </c>
      <c r="Q78" s="561">
        <f>VLOOKUP(E78,Sheet3!$C:$AP,40,0)*10+IF(B78=1,0,0)+IF(B78=2,1,0)+IF(B78=3,2,0)+IF(B78=4,3,0)+IF(B78=5,4,0)+IF(B78=6,5,0)</f>
        <v>20105030</v>
      </c>
      <c r="R78" s="561" t="str">
        <f>IF(H78=13,",debuff数量/1","")</f>
        <v>,debuff数量/1</v>
      </c>
      <c r="S78" s="561" t="str">
        <f t="shared" si="125"/>
        <v/>
      </c>
      <c r="T78" s="561" t="str">
        <f t="shared" si="133"/>
        <v/>
      </c>
      <c r="U78" s="561" t="str">
        <f t="shared" si="126"/>
        <v/>
      </c>
      <c r="V78" s="561" t="str">
        <f t="shared" si="127"/>
        <v/>
      </c>
    </row>
    <row r="79" spans="1:22" x14ac:dyDescent="0.25">
      <c r="A79" s="561">
        <v>1</v>
      </c>
      <c r="B79" s="561">
        <v>1</v>
      </c>
      <c r="C79" s="561" t="str">
        <f t="shared" ref="C79" si="134">D79&amp;E79&amp;A79</f>
        <v>三昧阿修罗道黑绳众狱1</v>
      </c>
      <c r="D79" s="250" t="s">
        <v>47</v>
      </c>
      <c r="E79" s="250" t="s">
        <v>51</v>
      </c>
      <c r="F79" s="250" t="s">
        <v>1195</v>
      </c>
      <c r="G79" s="250">
        <f>VLOOKUP(E79,Sheet3!$C:$AP,40,0)*100+IF(A79=1,0,0)+IF(A79=2,1,0)+IF(A79=3,2,0)+IF(A79=4,3,0)</f>
        <v>201050400</v>
      </c>
      <c r="H79" s="250">
        <v>1</v>
      </c>
      <c r="I79" s="250">
        <v>0</v>
      </c>
      <c r="J79" s="250">
        <v>0</v>
      </c>
      <c r="K79" s="250"/>
      <c r="L79" s="250">
        <v>3</v>
      </c>
      <c r="M79" s="250">
        <v>1</v>
      </c>
      <c r="N79" s="250" t="str">
        <f t="shared" ref="N79" si="135">Q79&amp;R79&amp;S79&amp;T79&amp;U79&amp;V79</f>
        <v>20105040,1</v>
      </c>
      <c r="O79" s="250">
        <v>0</v>
      </c>
      <c r="P79" s="250">
        <v>-1</v>
      </c>
      <c r="Q79" s="561">
        <f>VLOOKUP(E79,Sheet3!$C:$AP,40,0)*10+IF(B79=1,0,0)+IF(B79=2,1,0)+IF(B79=3,2,0)+IF(B79=4,3,0)</f>
        <v>20105040</v>
      </c>
      <c r="R79" s="561" t="str">
        <f t="shared" ref="R79" si="136">IF(H79=1,",1","")</f>
        <v>,1</v>
      </c>
      <c r="S79" s="561" t="str">
        <f t="shared" ref="S79" si="137">IF(AND(H79=2,I79=1,J79="hp",L79=1,M79=2),",-1","")</f>
        <v/>
      </c>
      <c r="T79" s="588" t="str">
        <f t="shared" ref="T79:T84" si="138">IF(AND(H79=2,I79=1,J79="hp",L79=1,M79=1),",(最大气血-hp)/最大气血*100","")</f>
        <v/>
      </c>
      <c r="U79" s="561" t="str">
        <f t="shared" ref="U79" si="139">IF(AND(H79=2,I79=1,J79="hp,(hp/气血值)&lt;=0.2",L79=1,M79=3),"气血值*1006","")</f>
        <v/>
      </c>
      <c r="V79" s="561" t="str">
        <f t="shared" ref="V79" si="140">IF(AND(H79=1,I79=0,J79=0,L79=1,M79=3),"-(hp*0.1)","")</f>
        <v/>
      </c>
    </row>
    <row r="80" spans="1:22" x14ac:dyDescent="0.25">
      <c r="A80" s="561">
        <v>1</v>
      </c>
      <c r="B80" s="561">
        <v>1</v>
      </c>
      <c r="C80" s="561" t="str">
        <f t="shared" ref="C80" si="141">D80&amp;E80&amp;A80</f>
        <v>三昧阿修罗道明王身1</v>
      </c>
      <c r="D80" s="250" t="s">
        <v>47</v>
      </c>
      <c r="E80" s="33" t="s">
        <v>52</v>
      </c>
      <c r="F80" s="250" t="s">
        <v>1196</v>
      </c>
      <c r="G80" s="250">
        <f>VLOOKUP(E80,Sheet3!$C:$AP,40,0)*100+IF(A80=1,0,0)+IF(A80=2,1,0)+IF(A80=3,2,0)+IF(A80=4,3,0)</f>
        <v>201050500</v>
      </c>
      <c r="H80" s="250">
        <v>1</v>
      </c>
      <c r="I80" s="250">
        <v>0</v>
      </c>
      <c r="J80" s="250">
        <v>0</v>
      </c>
      <c r="K80" s="250"/>
      <c r="L80" s="250">
        <v>3</v>
      </c>
      <c r="M80" s="250">
        <v>1</v>
      </c>
      <c r="N80" s="250" t="str">
        <f t="shared" ref="N80" si="142">Q80&amp;R80&amp;S80&amp;T80&amp;U80&amp;V80</f>
        <v>20105050,1</v>
      </c>
      <c r="O80" s="250">
        <v>0</v>
      </c>
      <c r="P80" s="250">
        <v>-1</v>
      </c>
      <c r="Q80" s="561">
        <f>VLOOKUP(E80,Sheet3!$C:$AP,40,0)*10+IF(B80=1,0,0)+IF(B80=2,1,0)+IF(B80=3,2,0)+IF(B80=4,3,0)</f>
        <v>20105050</v>
      </c>
      <c r="R80" s="561" t="str">
        <f t="shared" ref="R80" si="143">IF(H80=1,",1","")</f>
        <v>,1</v>
      </c>
      <c r="S80" s="561" t="str">
        <f t="shared" ref="S80" si="144">IF(AND(H80=2,I80=1,J80="hp",L80=1,M80=2),",-1","")</f>
        <v/>
      </c>
      <c r="T80" s="588" t="str">
        <f t="shared" si="138"/>
        <v/>
      </c>
      <c r="U80" s="561" t="str">
        <f t="shared" ref="U80" si="145">IF(AND(H80=2,I80=1,J80="hp,(hp/气血值)&lt;=0.2",L80=1,M80=3),"气血值*1006","")</f>
        <v/>
      </c>
      <c r="V80" s="561" t="str">
        <f t="shared" ref="V80" si="146">IF(AND(H80=1,I80=0,J80=0,L80=1,M80=3),"-(hp*0.1)","")</f>
        <v/>
      </c>
    </row>
    <row r="81" spans="1:22" x14ac:dyDescent="0.25">
      <c r="A81" s="561">
        <v>2</v>
      </c>
      <c r="B81" s="561">
        <v>2</v>
      </c>
      <c r="C81" s="561" t="str">
        <f t="shared" ref="C81" si="147">D81&amp;E81&amp;A81</f>
        <v>三昧阿修罗道明王身2</v>
      </c>
      <c r="D81" s="250" t="s">
        <v>47</v>
      </c>
      <c r="E81" s="33" t="s">
        <v>52</v>
      </c>
      <c r="F81" s="250"/>
      <c r="G81" s="250">
        <f>VLOOKUP(E81,Sheet3!$C:$AP,40,0)*100+IF(A81=1,0,0)+IF(A81=2,1,0)+IF(A81=3,2,0)+IF(A81=4,3,0)</f>
        <v>201050501</v>
      </c>
      <c r="H81" s="250">
        <v>1</v>
      </c>
      <c r="I81" s="250">
        <v>0</v>
      </c>
      <c r="J81" s="250">
        <v>0</v>
      </c>
      <c r="K81" s="250"/>
      <c r="L81" s="250">
        <v>3</v>
      </c>
      <c r="M81" s="250">
        <v>1</v>
      </c>
      <c r="N81" s="250" t="str">
        <f t="shared" ref="N81" si="148">Q81&amp;R81&amp;S81&amp;T81&amp;U81&amp;V81</f>
        <v>20105051,1</v>
      </c>
      <c r="O81" s="250">
        <v>0</v>
      </c>
      <c r="P81" s="250">
        <v>-1</v>
      </c>
      <c r="Q81" s="561">
        <f>VLOOKUP(E81,Sheet3!$C:$AP,40,0)*10+IF(B81=1,0,0)+IF(B81=2,1,0)+IF(B81=3,2,0)+IF(B81=4,3,0)</f>
        <v>20105051</v>
      </c>
      <c r="R81" s="561" t="str">
        <f t="shared" ref="R81" si="149">IF(H81=1,",1","")</f>
        <v>,1</v>
      </c>
      <c r="S81" s="561" t="str">
        <f t="shared" ref="S81" si="150">IF(AND(H81=2,I81=1,J81="hp",L81=1,M81=2),",-1","")</f>
        <v/>
      </c>
      <c r="T81" s="588" t="str">
        <f t="shared" si="138"/>
        <v/>
      </c>
      <c r="U81" s="561" t="str">
        <f t="shared" ref="U81" si="151">IF(AND(H81=2,I81=1,J81="hp,(hp/气血值)&lt;=0.2",L81=1,M81=3),"气血值*1006","")</f>
        <v/>
      </c>
      <c r="V81" s="561" t="str">
        <f t="shared" ref="V81" si="152">IF(AND(H81=1,I81=0,J81=0,L81=1,M81=3),"-(hp*0.1)","")</f>
        <v/>
      </c>
    </row>
    <row r="82" spans="1:22" x14ac:dyDescent="0.25">
      <c r="A82" s="561">
        <v>1</v>
      </c>
      <c r="B82" s="561">
        <v>1</v>
      </c>
      <c r="C82" s="561" t="str">
        <f t="shared" ref="C82:C86" si="153">D82&amp;E82&amp;A82</f>
        <v>三昧阿修罗道势至怒法1</v>
      </c>
      <c r="D82" s="250" t="s">
        <v>47</v>
      </c>
      <c r="E82" s="33" t="s">
        <v>53</v>
      </c>
      <c r="F82" s="250" t="s">
        <v>1197</v>
      </c>
      <c r="G82" s="250">
        <f>VLOOKUP(E82,Sheet3!$C:$AP,40,0)*100+IF(A82=1,0,0)+IF(A82=2,1,0)+IF(A82=3,2,0)+IF(A82=4,3,0)</f>
        <v>201050600</v>
      </c>
      <c r="H82" s="250">
        <v>3</v>
      </c>
      <c r="I82" s="250">
        <v>1</v>
      </c>
      <c r="J82" s="250" t="s">
        <v>1198</v>
      </c>
      <c r="K82" s="250"/>
      <c r="L82" s="250">
        <v>3</v>
      </c>
      <c r="M82" s="250">
        <v>1</v>
      </c>
      <c r="N82" s="250" t="str">
        <f t="shared" ref="N82:N86" si="154">Q82&amp;R82&amp;S82&amp;T82&amp;U82&amp;V82</f>
        <v>20105060,1</v>
      </c>
      <c r="O82" s="250">
        <v>0</v>
      </c>
      <c r="P82" s="250">
        <v>-1</v>
      </c>
      <c r="Q82" s="561">
        <f>VLOOKUP(E82,Sheet3!$C:$AP,40,0)*10+IF(B82=1,0,0)+IF(B82=2,1,0)+IF(B82=3,2,0)+IF(B82=4,3,0)</f>
        <v>20105060</v>
      </c>
      <c r="R82" s="561" t="str">
        <f>IF(H82=3,",1","")</f>
        <v>,1</v>
      </c>
      <c r="S82" s="561" t="str">
        <f t="shared" ref="S82:S86" si="155">IF(AND(H82=2,I82=1,J82="hp",L82=1,M82=2),",-1","")</f>
        <v/>
      </c>
      <c r="T82" s="588" t="str">
        <f t="shared" si="138"/>
        <v/>
      </c>
      <c r="U82" s="561" t="str">
        <f t="shared" ref="U82:U86" si="156">IF(AND(H82=2,I82=1,J82="hp,(hp/气血值)&lt;=0.2",L82=1,M82=3),"气血值*1006","")</f>
        <v/>
      </c>
      <c r="V82" s="561" t="str">
        <f t="shared" ref="V82:V86" si="157">IF(AND(H82=1,I82=0,J82=0,L82=1,M82=3),"-(hp*0.1)","")</f>
        <v/>
      </c>
    </row>
    <row r="83" spans="1:22" x14ac:dyDescent="0.25">
      <c r="A83" s="561">
        <v>1</v>
      </c>
      <c r="B83" s="561">
        <v>1</v>
      </c>
      <c r="C83" s="561" t="str">
        <f t="shared" si="153"/>
        <v>三昧阿修罗道五浊恶时1</v>
      </c>
      <c r="D83" s="250" t="s">
        <v>47</v>
      </c>
      <c r="E83" s="33" t="s">
        <v>54</v>
      </c>
      <c r="F83" s="70" t="s">
        <v>1199</v>
      </c>
      <c r="G83" s="70">
        <f>VLOOKUP(E83,Sheet3!$C:$AP,40,0)*100+IF(A83=1,0,0)+IF(A83=2,1,0)+IF(A83=3,2,0)+IF(A83=4,3,0)</f>
        <v>201050700</v>
      </c>
      <c r="H83" s="70">
        <v>2</v>
      </c>
      <c r="I83" s="70">
        <v>1</v>
      </c>
      <c r="J83" s="70" t="s">
        <v>1169</v>
      </c>
      <c r="K83" s="70"/>
      <c r="L83" s="70">
        <v>1</v>
      </c>
      <c r="M83" s="70">
        <v>2</v>
      </c>
      <c r="N83" s="70" t="str">
        <f t="shared" si="154"/>
        <v>20105070,-1</v>
      </c>
      <c r="O83" s="70">
        <v>0</v>
      </c>
      <c r="P83" s="70">
        <v>-1</v>
      </c>
      <c r="Q83" s="561">
        <f>VLOOKUP(E83,Sheet3!$C:$AP,40,0)*10+IF(B83=1,0,0)+IF(B83=2,1,0)+IF(B83=3,2,0)+IF(B83=4,3,0)</f>
        <v>20105070</v>
      </c>
      <c r="R83" s="561" t="str">
        <f t="shared" ref="R83:R86" si="158">IF(H83=1,",1","")</f>
        <v/>
      </c>
      <c r="S83" s="561" t="str">
        <f t="shared" si="155"/>
        <v>,-1</v>
      </c>
      <c r="T83" s="561" t="str">
        <f t="shared" si="138"/>
        <v/>
      </c>
      <c r="U83" s="561" t="str">
        <f t="shared" si="156"/>
        <v/>
      </c>
      <c r="V83" s="561" t="str">
        <f t="shared" si="157"/>
        <v/>
      </c>
    </row>
    <row r="84" spans="1:22" x14ac:dyDescent="0.25">
      <c r="A84" s="561">
        <v>2</v>
      </c>
      <c r="B84" s="561">
        <v>1</v>
      </c>
      <c r="C84" s="561" t="str">
        <f t="shared" si="153"/>
        <v>三昧阿修罗道五浊恶时2</v>
      </c>
      <c r="D84" s="250" t="s">
        <v>47</v>
      </c>
      <c r="E84" s="33" t="s">
        <v>54</v>
      </c>
      <c r="F84" s="70" t="s">
        <v>1200</v>
      </c>
      <c r="G84" s="70">
        <f>VLOOKUP(E84,Sheet3!$C:$AP,40,0)*100+IF(A84=1,0,0)+IF(A84=2,1,0)+IF(A84=3,2,0)+IF(A84=4,3,0)</f>
        <v>201050701</v>
      </c>
      <c r="H84" s="70">
        <v>2</v>
      </c>
      <c r="I84" s="70">
        <v>1</v>
      </c>
      <c r="J84" s="70" t="s">
        <v>1169</v>
      </c>
      <c r="K84" s="70"/>
      <c r="L84" s="70">
        <v>1</v>
      </c>
      <c r="M84" s="70">
        <v>1</v>
      </c>
      <c r="N84" s="70" t="str">
        <f t="shared" si="154"/>
        <v>20105070,(最大气血-hp)/最大气血*100</v>
      </c>
      <c r="O84" s="70">
        <v>0</v>
      </c>
      <c r="P84" s="70">
        <v>-1</v>
      </c>
      <c r="Q84" s="561">
        <f>VLOOKUP(E84,Sheet3!$C:$AP,40,0)*10+IF(B84=1,0,0)+IF(B84=2,1,0)+IF(B84=3,2,0)+IF(B84=4,3,0)</f>
        <v>20105070</v>
      </c>
      <c r="R84" s="561" t="str">
        <f t="shared" si="158"/>
        <v/>
      </c>
      <c r="S84" s="561" t="str">
        <f t="shared" si="155"/>
        <v/>
      </c>
      <c r="T84" s="561" t="str">
        <f t="shared" si="138"/>
        <v>,(最大气血-hp)/最大气血*100</v>
      </c>
      <c r="U84" s="561" t="str">
        <f t="shared" si="156"/>
        <v/>
      </c>
      <c r="V84" s="561" t="str">
        <f t="shared" si="157"/>
        <v/>
      </c>
    </row>
    <row r="85" spans="1:22" x14ac:dyDescent="0.25">
      <c r="A85" s="561">
        <v>1</v>
      </c>
      <c r="B85" s="561">
        <v>1</v>
      </c>
      <c r="C85" s="561" t="str">
        <f t="shared" si="153"/>
        <v>三昧阿修罗道离三昧1</v>
      </c>
      <c r="D85" s="250" t="s">
        <v>47</v>
      </c>
      <c r="E85" s="33" t="s">
        <v>55</v>
      </c>
      <c r="F85" s="250"/>
      <c r="G85" s="250">
        <f>VLOOKUP(E85,Sheet3!$C:$AP,40,0)*100+IF(A85=1,0,0)+IF(A85=2,1,0)+IF(A85=3,2,0)+IF(A85=4,3,0)</f>
        <v>201050900</v>
      </c>
      <c r="H85" s="250">
        <v>1</v>
      </c>
      <c r="I85" s="250">
        <v>0</v>
      </c>
      <c r="J85" s="250">
        <v>0</v>
      </c>
      <c r="K85" s="250"/>
      <c r="L85" s="250">
        <v>3</v>
      </c>
      <c r="M85" s="250">
        <v>1</v>
      </c>
      <c r="N85" s="250" t="str">
        <f t="shared" si="154"/>
        <v>20105090,1</v>
      </c>
      <c r="O85" s="250">
        <v>0</v>
      </c>
      <c r="P85" s="250">
        <v>-1</v>
      </c>
      <c r="Q85" s="561">
        <f>VLOOKUP(E85,Sheet3!$C:$AP,40,0)*10+IF(B85=1,0,0)+IF(B85=2,1,0)+IF(B85=3,2,0)+IF(B85=4,3,0)</f>
        <v>20105090</v>
      </c>
      <c r="R85" s="561" t="str">
        <f t="shared" si="158"/>
        <v>,1</v>
      </c>
      <c r="S85" s="561" t="str">
        <f t="shared" si="155"/>
        <v/>
      </c>
      <c r="T85" s="588" t="str">
        <f t="shared" ref="T85:T86" si="159">IF(AND(H85=2,I85=1,J85="hp",L85=1,M85=1),",(最大气血-hp)/最大气血*100","")</f>
        <v/>
      </c>
      <c r="U85" s="561" t="str">
        <f t="shared" si="156"/>
        <v/>
      </c>
      <c r="V85" s="561" t="str">
        <f t="shared" si="157"/>
        <v/>
      </c>
    </row>
    <row r="86" spans="1:22" x14ac:dyDescent="0.25">
      <c r="A86" s="561">
        <v>1</v>
      </c>
      <c r="B86" s="561">
        <v>1</v>
      </c>
      <c r="C86" s="561" t="str">
        <f t="shared" si="153"/>
        <v>三昧阿修罗道存修罗1</v>
      </c>
      <c r="D86" s="250" t="s">
        <v>47</v>
      </c>
      <c r="E86" s="250" t="s">
        <v>985</v>
      </c>
      <c r="F86" s="250" t="s">
        <v>1195</v>
      </c>
      <c r="G86" s="250">
        <f>VLOOKUP(E86,Sheet3!$C:$AP,40,0)*100+IF(A86=1,0,0)+IF(A86=2,1,0)+IF(A86=3,2,0)+IF(A86=4,3,0)</f>
        <v>201051000</v>
      </c>
      <c r="H86" s="250">
        <v>1</v>
      </c>
      <c r="I86" s="250">
        <v>0</v>
      </c>
      <c r="J86" s="250">
        <v>0</v>
      </c>
      <c r="K86" s="250"/>
      <c r="L86" s="250">
        <v>3</v>
      </c>
      <c r="M86" s="250">
        <v>1</v>
      </c>
      <c r="N86" s="250" t="str">
        <f t="shared" si="154"/>
        <v>20105100,1</v>
      </c>
      <c r="O86" s="250">
        <v>0</v>
      </c>
      <c r="P86" s="250">
        <v>-1</v>
      </c>
      <c r="Q86" s="561">
        <f>VLOOKUP(E86,Sheet3!$C:$AP,40,0)*10+IF(B86=1,0,0)+IF(B86=2,1,0)+IF(B86=3,2,0)+IF(B86=4,3,0)</f>
        <v>20105100</v>
      </c>
      <c r="R86" s="561" t="str">
        <f t="shared" si="158"/>
        <v>,1</v>
      </c>
      <c r="S86" s="561" t="str">
        <f t="shared" si="155"/>
        <v/>
      </c>
      <c r="T86" s="588" t="str">
        <f t="shared" si="159"/>
        <v/>
      </c>
      <c r="U86" s="561" t="str">
        <f t="shared" si="156"/>
        <v/>
      </c>
      <c r="V86" s="561" t="str">
        <f t="shared" si="157"/>
        <v/>
      </c>
    </row>
    <row r="87" spans="1:22" x14ac:dyDescent="0.25">
      <c r="A87" s="561">
        <v>1</v>
      </c>
      <c r="B87" s="561">
        <v>1</v>
      </c>
      <c r="C87" s="561" t="str">
        <f t="shared" ref="C87" si="160">D87&amp;E87&amp;A87</f>
        <v>三昧阿修罗道尝业障1</v>
      </c>
      <c r="D87" s="250" t="s">
        <v>47</v>
      </c>
      <c r="E87" s="250" t="s">
        <v>986</v>
      </c>
      <c r="F87" s="250" t="s">
        <v>1201</v>
      </c>
      <c r="G87" s="250">
        <f>VLOOKUP(E87,Sheet3!$C:$AP,40,0)*100+IF(A87=1,0,0)+IF(A87=2,1,0)+IF(A87=3,2,0)+IF(A87=4,3,0)</f>
        <v>201051100</v>
      </c>
      <c r="H87" s="250">
        <v>8</v>
      </c>
      <c r="I87" s="250">
        <v>1</v>
      </c>
      <c r="J87" s="250">
        <v>2010501</v>
      </c>
      <c r="K87" s="250"/>
      <c r="L87" s="250">
        <v>3</v>
      </c>
      <c r="M87" s="250">
        <v>1</v>
      </c>
      <c r="N87" s="250" t="str">
        <f t="shared" ref="N87" si="161">Q87&amp;R87&amp;S87&amp;T87&amp;U87&amp;V87</f>
        <v>20105110</v>
      </c>
      <c r="O87" s="250">
        <v>0</v>
      </c>
      <c r="P87" s="250">
        <v>-1</v>
      </c>
      <c r="Q87" s="561">
        <f>VLOOKUP(E87,Sheet3!$C:$AP,40,0)*10+IF(B87=1,0,0)+IF(B87=2,1,0)+IF(B87=3,2,0)+IF(B87=4,3,0)</f>
        <v>20105110</v>
      </c>
      <c r="R87" s="561" t="str">
        <f t="shared" ref="R87" si="162">IF(H87=1,",1","")</f>
        <v/>
      </c>
      <c r="S87" s="561" t="str">
        <f t="shared" ref="S87" si="163">IF(AND(H87=2,I87=1,J87="hp",L87=1,M87=2),",-1","")</f>
        <v/>
      </c>
      <c r="T87" s="588" t="str">
        <f t="shared" ref="T87" si="164">IF(AND(H87=2,I87=1,J87="hp",L87=1,M87=1),",(最大气血-hp)/最大气血*100","")</f>
        <v/>
      </c>
      <c r="U87" s="561" t="str">
        <f t="shared" ref="U87" si="165">IF(AND(H87=2,I87=1,J87="hp,(hp/气血值)&lt;=0.2",L87=1,M87=3),"气血值*1006","")</f>
        <v/>
      </c>
      <c r="V87" s="561" t="str">
        <f t="shared" ref="V87" si="166">IF(AND(H87=1,I87=0,J87=0,L87=1,M87=3),"-(hp*0.1)","")</f>
        <v/>
      </c>
    </row>
    <row r="88" spans="1:22" x14ac:dyDescent="0.25">
      <c r="A88" s="561">
        <v>1</v>
      </c>
      <c r="B88" s="561">
        <v>1</v>
      </c>
      <c r="C88" s="561" t="str">
        <f t="shared" ref="C88" si="167">D88&amp;E88&amp;A88</f>
        <v>太素灵枢篇神农百草诀1</v>
      </c>
      <c r="D88" s="119" t="s">
        <v>56</v>
      </c>
      <c r="E88" s="120" t="s">
        <v>57</v>
      </c>
      <c r="F88" s="119" t="s">
        <v>1202</v>
      </c>
      <c r="G88" s="119">
        <f>VLOOKUP(E88,Sheet3!$C:$AP,40,0)*100+IF(A88=1,0,0)+IF(A88=2,1,0)+IF(A88=3,2,0)+IF(A88=4,3,0)</f>
        <v>201060100</v>
      </c>
      <c r="H88" s="119">
        <v>1</v>
      </c>
      <c r="I88" s="119">
        <v>1</v>
      </c>
      <c r="J88" s="119">
        <v>0</v>
      </c>
      <c r="K88" s="119"/>
      <c r="L88" s="119">
        <v>1</v>
      </c>
      <c r="M88" s="119">
        <v>3</v>
      </c>
      <c r="N88" s="119" t="s">
        <v>1203</v>
      </c>
      <c r="O88" s="119">
        <v>0</v>
      </c>
      <c r="P88" s="119">
        <v>-1</v>
      </c>
      <c r="Q88" s="561">
        <f>VLOOKUP(E88,Sheet3!$C:$AP,40,0)*10+IF(B88=1,0,0)+IF(B88=2,1,0)+IF(B88=3,2,0)+IF(B88=4,3,0)</f>
        <v>20106010</v>
      </c>
      <c r="R88" s="561" t="str">
        <f t="shared" ref="R88" si="168">IF(H88=1,",1","")</f>
        <v>,1</v>
      </c>
      <c r="S88" s="561" t="str">
        <f t="shared" ref="S88" si="169">IF(AND(H88=2,I88=1,J88="hp",L88=1,M88=2),",-1","")</f>
        <v/>
      </c>
      <c r="T88" s="561" t="str">
        <f t="shared" si="133"/>
        <v/>
      </c>
      <c r="U88" s="561" t="str">
        <f t="shared" ref="U88" si="170">IF(AND(H88=2,I88=1,J88="hp,(hp/气血值)&lt;=0.2",L88=1,M88=3),"气血值*1006","")</f>
        <v/>
      </c>
      <c r="V88" s="561" t="str">
        <f t="shared" ref="V88" si="171">IF(AND(H88=1,I88=0,J88=0,L88=1,M88=3),"-(hp*0.1)","")</f>
        <v/>
      </c>
    </row>
    <row r="89" spans="1:22" x14ac:dyDescent="0.25">
      <c r="A89" s="561">
        <v>2</v>
      </c>
      <c r="B89" s="561">
        <v>2</v>
      </c>
      <c r="C89" s="561" t="str">
        <f t="shared" si="3"/>
        <v>太素灵枢篇神农百草诀2</v>
      </c>
      <c r="D89" s="119" t="s">
        <v>56</v>
      </c>
      <c r="E89" s="120" t="s">
        <v>57</v>
      </c>
      <c r="F89" s="119" t="s">
        <v>1204</v>
      </c>
      <c r="G89" s="119">
        <f>VLOOKUP(E89,Sheet3!$C:$AP,40,0)*100+IF(A89=1,0,0)+IF(A89=2,1,0)+IF(A89=3,2,0)+IF(A89=4,3,0)</f>
        <v>201060101</v>
      </c>
      <c r="H89" s="119">
        <v>1</v>
      </c>
      <c r="I89" s="119">
        <v>0</v>
      </c>
      <c r="J89" s="119">
        <v>0</v>
      </c>
      <c r="K89" s="119"/>
      <c r="L89" s="119">
        <v>1</v>
      </c>
      <c r="M89" s="119">
        <v>1</v>
      </c>
      <c r="N89" s="119" t="str">
        <f t="shared" si="4"/>
        <v>20106011,1</v>
      </c>
      <c r="O89" s="119">
        <v>0</v>
      </c>
      <c r="P89" s="119">
        <v>-1</v>
      </c>
      <c r="Q89" s="561">
        <f>VLOOKUP(E89,Sheet3!$C:$AP,40,0)*10+IF(B89=1,0,0)+IF(B89=2,1,0)+IF(B89=3,2,0)+IF(B89=4,3,0)</f>
        <v>20106011</v>
      </c>
      <c r="R89" s="561" t="str">
        <f t="shared" si="5"/>
        <v>,1</v>
      </c>
      <c r="S89" s="561" t="str">
        <f t="shared" si="6"/>
        <v/>
      </c>
      <c r="T89" s="561" t="str">
        <f t="shared" si="133"/>
        <v/>
      </c>
      <c r="U89" s="561" t="str">
        <f t="shared" si="8"/>
        <v/>
      </c>
      <c r="V89" s="561" t="str">
        <f t="shared" si="23"/>
        <v/>
      </c>
    </row>
    <row r="90" spans="1:22" x14ac:dyDescent="0.25">
      <c r="A90" s="561">
        <v>1</v>
      </c>
      <c r="B90" s="561">
        <v>1</v>
      </c>
      <c r="C90" s="561" t="str">
        <f t="shared" si="3"/>
        <v>太素灵枢篇丹脉庇身1</v>
      </c>
      <c r="D90" s="119" t="s">
        <v>56</v>
      </c>
      <c r="E90" s="120" t="s">
        <v>58</v>
      </c>
      <c r="F90" s="119" t="s">
        <v>1205</v>
      </c>
      <c r="G90" s="119">
        <f>VLOOKUP(E90,Sheet3!$C:$AP,40,0)*100+IF(A90=1,0,0)+IF(A90=2,1,0)+IF(A90=3,2,0)+IF(A90=4,3,0)</f>
        <v>201060200</v>
      </c>
      <c r="H90" s="119">
        <v>1</v>
      </c>
      <c r="I90" s="119">
        <v>0</v>
      </c>
      <c r="J90" s="119">
        <v>0</v>
      </c>
      <c r="K90" s="119"/>
      <c r="L90" s="119">
        <v>1</v>
      </c>
      <c r="M90" s="119">
        <v>1</v>
      </c>
      <c r="N90" s="119" t="str">
        <f t="shared" si="4"/>
        <v>20106020,1</v>
      </c>
      <c r="O90" s="119">
        <v>0</v>
      </c>
      <c r="P90" s="119">
        <v>-1</v>
      </c>
      <c r="Q90" s="561">
        <f>VLOOKUP(E90,Sheet3!$C:$AP,40,0)*10+IF(B90=1,0,0)+IF(B90=2,1,0)+IF(B90=3,2,0)+IF(B90=4,3,0)</f>
        <v>20106020</v>
      </c>
      <c r="R90" s="561" t="str">
        <f t="shared" si="5"/>
        <v>,1</v>
      </c>
      <c r="S90" s="561"/>
      <c r="T90" s="561"/>
      <c r="U90" s="561"/>
      <c r="V90" s="561"/>
    </row>
    <row r="91" spans="1:22" x14ac:dyDescent="0.25">
      <c r="A91" s="561">
        <v>1</v>
      </c>
      <c r="B91" s="561">
        <v>1</v>
      </c>
      <c r="C91" s="561" t="str">
        <f t="shared" ref="C91" si="172">D91&amp;E91&amp;A91</f>
        <v>太素灵枢篇转经驱脉1</v>
      </c>
      <c r="D91" s="119" t="s">
        <v>56</v>
      </c>
      <c r="E91" s="120" t="s">
        <v>59</v>
      </c>
      <c r="F91" s="119" t="s">
        <v>1148</v>
      </c>
      <c r="G91" s="119">
        <f>VLOOKUP(E91,Sheet3!$C:$AP,40,0)*100+IF(A91=1,0,0)+IF(A91=2,1,0)+IF(A91=3,2,0)+IF(A91=4,3,0)</f>
        <v>201060300</v>
      </c>
      <c r="H91" s="119">
        <v>1</v>
      </c>
      <c r="I91" s="119">
        <v>0</v>
      </c>
      <c r="J91" s="119">
        <v>0</v>
      </c>
      <c r="K91" s="119"/>
      <c r="L91" s="119">
        <v>1</v>
      </c>
      <c r="M91" s="119">
        <v>1</v>
      </c>
      <c r="N91" s="119" t="str">
        <f t="shared" ref="N91" si="173">Q91&amp;R91&amp;S91&amp;T91&amp;U91&amp;V91</f>
        <v>20106030,1</v>
      </c>
      <c r="O91" s="119">
        <v>0</v>
      </c>
      <c r="P91" s="119">
        <v>-1</v>
      </c>
      <c r="Q91" s="561">
        <f>VLOOKUP(E91,Sheet3!$C:$AP,40,0)*10+IF(B91=1,0,0)+IF(B91=2,1,0)+IF(B91=3,2,0)+IF(B91=4,3,0)</f>
        <v>20106030</v>
      </c>
      <c r="R91" s="561" t="str">
        <f t="shared" ref="R91" si="174">IF(H91=1,",1","")</f>
        <v>,1</v>
      </c>
      <c r="S91" s="561"/>
      <c r="T91" s="561"/>
      <c r="U91" s="561"/>
      <c r="V91" s="561"/>
    </row>
    <row r="92" spans="1:22" x14ac:dyDescent="0.25">
      <c r="A92" s="561">
        <v>1</v>
      </c>
      <c r="B92" s="561">
        <v>2</v>
      </c>
      <c r="C92" s="561" t="str">
        <f t="shared" ref="C92" si="175">D92&amp;E92&amp;A92</f>
        <v>太素灵枢篇净辟苏息1</v>
      </c>
      <c r="D92" s="119" t="s">
        <v>56</v>
      </c>
      <c r="E92" s="120" t="s">
        <v>62</v>
      </c>
      <c r="F92" s="119" t="s">
        <v>1206</v>
      </c>
      <c r="G92" s="119">
        <f>VLOOKUP(E92,Sheet3!$C:$AP,40,0)*100+IF(A92=1,0,0)+IF(A92=2,1,0)+IF(A92=3,2,0)+IF(A92=4,3,0)</f>
        <v>201060400</v>
      </c>
      <c r="H92" s="119">
        <v>1</v>
      </c>
      <c r="I92" s="119">
        <v>0</v>
      </c>
      <c r="J92" s="119">
        <v>0</v>
      </c>
      <c r="K92" s="119"/>
      <c r="L92" s="119">
        <v>1</v>
      </c>
      <c r="M92" s="119">
        <v>1</v>
      </c>
      <c r="N92" s="119" t="str">
        <f t="shared" ref="N92" si="176">Q92&amp;R92&amp;S92&amp;T92&amp;U92&amp;V92</f>
        <v>20106041,1</v>
      </c>
      <c r="O92" s="119">
        <v>0</v>
      </c>
      <c r="P92" s="119">
        <v>-1</v>
      </c>
      <c r="Q92" s="561">
        <f>VLOOKUP(E92,Sheet3!$C:$AP,40,0)*10+IF(B92=1,0,0)+IF(B92=2,1,0)+IF(B92=3,2,0)+IF(B92=4,3,0)</f>
        <v>20106041</v>
      </c>
      <c r="R92" s="561" t="str">
        <f t="shared" ref="R92" si="177">IF(H92=1,",1","")</f>
        <v>,1</v>
      </c>
      <c r="S92" s="561"/>
      <c r="T92" s="561"/>
      <c r="U92" s="561"/>
      <c r="V92" s="561"/>
    </row>
    <row r="93" spans="1:22" x14ac:dyDescent="0.25">
      <c r="A93" s="561">
        <v>1</v>
      </c>
      <c r="B93" s="561">
        <v>1</v>
      </c>
      <c r="C93" s="561" t="str">
        <f t="shared" ref="C93" si="178">D93&amp;E93&amp;A93</f>
        <v>太素灵枢篇五禽杖1</v>
      </c>
      <c r="D93" s="119" t="s">
        <v>56</v>
      </c>
      <c r="E93" s="120" t="s">
        <v>60</v>
      </c>
      <c r="F93" s="120" t="s">
        <v>1207</v>
      </c>
      <c r="G93" s="119">
        <f>VLOOKUP(E93,Sheet3!$C:$AP,40,0)*100+IF(A93=1,0,0)+IF(A93=2,1,0)+IF(A93=3,2,0)+IF(A93=4,3,0)</f>
        <v>201060500</v>
      </c>
      <c r="H93" s="119">
        <v>1</v>
      </c>
      <c r="I93" s="119">
        <v>2</v>
      </c>
      <c r="J93" s="119" t="s">
        <v>1208</v>
      </c>
      <c r="K93" s="119"/>
      <c r="L93" s="119">
        <v>1</v>
      </c>
      <c r="M93" s="119">
        <v>1</v>
      </c>
      <c r="N93" s="119" t="str">
        <f t="shared" ref="N93" si="179">Q93&amp;R93&amp;S93&amp;T93&amp;U93&amp;V93</f>
        <v>20106050,1</v>
      </c>
      <c r="O93" s="119">
        <v>0</v>
      </c>
      <c r="P93" s="119">
        <v>-1</v>
      </c>
      <c r="Q93" s="561">
        <f>VLOOKUP(E93,Sheet3!$C:$AP,40,0)*10+IF(B93=1,0,0)+IF(B93=2,1,0)+IF(B93=3,2,0)+IF(B93=4,3,0)</f>
        <v>20106050</v>
      </c>
      <c r="R93" s="561" t="str">
        <f t="shared" ref="R93" si="180">IF(H93=1,",1","")</f>
        <v>,1</v>
      </c>
      <c r="S93" s="561"/>
      <c r="T93" s="561"/>
      <c r="U93" s="561"/>
      <c r="V93" s="561"/>
    </row>
    <row r="94" spans="1:22" x14ac:dyDescent="0.25">
      <c r="A94" s="561">
        <v>1</v>
      </c>
      <c r="B94" s="561">
        <v>1</v>
      </c>
      <c r="C94" s="561" t="str">
        <f t="shared" ref="C94" si="181">D94&amp;E94&amp;A94</f>
        <v>太素灵枢篇五禽健佑1</v>
      </c>
      <c r="D94" s="119" t="s">
        <v>56</v>
      </c>
      <c r="E94" s="120" t="s">
        <v>61</v>
      </c>
      <c r="F94" s="120" t="s">
        <v>1209</v>
      </c>
      <c r="G94" s="119">
        <f>VLOOKUP(E94,Sheet3!$C:$AP,40,0)*100+IF(A94=1,0,0)+IF(A94=2,1,0)+IF(A94=3,2,0)+IF(A94=4,3,0)</f>
        <v>201060600</v>
      </c>
      <c r="H94" s="119">
        <v>12</v>
      </c>
      <c r="I94" s="119">
        <v>1</v>
      </c>
      <c r="J94" s="119" t="s">
        <v>1178</v>
      </c>
      <c r="K94" s="119"/>
      <c r="L94" s="119">
        <v>1</v>
      </c>
      <c r="M94" s="119">
        <v>1</v>
      </c>
      <c r="N94" s="119" t="str">
        <f t="shared" ref="N94" si="182">Q94&amp;R94&amp;S94&amp;T94&amp;U94&amp;V94</f>
        <v>20106060,1</v>
      </c>
      <c r="O94" s="119">
        <v>0</v>
      </c>
      <c r="P94" s="119">
        <v>-1</v>
      </c>
      <c r="Q94" s="561">
        <f>VLOOKUP(E94,Sheet3!$C:$AP,40,0)*10+IF(B94=1,0,0)+IF(B94=2,1,0)+IF(B94=3,2,0)+IF(B94=4,3,0)</f>
        <v>20106060</v>
      </c>
      <c r="R94" s="561" t="str">
        <f>IF(H94=12,",1","")</f>
        <v>,1</v>
      </c>
      <c r="S94" s="561"/>
      <c r="T94" s="561"/>
      <c r="U94" s="561"/>
      <c r="V94" s="561"/>
    </row>
    <row r="95" spans="1:22" x14ac:dyDescent="0.25">
      <c r="A95" s="561">
        <v>2</v>
      </c>
      <c r="B95" s="561">
        <v>2</v>
      </c>
      <c r="C95" s="561" t="str">
        <f t="shared" ref="C95" si="183">D95&amp;E95&amp;A95</f>
        <v>太素灵枢篇五禽健佑2</v>
      </c>
      <c r="D95" s="119" t="s">
        <v>56</v>
      </c>
      <c r="E95" s="120" t="s">
        <v>61</v>
      </c>
      <c r="F95" s="120" t="s">
        <v>1179</v>
      </c>
      <c r="G95" s="119">
        <f>VLOOKUP(E95,Sheet3!$C:$AP,40,0)*100+IF(A95=1,0,0)+IF(A95=2,1,0)+IF(A95=3,2,0)+IF(A95=4,3,0)</f>
        <v>201060601</v>
      </c>
      <c r="H95" s="119">
        <v>1</v>
      </c>
      <c r="I95" s="119">
        <v>0</v>
      </c>
      <c r="J95" s="119">
        <v>0</v>
      </c>
      <c r="K95" s="119"/>
      <c r="L95" s="119">
        <v>1</v>
      </c>
      <c r="M95" s="119">
        <v>1</v>
      </c>
      <c r="N95" s="119" t="str">
        <f t="shared" ref="N95" si="184">Q95&amp;R95&amp;S95&amp;T95&amp;U95&amp;V95</f>
        <v>20106061,1</v>
      </c>
      <c r="O95" s="119">
        <v>0</v>
      </c>
      <c r="P95" s="119">
        <v>-1</v>
      </c>
      <c r="Q95" s="561">
        <f>VLOOKUP(E95,Sheet3!$C:$AP,40,0)*10+IF(B95=1,0,0)+IF(B95=2,1,0)+IF(B95=3,2,0)+IF(B95=4,3,0)</f>
        <v>20106061</v>
      </c>
      <c r="R95" s="561" t="str">
        <f>IF(H95=1,",1","")</f>
        <v>,1</v>
      </c>
      <c r="S95" s="561"/>
      <c r="T95" s="561"/>
      <c r="U95" s="561"/>
      <c r="V95" s="561"/>
    </row>
    <row r="96" spans="1:22" x14ac:dyDescent="0.25">
      <c r="A96" s="561">
        <v>1</v>
      </c>
      <c r="B96" s="561">
        <v>1</v>
      </c>
      <c r="C96" s="561" t="str">
        <f t="shared" si="3"/>
        <v>太素灵枢篇寸草寒香1</v>
      </c>
      <c r="D96" s="119" t="s">
        <v>56</v>
      </c>
      <c r="E96" s="120" t="s">
        <v>63</v>
      </c>
      <c r="F96" s="120" t="s">
        <v>1210</v>
      </c>
      <c r="G96" s="120">
        <f>VLOOKUP(E96,Sheet3!$C:$AP,40,0)*100+IF(A96=1,0,0)+IF(A96=2,1,0)+IF(A96=3,2,0)+IF(A96=4,3,0)</f>
        <v>201060700</v>
      </c>
      <c r="H96" s="120">
        <v>1</v>
      </c>
      <c r="I96" s="120">
        <v>0</v>
      </c>
      <c r="J96" s="120">
        <v>0</v>
      </c>
      <c r="K96" s="120"/>
      <c r="L96" s="120">
        <v>1</v>
      </c>
      <c r="M96" s="120">
        <v>1</v>
      </c>
      <c r="N96" s="120" t="str">
        <f t="shared" si="4"/>
        <v>20106070,1</v>
      </c>
      <c r="O96" s="120">
        <v>0</v>
      </c>
      <c r="P96" s="120">
        <v>-1</v>
      </c>
      <c r="Q96" s="561">
        <f>VLOOKUP(E96,Sheet3!$C:$AP,40,0)*10+IF(B96=1,0,0)+IF(B96=2,1,0)+IF(B96=3,2,0)+IF(B96=4,3,0)</f>
        <v>20106070</v>
      </c>
      <c r="R96" s="561" t="str">
        <f t="shared" si="5"/>
        <v>,1</v>
      </c>
      <c r="S96" s="561" t="str">
        <f t="shared" si="6"/>
        <v/>
      </c>
      <c r="T96" s="561" t="str">
        <f t="shared" ref="T96:T108" si="185">IF(AND(H96=2,I96=1,J96="hp",L96=1,M96=1),",(最大气血-hp)/最大气血*100","")</f>
        <v/>
      </c>
      <c r="U96" s="561" t="str">
        <f t="shared" si="8"/>
        <v/>
      </c>
      <c r="V96" s="561" t="str">
        <f t="shared" si="23"/>
        <v/>
      </c>
    </row>
    <row r="97" spans="1:22" x14ac:dyDescent="0.25">
      <c r="A97" s="561">
        <v>2</v>
      </c>
      <c r="B97" s="561">
        <v>2</v>
      </c>
      <c r="C97" s="561" t="str">
        <f t="shared" si="3"/>
        <v>太素灵枢篇寸草寒香2</v>
      </c>
      <c r="D97" s="119" t="s">
        <v>56</v>
      </c>
      <c r="E97" s="120" t="s">
        <v>63</v>
      </c>
      <c r="F97" s="119" t="s">
        <v>1211</v>
      </c>
      <c r="G97" s="119">
        <f>VLOOKUP(E97,Sheet3!$C:$AP,40,0)*100+IF(A97=1,0,0)+IF(A97=2,1,0)+IF(A97=3,2,0)+IF(A97=4,3,0)</f>
        <v>201060701</v>
      </c>
      <c r="H97" s="119">
        <v>1</v>
      </c>
      <c r="I97" s="119">
        <v>0</v>
      </c>
      <c r="J97" s="119">
        <v>0</v>
      </c>
      <c r="K97" s="119"/>
      <c r="L97" s="119">
        <v>1</v>
      </c>
      <c r="M97" s="119">
        <v>1</v>
      </c>
      <c r="N97" s="119" t="str">
        <f t="shared" si="4"/>
        <v>20106071,1</v>
      </c>
      <c r="O97" s="119">
        <v>0</v>
      </c>
      <c r="P97" s="119">
        <v>-1</v>
      </c>
      <c r="Q97" s="561">
        <f>VLOOKUP(E97,Sheet3!$C:$AP,40,0)*10+IF(B97=1,0,0)+IF(B97=2,1,0)+IF(B97=3,2,0)+IF(B97=4,3,0)</f>
        <v>20106071</v>
      </c>
      <c r="R97" s="561" t="str">
        <f t="shared" si="5"/>
        <v>,1</v>
      </c>
      <c r="S97" s="561" t="str">
        <f t="shared" si="6"/>
        <v/>
      </c>
      <c r="T97" s="561" t="str">
        <f t="shared" si="185"/>
        <v/>
      </c>
      <c r="U97" s="561" t="str">
        <f t="shared" si="8"/>
        <v/>
      </c>
      <c r="V97" s="561" t="str">
        <f t="shared" si="23"/>
        <v/>
      </c>
    </row>
    <row r="98" spans="1:22" x14ac:dyDescent="0.25">
      <c r="A98" s="561">
        <v>3</v>
      </c>
      <c r="B98" s="561">
        <v>3</v>
      </c>
      <c r="C98" s="561" t="str">
        <f t="shared" si="3"/>
        <v>太素灵枢篇寸草寒香3</v>
      </c>
      <c r="D98" s="119" t="s">
        <v>56</v>
      </c>
      <c r="E98" s="120" t="s">
        <v>63</v>
      </c>
      <c r="F98" s="119" t="s">
        <v>1212</v>
      </c>
      <c r="G98" s="119">
        <f>VLOOKUP(E98,Sheet3!$C:$AP,40,0)*100+IF(A98=1,0,0)+IF(A98=2,1,0)+IF(A98=3,2,0)+IF(A98=4,3,0)</f>
        <v>201060702</v>
      </c>
      <c r="H98" s="119">
        <v>1</v>
      </c>
      <c r="I98" s="119">
        <v>1</v>
      </c>
      <c r="J98" s="119">
        <v>0</v>
      </c>
      <c r="K98" s="119"/>
      <c r="L98" s="119">
        <v>1</v>
      </c>
      <c r="M98" s="119">
        <v>3</v>
      </c>
      <c r="N98" s="119" t="s">
        <v>1213</v>
      </c>
      <c r="O98" s="119">
        <v>0</v>
      </c>
      <c r="P98" s="119">
        <v>-1</v>
      </c>
      <c r="Q98" s="561">
        <f>VLOOKUP(E98,Sheet3!$C:$AP,40,0)*10+IF(B98=1,0,0)+IF(B98=2,1,0)+IF(B98=3,2,0)+IF(B98=4,3,0)</f>
        <v>20106072</v>
      </c>
      <c r="R98" s="561" t="str">
        <f t="shared" si="5"/>
        <v>,1</v>
      </c>
      <c r="S98" s="561" t="str">
        <f t="shared" si="6"/>
        <v/>
      </c>
      <c r="T98" s="561" t="str">
        <f t="shared" si="185"/>
        <v/>
      </c>
      <c r="U98" s="561" t="str">
        <f t="shared" si="8"/>
        <v/>
      </c>
      <c r="V98" s="561" t="str">
        <f t="shared" si="23"/>
        <v/>
      </c>
    </row>
    <row r="99" spans="1:22" x14ac:dyDescent="0.25">
      <c r="A99" s="561">
        <v>1</v>
      </c>
      <c r="B99" s="561">
        <v>2</v>
      </c>
      <c r="C99" s="561" t="str">
        <f t="shared" ref="C99" si="186">D99&amp;E99&amp;A99</f>
        <v>太素灵枢篇灵枢妙手1</v>
      </c>
      <c r="D99" s="119" t="s">
        <v>56</v>
      </c>
      <c r="E99" s="120" t="s">
        <v>64</v>
      </c>
      <c r="F99" s="119" t="s">
        <v>1214</v>
      </c>
      <c r="G99" s="120">
        <f>VLOOKUP(E99,Sheet3!$C:$AP,40,0)*100+IF(A99=1,0,0)+IF(A99=2,1,0)+IF(A99=3,2,0)+IF(A99=4,3,0)</f>
        <v>201060800</v>
      </c>
      <c r="H99" s="119">
        <v>1</v>
      </c>
      <c r="I99" s="119">
        <v>0</v>
      </c>
      <c r="J99" s="119">
        <v>0</v>
      </c>
      <c r="K99" s="119"/>
      <c r="L99" s="119">
        <v>1</v>
      </c>
      <c r="M99" s="119">
        <v>1</v>
      </c>
      <c r="N99" s="119" t="str">
        <f t="shared" ref="N99:N102" si="187">Q99&amp;R99&amp;S99&amp;T99&amp;U99&amp;V99</f>
        <v>20106081,1</v>
      </c>
      <c r="O99" s="120">
        <v>0</v>
      </c>
      <c r="P99" s="120">
        <v>-1</v>
      </c>
      <c r="Q99" s="561">
        <f>VLOOKUP(E99,Sheet3!$C:$AP,40,0)*10+IF(B99=1,0,0)+IF(B99=2,1,0)+IF(B99=3,2,0)+IF(B99=4,3,0)</f>
        <v>20106081</v>
      </c>
      <c r="R99" s="561" t="str">
        <f t="shared" ref="R99" si="188">IF(H99=1,",1","")</f>
        <v>,1</v>
      </c>
      <c r="S99" s="561" t="str">
        <f t="shared" ref="S99" si="189">IF(AND(H99=2,I99=1,J99="hp",L99=1,M99=2),",-1","")</f>
        <v/>
      </c>
      <c r="T99" s="561" t="str">
        <f t="shared" si="185"/>
        <v/>
      </c>
      <c r="U99" s="561" t="str">
        <f t="shared" ref="U99" si="190">IF(AND(H99=2,I99=1,J99="hp,(hp/气血值)&lt;=0.2",L99=1,M99=3),"气血值*1006","")</f>
        <v/>
      </c>
      <c r="V99" s="561" t="str">
        <f t="shared" ref="V99" si="191">IF(AND(H99=1,I99=0,J99=0,L99=1,M99=3),"-(hp*0.1)","")</f>
        <v/>
      </c>
    </row>
    <row r="100" spans="1:22" x14ac:dyDescent="0.25">
      <c r="A100" s="561">
        <v>2</v>
      </c>
      <c r="B100" s="561">
        <v>4</v>
      </c>
      <c r="C100" s="561" t="str">
        <f t="shared" ref="C100:C102" si="192">D100&amp;E100&amp;A100</f>
        <v>太素灵枢篇灵枢妙手2</v>
      </c>
      <c r="D100" s="119" t="s">
        <v>56</v>
      </c>
      <c r="E100" s="120" t="s">
        <v>64</v>
      </c>
      <c r="F100" s="119" t="s">
        <v>1206</v>
      </c>
      <c r="G100" s="120">
        <f>VLOOKUP(E100,Sheet3!$C:$AP,40,0)*100+IF(A100=1,0,0)+IF(A100=2,1,0)+IF(A100=3,2,0)+IF(A100=4,3,0)</f>
        <v>201060801</v>
      </c>
      <c r="H100" s="120">
        <v>1</v>
      </c>
      <c r="I100" s="119">
        <v>0</v>
      </c>
      <c r="J100" s="119">
        <v>0</v>
      </c>
      <c r="K100" s="119"/>
      <c r="L100" s="119">
        <v>1</v>
      </c>
      <c r="M100" s="119">
        <v>1</v>
      </c>
      <c r="N100" s="119" t="str">
        <f t="shared" si="187"/>
        <v>20106083,1</v>
      </c>
      <c r="O100" s="120">
        <v>0</v>
      </c>
      <c r="P100" s="120">
        <v>-1</v>
      </c>
      <c r="Q100" s="561">
        <f>VLOOKUP(E100,Sheet3!$C:$AP,40,0)*10+IF(B100=1,0,0)+IF(B100=2,1,0)+IF(B100=3,2,0)+IF(B100=4,3,0)</f>
        <v>20106083</v>
      </c>
      <c r="R100" s="561" t="str">
        <f t="shared" ref="R100:R102" si="193">IF(H100=1,",1","")</f>
        <v>,1</v>
      </c>
      <c r="S100" s="561" t="str">
        <f t="shared" ref="S100:S102" si="194">IF(AND(H100=2,I100=1,J100="hp",L100=1,M100=2),",-1","")</f>
        <v/>
      </c>
      <c r="T100" s="561" t="str">
        <f t="shared" si="185"/>
        <v/>
      </c>
      <c r="U100" s="561" t="str">
        <f t="shared" ref="U100:U102" si="195">IF(AND(H100=2,I100=1,J100="hp,(hp/气血值)&lt;=0.2",L100=1,M100=3),"气血值*1006","")</f>
        <v/>
      </c>
      <c r="V100" s="561" t="str">
        <f t="shared" ref="V100:V102" si="196">IF(AND(H100=1,I100=0,J100=0,L100=1,M100=3),"-(hp*0.1)","")</f>
        <v/>
      </c>
    </row>
    <row r="101" spans="1:22" x14ac:dyDescent="0.25">
      <c r="A101" s="561">
        <v>1</v>
      </c>
      <c r="B101" s="561">
        <v>1</v>
      </c>
      <c r="C101" s="561" t="str">
        <f t="shared" si="192"/>
        <v>太素灵枢篇顺脉通贯1</v>
      </c>
      <c r="D101" s="119" t="s">
        <v>56</v>
      </c>
      <c r="E101" s="120" t="s">
        <v>65</v>
      </c>
      <c r="F101" s="120"/>
      <c r="G101" s="120">
        <f>VLOOKUP(E101,Sheet3!$C:$AP,40,0)*100+IF(A101=1,0,0)+IF(A101=2,1,0)+IF(A101=3,2,0)+IF(A101=4,3,0)</f>
        <v>201060900</v>
      </c>
      <c r="H101" s="120">
        <v>1</v>
      </c>
      <c r="I101" s="120">
        <v>0</v>
      </c>
      <c r="J101" s="120">
        <v>0</v>
      </c>
      <c r="K101" s="120"/>
      <c r="L101" s="120">
        <v>1</v>
      </c>
      <c r="M101" s="120">
        <v>1</v>
      </c>
      <c r="N101" s="120" t="str">
        <f t="shared" si="187"/>
        <v>20106090,1</v>
      </c>
      <c r="O101" s="120">
        <v>0</v>
      </c>
      <c r="P101" s="120">
        <v>-1</v>
      </c>
      <c r="Q101" s="561">
        <f>VLOOKUP(E101,Sheet3!$C:$AP,40,0)*10+IF(B101=1,0,0)+IF(B101=2,1,0)+IF(B101=3,2,0)+IF(B101=4,3,0)</f>
        <v>20106090</v>
      </c>
      <c r="R101" s="561" t="str">
        <f t="shared" si="193"/>
        <v>,1</v>
      </c>
      <c r="S101" s="561" t="str">
        <f t="shared" si="194"/>
        <v/>
      </c>
      <c r="T101" s="561" t="str">
        <f t="shared" ref="T101:T102" si="197">IF(AND(H101=2,I101=1,J101="hp",L101=1,M101=1),",(最大气血-hp)/最大气血*100","")</f>
        <v/>
      </c>
      <c r="U101" s="561" t="str">
        <f t="shared" si="195"/>
        <v/>
      </c>
      <c r="V101" s="561" t="str">
        <f t="shared" si="196"/>
        <v/>
      </c>
    </row>
    <row r="102" spans="1:22" x14ac:dyDescent="0.25">
      <c r="A102" s="561">
        <v>1</v>
      </c>
      <c r="B102" s="561">
        <v>1</v>
      </c>
      <c r="C102" s="561" t="str">
        <f t="shared" si="192"/>
        <v>太素灵枢篇清九黎1</v>
      </c>
      <c r="D102" s="119" t="s">
        <v>56</v>
      </c>
      <c r="E102" s="120" t="s">
        <v>987</v>
      </c>
      <c r="F102" s="120" t="s">
        <v>1210</v>
      </c>
      <c r="G102" s="120">
        <f>VLOOKUP(E102,Sheet3!$C:$AP,40,0)*100+IF(A102=1,0,0)+IF(A102=2,1,0)+IF(A102=3,2,0)+IF(A102=4,3,0)</f>
        <v>201061000</v>
      </c>
      <c r="H102" s="120">
        <v>1</v>
      </c>
      <c r="I102" s="120">
        <v>0</v>
      </c>
      <c r="J102" s="120">
        <v>0</v>
      </c>
      <c r="K102" s="120"/>
      <c r="L102" s="120">
        <v>1</v>
      </c>
      <c r="M102" s="120">
        <v>1</v>
      </c>
      <c r="N102" s="120" t="str">
        <f t="shared" si="187"/>
        <v>20106100,1</v>
      </c>
      <c r="O102" s="120">
        <v>0</v>
      </c>
      <c r="P102" s="120">
        <v>-1</v>
      </c>
      <c r="Q102" s="561">
        <f>VLOOKUP(E102,Sheet3!$C:$AP,40,0)*10+IF(B102=1,0,0)+IF(B102=2,1,0)+IF(B102=3,2,0)+IF(B102=4,3,0)</f>
        <v>20106100</v>
      </c>
      <c r="R102" s="561" t="str">
        <f t="shared" si="193"/>
        <v>,1</v>
      </c>
      <c r="S102" s="561" t="str">
        <f t="shared" si="194"/>
        <v/>
      </c>
      <c r="T102" s="561" t="str">
        <f t="shared" si="197"/>
        <v/>
      </c>
      <c r="U102" s="561" t="str">
        <f t="shared" si="195"/>
        <v/>
      </c>
      <c r="V102" s="561" t="str">
        <f t="shared" si="196"/>
        <v/>
      </c>
    </row>
    <row r="103" spans="1:22" x14ac:dyDescent="0.25">
      <c r="A103" s="561">
        <v>1</v>
      </c>
      <c r="B103" s="561">
        <v>1</v>
      </c>
      <c r="C103" s="561" t="str">
        <f t="shared" ref="C103" si="198">D103&amp;E103&amp;A103</f>
        <v>太素灵枢篇悬壶济1</v>
      </c>
      <c r="D103" s="119" t="s">
        <v>56</v>
      </c>
      <c r="E103" s="120" t="s">
        <v>988</v>
      </c>
      <c r="F103" s="120" t="s">
        <v>1215</v>
      </c>
      <c r="G103" s="120">
        <f>VLOOKUP(E103,Sheet3!$C:$AP,40,0)*100+IF(A103=1,0,0)+IF(A103=2,1,0)+IF(A103=3,2,0)+IF(A103=4,3,0)</f>
        <v>201061100</v>
      </c>
      <c r="H103" s="120">
        <v>1</v>
      </c>
      <c r="I103" s="120">
        <v>0</v>
      </c>
      <c r="J103" s="120">
        <v>0</v>
      </c>
      <c r="K103" s="120"/>
      <c r="L103" s="120">
        <v>1</v>
      </c>
      <c r="M103" s="120">
        <v>1</v>
      </c>
      <c r="N103" s="120" t="str">
        <f t="shared" ref="N103" si="199">Q103&amp;R103&amp;S103&amp;T103&amp;U103&amp;V103</f>
        <v>20106110,1</v>
      </c>
      <c r="O103" s="120">
        <v>0</v>
      </c>
      <c r="P103" s="120">
        <v>-1</v>
      </c>
      <c r="Q103" s="561">
        <f>VLOOKUP(E103,Sheet3!$C:$AP,40,0)*10+IF(B103=1,0,0)+IF(B103=2,1,0)+IF(B103=3,2,0)+IF(B103=4,3,0)</f>
        <v>20106110</v>
      </c>
      <c r="R103" s="561" t="str">
        <f t="shared" ref="R103" si="200">IF(H103=1,",1","")</f>
        <v>,1</v>
      </c>
      <c r="S103" s="561" t="str">
        <f t="shared" ref="S103" si="201">IF(AND(H103=2,I103=1,J103="hp",L103=1,M103=2),",-1","")</f>
        <v/>
      </c>
      <c r="T103" s="561" t="str">
        <f t="shared" ref="T103" si="202">IF(AND(H103=2,I103=1,J103="hp",L103=1,M103=1),",(最大气血-hp)/最大气血*100","")</f>
        <v/>
      </c>
      <c r="U103" s="561" t="str">
        <f t="shared" ref="U103" si="203">IF(AND(H103=2,I103=1,J103="hp,(hp/气血值)&lt;=0.2",L103=1,M103=3),"气血值*1006","")</f>
        <v/>
      </c>
      <c r="V103" s="561" t="str">
        <f t="shared" ref="V103" si="204">IF(AND(H103=1,I103=0,J103=0,L103=1,M103=3),"-(hp*0.1)","")</f>
        <v/>
      </c>
    </row>
    <row r="104" spans="1:22" x14ac:dyDescent="0.25">
      <c r="A104" s="561">
        <v>1</v>
      </c>
      <c r="B104" s="561">
        <v>1</v>
      </c>
      <c r="C104" s="561" t="str">
        <f t="shared" si="3"/>
        <v>太玄混元经混元一气诀1</v>
      </c>
      <c r="D104" s="170" t="s">
        <v>66</v>
      </c>
      <c r="E104" s="187" t="s">
        <v>1216</v>
      </c>
      <c r="F104" s="187" t="s">
        <v>1217</v>
      </c>
      <c r="G104" s="187">
        <f>VLOOKUP(E104,Sheet3!$C:$AP,40,0)*100+IF(A104=1,0,0)+IF(A104=2,1,0)+IF(A104=3,2,0)+IF(A104=4,3,0)</f>
        <v>201070100</v>
      </c>
      <c r="H104" s="187">
        <v>8</v>
      </c>
      <c r="I104" s="187">
        <v>1</v>
      </c>
      <c r="J104" s="170">
        <v>2010701</v>
      </c>
      <c r="K104" s="187"/>
      <c r="L104" s="187">
        <v>1</v>
      </c>
      <c r="M104" s="187">
        <v>7</v>
      </c>
      <c r="N104" s="187" t="s">
        <v>1218</v>
      </c>
      <c r="O104" s="187">
        <v>0</v>
      </c>
      <c r="P104" s="187">
        <v>-1</v>
      </c>
      <c r="Q104" s="561"/>
      <c r="R104" s="561"/>
      <c r="S104" s="561" t="str">
        <f t="shared" si="6"/>
        <v/>
      </c>
      <c r="T104" s="561" t="str">
        <f t="shared" si="185"/>
        <v/>
      </c>
      <c r="U104" s="561" t="str">
        <f t="shared" si="8"/>
        <v/>
      </c>
      <c r="V104" s="561" t="str">
        <f t="shared" si="23"/>
        <v/>
      </c>
    </row>
    <row r="105" spans="1:22" x14ac:dyDescent="0.25">
      <c r="A105" s="561">
        <v>1</v>
      </c>
      <c r="B105" s="561">
        <v>1</v>
      </c>
      <c r="C105" s="561" t="str">
        <f t="shared" ref="C105" si="205">D105&amp;E105&amp;A105</f>
        <v>太玄混元经道法合和1</v>
      </c>
      <c r="D105" s="170" t="s">
        <v>66</v>
      </c>
      <c r="E105" s="187" t="s">
        <v>67</v>
      </c>
      <c r="F105" s="187" t="s">
        <v>1219</v>
      </c>
      <c r="G105" s="187">
        <f>VLOOKUP(E105,Sheet3!$C:$AP,40,0)*100+IF(A105=1,0,0)+IF(A105=2,1,0)+IF(A105=3,2,0)+IF(A105=4,3,0)</f>
        <v>201070200</v>
      </c>
      <c r="H105" s="187">
        <v>7</v>
      </c>
      <c r="I105" s="187">
        <v>1</v>
      </c>
      <c r="J105" s="187" t="s">
        <v>1220</v>
      </c>
      <c r="K105" s="187"/>
      <c r="L105" s="187">
        <v>1</v>
      </c>
      <c r="M105" s="187">
        <v>2</v>
      </c>
      <c r="N105" s="187" t="str">
        <f t="shared" ref="N105" si="206">Q105&amp;R105&amp;S105&amp;T105&amp;U105&amp;V105</f>
        <v>20107020,-1</v>
      </c>
      <c r="O105" s="187">
        <v>0</v>
      </c>
      <c r="P105" s="187">
        <v>-1</v>
      </c>
      <c r="Q105" s="561">
        <f>VLOOKUP(E105,Sheet3!$C:$AP,40,0)*10+IF(B105=1,0,0)+IF(B105=2,1,0)+IF(B105=3,2,0)+IF(B105=4,3,0)</f>
        <v>20107020</v>
      </c>
      <c r="R105" s="561" t="str">
        <f t="shared" ref="R105" si="207">IF(H105=1,",1","")</f>
        <v/>
      </c>
      <c r="S105" s="561" t="s">
        <v>1221</v>
      </c>
      <c r="T105" s="561" t="str">
        <f t="shared" si="185"/>
        <v/>
      </c>
      <c r="U105" s="561" t="str">
        <f t="shared" ref="U105" si="208">IF(AND(H105=2,I105=1,J105="hp,(hp/气血值)&lt;=0.2",L105=1,M105=3),"气血值*1006","")</f>
        <v/>
      </c>
      <c r="V105" s="561" t="str">
        <f t="shared" ref="V105" si="209">IF(AND(H105=1,I105=0,J105=0,L105=1,M105=3),"-(hp*0.1)","")</f>
        <v/>
      </c>
    </row>
    <row r="106" spans="1:22" x14ac:dyDescent="0.25">
      <c r="A106" s="561">
        <v>2</v>
      </c>
      <c r="B106" s="561">
        <v>1</v>
      </c>
      <c r="C106" s="561" t="str">
        <f t="shared" ref="C106" si="210">D106&amp;E106&amp;A106</f>
        <v>太玄混元经道法合和2</v>
      </c>
      <c r="D106" s="170" t="s">
        <v>66</v>
      </c>
      <c r="E106" s="187" t="s">
        <v>67</v>
      </c>
      <c r="F106" s="187" t="s">
        <v>1222</v>
      </c>
      <c r="G106" s="187">
        <f>VLOOKUP(E106,Sheet3!$C:$AP,40,0)*100+IF(A106=1,0,0)+IF(A106=2,1,0)+IF(A106=3,2,0)+IF(A106=4,3,0)</f>
        <v>201070201</v>
      </c>
      <c r="H106" s="187">
        <v>6</v>
      </c>
      <c r="I106" s="187">
        <v>1</v>
      </c>
      <c r="J106" s="187" t="s">
        <v>1220</v>
      </c>
      <c r="K106" s="187"/>
      <c r="L106" s="187">
        <v>1</v>
      </c>
      <c r="M106" s="187">
        <v>1</v>
      </c>
      <c r="N106" s="187" t="str">
        <f t="shared" ref="N106" si="211">Q106&amp;R106&amp;S106&amp;T106&amp;U106&amp;V106</f>
        <v>20107020,1</v>
      </c>
      <c r="O106" s="187">
        <v>0</v>
      </c>
      <c r="P106" s="187">
        <v>-1</v>
      </c>
      <c r="Q106" s="561">
        <f>VLOOKUP(E106,Sheet3!$C:$AP,40,0)*10+IF(B106=1,0,0)+IF(B106=2,1,0)+IF(B106=3,2,0)+IF(B106=4,3,0)</f>
        <v>20107020</v>
      </c>
      <c r="R106" s="561" t="str">
        <f>IF(H106=6,",1","")</f>
        <v>,1</v>
      </c>
      <c r="S106" s="561" t="str">
        <f t="shared" ref="S106" si="212">IF(AND(H106=2,I106=1,J106="hp",L106=1,M106=2),",-1","")</f>
        <v/>
      </c>
      <c r="T106" s="561" t="str">
        <f t="shared" ref="T106" si="213">IF(AND(H106=2,I106=1,J106="hp",L106=1,M106=1),",(最大气血-hp)/最大气血*100","")</f>
        <v/>
      </c>
      <c r="U106" s="561" t="str">
        <f t="shared" ref="U106" si="214">IF(AND(H106=2,I106=1,J106="hp,(hp/气血值)&lt;=0.2",L106=1,M106=3),"气血值*1006","")</f>
        <v/>
      </c>
      <c r="V106" s="561" t="str">
        <f t="shared" ref="V106" si="215">IF(AND(H106=1,I106=0,J106=0,L106=1,M106=3),"-(hp*0.1)","")</f>
        <v/>
      </c>
    </row>
    <row r="107" spans="1:22" x14ac:dyDescent="0.25">
      <c r="A107" s="561">
        <v>1</v>
      </c>
      <c r="B107" s="561">
        <v>1</v>
      </c>
      <c r="C107" s="561" t="str">
        <f t="shared" ref="C107" si="216">D107&amp;E107&amp;A107</f>
        <v>太玄混元经洞玄纳真1</v>
      </c>
      <c r="D107" s="170" t="s">
        <v>66</v>
      </c>
      <c r="E107" s="187" t="s">
        <v>68</v>
      </c>
      <c r="F107" s="187" t="s">
        <v>1223</v>
      </c>
      <c r="G107" s="187">
        <f>VLOOKUP(E107,Sheet3!$C:$AP,40,0)*100+IF(A107=1,0,0)+IF(A107=2,1,0)+IF(A107=3,2,0)+IF(A107=4,3,0)</f>
        <v>201070400</v>
      </c>
      <c r="H107" s="187">
        <v>1</v>
      </c>
      <c r="I107" s="187">
        <v>1</v>
      </c>
      <c r="J107" s="170">
        <v>0</v>
      </c>
      <c r="K107" s="187"/>
      <c r="L107" s="187">
        <v>1</v>
      </c>
      <c r="M107" s="187">
        <v>7</v>
      </c>
      <c r="N107" s="187" t="s">
        <v>1224</v>
      </c>
      <c r="O107" s="187">
        <v>0</v>
      </c>
      <c r="P107" s="187">
        <v>-1</v>
      </c>
      <c r="Q107" s="561">
        <f>VLOOKUP(E107,Sheet3!$C:$AP,40,0)*10+IF(B107=1,0,0)+IF(B107=2,1,0)+IF(B107=3,2,0)+IF(B107=4,3,0)</f>
        <v>20107040</v>
      </c>
      <c r="R107" s="561" t="str">
        <f t="shared" ref="R107:R108" si="217">IF(H107=1,",1","")</f>
        <v>,1</v>
      </c>
      <c r="S107" s="561" t="str">
        <f t="shared" ref="S107" si="218">IF(AND(H107=2,I107=1,J107="hp",L107=1,M107=2),",-1","")</f>
        <v/>
      </c>
      <c r="T107" s="561" t="str">
        <f t="shared" si="185"/>
        <v/>
      </c>
      <c r="U107" s="561" t="str">
        <f t="shared" ref="U107" si="219">IF(AND(H107=2,I107=1,J107="hp,(hp/气血值)&lt;=0.2",L107=1,M107=3),"气血值*1006","")</f>
        <v/>
      </c>
      <c r="V107" s="561" t="str">
        <f t="shared" ref="V107" si="220">IF(AND(H107=1,I107=0,J107=0,L107=1,M107=3),"-(hp*0.1)","")</f>
        <v/>
      </c>
    </row>
    <row r="108" spans="1:22" x14ac:dyDescent="0.25">
      <c r="A108" s="561">
        <v>2</v>
      </c>
      <c r="B108" s="561">
        <v>1</v>
      </c>
      <c r="C108" s="561" t="str">
        <f t="shared" ref="C108" si="221">D108&amp;E108&amp;A108</f>
        <v>太玄混元经洞玄纳真2</v>
      </c>
      <c r="D108" s="170" t="s">
        <v>66</v>
      </c>
      <c r="E108" s="187" t="s">
        <v>68</v>
      </c>
      <c r="F108" s="187" t="s">
        <v>1225</v>
      </c>
      <c r="G108" s="187">
        <f>VLOOKUP(E108,Sheet3!$C:$AP,40,0)*100+IF(A108=1,0,0)+IF(A108=2,1,0)+IF(A108=3,2,0)+IF(A108=4,3,0)</f>
        <v>201070401</v>
      </c>
      <c r="H108" s="187">
        <v>1</v>
      </c>
      <c r="I108" s="187">
        <v>0</v>
      </c>
      <c r="J108" s="187">
        <v>0</v>
      </c>
      <c r="K108" s="187"/>
      <c r="L108" s="187">
        <v>1</v>
      </c>
      <c r="M108" s="187">
        <v>1</v>
      </c>
      <c r="N108" s="187" t="str">
        <f t="shared" ref="N108" si="222">Q108&amp;R108&amp;S108&amp;T108&amp;U108&amp;V108</f>
        <v>20107040,1</v>
      </c>
      <c r="O108" s="187">
        <v>0</v>
      </c>
      <c r="P108" s="187">
        <v>-1</v>
      </c>
      <c r="Q108" s="561">
        <f>VLOOKUP(E108,Sheet3!$C:$AP,40,0)*10+IF(B108=1,0,0)+IF(B108=2,1,0)+IF(B108=3,2,0)+IF(B108=4,3,0)</f>
        <v>20107040</v>
      </c>
      <c r="R108" s="561" t="str">
        <f t="shared" si="217"/>
        <v>,1</v>
      </c>
      <c r="S108" s="561" t="str">
        <f t="shared" ref="S108" si="223">IF(AND(H108=2,I108=1,J108="hp",L108=1,M108=2),",-1","")</f>
        <v/>
      </c>
      <c r="T108" s="561" t="str">
        <f t="shared" si="185"/>
        <v/>
      </c>
      <c r="U108" s="561" t="str">
        <f t="shared" ref="U108" si="224">IF(AND(H108=2,I108=1,J108="hp,(hp/气血值)&lt;=0.2",L108=1,M108=3),"气血值*1006","")</f>
        <v/>
      </c>
      <c r="V108" s="561" t="str">
        <f t="shared" ref="V108" si="225">IF(AND(H108=1,I108=0,J108=0,L108=1,M108=3),"-(hp*0.1)","")</f>
        <v/>
      </c>
    </row>
    <row r="109" spans="1:22" x14ac:dyDescent="0.25">
      <c r="A109" s="561">
        <v>1</v>
      </c>
      <c r="B109" s="561">
        <v>1</v>
      </c>
      <c r="C109" s="561" t="str">
        <f t="shared" si="3"/>
        <v>太玄混元经乾卦昇1</v>
      </c>
      <c r="D109" s="170" t="s">
        <v>66</v>
      </c>
      <c r="E109" s="187" t="s">
        <v>69</v>
      </c>
      <c r="F109" s="187" t="s">
        <v>1226</v>
      </c>
      <c r="G109" s="170">
        <f>VLOOKUP(E109,Sheet3!$C:$AP,40,0)*100+IF(A109=1,0,0)+IF(A109=2,1,0)+IF(A109=3,2,0)+IF(A109=4,3,0)</f>
        <v>201070500</v>
      </c>
      <c r="H109" s="187">
        <v>1</v>
      </c>
      <c r="I109" s="187">
        <v>2</v>
      </c>
      <c r="J109" s="170" t="s">
        <v>1227</v>
      </c>
      <c r="K109" s="170"/>
      <c r="L109" s="187">
        <v>1</v>
      </c>
      <c r="M109" s="187">
        <v>1</v>
      </c>
      <c r="N109" s="187" t="str">
        <f t="shared" ref="N109" si="226">Q109&amp;R109&amp;S109&amp;T109&amp;U109&amp;V109</f>
        <v>20107050,1</v>
      </c>
      <c r="O109" s="187">
        <v>0</v>
      </c>
      <c r="P109" s="187">
        <v>-1</v>
      </c>
      <c r="Q109" s="561">
        <f>VLOOKUP(E109,Sheet3!$C:$AP,40,0)*10+IF(B109=1,0,0)+IF(B109=2,1,0)+IF(B109=3,2,0)+IF(B109=4,3,0)</f>
        <v>20107050</v>
      </c>
      <c r="R109" s="561" t="str">
        <f t="shared" ref="R109:R111" si="227">IF(H109=1,",1","")</f>
        <v>,1</v>
      </c>
      <c r="S109" s="561"/>
      <c r="T109" s="561"/>
      <c r="U109" s="561"/>
      <c r="V109" s="561"/>
    </row>
    <row r="110" spans="1:22" x14ac:dyDescent="0.25">
      <c r="A110" s="561">
        <v>1</v>
      </c>
      <c r="B110" s="561">
        <v>1</v>
      </c>
      <c r="C110" s="561" t="str">
        <f t="shared" ref="C110" si="228">D110&amp;E110&amp;A110</f>
        <v>太玄混元经列冲纯阳1</v>
      </c>
      <c r="D110" s="170" t="s">
        <v>66</v>
      </c>
      <c r="E110" s="241" t="s">
        <v>70</v>
      </c>
      <c r="F110" s="187" t="s">
        <v>1228</v>
      </c>
      <c r="G110" s="170">
        <f>VLOOKUP(E110,Sheet3!$C:$AP,40,0)*100+IF(A110=1,0,0)+IF(A110=2,1,0)+IF(A110=3,2,0)+IF(A110=4,3,0)</f>
        <v>201070600</v>
      </c>
      <c r="H110" s="187">
        <v>8</v>
      </c>
      <c r="I110" s="187">
        <v>1</v>
      </c>
      <c r="J110" s="170">
        <v>1010301</v>
      </c>
      <c r="K110" s="187" t="s">
        <v>1229</v>
      </c>
      <c r="L110" s="187">
        <v>1</v>
      </c>
      <c r="M110" s="187">
        <v>21</v>
      </c>
      <c r="N110" s="196" t="s">
        <v>1230</v>
      </c>
      <c r="O110" s="187">
        <v>0</v>
      </c>
      <c r="P110" s="187">
        <v>-1</v>
      </c>
      <c r="Q110" s="561">
        <f>VLOOKUP(E110,Sheet3!$C:$AP,40,0)*10+IF(B110=1,0,0)+IF(B110=2,1,0)+IF(B110=3,2,0)+IF(B110=4,3,0)</f>
        <v>20107060</v>
      </c>
      <c r="R110" s="561" t="str">
        <f t="shared" si="227"/>
        <v/>
      </c>
      <c r="S110" s="561"/>
      <c r="T110" s="561"/>
      <c r="U110" s="561"/>
      <c r="V110" s="561"/>
    </row>
    <row r="111" spans="1:22" x14ac:dyDescent="0.25">
      <c r="A111" s="561">
        <v>1</v>
      </c>
      <c r="B111" s="561">
        <v>1</v>
      </c>
      <c r="C111" s="561" t="str">
        <f t="shared" si="3"/>
        <v>太玄混元经坤卦载1</v>
      </c>
      <c r="D111" s="170" t="s">
        <v>66</v>
      </c>
      <c r="E111" s="187" t="s">
        <v>71</v>
      </c>
      <c r="F111" s="187" t="s">
        <v>1223</v>
      </c>
      <c r="G111" s="170">
        <f>VLOOKUP(E111,Sheet3!$C:$AP,40,0)*100+IF(A111=1,0,0)+IF(A111=2,1,0)+IF(A111=3,2,0)+IF(A111=4,3,0)</f>
        <v>201070700</v>
      </c>
      <c r="H111" s="187">
        <v>1</v>
      </c>
      <c r="I111" s="187">
        <v>1</v>
      </c>
      <c r="J111" s="170">
        <v>0</v>
      </c>
      <c r="K111" s="187"/>
      <c r="L111" s="187">
        <v>1</v>
      </c>
      <c r="M111" s="187">
        <v>7</v>
      </c>
      <c r="N111" s="187" t="s">
        <v>1224</v>
      </c>
      <c r="O111" s="187">
        <v>0</v>
      </c>
      <c r="P111" s="187">
        <v>-1</v>
      </c>
      <c r="Q111" s="561">
        <f>VLOOKUP(E111,Sheet3!$C:$AP,40,0)*10+IF(B111=1,0,0)+IF(B111=2,1,0)+IF(B111=3,2,0)+IF(B111=4,3,0)</f>
        <v>20107070</v>
      </c>
      <c r="R111" s="561" t="str">
        <f t="shared" si="227"/>
        <v>,1</v>
      </c>
      <c r="S111" s="561"/>
      <c r="T111" s="561"/>
      <c r="U111" s="561"/>
      <c r="V111" s="561"/>
    </row>
    <row r="112" spans="1:22" x14ac:dyDescent="0.25">
      <c r="A112" s="561">
        <v>2</v>
      </c>
      <c r="B112" s="561">
        <v>1</v>
      </c>
      <c r="C112" s="561" t="str">
        <f t="shared" ref="C112" si="229">D112&amp;E112&amp;A112</f>
        <v>太玄混元经坤卦载2</v>
      </c>
      <c r="D112" s="170" t="s">
        <v>66</v>
      </c>
      <c r="E112" s="187" t="s">
        <v>71</v>
      </c>
      <c r="F112" s="187" t="s">
        <v>1225</v>
      </c>
      <c r="G112" s="187">
        <f>VLOOKUP(E112,Sheet3!$C:$AP,40,0)*100+IF(A112=1,0,0)+IF(A112=2,1,0)+IF(A112=3,2,0)+IF(A112=4,3,0)</f>
        <v>201070701</v>
      </c>
      <c r="H112" s="187">
        <v>1</v>
      </c>
      <c r="I112" s="187">
        <v>0</v>
      </c>
      <c r="J112" s="187">
        <v>0</v>
      </c>
      <c r="K112" s="187"/>
      <c r="L112" s="187">
        <v>1</v>
      </c>
      <c r="M112" s="187">
        <v>1</v>
      </c>
      <c r="N112" s="187" t="str">
        <f t="shared" ref="N112" si="230">Q112&amp;R112&amp;S112&amp;T112&amp;U112&amp;V112</f>
        <v>20107070,1</v>
      </c>
      <c r="O112" s="187">
        <v>0</v>
      </c>
      <c r="P112" s="187">
        <v>-1</v>
      </c>
      <c r="Q112" s="561">
        <f>VLOOKUP(E112,Sheet3!$C:$AP,40,0)*10+IF(B112=1,0,0)+IF(B112=2,1,0)+IF(B112=3,2,0)+IF(B112=4,3,0)</f>
        <v>20107070</v>
      </c>
      <c r="R112" s="561" t="str">
        <f t="shared" ref="R112" si="231">IF(H112=1,",1","")</f>
        <v>,1</v>
      </c>
      <c r="S112" s="561"/>
      <c r="T112" s="561"/>
      <c r="U112" s="561"/>
      <c r="V112" s="561"/>
    </row>
    <row r="113" spans="1:22" x14ac:dyDescent="0.25">
      <c r="A113" s="561">
        <v>1</v>
      </c>
      <c r="B113" s="561">
        <v>1</v>
      </c>
      <c r="C113" s="561" t="str">
        <f t="shared" ref="C113" si="232">D113&amp;E113&amp;A113</f>
        <v>太玄混元经太和清气1</v>
      </c>
      <c r="D113" s="170" t="s">
        <v>66</v>
      </c>
      <c r="E113" s="241" t="s">
        <v>72</v>
      </c>
      <c r="F113" s="187" t="s">
        <v>1210</v>
      </c>
      <c r="G113" s="187">
        <f>VLOOKUP(E113,Sheet3!$C:$AP,40,0)*100+IF(A113=1,0,0)+IF(A113=2,1,0)+IF(A113=3,2,0)+IF(A113=4,3,0)</f>
        <v>201070800</v>
      </c>
      <c r="H113" s="187">
        <v>1</v>
      </c>
      <c r="I113" s="187">
        <v>0</v>
      </c>
      <c r="J113" s="187">
        <v>0</v>
      </c>
      <c r="K113" s="187"/>
      <c r="L113" s="187">
        <v>1</v>
      </c>
      <c r="M113" s="187">
        <v>1</v>
      </c>
      <c r="N113" s="187" t="str">
        <f t="shared" ref="N113" si="233">Q113&amp;R113&amp;S113&amp;T113&amp;U113&amp;V113</f>
        <v>20107080,1</v>
      </c>
      <c r="O113" s="187">
        <v>0</v>
      </c>
      <c r="P113" s="187">
        <v>-1</v>
      </c>
      <c r="Q113" s="561">
        <f>VLOOKUP(E113,Sheet3!$C:$AP,40,0)*10+IF(B113=1,0,0)+IF(B113=2,1,0)+IF(B113=3,2,0)+IF(B113=4,3,0)</f>
        <v>20107080</v>
      </c>
      <c r="R113" s="561" t="str">
        <f t="shared" ref="R113" si="234">IF(H113=1,",1","")</f>
        <v>,1</v>
      </c>
      <c r="S113" s="561"/>
      <c r="T113" s="561"/>
      <c r="U113" s="561"/>
      <c r="V113" s="561"/>
    </row>
    <row r="114" spans="1:22" x14ac:dyDescent="0.25">
      <c r="A114" s="561">
        <v>1</v>
      </c>
      <c r="B114" s="561">
        <v>1</v>
      </c>
      <c r="C114" s="561" t="str">
        <f t="shared" ref="C114:C117" si="235">D114&amp;E114&amp;A114</f>
        <v>太玄混元经玄远意1</v>
      </c>
      <c r="D114" s="170" t="s">
        <v>66</v>
      </c>
      <c r="E114" s="241" t="s">
        <v>73</v>
      </c>
      <c r="F114" s="187"/>
      <c r="G114" s="187">
        <f>VLOOKUP(E114,Sheet3!$C:$AP,40,0)*100+IF(A114=1,0,0)+IF(A114=2,1,0)+IF(A114=3,2,0)+IF(A114=4,3,0)</f>
        <v>201070900</v>
      </c>
      <c r="H114" s="187">
        <v>1</v>
      </c>
      <c r="I114" s="187">
        <v>0</v>
      </c>
      <c r="J114" s="187">
        <v>0</v>
      </c>
      <c r="K114" s="187"/>
      <c r="L114" s="187">
        <v>1</v>
      </c>
      <c r="M114" s="187">
        <v>1</v>
      </c>
      <c r="N114" s="187" t="str">
        <f t="shared" ref="N114:N115" si="236">Q114&amp;R114&amp;S114&amp;T114&amp;U114&amp;V114</f>
        <v>20107090,1</v>
      </c>
      <c r="O114" s="187">
        <v>0</v>
      </c>
      <c r="P114" s="187">
        <v>-1</v>
      </c>
      <c r="Q114" s="561">
        <f>VLOOKUP(E114,Sheet3!$C:$AP,40,0)*10+IF(B114=1,0,0)+IF(B114=2,1,0)+IF(B114=3,2,0)+IF(B114=4,3,0)</f>
        <v>20107090</v>
      </c>
      <c r="R114" s="561" t="str">
        <f t="shared" ref="R114:R117" si="237">IF(H114=1,",1","")</f>
        <v>,1</v>
      </c>
      <c r="S114" s="561"/>
      <c r="T114" s="561"/>
      <c r="U114" s="561"/>
      <c r="V114" s="561"/>
    </row>
    <row r="115" spans="1:22" x14ac:dyDescent="0.25">
      <c r="A115" s="561">
        <v>1</v>
      </c>
      <c r="B115" s="561">
        <v>1</v>
      </c>
      <c r="C115" s="561" t="str">
        <f t="shared" si="235"/>
        <v>太玄混元经一气复明1</v>
      </c>
      <c r="D115" s="170" t="s">
        <v>66</v>
      </c>
      <c r="E115" s="241" t="s">
        <v>989</v>
      </c>
      <c r="F115" s="187" t="s">
        <v>1210</v>
      </c>
      <c r="G115" s="187">
        <f>VLOOKUP(E115,Sheet3!$C:$AP,40,0)*100+IF(A115=1,0,0)+IF(A115=2,1,0)+IF(A115=3,2,0)+IF(A115=4,3,0)</f>
        <v>201071000</v>
      </c>
      <c r="H115" s="187">
        <v>1</v>
      </c>
      <c r="I115" s="187">
        <v>0</v>
      </c>
      <c r="J115" s="187">
        <v>0</v>
      </c>
      <c r="K115" s="187"/>
      <c r="L115" s="187">
        <v>1</v>
      </c>
      <c r="M115" s="187">
        <v>1</v>
      </c>
      <c r="N115" s="187" t="str">
        <f t="shared" si="236"/>
        <v>20107100,1</v>
      </c>
      <c r="O115" s="187">
        <v>0</v>
      </c>
      <c r="P115" s="187">
        <v>-1</v>
      </c>
      <c r="Q115" s="561">
        <f>VLOOKUP(E115,Sheet3!$C:$AP,40,0)*10+IF(B115=1,0,0)+IF(B115=2,1,0)+IF(B115=3,2,0)+IF(B115=4,3,0)</f>
        <v>20107100</v>
      </c>
      <c r="R115" s="561" t="str">
        <f t="shared" si="237"/>
        <v>,1</v>
      </c>
      <c r="S115" s="561"/>
      <c r="T115" s="561"/>
      <c r="U115" s="561"/>
      <c r="V115" s="561"/>
    </row>
    <row r="116" spans="1:22" x14ac:dyDescent="0.25">
      <c r="A116" s="561">
        <v>1</v>
      </c>
      <c r="B116" s="561">
        <v>1</v>
      </c>
      <c r="C116" s="561" t="str">
        <f t="shared" si="235"/>
        <v>太玄混元经凝气固源1</v>
      </c>
      <c r="D116" s="170" t="s">
        <v>66</v>
      </c>
      <c r="E116" s="416" t="s">
        <v>990</v>
      </c>
      <c r="F116" s="187" t="s">
        <v>1223</v>
      </c>
      <c r="G116" s="170">
        <f>VLOOKUP(E116,Sheet3!$C:$AP,40,0)*100+IF(A116=1,0,0)+IF(A116=2,1,0)+IF(A116=3,2,0)+IF(A116=4,3,0)</f>
        <v>201071100</v>
      </c>
      <c r="H116" s="187">
        <v>1</v>
      </c>
      <c r="I116" s="187">
        <v>1</v>
      </c>
      <c r="J116" s="170">
        <v>0</v>
      </c>
      <c r="K116" s="187"/>
      <c r="L116" s="187">
        <v>1</v>
      </c>
      <c r="M116" s="187">
        <v>7</v>
      </c>
      <c r="N116" s="187" t="s">
        <v>1224</v>
      </c>
      <c r="O116" s="187">
        <v>0</v>
      </c>
      <c r="P116" s="187">
        <v>-1</v>
      </c>
      <c r="Q116" s="561">
        <f>VLOOKUP(E116,Sheet3!$C:$AP,40,0)*10+IF(B116=1,0,0)+IF(B116=2,1,0)+IF(B116=3,2,0)+IF(B116=4,3,0)</f>
        <v>20107110</v>
      </c>
      <c r="R116" s="561" t="str">
        <f t="shared" si="237"/>
        <v>,1</v>
      </c>
      <c r="S116" s="561"/>
      <c r="T116" s="561"/>
      <c r="U116" s="561"/>
      <c r="V116" s="561"/>
    </row>
    <row r="117" spans="1:22" x14ac:dyDescent="0.25">
      <c r="A117" s="561">
        <v>2</v>
      </c>
      <c r="B117" s="561">
        <v>1</v>
      </c>
      <c r="C117" s="561" t="str">
        <f t="shared" si="235"/>
        <v>太玄混元经凝气固源2</v>
      </c>
      <c r="D117" s="170" t="s">
        <v>66</v>
      </c>
      <c r="E117" s="187" t="s">
        <v>990</v>
      </c>
      <c r="F117" s="187" t="s">
        <v>1225</v>
      </c>
      <c r="G117" s="187">
        <f>VLOOKUP(E117,Sheet3!$C:$AP,40,0)*100+IF(A117=1,0,0)+IF(A117=2,1,0)+IF(A117=3,2,0)+IF(A117=4,3,0)</f>
        <v>201071101</v>
      </c>
      <c r="H117" s="187">
        <v>1</v>
      </c>
      <c r="I117" s="187">
        <v>0</v>
      </c>
      <c r="J117" s="187">
        <v>0</v>
      </c>
      <c r="K117" s="187"/>
      <c r="L117" s="187">
        <v>1</v>
      </c>
      <c r="M117" s="187">
        <v>1</v>
      </c>
      <c r="N117" s="187" t="str">
        <f t="shared" ref="N117" si="238">Q117&amp;R117&amp;S117&amp;T117&amp;U117&amp;V117</f>
        <v>20107110,1</v>
      </c>
      <c r="O117" s="187">
        <v>0</v>
      </c>
      <c r="P117" s="187">
        <v>-1</v>
      </c>
      <c r="Q117" s="561">
        <f>VLOOKUP(E117,Sheet3!$C:$AP,40,0)*10+IF(B117=1,0,0)+IF(B117=2,1,0)+IF(B117=3,2,0)+IF(B117=4,3,0)</f>
        <v>20107110</v>
      </c>
      <c r="R117" s="561" t="str">
        <f t="shared" si="237"/>
        <v>,1</v>
      </c>
      <c r="S117" s="561" t="str">
        <f t="shared" ref="S117" si="239">IF(AND(H117=2,I117=1,J117="hp",L117=1,M117=2),",-1","")</f>
        <v/>
      </c>
      <c r="T117" s="561" t="str">
        <f t="shared" ref="T117" si="240">IF(AND(H117=2,I117=1,J117="hp",L117=1,M117=1),",(最大气血-hp)/最大气血*100","")</f>
        <v/>
      </c>
      <c r="U117" s="561" t="str">
        <f t="shared" ref="U117" si="241">IF(AND(H117=2,I117=1,J117="hp,(hp/气血值)&lt;=0.2",L117=1,M117=3),"气血值*1006","")</f>
        <v/>
      </c>
      <c r="V117" s="561" t="str">
        <f t="shared" ref="V117" si="242">IF(AND(H117=1,I117=0,J117=0,L117=1,M117=3),"-(hp*0.1)","")</f>
        <v/>
      </c>
    </row>
    <row r="118" spans="1:22" x14ac:dyDescent="0.25">
      <c r="A118" s="561">
        <v>1</v>
      </c>
      <c r="B118" s="561">
        <v>1</v>
      </c>
      <c r="C118" s="561" t="str">
        <f t="shared" si="3"/>
        <v>悟玄参契用晦而明1</v>
      </c>
      <c r="D118" s="324" t="s">
        <v>74</v>
      </c>
      <c r="E118" s="324" t="s">
        <v>75</v>
      </c>
      <c r="F118" s="324" t="s">
        <v>1231</v>
      </c>
      <c r="G118" s="324">
        <f>VLOOKUP(E118,Sheet3!$C:$AP,40,0)*100+IF(A118=1,0,0)+IF(A118=2,1,0)+IF(A118=3,2,0)+IF(A118=4,3,0)</f>
        <v>201080200</v>
      </c>
      <c r="H118" s="324">
        <v>1</v>
      </c>
      <c r="I118" s="324">
        <v>0</v>
      </c>
      <c r="J118" s="324">
        <v>0</v>
      </c>
      <c r="K118" s="324"/>
      <c r="L118" s="324">
        <v>1</v>
      </c>
      <c r="M118" s="324">
        <v>1</v>
      </c>
      <c r="N118" s="324" t="str">
        <f t="shared" si="4"/>
        <v>20108020,1</v>
      </c>
      <c r="O118" s="324">
        <v>0</v>
      </c>
      <c r="P118" s="324">
        <v>-1</v>
      </c>
      <c r="Q118" s="561">
        <f>VLOOKUP(E118,Sheet3!$C:$AP,40,0)*10+IF(B118=1,0,0)+IF(B118=2,1,0)+IF(B118=3,2,0)+IF(B118=4,3,0)</f>
        <v>20108020</v>
      </c>
      <c r="R118" s="561" t="str">
        <f t="shared" ref="R118:R119" si="243">IF(H118=1,",1","")</f>
        <v>,1</v>
      </c>
      <c r="S118" s="561" t="str">
        <f t="shared" si="6"/>
        <v/>
      </c>
      <c r="T118" s="561" t="str">
        <f t="shared" ref="T118:T125" si="244">IF(AND(H118=2,I118=1,J118="hp",L118=1,M118=1),",(最大气血-hp)/最大气血*100","")</f>
        <v/>
      </c>
      <c r="U118" s="561" t="str">
        <f t="shared" si="8"/>
        <v/>
      </c>
      <c r="V118" s="561" t="str">
        <f t="shared" si="23"/>
        <v/>
      </c>
    </row>
    <row r="119" spans="1:22" x14ac:dyDescent="0.25">
      <c r="A119" s="561">
        <v>1</v>
      </c>
      <c r="B119" s="561">
        <v>1</v>
      </c>
      <c r="C119" s="561" t="str">
        <f t="shared" ref="C119" si="245">D119&amp;E119&amp;A119</f>
        <v>悟玄参契倒果为因1</v>
      </c>
      <c r="D119" s="324" t="s">
        <v>74</v>
      </c>
      <c r="E119" s="324" t="s">
        <v>76</v>
      </c>
      <c r="F119" s="324" t="s">
        <v>1232</v>
      </c>
      <c r="G119" s="324">
        <f>VLOOKUP(E119,Sheet3!$C:$AP,40,0)*100+IF(A119=1,0,0)+IF(A119=2,1,0)+IF(A119=3,2,0)+IF(A119=4,3,0)</f>
        <v>201080300</v>
      </c>
      <c r="H119" s="324">
        <v>1</v>
      </c>
      <c r="I119" s="324">
        <v>0</v>
      </c>
      <c r="J119" s="324">
        <v>0</v>
      </c>
      <c r="K119" s="324"/>
      <c r="L119" s="324">
        <v>1</v>
      </c>
      <c r="M119" s="324">
        <v>1</v>
      </c>
      <c r="N119" s="324" t="str">
        <f t="shared" ref="N119" si="246">Q119&amp;R119&amp;S119&amp;T119&amp;U119&amp;V119</f>
        <v>20108030,1</v>
      </c>
      <c r="O119" s="324">
        <v>0</v>
      </c>
      <c r="P119" s="324">
        <v>-1</v>
      </c>
      <c r="Q119" s="561">
        <f>VLOOKUP(E119,Sheet3!$C:$AP,40,0)*10+IF(B119=1,0,0)+IF(B119=2,1,0)+IF(B119=3,2,0)+IF(B119=4,3,0)</f>
        <v>20108030</v>
      </c>
      <c r="R119" s="561" t="str">
        <f t="shared" si="243"/>
        <v>,1</v>
      </c>
      <c r="S119" s="561" t="str">
        <f t="shared" ref="S119" si="247">IF(AND(H119=2,I119=1,J119="hp",L119=1,M119=2),",-1","")</f>
        <v/>
      </c>
      <c r="T119" s="561" t="str">
        <f t="shared" si="244"/>
        <v/>
      </c>
      <c r="U119" s="561" t="str">
        <f t="shared" ref="U119" si="248">IF(AND(H119=2,I119=1,J119="hp,(hp/气血值)&lt;=0.2",L119=1,M119=3),"气血值*1006","")</f>
        <v/>
      </c>
      <c r="V119" s="561" t="str">
        <f t="shared" ref="V119" si="249">IF(AND(H119=1,I119=0,J119=0,L119=1,M119=3),"-(hp*0.1)","")</f>
        <v/>
      </c>
    </row>
    <row r="120" spans="1:22" x14ac:dyDescent="0.25">
      <c r="A120" s="561">
        <v>1</v>
      </c>
      <c r="B120" s="561">
        <v>2</v>
      </c>
      <c r="C120" s="561" t="str">
        <f t="shared" ref="C120" si="250">D120&amp;E120&amp;A120</f>
        <v>悟玄参契同乘同体1</v>
      </c>
      <c r="D120" s="324" t="s">
        <v>74</v>
      </c>
      <c r="E120" s="324" t="s">
        <v>77</v>
      </c>
      <c r="F120" s="324" t="s">
        <v>1210</v>
      </c>
      <c r="G120" s="324">
        <f>VLOOKUP(E120,Sheet3!$C:$AP,40,0)*100+IF(A120=1,0,0)+IF(A120=2,1,0)+IF(A120=3,2,0)+IF(A120=4,3,0)</f>
        <v>201080400</v>
      </c>
      <c r="H120" s="324">
        <v>1</v>
      </c>
      <c r="I120" s="324">
        <v>0</v>
      </c>
      <c r="J120" s="324">
        <v>0</v>
      </c>
      <c r="K120" s="324"/>
      <c r="L120" s="324">
        <v>1</v>
      </c>
      <c r="M120" s="324">
        <v>1</v>
      </c>
      <c r="N120" s="324" t="str">
        <f t="shared" ref="N120" si="251">Q120&amp;R120&amp;S120&amp;T120&amp;U120&amp;V120</f>
        <v>20108041,1</v>
      </c>
      <c r="O120" s="324">
        <v>0</v>
      </c>
      <c r="P120" s="324">
        <v>-1</v>
      </c>
      <c r="Q120" s="561">
        <f>VLOOKUP(E120,Sheet3!$C:$AP,40,0)*10+IF(B120=1,0,0)+IF(B120=2,1,0)+IF(B120=3,2,0)+IF(B120=4,3,0)</f>
        <v>20108041</v>
      </c>
      <c r="R120" s="561" t="str">
        <f t="shared" ref="R120" si="252">IF(H120=1,",1","")</f>
        <v>,1</v>
      </c>
      <c r="S120" s="561" t="str">
        <f t="shared" ref="S120" si="253">IF(AND(H120=2,I120=1,J120="hp",L120=1,M120=2),",-1","")</f>
        <v/>
      </c>
      <c r="T120" s="561" t="str">
        <f t="shared" ref="T120" si="254">IF(AND(H120=2,I120=1,J120="hp",L120=1,M120=1),",(最大气血-hp)/最大气血*100","")</f>
        <v/>
      </c>
      <c r="U120" s="561" t="str">
        <f t="shared" ref="U120" si="255">IF(AND(H120=2,I120=1,J120="hp,(hp/气血值)&lt;=0.2",L120=1,M120=3),"气血值*1006","")</f>
        <v/>
      </c>
      <c r="V120" s="561" t="str">
        <f t="shared" ref="V120" si="256">IF(AND(H120=1,I120=0,J120=0,L120=1,M120=3),"-(hp*0.1)","")</f>
        <v/>
      </c>
    </row>
    <row r="121" spans="1:22" x14ac:dyDescent="0.25">
      <c r="A121" s="561">
        <v>1</v>
      </c>
      <c r="B121" s="561">
        <v>1</v>
      </c>
      <c r="C121" s="561" t="str">
        <f t="shared" ref="C121:C142" si="257">D121&amp;E121&amp;A121</f>
        <v>悟玄参契阙少围多1</v>
      </c>
      <c r="D121" s="324" t="s">
        <v>74</v>
      </c>
      <c r="E121" s="324" t="s">
        <v>78</v>
      </c>
      <c r="F121" s="324" t="s">
        <v>1233</v>
      </c>
      <c r="G121" s="324">
        <f>VLOOKUP(E121,Sheet3!$C:$AP,40,0)*100+IF(A121=1,0,0)+IF(A121=2,1,0)+IF(A121=3,2,0)+IF(A121=4,3,0)</f>
        <v>201080500</v>
      </c>
      <c r="H121" s="324">
        <v>1</v>
      </c>
      <c r="I121" s="324">
        <v>2</v>
      </c>
      <c r="J121" s="324" t="s">
        <v>1234</v>
      </c>
      <c r="K121" s="324"/>
      <c r="L121" s="324">
        <v>1</v>
      </c>
      <c r="M121" s="324">
        <v>1</v>
      </c>
      <c r="N121" s="324" t="str">
        <f t="shared" ref="N121:N131" si="258">Q121&amp;R121&amp;S121&amp;T121&amp;U121&amp;V121</f>
        <v>20108050,1</v>
      </c>
      <c r="O121" s="324">
        <v>0</v>
      </c>
      <c r="P121" s="324">
        <v>-1</v>
      </c>
      <c r="Q121" s="561">
        <f>VLOOKUP(E121,Sheet3!$C:$AP,40,0)*10+IF(B121=1,0,0)+IF(B121=2,1,0)+IF(B121=3,2,0)+IF(B121=4,3,0)</f>
        <v>20108050</v>
      </c>
      <c r="R121" s="561" t="str">
        <f t="shared" ref="R121:R142" si="259">IF(H121=1,",1","")</f>
        <v>,1</v>
      </c>
      <c r="S121" s="561" t="str">
        <f t="shared" ref="S121:S142" si="260">IF(AND(H121=2,I121=1,J121="hp",L121=1,M121=2),",-1","")</f>
        <v/>
      </c>
      <c r="T121" s="561" t="str">
        <f t="shared" si="244"/>
        <v/>
      </c>
      <c r="U121" s="561" t="str">
        <f t="shared" ref="U121:U142" si="261">IF(AND(H121=2,I121=1,J121="hp,(hp/气血值)&lt;=0.2",L121=1,M121=3),"气血值*1006","")</f>
        <v/>
      </c>
      <c r="V121" s="561" t="str">
        <f t="shared" ref="V121" si="262">IF(AND(H121=1,I121=0,J121=0,L121=1,M121=3),"-(hp*0.1)","")</f>
        <v/>
      </c>
    </row>
    <row r="122" spans="1:22" x14ac:dyDescent="0.25">
      <c r="A122" s="561">
        <v>1</v>
      </c>
      <c r="B122" s="561">
        <v>1</v>
      </c>
      <c r="C122" s="561" t="str">
        <f t="shared" ref="C122" si="263">D122&amp;E122&amp;A122</f>
        <v>悟玄参契熄命燃性1</v>
      </c>
      <c r="D122" s="324" t="s">
        <v>74</v>
      </c>
      <c r="E122" s="282" t="s">
        <v>79</v>
      </c>
      <c r="F122" s="324" t="s">
        <v>1210</v>
      </c>
      <c r="G122" s="324">
        <f>VLOOKUP(E122,Sheet3!$C:$AP,40,0)*100+IF(A122=1,0,0)+IF(A122=2,1,0)+IF(A122=3,2,0)+IF(A122=4,3,0)</f>
        <v>201080600</v>
      </c>
      <c r="H122" s="324">
        <v>1</v>
      </c>
      <c r="I122" s="324">
        <v>0</v>
      </c>
      <c r="J122" s="324"/>
      <c r="K122" s="324"/>
      <c r="L122" s="324">
        <v>1</v>
      </c>
      <c r="M122" s="324">
        <v>1</v>
      </c>
      <c r="N122" s="324" t="str">
        <f t="shared" ref="N122" si="264">Q122&amp;R122&amp;S122&amp;T122&amp;U122&amp;V122</f>
        <v>20108060,1</v>
      </c>
      <c r="O122" s="324">
        <v>0</v>
      </c>
      <c r="P122" s="324">
        <v>-1</v>
      </c>
      <c r="Q122" s="561">
        <f>VLOOKUP(E122,Sheet3!$C:$AP,40,0)*10+IF(B122=1,0,0)+IF(B122=2,1,0)+IF(B122=3,2,0)+IF(B122=4,3,0)</f>
        <v>20108060</v>
      </c>
      <c r="R122" s="561" t="str">
        <f t="shared" ref="R122" si="265">IF(H122=1,",1","")</f>
        <v>,1</v>
      </c>
      <c r="S122" s="561" t="str">
        <f t="shared" ref="S122" si="266">IF(AND(H122=2,I122=1,J122="hp",L122=1,M122=2),",-1","")</f>
        <v/>
      </c>
      <c r="T122" s="561" t="str">
        <f t="shared" si="244"/>
        <v/>
      </c>
      <c r="U122" s="561" t="str">
        <f t="shared" ref="U122" si="267">IF(AND(H122=2,I122=1,J122="hp,(hp/气血值)&lt;=0.2",L122=1,M122=3),"气血值*1006","")</f>
        <v/>
      </c>
      <c r="V122" s="561" t="str">
        <f t="shared" ref="V122" si="268">IF(AND(H122=1,I122=0,J122=0,L122=1,M122=3),"-(hp*0.1)","")</f>
        <v/>
      </c>
    </row>
    <row r="123" spans="1:22" x14ac:dyDescent="0.25">
      <c r="A123" s="561">
        <v>1</v>
      </c>
      <c r="B123" s="561">
        <v>2</v>
      </c>
      <c r="C123" s="561" t="str">
        <f t="shared" ref="C123" si="269">D123&amp;E123&amp;A123</f>
        <v>悟玄参契真始玄篇1</v>
      </c>
      <c r="D123" s="324" t="s">
        <v>74</v>
      </c>
      <c r="E123" s="282" t="s">
        <v>80</v>
      </c>
      <c r="F123" s="324" t="s">
        <v>1210</v>
      </c>
      <c r="G123" s="324">
        <f>VLOOKUP(E123,Sheet3!$C:$AP,40,0)*100+IF(A123=1,0,0)+IF(A123=2,1,0)+IF(A123=3,2,0)+IF(A123=4,3,0)</f>
        <v>201080700</v>
      </c>
      <c r="H123" s="324">
        <v>1</v>
      </c>
      <c r="I123" s="324">
        <v>0</v>
      </c>
      <c r="J123" s="324"/>
      <c r="K123" s="324"/>
      <c r="L123" s="324">
        <v>1</v>
      </c>
      <c r="M123" s="324">
        <v>1</v>
      </c>
      <c r="N123" s="324" t="str">
        <f t="shared" ref="N123" si="270">Q123&amp;R123&amp;S123&amp;T123&amp;U123&amp;V123</f>
        <v>20108071,1</v>
      </c>
      <c r="O123" s="324">
        <v>0</v>
      </c>
      <c r="P123" s="324">
        <v>-1</v>
      </c>
      <c r="Q123" s="561">
        <f>VLOOKUP(E123,Sheet3!$C:$AP,40,0)*10+IF(B123=1,0,0)+IF(B123=2,1,0)+IF(B123=3,2,0)+IF(B123=4,3,0)</f>
        <v>20108071</v>
      </c>
      <c r="R123" s="561" t="str">
        <f t="shared" ref="R123" si="271">IF(H123=1,",1","")</f>
        <v>,1</v>
      </c>
      <c r="S123" s="561" t="str">
        <f t="shared" ref="S123" si="272">IF(AND(H123=2,I123=1,J123="hp",L123=1,M123=2),",-1","")</f>
        <v/>
      </c>
      <c r="T123" s="561" t="str">
        <f t="shared" ref="T123" si="273">IF(AND(H123=2,I123=1,J123="hp",L123=1,M123=1),",(最大气血-hp)/最大气血*100","")</f>
        <v/>
      </c>
      <c r="U123" s="561" t="str">
        <f t="shared" ref="U123" si="274">IF(AND(H123=2,I123=1,J123="hp,(hp/气血值)&lt;=0.2",L123=1,M123=3),"气血值*1006","")</f>
        <v/>
      </c>
      <c r="V123" s="561" t="str">
        <f t="shared" ref="V123" si="275">IF(AND(H123=1,I123=0,J123=0,L123=1,M123=3),"-(hp*0.1)","")</f>
        <v/>
      </c>
    </row>
    <row r="124" spans="1:22" x14ac:dyDescent="0.25">
      <c r="A124" s="561">
        <v>1</v>
      </c>
      <c r="B124" s="561">
        <v>1</v>
      </c>
      <c r="C124" s="561" t="str">
        <f t="shared" ref="C124" si="276">D124&amp;E124&amp;A124</f>
        <v>悟玄参契敛羽化生势1</v>
      </c>
      <c r="D124" s="324" t="s">
        <v>74</v>
      </c>
      <c r="E124" s="282" t="s">
        <v>81</v>
      </c>
      <c r="F124" s="324" t="s">
        <v>1235</v>
      </c>
      <c r="G124" s="324">
        <f>VLOOKUP(E124,Sheet3!$C:$AP,40,0)*100+IF(A124=1,0,0)+IF(A124=2,1,0)+IF(A124=3,2,0)+IF(A124=4,3,0)</f>
        <v>201080800</v>
      </c>
      <c r="H124" s="324">
        <v>8</v>
      </c>
      <c r="I124" s="324">
        <v>1</v>
      </c>
      <c r="J124" s="324">
        <v>2010801</v>
      </c>
      <c r="K124" s="324"/>
      <c r="L124" s="324">
        <v>1</v>
      </c>
      <c r="M124" s="324">
        <v>1</v>
      </c>
      <c r="N124" s="324" t="str">
        <f t="shared" ref="N124" si="277">Q124&amp;R124&amp;S124&amp;T124&amp;U124&amp;V124</f>
        <v>20108080,1</v>
      </c>
      <c r="O124" s="324">
        <v>0</v>
      </c>
      <c r="P124" s="324">
        <v>-1</v>
      </c>
      <c r="Q124" s="561">
        <f>VLOOKUP(E124,Sheet3!$C:$AP,40,0)*10+IF(B124=1,0,0)+IF(B124=2,1,0)+IF(B124=3,2,0)+IF(B124=4,3,0)</f>
        <v>20108080</v>
      </c>
      <c r="R124" s="561" t="str">
        <f>IF(H124=8,",1","")</f>
        <v>,1</v>
      </c>
      <c r="S124" s="561" t="str">
        <f t="shared" ref="S124" si="278">IF(AND(H124=2,I124=1,J124="hp",L124=1,M124=2),",-1","")</f>
        <v/>
      </c>
      <c r="T124" s="561" t="str">
        <f t="shared" si="244"/>
        <v/>
      </c>
      <c r="U124" s="561" t="str">
        <f t="shared" ref="U124" si="279">IF(AND(H124=2,I124=1,J124="hp,(hp/气血值)&lt;=0.2",L124=1,M124=3),"气血值*1006","")</f>
        <v/>
      </c>
      <c r="V124" s="561" t="str">
        <f t="shared" ref="V124" si="280">IF(AND(H124=1,I124=0,J124=0,L124=1,M124=3),"-(hp*0.1)","")</f>
        <v/>
      </c>
    </row>
    <row r="125" spans="1:22" x14ac:dyDescent="0.25">
      <c r="A125" s="561">
        <v>2</v>
      </c>
      <c r="B125" s="561">
        <v>2</v>
      </c>
      <c r="C125" s="561" t="str">
        <f t="shared" ref="C125:C127" si="281">D125&amp;E125&amp;A125</f>
        <v>悟玄参契敛羽化生势2</v>
      </c>
      <c r="D125" s="324" t="s">
        <v>74</v>
      </c>
      <c r="E125" s="282" t="s">
        <v>81</v>
      </c>
      <c r="F125" s="324" t="s">
        <v>1235</v>
      </c>
      <c r="G125" s="324">
        <f>VLOOKUP(E125,Sheet3!$C:$AP,40,0)*100+IF(A125=1,0,0)+IF(A125=2,1,0)+IF(A125=3,2,0)+IF(A125=4,3,0)</f>
        <v>201080801</v>
      </c>
      <c r="H125" s="324">
        <v>8</v>
      </c>
      <c r="I125" s="324">
        <v>1</v>
      </c>
      <c r="J125" s="324">
        <v>2010801</v>
      </c>
      <c r="K125" s="324"/>
      <c r="L125" s="324">
        <v>1</v>
      </c>
      <c r="M125" s="324">
        <v>1</v>
      </c>
      <c r="N125" s="324" t="str">
        <f t="shared" ref="N125:N127" si="282">Q125&amp;R125&amp;S125&amp;T125&amp;U125&amp;V125</f>
        <v>20108081,1</v>
      </c>
      <c r="O125" s="324">
        <v>0</v>
      </c>
      <c r="P125" s="324">
        <v>-1</v>
      </c>
      <c r="Q125" s="561">
        <f>VLOOKUP(E125,Sheet3!$C:$AP,40,0)*10+IF(B125=1,0,0)+IF(B125=2,1,0)+IF(B125=3,2,0)+IF(B125=4,3,0)</f>
        <v>20108081</v>
      </c>
      <c r="R125" s="561" t="str">
        <f>IF(H125=8,",1","")</f>
        <v>,1</v>
      </c>
      <c r="S125" s="561" t="str">
        <f t="shared" ref="S125:S127" si="283">IF(AND(H125=2,I125=1,J125="hp",L125=1,M125=2),",-1","")</f>
        <v/>
      </c>
      <c r="T125" s="561" t="str">
        <f t="shared" si="244"/>
        <v/>
      </c>
      <c r="U125" s="561" t="str">
        <f t="shared" ref="U125:U127" si="284">IF(AND(H125=2,I125=1,J125="hp,(hp/气血值)&lt;=0.2",L125=1,M125=3),"气血值*1006","")</f>
        <v/>
      </c>
      <c r="V125" s="561" t="str">
        <f t="shared" ref="V125:V127" si="285">IF(AND(H125=1,I125=0,J125=0,L125=1,M125=3),"-(hp*0.1)","")</f>
        <v/>
      </c>
    </row>
    <row r="126" spans="1:22" x14ac:dyDescent="0.25">
      <c r="A126" s="561">
        <v>1</v>
      </c>
      <c r="B126" s="561">
        <v>1</v>
      </c>
      <c r="C126" s="561" t="str">
        <f t="shared" si="281"/>
        <v>悟玄参契入北冥1</v>
      </c>
      <c r="D126" s="324" t="s">
        <v>74</v>
      </c>
      <c r="E126" s="282" t="s">
        <v>82</v>
      </c>
      <c r="F126" s="324"/>
      <c r="G126" s="324">
        <f>VLOOKUP(E126,Sheet3!$C:$AP,40,0)*100+IF(A126=1,0,0)+IF(A126=2,1,0)+IF(A126=3,2,0)+IF(A126=4,3,0)</f>
        <v>201080900</v>
      </c>
      <c r="H126" s="324">
        <v>1</v>
      </c>
      <c r="I126" s="324">
        <v>0</v>
      </c>
      <c r="J126" s="324"/>
      <c r="K126" s="324"/>
      <c r="L126" s="324">
        <v>1</v>
      </c>
      <c r="M126" s="324">
        <v>1</v>
      </c>
      <c r="N126" s="324" t="str">
        <f t="shared" si="282"/>
        <v>20108090,1</v>
      </c>
      <c r="O126" s="324">
        <v>0</v>
      </c>
      <c r="P126" s="324">
        <v>-1</v>
      </c>
      <c r="Q126" s="561">
        <f>VLOOKUP(E126,Sheet3!$C:$AP,40,0)*10+IF(B126=1,0,0)+IF(B126=2,1,0)+IF(B126=3,2,0)+IF(B126=4,3,0)</f>
        <v>20108090</v>
      </c>
      <c r="R126" s="561" t="str">
        <f t="shared" ref="R126:R127" si="286">IF(H126=1,",1","")</f>
        <v>,1</v>
      </c>
      <c r="S126" s="561" t="str">
        <f t="shared" si="283"/>
        <v/>
      </c>
      <c r="T126" s="561" t="str">
        <f t="shared" ref="T126:T128" si="287">IF(AND(H126=2,I126=1,J126="hp",L126=1,M126=1),",(最大气血-hp)/最大气血*100","")</f>
        <v/>
      </c>
      <c r="U126" s="561" t="str">
        <f t="shared" si="284"/>
        <v/>
      </c>
      <c r="V126" s="561" t="str">
        <f t="shared" si="285"/>
        <v/>
      </c>
    </row>
    <row r="127" spans="1:22" x14ac:dyDescent="0.25">
      <c r="A127" s="561">
        <v>1</v>
      </c>
      <c r="B127" s="561">
        <v>1</v>
      </c>
      <c r="C127" s="561" t="str">
        <f t="shared" si="281"/>
        <v>悟玄参契海不尽1</v>
      </c>
      <c r="D127" s="324" t="s">
        <v>74</v>
      </c>
      <c r="E127" s="282" t="s">
        <v>991</v>
      </c>
      <c r="F127" s="324" t="s">
        <v>1210</v>
      </c>
      <c r="G127" s="324">
        <f>VLOOKUP(E127,Sheet3!$C:$AP,40,0)*100+IF(A127=1,0,0)+IF(A127=2,1,0)+IF(A127=3,2,0)+IF(A127=4,3,0)</f>
        <v>201081000</v>
      </c>
      <c r="H127" s="324">
        <v>1</v>
      </c>
      <c r="I127" s="324">
        <v>0</v>
      </c>
      <c r="J127" s="324"/>
      <c r="K127" s="324"/>
      <c r="L127" s="324">
        <v>1</v>
      </c>
      <c r="M127" s="324">
        <v>1</v>
      </c>
      <c r="N127" s="324" t="str">
        <f t="shared" si="282"/>
        <v>20108100,1</v>
      </c>
      <c r="O127" s="324">
        <v>0</v>
      </c>
      <c r="P127" s="324">
        <v>-1</v>
      </c>
      <c r="Q127" s="561">
        <f>VLOOKUP(E127,Sheet3!$C:$AP,40,0)*10+IF(B127=1,0,0)+IF(B127=2,1,0)+IF(B127=3,2,0)+IF(B127=4,3,0)</f>
        <v>20108100</v>
      </c>
      <c r="R127" s="561" t="str">
        <f t="shared" si="286"/>
        <v>,1</v>
      </c>
      <c r="S127" s="561" t="str">
        <f t="shared" si="283"/>
        <v/>
      </c>
      <c r="T127" s="561" t="str">
        <f t="shared" si="287"/>
        <v/>
      </c>
      <c r="U127" s="561" t="str">
        <f t="shared" si="284"/>
        <v/>
      </c>
      <c r="V127" s="561" t="str">
        <f t="shared" si="285"/>
        <v/>
      </c>
    </row>
    <row r="128" spans="1:22" x14ac:dyDescent="0.25">
      <c r="A128" s="561">
        <v>2</v>
      </c>
      <c r="B128" s="561">
        <v>2</v>
      </c>
      <c r="C128" s="561" t="str">
        <f t="shared" ref="C128" si="288">D128&amp;E128&amp;A128</f>
        <v>悟玄参契浪涌护2</v>
      </c>
      <c r="D128" s="324" t="s">
        <v>74</v>
      </c>
      <c r="E128" s="282" t="s">
        <v>992</v>
      </c>
      <c r="F128" s="324" t="s">
        <v>1235</v>
      </c>
      <c r="G128" s="324">
        <f>VLOOKUP(E128,Sheet3!$C:$AP,40,0)*100+IF(A128=1,0,0)+IF(A128=2,1,0)+IF(A128=3,2,0)+IF(A128=4,3,0)</f>
        <v>201081101</v>
      </c>
      <c r="H128" s="324">
        <v>8</v>
      </c>
      <c r="I128" s="324">
        <v>1</v>
      </c>
      <c r="J128" s="324">
        <v>2010801</v>
      </c>
      <c r="K128" s="324"/>
      <c r="L128" s="324">
        <v>1</v>
      </c>
      <c r="M128" s="324">
        <v>1</v>
      </c>
      <c r="N128" s="324" t="str">
        <f t="shared" ref="N128" si="289">Q128&amp;R128&amp;S128&amp;T128&amp;U128&amp;V128</f>
        <v>20108111,1</v>
      </c>
      <c r="O128" s="324">
        <v>0</v>
      </c>
      <c r="P128" s="324">
        <v>-1</v>
      </c>
      <c r="Q128" s="561">
        <f>VLOOKUP(E128,Sheet3!$C:$AP,40,0)*10+IF(B128=1,0,0)+IF(B128=2,1,0)+IF(B128=3,2,0)+IF(B128=4,3,0)</f>
        <v>20108111</v>
      </c>
      <c r="R128" s="561" t="str">
        <f>IF(H128=8,",1","")</f>
        <v>,1</v>
      </c>
      <c r="S128" s="561" t="str">
        <f t="shared" ref="S128" si="290">IF(AND(H128=2,I128=1,J128="hp",L128=1,M128=2),",-1","")</f>
        <v/>
      </c>
      <c r="T128" s="561" t="str">
        <f t="shared" si="287"/>
        <v/>
      </c>
      <c r="U128" s="561" t="str">
        <f t="shared" ref="U128" si="291">IF(AND(H128=2,I128=1,J128="hp,(hp/气血值)&lt;=0.2",L128=1,M128=3),"气血值*1006","")</f>
        <v/>
      </c>
      <c r="V128" s="561" t="str">
        <f t="shared" ref="V128" si="292">IF(AND(H128=1,I128=0,J128=0,L128=1,M128=3),"-(hp*0.1)","")</f>
        <v/>
      </c>
    </row>
    <row r="129" spans="1:22" x14ac:dyDescent="0.25">
      <c r="A129" s="561">
        <v>1</v>
      </c>
      <c r="B129" s="561">
        <v>1</v>
      </c>
      <c r="C129" s="561" t="str">
        <f t="shared" si="257"/>
        <v>吸星噬寰图噬寰吞鸿1</v>
      </c>
      <c r="D129" s="209" t="s">
        <v>83</v>
      </c>
      <c r="E129" s="288" t="s">
        <v>84</v>
      </c>
      <c r="F129" s="288" t="s">
        <v>1236</v>
      </c>
      <c r="G129" s="288">
        <f>VLOOKUP(E129,Sheet3!$C:$AP,40,0)*100+IF(A129=1,0,0)+IF(A129=2,1,0)+IF(A129=3,2,0)+IF(A129=4,3,0)</f>
        <v>201090100</v>
      </c>
      <c r="H129" s="288">
        <v>11</v>
      </c>
      <c r="I129" s="288">
        <v>0</v>
      </c>
      <c r="J129" s="288">
        <v>0</v>
      </c>
      <c r="K129" s="288" t="s">
        <v>1237</v>
      </c>
      <c r="L129" s="288">
        <v>1</v>
      </c>
      <c r="M129" s="288">
        <v>1</v>
      </c>
      <c r="N129" s="288" t="str">
        <f t="shared" si="258"/>
        <v>20109010,1</v>
      </c>
      <c r="O129" s="288">
        <v>5</v>
      </c>
      <c r="P129" s="288">
        <v>-1</v>
      </c>
      <c r="Q129" s="561">
        <f>VLOOKUP(E129,Sheet3!$C:$AP,40,0)*10+IF(B129=1,0,0)+IF(B129=2,1,0)+IF(B129=3,2,0)+IF(B129=4,3,0)</f>
        <v>20109010</v>
      </c>
      <c r="R129" s="561" t="str">
        <f>IF(H129=11,",1","")</f>
        <v>,1</v>
      </c>
      <c r="S129" s="561"/>
      <c r="T129" s="561"/>
      <c r="U129" s="561"/>
      <c r="V129" s="561"/>
    </row>
    <row r="130" spans="1:22" x14ac:dyDescent="0.25">
      <c r="A130" s="561">
        <v>2</v>
      </c>
      <c r="B130" s="561">
        <v>2</v>
      </c>
      <c r="C130" s="561" t="str">
        <f t="shared" si="257"/>
        <v>吸星噬寰图噬寰吞鸿2</v>
      </c>
      <c r="D130" s="209" t="s">
        <v>83</v>
      </c>
      <c r="E130" s="288" t="s">
        <v>84</v>
      </c>
      <c r="F130" s="288" t="s">
        <v>1238</v>
      </c>
      <c r="G130" s="288">
        <f>VLOOKUP(E130,Sheet3!$C:$AP,40,0)*100+IF(A130=1,0,0)+IF(A130=2,1,0)+IF(A130=3,2,0)+IF(A130=4,3,0)</f>
        <v>201090101</v>
      </c>
      <c r="H130" s="288">
        <v>7</v>
      </c>
      <c r="I130" s="288">
        <v>1</v>
      </c>
      <c r="J130" s="288" t="s">
        <v>1239</v>
      </c>
      <c r="K130" s="288"/>
      <c r="L130" s="288">
        <v>1</v>
      </c>
      <c r="M130" s="288">
        <v>3</v>
      </c>
      <c r="N130" s="702" t="s">
        <v>1240</v>
      </c>
      <c r="O130" s="288">
        <v>0</v>
      </c>
      <c r="P130" s="288">
        <v>-1</v>
      </c>
      <c r="Q130" s="561">
        <f>VLOOKUP(E130,Sheet3!$C:$AP,40,0)*10+IF(B130=1,0,0)+IF(B130=2,1,0)+IF(B130=3,2,0)+IF(B130=4,3,0)</f>
        <v>20109011</v>
      </c>
      <c r="R130" s="561" t="str">
        <f t="shared" ref="R130" si="293">IF(H130=1,",1","")</f>
        <v/>
      </c>
      <c r="S130" s="561"/>
      <c r="T130" s="561"/>
      <c r="U130" s="561"/>
      <c r="V130" s="561"/>
    </row>
    <row r="131" spans="1:22" x14ac:dyDescent="0.25">
      <c r="A131" s="561">
        <v>3</v>
      </c>
      <c r="B131" s="561">
        <v>2</v>
      </c>
      <c r="C131" s="561" t="str">
        <f t="shared" si="257"/>
        <v>吸星噬寰图噬寰吞鸿3</v>
      </c>
      <c r="D131" s="209" t="s">
        <v>83</v>
      </c>
      <c r="E131" s="288" t="s">
        <v>84</v>
      </c>
      <c r="F131" s="288" t="s">
        <v>1241</v>
      </c>
      <c r="G131" s="288">
        <f>VLOOKUP(E131,Sheet3!$C:$AP,40,0)*100+IF(A131=1,0,0)+IF(A131=2,1,0)+IF(A131=3,2,0)+IF(A131=4,3,0)</f>
        <v>201090102</v>
      </c>
      <c r="H131" s="288">
        <v>7</v>
      </c>
      <c r="I131" s="288">
        <v>1</v>
      </c>
      <c r="J131" s="288" t="s">
        <v>1239</v>
      </c>
      <c r="K131" s="288"/>
      <c r="L131" s="288">
        <v>1</v>
      </c>
      <c r="M131" s="288">
        <v>1</v>
      </c>
      <c r="N131" s="288" t="str">
        <f t="shared" si="258"/>
        <v>20109011,1</v>
      </c>
      <c r="O131" s="288">
        <v>0</v>
      </c>
      <c r="P131" s="288">
        <v>-1</v>
      </c>
      <c r="Q131" s="561">
        <f>VLOOKUP(E131,Sheet3!$C:$AP,40,0)*10+IF(B131=1,0,0)+IF(B131=2,1,0)+IF(B131=3,2,0)+IF(B131=4,3,0)</f>
        <v>20109011</v>
      </c>
      <c r="R131" s="561" t="str">
        <f>IF(H131=7,",1","")</f>
        <v>,1</v>
      </c>
      <c r="S131" s="561"/>
      <c r="T131" s="561"/>
      <c r="U131" s="561"/>
      <c r="V131" s="561"/>
    </row>
    <row r="132" spans="1:22" x14ac:dyDescent="0.25">
      <c r="A132" s="561">
        <v>1</v>
      </c>
      <c r="B132" s="561">
        <v>1</v>
      </c>
      <c r="C132" s="561" t="str">
        <f t="shared" ref="C132" si="294">D132&amp;E132&amp;A132</f>
        <v>吸星噬寰图气荡瀚斗1</v>
      </c>
      <c r="D132" s="209" t="s">
        <v>83</v>
      </c>
      <c r="E132" s="288" t="s">
        <v>85</v>
      </c>
      <c r="F132" s="288" t="s">
        <v>1242</v>
      </c>
      <c r="G132" s="288">
        <f>VLOOKUP(E132,Sheet3!$C:$AP,40,0)*100+IF(A132=1,0,0)+IF(A132=2,1,0)+IF(A132=3,2,0)+IF(A132=4,3,0)</f>
        <v>201090200</v>
      </c>
      <c r="H132" s="288">
        <v>11</v>
      </c>
      <c r="I132" s="288">
        <v>0</v>
      </c>
      <c r="J132" s="288">
        <v>0</v>
      </c>
      <c r="K132" s="288" t="s">
        <v>1237</v>
      </c>
      <c r="L132" s="288">
        <v>1</v>
      </c>
      <c r="M132" s="288">
        <v>1</v>
      </c>
      <c r="N132" s="288" t="s">
        <v>1243</v>
      </c>
      <c r="O132" s="288">
        <v>10</v>
      </c>
      <c r="P132" s="288">
        <v>-1</v>
      </c>
      <c r="Q132" s="561">
        <f>VLOOKUP(E132,Sheet3!$C:$AP,40,0)*10+IF(B132=1,0,0)+IF(B132=2,1,0)+IF(B132=3,2,0)+IF(B132=4,3,0)</f>
        <v>20109020</v>
      </c>
      <c r="R132" s="561" t="str">
        <f>IF(H132=8,",1","")</f>
        <v/>
      </c>
      <c r="S132" s="561"/>
      <c r="T132" s="561"/>
      <c r="U132" s="561"/>
      <c r="V132" s="561"/>
    </row>
    <row r="133" spans="1:22" x14ac:dyDescent="0.25">
      <c r="A133" s="561">
        <v>1</v>
      </c>
      <c r="B133" s="561">
        <v>1</v>
      </c>
      <c r="C133" s="561" t="str">
        <f t="shared" ref="C133" si="295">D133&amp;E133&amp;A133</f>
        <v>吸星噬寰图枯髓钻脉1</v>
      </c>
      <c r="D133" s="209" t="s">
        <v>83</v>
      </c>
      <c r="E133" s="288" t="s">
        <v>86</v>
      </c>
      <c r="F133" s="288" t="s">
        <v>1244</v>
      </c>
      <c r="G133" s="288">
        <f>VLOOKUP(E133,Sheet3!$C:$AP,40,0)*100+IF(A133=1,0,0)+IF(A133=2,1,0)+IF(A133=3,2,0)+IF(A133=4,3,0)</f>
        <v>201090300</v>
      </c>
      <c r="H133" s="288">
        <v>3</v>
      </c>
      <c r="I133" s="288">
        <v>1</v>
      </c>
      <c r="J133" s="288" t="s">
        <v>1245</v>
      </c>
      <c r="K133" s="288"/>
      <c r="L133" s="288">
        <v>2</v>
      </c>
      <c r="M133" s="288">
        <v>1</v>
      </c>
      <c r="N133" s="288" t="str">
        <f t="shared" ref="N133" si="296">Q133&amp;R133&amp;S133&amp;T133&amp;U133&amp;V133</f>
        <v>20109030,1</v>
      </c>
      <c r="O133" s="288">
        <v>0</v>
      </c>
      <c r="P133" s="288">
        <v>-1</v>
      </c>
      <c r="Q133" s="561">
        <f>VLOOKUP(E133,Sheet3!$C:$AP,40,0)*10+IF(B133=1,0,0)+IF(B133=2,1,0)+IF(B133=3,2,0)+IF(B133=4,3,0)</f>
        <v>20109030</v>
      </c>
      <c r="R133" s="561" t="str">
        <f>IF(H133=3,",1","")</f>
        <v>,1</v>
      </c>
      <c r="S133" s="561"/>
      <c r="T133" s="561"/>
      <c r="U133" s="561"/>
      <c r="V133" s="561"/>
    </row>
    <row r="134" spans="1:22" x14ac:dyDescent="0.25">
      <c r="A134" s="561">
        <v>1</v>
      </c>
      <c r="B134" s="561">
        <v>1</v>
      </c>
      <c r="C134" s="561" t="str">
        <f t="shared" ref="C134" si="297">D134&amp;E134&amp;A134</f>
        <v>吸星噬寰图搜山检海1</v>
      </c>
      <c r="D134" s="209" t="s">
        <v>83</v>
      </c>
      <c r="E134" s="288" t="s">
        <v>87</v>
      </c>
      <c r="F134" s="288" t="s">
        <v>1246</v>
      </c>
      <c r="G134" s="288">
        <f>VLOOKUP(E134,Sheet3!$C:$AP,40,0)*100+IF(A134=1,0,0)+IF(A134=2,1,0)+IF(A134=3,2,0)+IF(A134=4,3,0)</f>
        <v>201090400</v>
      </c>
      <c r="H134" s="288">
        <v>1</v>
      </c>
      <c r="I134" s="288">
        <v>0</v>
      </c>
      <c r="J134" s="288"/>
      <c r="K134" s="288"/>
      <c r="L134" s="288">
        <v>1</v>
      </c>
      <c r="M134" s="288">
        <v>1</v>
      </c>
      <c r="N134" s="288" t="str">
        <f t="shared" ref="N134" si="298">Q134&amp;R134&amp;S134&amp;T134&amp;U134&amp;V134</f>
        <v>20109040,1</v>
      </c>
      <c r="O134" s="288">
        <v>0</v>
      </c>
      <c r="P134" s="288">
        <v>-1</v>
      </c>
      <c r="Q134" s="561">
        <f>VLOOKUP(E134,Sheet3!$C:$AP,40,0)*10+IF(B134=1,0,0)+IF(B134=2,1,0)+IF(B134=3,2,0)+IF(B134=4,3,0)</f>
        <v>20109040</v>
      </c>
      <c r="R134" s="561" t="str">
        <f>IF(H134=1,",1","")</f>
        <v>,1</v>
      </c>
      <c r="S134" s="561"/>
      <c r="T134" s="561"/>
      <c r="U134" s="561"/>
      <c r="V134" s="561"/>
    </row>
    <row r="135" spans="1:22" x14ac:dyDescent="0.25">
      <c r="A135" s="561">
        <v>1</v>
      </c>
      <c r="B135" s="561">
        <v>1</v>
      </c>
      <c r="C135" s="561" t="str">
        <f t="shared" ref="C135" si="299">D135&amp;E135&amp;A135</f>
        <v>吸星噬寰图九窍俱裂1</v>
      </c>
      <c r="D135" s="209" t="s">
        <v>83</v>
      </c>
      <c r="E135" s="288" t="s">
        <v>88</v>
      </c>
      <c r="F135" s="288" t="s">
        <v>1247</v>
      </c>
      <c r="G135" s="288">
        <f>VLOOKUP(E135,Sheet3!$C:$AP,40,0)*100+IF(A135=1,0,0)+IF(A135=2,1,0)+IF(A135=3,2,0)+IF(A135=4,3,0)</f>
        <v>201090500</v>
      </c>
      <c r="H135" s="288">
        <v>6</v>
      </c>
      <c r="I135" s="288">
        <v>1</v>
      </c>
      <c r="J135" s="288">
        <v>20109010</v>
      </c>
      <c r="K135" s="288"/>
      <c r="L135" s="288">
        <v>1</v>
      </c>
      <c r="M135" s="288">
        <v>1</v>
      </c>
      <c r="N135" s="288" t="str">
        <f t="shared" ref="N135" si="300">Q135&amp;R135&amp;S135&amp;T135&amp;U135&amp;V135</f>
        <v>20109050,1</v>
      </c>
      <c r="O135" s="288">
        <v>0</v>
      </c>
      <c r="P135" s="288">
        <v>-1</v>
      </c>
      <c r="Q135" s="561">
        <f>VLOOKUP(E135,Sheet3!$C:$AP,40,0)*10+IF(B135=1,0,0)+IF(B135=2,1,0)+IF(B135=3,2,0)+IF(B135=4,3,0)</f>
        <v>20109050</v>
      </c>
      <c r="R135" s="561" t="str">
        <f>IF(H135=6,",1","")</f>
        <v>,1</v>
      </c>
      <c r="S135" s="561"/>
      <c r="T135" s="561"/>
      <c r="U135" s="561"/>
      <c r="V135" s="561"/>
    </row>
    <row r="136" spans="1:22" x14ac:dyDescent="0.25">
      <c r="A136" s="561">
        <v>1</v>
      </c>
      <c r="B136" s="561">
        <v>1</v>
      </c>
      <c r="C136" s="561" t="str">
        <f t="shared" ref="C136" si="301">D136&amp;E136&amp;A136</f>
        <v>吸星噬寰图玄冥天渊1</v>
      </c>
      <c r="D136" s="209" t="s">
        <v>83</v>
      </c>
      <c r="E136" s="288" t="s">
        <v>89</v>
      </c>
      <c r="F136" s="288" t="s">
        <v>1248</v>
      </c>
      <c r="G136" s="288">
        <f>VLOOKUP(E136,Sheet3!$C:$AP,40,0)*100+IF(A136=1,0,0)+IF(A136=2,1,0)+IF(A136=3,2,0)+IF(A136=4,3,0)</f>
        <v>201090600</v>
      </c>
      <c r="H136" s="288">
        <v>1</v>
      </c>
      <c r="I136" s="288">
        <v>0</v>
      </c>
      <c r="J136" s="288"/>
      <c r="K136" s="288"/>
      <c r="L136" s="288">
        <v>1</v>
      </c>
      <c r="M136" s="288">
        <v>1</v>
      </c>
      <c r="N136" s="288" t="str">
        <f t="shared" ref="N136" si="302">Q136&amp;R136&amp;S136&amp;T136&amp;U136&amp;V136</f>
        <v>20109060,1</v>
      </c>
      <c r="O136" s="288">
        <v>0</v>
      </c>
      <c r="P136" s="288">
        <v>-1</v>
      </c>
      <c r="Q136" s="561">
        <f>VLOOKUP(E136,Sheet3!$C:$AP,40,0)*10+IF(B136=1,0,0)+IF(B136=2,1,0)+IF(B136=3,2,0)+IF(B136=4,3,0)</f>
        <v>20109060</v>
      </c>
      <c r="R136" s="561" t="str">
        <f>IF(H136=1,",1","")</f>
        <v>,1</v>
      </c>
      <c r="S136" s="561"/>
      <c r="T136" s="561"/>
      <c r="U136" s="561"/>
      <c r="V136" s="561"/>
    </row>
    <row r="137" spans="1:22" x14ac:dyDescent="0.25">
      <c r="A137" s="561">
        <v>1</v>
      </c>
      <c r="B137" s="561">
        <v>1</v>
      </c>
      <c r="C137" s="561" t="str">
        <f t="shared" ref="C137" si="303">D137&amp;E137&amp;A137</f>
        <v>吸星噬寰图浑天碎穹1</v>
      </c>
      <c r="D137" s="209" t="s">
        <v>83</v>
      </c>
      <c r="E137" s="288" t="s">
        <v>90</v>
      </c>
      <c r="F137" s="288" t="s">
        <v>1246</v>
      </c>
      <c r="G137" s="288">
        <f>VLOOKUP(E137,Sheet3!$C:$AP,40,0)*100+IF(A137=1,0,0)+IF(A137=2,1,0)+IF(A137=3,2,0)+IF(A137=4,3,0)</f>
        <v>201090700</v>
      </c>
      <c r="H137" s="288">
        <v>1</v>
      </c>
      <c r="I137" s="288">
        <v>0</v>
      </c>
      <c r="J137" s="288"/>
      <c r="K137" s="288"/>
      <c r="L137" s="288">
        <v>1</v>
      </c>
      <c r="M137" s="288">
        <v>1</v>
      </c>
      <c r="N137" s="288" t="str">
        <f t="shared" ref="N137" si="304">Q137&amp;R137&amp;S137&amp;T137&amp;U137&amp;V137</f>
        <v>20109070,1</v>
      </c>
      <c r="O137" s="288">
        <v>0</v>
      </c>
      <c r="P137" s="288">
        <v>-1</v>
      </c>
      <c r="Q137" s="561">
        <f>VLOOKUP(E137,Sheet3!$C:$AP,40,0)*10+IF(B137=1,0,0)+IF(B137=2,1,0)+IF(B137=3,2,0)+IF(B137=4,3,0)</f>
        <v>20109070</v>
      </c>
      <c r="R137" s="561" t="str">
        <f>IF(H137=1,",1","")</f>
        <v>,1</v>
      </c>
      <c r="S137" s="561"/>
      <c r="T137" s="561"/>
      <c r="U137" s="561"/>
      <c r="V137" s="561"/>
    </row>
    <row r="138" spans="1:22" x14ac:dyDescent="0.25">
      <c r="A138" s="561">
        <v>1</v>
      </c>
      <c r="B138" s="561">
        <v>1</v>
      </c>
      <c r="C138" s="561" t="str">
        <f t="shared" ref="C138" si="305">D138&amp;E138&amp;A138</f>
        <v>吸星噬寰图星衍万曜1</v>
      </c>
      <c r="D138" s="209" t="s">
        <v>83</v>
      </c>
      <c r="E138" s="288" t="s">
        <v>91</v>
      </c>
      <c r="F138" s="288" t="s">
        <v>1249</v>
      </c>
      <c r="G138" s="288">
        <f>VLOOKUP(E138,Sheet3!$C:$AP,40,0)*100+IF(A138=1,0,0)+IF(A138=2,1,0)+IF(A138=3,2,0)+IF(A138=4,3,0)</f>
        <v>201090800</v>
      </c>
      <c r="H138" s="288">
        <v>1</v>
      </c>
      <c r="I138" s="288">
        <v>0</v>
      </c>
      <c r="J138" s="288"/>
      <c r="K138" s="288"/>
      <c r="L138" s="288">
        <v>1</v>
      </c>
      <c r="M138" s="288">
        <v>1</v>
      </c>
      <c r="N138" s="288" t="str">
        <f t="shared" ref="N138" si="306">Q138&amp;R138&amp;S138&amp;T138&amp;U138&amp;V138</f>
        <v>20109080,1</v>
      </c>
      <c r="O138" s="288">
        <v>0</v>
      </c>
      <c r="P138" s="288">
        <v>-1</v>
      </c>
      <c r="Q138" s="561">
        <f>VLOOKUP(E138,Sheet3!$C:$AP,40,0)*10+IF(B138=1,0,0)+IF(B138=2,1,0)+IF(B138=3,2,0)+IF(B138=4,3,0)</f>
        <v>20109080</v>
      </c>
      <c r="R138" s="561" t="str">
        <f>IF(H138=1,",1","")</f>
        <v>,1</v>
      </c>
      <c r="S138" s="561"/>
      <c r="T138" s="561"/>
      <c r="U138" s="561"/>
      <c r="V138" s="561"/>
    </row>
    <row r="139" spans="1:22" x14ac:dyDescent="0.25">
      <c r="A139" s="561">
        <v>1</v>
      </c>
      <c r="B139" s="561">
        <v>1</v>
      </c>
      <c r="C139" s="561" t="str">
        <f t="shared" ref="C139:C141" si="307">D139&amp;E139&amp;A139</f>
        <v>吸星噬寰图化躯1</v>
      </c>
      <c r="D139" s="209" t="s">
        <v>83</v>
      </c>
      <c r="E139" s="288" t="s">
        <v>92</v>
      </c>
      <c r="F139" s="288"/>
      <c r="G139" s="288">
        <f>VLOOKUP(E139,Sheet3!$C:$AP,40,0)*100+IF(A139=1,0,0)+IF(A139=2,1,0)+IF(A139=3,2,0)+IF(A139=4,3,0)</f>
        <v>201090900</v>
      </c>
      <c r="H139" s="288">
        <v>1</v>
      </c>
      <c r="I139" s="288">
        <v>0</v>
      </c>
      <c r="J139" s="288"/>
      <c r="K139" s="288"/>
      <c r="L139" s="288">
        <v>1</v>
      </c>
      <c r="M139" s="288">
        <v>1</v>
      </c>
      <c r="N139" s="288" t="str">
        <f t="shared" ref="N139:N140" si="308">Q139&amp;R139&amp;S139&amp;T139&amp;U139&amp;V139</f>
        <v>20109090,1</v>
      </c>
      <c r="O139" s="288">
        <v>0</v>
      </c>
      <c r="P139" s="288">
        <v>-1</v>
      </c>
      <c r="Q139" s="561">
        <f>VLOOKUP(E139,Sheet3!$C:$AP,40,0)*10+IF(B139=1,0,0)+IF(B139=2,1,0)+IF(B139=3,2,0)+IF(B139=4,3,0)</f>
        <v>20109090</v>
      </c>
      <c r="R139" s="561" t="str">
        <f>IF(H139=1,",1","")</f>
        <v>,1</v>
      </c>
      <c r="S139" s="561"/>
      <c r="T139" s="561"/>
      <c r="U139" s="561"/>
      <c r="V139" s="561"/>
    </row>
    <row r="140" spans="1:22" x14ac:dyDescent="0.25">
      <c r="A140" s="561">
        <v>1</v>
      </c>
      <c r="B140" s="561">
        <v>1</v>
      </c>
      <c r="C140" s="561" t="str">
        <f t="shared" si="307"/>
        <v>吸星噬寰图餐星躯1</v>
      </c>
      <c r="D140" s="209" t="s">
        <v>83</v>
      </c>
      <c r="E140" s="288" t="s">
        <v>993</v>
      </c>
      <c r="F140" s="288" t="s">
        <v>1248</v>
      </c>
      <c r="G140" s="288">
        <f>VLOOKUP(E140,Sheet3!$C:$AP,40,0)*100+IF(A140=1,0,0)+IF(A140=2,1,0)+IF(A140=3,2,0)+IF(A140=4,3,0)</f>
        <v>201091000</v>
      </c>
      <c r="H140" s="288">
        <v>1</v>
      </c>
      <c r="I140" s="288">
        <v>0</v>
      </c>
      <c r="J140" s="288"/>
      <c r="K140" s="288"/>
      <c r="L140" s="288">
        <v>1</v>
      </c>
      <c r="M140" s="288">
        <v>1</v>
      </c>
      <c r="N140" s="288" t="str">
        <f t="shared" si="308"/>
        <v>20109100,1</v>
      </c>
      <c r="O140" s="288">
        <v>0</v>
      </c>
      <c r="P140" s="288">
        <v>-1</v>
      </c>
      <c r="Q140" s="561">
        <f>VLOOKUP(E140,Sheet3!$C:$AP,40,0)*10+IF(B140=1,0,0)+IF(B140=2,1,0)+IF(B140=3,2,0)+IF(B140=4,3,0)</f>
        <v>20109100</v>
      </c>
      <c r="R140" s="561" t="str">
        <f>IF(H140=1,",1","")</f>
        <v>,1</v>
      </c>
      <c r="S140" s="561"/>
      <c r="T140" s="561"/>
      <c r="U140" s="561"/>
      <c r="V140" s="561"/>
    </row>
    <row r="141" spans="1:22" x14ac:dyDescent="0.25">
      <c r="A141" s="561">
        <v>1</v>
      </c>
      <c r="B141" s="561">
        <v>1</v>
      </c>
      <c r="C141" s="561" t="str">
        <f t="shared" si="307"/>
        <v>吸星噬寰图冲太虚1</v>
      </c>
      <c r="D141" s="209" t="s">
        <v>83</v>
      </c>
      <c r="E141" s="288" t="s">
        <v>994</v>
      </c>
      <c r="F141" s="288" t="s">
        <v>1250</v>
      </c>
      <c r="G141" s="288">
        <f>VLOOKUP(E141,Sheet3!$C:$AP,40,0)*100+IF(A141=1,0,0)+IF(A141=2,1,0)+IF(A141=3,2,0)+IF(A141=4,3,0)</f>
        <v>201091100</v>
      </c>
      <c r="H141" s="288">
        <v>11</v>
      </c>
      <c r="I141" s="288">
        <v>0</v>
      </c>
      <c r="J141" s="288">
        <v>0</v>
      </c>
      <c r="K141" s="288" t="s">
        <v>1237</v>
      </c>
      <c r="L141" s="288">
        <v>1</v>
      </c>
      <c r="M141" s="288">
        <v>1</v>
      </c>
      <c r="N141" s="288" t="s">
        <v>1243</v>
      </c>
      <c r="O141" s="288">
        <v>10</v>
      </c>
      <c r="P141" s="288">
        <v>-1</v>
      </c>
      <c r="Q141" s="561">
        <f>VLOOKUP(E141,Sheet3!$C:$AP,40,0)*10+IF(B141=1,0,0)+IF(B141=2,1,0)+IF(B141=3,2,0)+IF(B141=4,3,0)</f>
        <v>20109110</v>
      </c>
      <c r="R141" s="561" t="str">
        <f>IF(H141=8,",1","")</f>
        <v/>
      </c>
      <c r="S141" s="561"/>
      <c r="T141" s="561"/>
      <c r="U141" s="561"/>
      <c r="V141" s="561"/>
    </row>
    <row r="142" spans="1:22" x14ac:dyDescent="0.25">
      <c r="A142" s="561">
        <v>1</v>
      </c>
      <c r="B142" s="561">
        <v>1</v>
      </c>
      <c r="C142" s="561" t="str">
        <f t="shared" si="257"/>
        <v>湘竹葬兰书扶柳飘絮1</v>
      </c>
      <c r="D142" s="271" t="s">
        <v>93</v>
      </c>
      <c r="E142" s="285" t="s">
        <v>94</v>
      </c>
      <c r="F142" s="271" t="s">
        <v>1251</v>
      </c>
      <c r="G142" s="271">
        <f>VLOOKUP(E142,Sheet3!$C:$AP,40,0)*100+IF(A142=1,0,0)+IF(A142=2,1,0)+IF(A142=3,2,0)+IF(A142=4,3,0)</f>
        <v>201100100</v>
      </c>
      <c r="H142" s="271">
        <v>1</v>
      </c>
      <c r="I142" s="271">
        <v>0</v>
      </c>
      <c r="J142" s="271">
        <v>0</v>
      </c>
      <c r="K142" s="271"/>
      <c r="L142" s="271">
        <v>1</v>
      </c>
      <c r="M142" s="271">
        <v>3</v>
      </c>
      <c r="N142" s="278" t="s">
        <v>1240</v>
      </c>
      <c r="O142" s="271">
        <v>0</v>
      </c>
      <c r="P142" s="271">
        <v>-1</v>
      </c>
      <c r="Q142" s="561">
        <f>VLOOKUP(E142,Sheet3!$C:$AP,40,0)*10+IF(B142=1,0,0)+IF(B142=2,1,0)+IF(B142=3,2,0)+IF(B142=4,3,0)</f>
        <v>20110010</v>
      </c>
      <c r="R142" s="561" t="str">
        <f t="shared" si="259"/>
        <v>,1</v>
      </c>
      <c r="S142" s="561" t="str">
        <f t="shared" si="260"/>
        <v/>
      </c>
      <c r="T142" s="561" t="str">
        <f>IF(AND(H142=2,I142=1,J142="hp",L142=1,M142=1),",(最大气血-hp)/最大气血*100","")</f>
        <v/>
      </c>
      <c r="U142" s="561" t="str">
        <f t="shared" si="261"/>
        <v/>
      </c>
      <c r="V142" s="561" t="str">
        <f>IF(AND(H142=1,I142=0,J142=0,L142=1,M142=3),"-(hp*0.2)","")</f>
        <v>-(hp*0.2)</v>
      </c>
    </row>
    <row r="143" spans="1:22" x14ac:dyDescent="0.25">
      <c r="A143" s="561">
        <v>2</v>
      </c>
      <c r="B143" s="561">
        <v>1</v>
      </c>
      <c r="C143" s="561" t="str">
        <f t="shared" si="3"/>
        <v>湘竹葬兰书扶柳飘絮2</v>
      </c>
      <c r="D143" s="271" t="s">
        <v>93</v>
      </c>
      <c r="E143" s="285" t="s">
        <v>94</v>
      </c>
      <c r="F143" s="271" t="s">
        <v>1252</v>
      </c>
      <c r="G143" s="271">
        <f>VLOOKUP(E143,Sheet3!$C:$AP,40,0)*100+IF(A143=1,0,0)+IF(A143=2,1,0)+IF(A143=3,2,0)+IF(A143=4,3,0)</f>
        <v>201100101</v>
      </c>
      <c r="H143" s="271">
        <v>1</v>
      </c>
      <c r="I143" s="271">
        <v>0</v>
      </c>
      <c r="J143" s="271">
        <v>0</v>
      </c>
      <c r="K143" s="271"/>
      <c r="L143" s="271">
        <v>1</v>
      </c>
      <c r="M143" s="271">
        <v>1</v>
      </c>
      <c r="N143" s="271" t="str">
        <f t="shared" si="4"/>
        <v>20110010,1</v>
      </c>
      <c r="O143" s="271">
        <v>0</v>
      </c>
      <c r="P143" s="271">
        <v>-1</v>
      </c>
      <c r="Q143" s="561">
        <f>VLOOKUP(E143,Sheet3!$C:$AP,40,0)*10+IF(B143=1,0,0)+IF(B143=2,1,0)+IF(B143=3,2,0)+IF(B143=4,3,0)</f>
        <v>20110010</v>
      </c>
      <c r="R143" s="561" t="str">
        <f t="shared" si="5"/>
        <v>,1</v>
      </c>
      <c r="S143" s="561" t="str">
        <f t="shared" si="6"/>
        <v/>
      </c>
      <c r="T143" s="561" t="str">
        <f>IF(AND(H143=2,I143=1,J143="hp",L143=1,M143=1),",(最大气血-hp)/最大气血*100","")</f>
        <v/>
      </c>
      <c r="U143" s="561" t="str">
        <f t="shared" si="8"/>
        <v/>
      </c>
      <c r="V143" s="561" t="str">
        <f>IF(AND(H143=1,I143=0,J143=0,L143=1,M143=3),"-(hp*0.2)","")</f>
        <v/>
      </c>
    </row>
    <row r="144" spans="1:22" x14ac:dyDescent="0.25">
      <c r="A144" s="561">
        <v>1</v>
      </c>
      <c r="B144" s="561">
        <v>1</v>
      </c>
      <c r="C144" s="561" t="str">
        <f t="shared" si="3"/>
        <v>湘竹葬兰书竹有骨1</v>
      </c>
      <c r="D144" s="271" t="s">
        <v>93</v>
      </c>
      <c r="E144" s="285" t="s">
        <v>95</v>
      </c>
      <c r="F144" s="271" t="s">
        <v>1253</v>
      </c>
      <c r="G144" s="271">
        <f>VLOOKUP(E144,Sheet3!$C:$AP,40,0)*100+IF(A144=1,0,0)+IF(A144=2,1,0)+IF(A144=3,2,0)+IF(A144=4,3,0)</f>
        <v>201100200</v>
      </c>
      <c r="H144" s="271">
        <v>2</v>
      </c>
      <c r="I144" s="271">
        <v>1</v>
      </c>
      <c r="J144" s="271" t="s">
        <v>1169</v>
      </c>
      <c r="K144" s="271"/>
      <c r="L144" s="271">
        <v>1</v>
      </c>
      <c r="M144" s="271">
        <v>1</v>
      </c>
      <c r="N144" s="271" t="str">
        <f t="shared" ref="N144:N145" si="309">Q144&amp;R144&amp;S144&amp;T144&amp;U144&amp;V144</f>
        <v>20110020,(最大气血-hp)/最大气血*100/10</v>
      </c>
      <c r="O144" s="271">
        <v>0</v>
      </c>
      <c r="P144" s="271">
        <v>-1</v>
      </c>
      <c r="Q144" s="561">
        <f>VLOOKUP(E144,Sheet3!$C:$AP,40,0)*10+IF(B144=1,0,0)+IF(B144=2,1,0)+IF(B144=3,2,0)+IF(B144=4,3,0)</f>
        <v>20110020</v>
      </c>
      <c r="R144" s="561"/>
      <c r="S144" s="561"/>
      <c r="T144" s="561" t="str">
        <f>IF(AND(H144=2,I144=1,J144="hp",L144=1,M144=1),",(最大气血-hp)/最大气血*100/10","")</f>
        <v>,(最大气血-hp)/最大气血*100/10</v>
      </c>
      <c r="U144" s="561"/>
      <c r="V144" s="561"/>
    </row>
    <row r="145" spans="1:22" x14ac:dyDescent="0.25">
      <c r="A145" s="561">
        <v>1</v>
      </c>
      <c r="B145" s="561">
        <v>1</v>
      </c>
      <c r="C145" s="561" t="str">
        <f t="shared" ref="C145" si="310">D145&amp;E145&amp;A145</f>
        <v>湘竹葬兰书敛朱颜1</v>
      </c>
      <c r="D145" s="271" t="s">
        <v>93</v>
      </c>
      <c r="E145" s="285" t="s">
        <v>96</v>
      </c>
      <c r="F145" s="271" t="s">
        <v>1254</v>
      </c>
      <c r="G145" s="271">
        <f>VLOOKUP(E145,Sheet3!$C:$AP,40,0)*100+IF(A145=1,0,0)+IF(A145=2,1,0)+IF(A145=3,2,0)+IF(A145=4,3,0)</f>
        <v>201100300</v>
      </c>
      <c r="H145" s="271">
        <v>1</v>
      </c>
      <c r="I145" s="271">
        <v>2</v>
      </c>
      <c r="J145" s="271" t="s">
        <v>1255</v>
      </c>
      <c r="K145" s="271"/>
      <c r="L145" s="271">
        <v>1</v>
      </c>
      <c r="M145" s="271">
        <v>1</v>
      </c>
      <c r="N145" s="271" t="str">
        <f t="shared" si="309"/>
        <v>20110030,1</v>
      </c>
      <c r="O145" s="271">
        <v>0</v>
      </c>
      <c r="P145" s="271">
        <v>-1</v>
      </c>
      <c r="Q145" s="561">
        <f>VLOOKUP(E145,Sheet3!$C:$AP,40,0)*10+IF(B145=1,0,0)+IF(B145=2,1,0)+IF(B145=3,2,0)+IF(B145=4,3,0)</f>
        <v>20110030</v>
      </c>
      <c r="R145" s="561" t="str">
        <f t="shared" ref="R145" si="311">IF(H145=1,",1","")</f>
        <v>,1</v>
      </c>
      <c r="S145" s="561"/>
      <c r="T145" s="561" t="str">
        <f>IF(AND(H145=2,I145=1,J145="hp",L145=1,M145=1),",(最大气血-hp)/最大气血*100/10","")</f>
        <v/>
      </c>
      <c r="U145" s="561"/>
      <c r="V145" s="561"/>
    </row>
    <row r="146" spans="1:22" x14ac:dyDescent="0.25">
      <c r="A146" s="561">
        <v>1</v>
      </c>
      <c r="B146" s="561">
        <v>1</v>
      </c>
      <c r="C146" s="561" t="str">
        <f t="shared" si="3"/>
        <v>湘竹葬兰书随花傍柳1</v>
      </c>
      <c r="D146" s="271" t="s">
        <v>93</v>
      </c>
      <c r="E146" s="285" t="s">
        <v>97</v>
      </c>
      <c r="F146" s="271" t="s">
        <v>1251</v>
      </c>
      <c r="G146" s="271">
        <f>VLOOKUP(E146,Sheet3!$C:$AP,40,0)*100+IF(A146=1,0,0)+IF(A146=2,1,0)+IF(A146=3,2,0)+IF(A146=4,3,0)</f>
        <v>201100400</v>
      </c>
      <c r="H146" s="271">
        <v>1</v>
      </c>
      <c r="I146" s="271">
        <v>0</v>
      </c>
      <c r="J146" s="271">
        <v>0</v>
      </c>
      <c r="K146" s="271"/>
      <c r="L146" s="271">
        <v>1</v>
      </c>
      <c r="M146" s="271">
        <v>3</v>
      </c>
      <c r="N146" s="278" t="s">
        <v>1256</v>
      </c>
      <c r="O146" s="271">
        <v>0</v>
      </c>
      <c r="P146" s="271">
        <v>-1</v>
      </c>
      <c r="Q146" s="561">
        <f>VLOOKUP(E146,Sheet3!$C:$AP,40,0)*10+IF(B146=1,0,0)+IF(B146=2,1,0)+IF(B146=3,2,0)+IF(B146=4,3,0)</f>
        <v>20110040</v>
      </c>
      <c r="R146" s="561" t="str">
        <f t="shared" si="5"/>
        <v>,1</v>
      </c>
      <c r="S146" s="561" t="str">
        <f t="shared" si="6"/>
        <v/>
      </c>
      <c r="T146" s="561" t="str">
        <f t="shared" ref="T146:T199" si="312">IF(AND(H146=2,I146=1,J146="hp",L146=1,M146=1),",(最大气血-hp)/最大气血*100","")</f>
        <v/>
      </c>
      <c r="U146" s="561" t="str">
        <f t="shared" si="8"/>
        <v/>
      </c>
      <c r="V146" s="561" t="str">
        <f>IF(AND(H146=1,I146=0,J146=0,L146=1,M146=3),"-(hp*0.15)","")</f>
        <v>-(hp*0.15)</v>
      </c>
    </row>
    <row r="147" spans="1:22" x14ac:dyDescent="0.25">
      <c r="A147" s="561">
        <v>2</v>
      </c>
      <c r="B147" s="561">
        <v>2</v>
      </c>
      <c r="C147" s="561" t="str">
        <f t="shared" si="3"/>
        <v>湘竹葬兰书随花傍柳2</v>
      </c>
      <c r="D147" s="271" t="s">
        <v>93</v>
      </c>
      <c r="E147" s="285" t="s">
        <v>97</v>
      </c>
      <c r="F147" s="271" t="s">
        <v>1257</v>
      </c>
      <c r="G147" s="271">
        <f>VLOOKUP(E147,Sheet3!$C:$AP,40,0)*100+IF(A147=1,0,0)+IF(A147=2,1,0)+IF(A147=3,2,0)+IF(A147=4,3,0)</f>
        <v>201100401</v>
      </c>
      <c r="H147" s="271">
        <v>1</v>
      </c>
      <c r="I147" s="271">
        <v>0</v>
      </c>
      <c r="J147" s="271">
        <v>0</v>
      </c>
      <c r="K147" s="271"/>
      <c r="L147" s="271">
        <v>1</v>
      </c>
      <c r="M147" s="271">
        <v>1</v>
      </c>
      <c r="N147" s="271" t="str">
        <f t="shared" si="4"/>
        <v>20110041,1</v>
      </c>
      <c r="O147" s="271">
        <v>0</v>
      </c>
      <c r="P147" s="271">
        <v>-1</v>
      </c>
      <c r="Q147" s="561">
        <f>VLOOKUP(E147,Sheet3!$C:$AP,40,0)*10+IF(B147=1,0,0)+IF(B147=2,1,0)+IF(B147=3,2,0)+IF(B147=4,3,0)</f>
        <v>20110041</v>
      </c>
      <c r="R147" s="561" t="str">
        <f t="shared" si="5"/>
        <v>,1</v>
      </c>
      <c r="S147" s="561" t="str">
        <f t="shared" si="6"/>
        <v/>
      </c>
      <c r="T147" s="561" t="str">
        <f t="shared" si="312"/>
        <v/>
      </c>
      <c r="U147" s="561" t="str">
        <f t="shared" si="8"/>
        <v/>
      </c>
      <c r="V147" s="561" t="str">
        <f t="shared" ref="V147:V274" si="313">IF(AND(H147=1,I147=0,J147=0,L147=1,M147=3),"-(hp*0.1)","")</f>
        <v/>
      </c>
    </row>
    <row r="148" spans="1:22" x14ac:dyDescent="0.25">
      <c r="A148" s="561">
        <v>3</v>
      </c>
      <c r="B148" s="561">
        <v>3</v>
      </c>
      <c r="C148" s="561" t="str">
        <f t="shared" ref="C148:C149" si="314">D148&amp;E148&amp;A148</f>
        <v>湘竹葬兰书随花傍柳3</v>
      </c>
      <c r="D148" s="271" t="s">
        <v>93</v>
      </c>
      <c r="E148" s="285" t="s">
        <v>97</v>
      </c>
      <c r="F148" s="271" t="s">
        <v>1258</v>
      </c>
      <c r="G148" s="271">
        <f>VLOOKUP(E148,Sheet3!$C:$AP,40,0)*100+IF(A148=1,0,0)+IF(A148=2,1,0)+IF(A148=3,2,0)+IF(A148=4,3,0)</f>
        <v>201100402</v>
      </c>
      <c r="H148" s="271">
        <v>1</v>
      </c>
      <c r="I148" s="271">
        <v>0</v>
      </c>
      <c r="J148" s="271">
        <v>0</v>
      </c>
      <c r="K148" s="271"/>
      <c r="L148" s="271">
        <v>1</v>
      </c>
      <c r="M148" s="271">
        <v>1</v>
      </c>
      <c r="N148" s="271" t="str">
        <f>Q148&amp;R148&amp;S148&amp;T148&amp;U148&amp;V148</f>
        <v>20110042,1</v>
      </c>
      <c r="O148" s="271">
        <v>0</v>
      </c>
      <c r="P148" s="271">
        <v>-1</v>
      </c>
      <c r="Q148" s="561">
        <f>VLOOKUP(E148,Sheet3!$C:$AP,40,0)*10+IF(B148=1,0,0)+IF(B148=2,1,0)+IF(B148=3,2,0)+IF(B148=4,3,0)</f>
        <v>20110042</v>
      </c>
      <c r="R148" s="561" t="str">
        <f t="shared" ref="R148" si="315">IF(H148=1,",1","")</f>
        <v>,1</v>
      </c>
      <c r="S148" s="561" t="str">
        <f t="shared" ref="S148:S149" si="316">IF(AND(H148=2,I148=1,J148="hp",L148=1,M148=2),",-1","")</f>
        <v/>
      </c>
      <c r="T148" s="561" t="str">
        <f t="shared" si="312"/>
        <v/>
      </c>
      <c r="U148" s="561" t="str">
        <f t="shared" ref="U148:U149" si="317">IF(AND(H148=2,I148=1,J148="hp,(hp/气血值)&lt;=0.2",L148=1,M148=3),"气血值*1006","")</f>
        <v/>
      </c>
      <c r="V148" s="561"/>
    </row>
    <row r="149" spans="1:22" s="556" customFormat="1" x14ac:dyDescent="0.25">
      <c r="A149" s="561">
        <v>1</v>
      </c>
      <c r="B149" s="561">
        <v>1</v>
      </c>
      <c r="C149" s="561" t="str">
        <f t="shared" si="314"/>
        <v>湘竹葬兰书兰庭叹1</v>
      </c>
      <c r="D149" s="271" t="s">
        <v>93</v>
      </c>
      <c r="E149" s="285" t="s">
        <v>98</v>
      </c>
      <c r="F149" s="271" t="s">
        <v>1259</v>
      </c>
      <c r="G149" s="271">
        <f>VLOOKUP(E149,Sheet3!$C:$AP,40,0)*100+IF(A149=1,0,0)+IF(A149=2,1,0)+IF(A149=3,2,0)+IF(A149=4,3,0)</f>
        <v>201100500</v>
      </c>
      <c r="H149" s="271">
        <v>4</v>
      </c>
      <c r="I149" s="271">
        <v>1</v>
      </c>
      <c r="J149" s="271">
        <v>1</v>
      </c>
      <c r="K149" s="271"/>
      <c r="L149" s="271">
        <v>1</v>
      </c>
      <c r="M149" s="271">
        <v>4</v>
      </c>
      <c r="N149" s="271">
        <v>2</v>
      </c>
      <c r="O149" s="271">
        <v>0</v>
      </c>
      <c r="P149" s="271">
        <v>1</v>
      </c>
      <c r="Q149" s="696">
        <f>VLOOKUP(E149,Sheet3!$C:$AP,40,0)*10+IF(B149=1,0,0)+IF(B149=2,1,0)+IF(B149=3,2,0)+IF(B149=4,3,0)</f>
        <v>20110050</v>
      </c>
      <c r="R149" s="696" t="str">
        <f t="shared" ref="R149" si="318">IF(H149=1,",1","")</f>
        <v/>
      </c>
      <c r="S149" s="696" t="str">
        <f t="shared" si="316"/>
        <v/>
      </c>
      <c r="T149" s="696" t="str">
        <f t="shared" si="312"/>
        <v/>
      </c>
      <c r="U149" s="696" t="str">
        <f t="shared" si="317"/>
        <v/>
      </c>
      <c r="V149" s="696" t="str">
        <f>IF(AND(H149=1,I149=0,J149=0,L149=1,M149=3),"-(hp*0.1)","")</f>
        <v/>
      </c>
    </row>
    <row r="150" spans="1:22" x14ac:dyDescent="0.25">
      <c r="A150" s="561">
        <v>1</v>
      </c>
      <c r="B150" s="561">
        <v>1</v>
      </c>
      <c r="C150" s="561" t="str">
        <f t="shared" ref="C150" si="319">D150&amp;E150&amp;A150</f>
        <v>湘竹葬兰书何觅芳兰1</v>
      </c>
      <c r="D150" s="271" t="s">
        <v>93</v>
      </c>
      <c r="E150" s="285" t="s">
        <v>99</v>
      </c>
      <c r="F150" s="271" t="s">
        <v>1260</v>
      </c>
      <c r="G150" s="271">
        <f>VLOOKUP(E150,Sheet3!$C:$AP,40,0)*100+IF(A150=1,0,0)+IF(A150=2,1,0)+IF(A150=3,2,0)+IF(A150=4,3,0)</f>
        <v>201100600</v>
      </c>
      <c r="H150" s="271">
        <v>3</v>
      </c>
      <c r="I150" s="271">
        <v>1</v>
      </c>
      <c r="J150" s="271" t="s">
        <v>1245</v>
      </c>
      <c r="K150" s="271" t="s">
        <v>1261</v>
      </c>
      <c r="L150" s="271">
        <v>1</v>
      </c>
      <c r="M150" s="271">
        <v>1</v>
      </c>
      <c r="N150" s="271" t="str">
        <f t="shared" ref="N150" si="320">Q150&amp;R150&amp;S150&amp;T150&amp;U150&amp;V150</f>
        <v>20110060,1</v>
      </c>
      <c r="O150" s="271">
        <v>0</v>
      </c>
      <c r="P150" s="271">
        <v>-1</v>
      </c>
      <c r="Q150" s="561">
        <f>VLOOKUP(E150,Sheet3!$C:$AP,40,0)*10+IF(B150=1,0,0)+IF(B150=2,1,0)+IF(B150=3,2,0)+IF(B150=4,3,0)</f>
        <v>20110060</v>
      </c>
      <c r="R150" s="561" t="str">
        <f>IF(H150=3,",1","")</f>
        <v>,1</v>
      </c>
      <c r="S150" s="561" t="str">
        <f t="shared" ref="S150" si="321">IF(AND(H150=2,I150=1,J150="hp",L150=1,M150=2),",-1","")</f>
        <v/>
      </c>
      <c r="T150" s="561" t="str">
        <f t="shared" si="312"/>
        <v/>
      </c>
      <c r="U150" s="561" t="str">
        <f t="shared" ref="U150" si="322">IF(AND(H150=2,I150=1,J150="hp,(hp/气血值)&lt;=0.2",L150=1,M150=3),"气血值*1006","")</f>
        <v/>
      </c>
      <c r="V150" s="561" t="str">
        <f t="shared" ref="V150:V151" si="323">IF(AND(H150=1,I150=0,J150=0,L150=1,M150=3),"-(hp*0.1)","")</f>
        <v/>
      </c>
    </row>
    <row r="151" spans="1:22" x14ac:dyDescent="0.25">
      <c r="A151" s="561">
        <v>1</v>
      </c>
      <c r="B151" s="561">
        <v>3</v>
      </c>
      <c r="C151" s="561" t="str">
        <f t="shared" si="3"/>
        <v>湘竹葬兰书落英枯雅1</v>
      </c>
      <c r="D151" s="271" t="s">
        <v>93</v>
      </c>
      <c r="E151" s="285" t="s">
        <v>100</v>
      </c>
      <c r="F151" s="271" t="s">
        <v>1251</v>
      </c>
      <c r="G151" s="271">
        <f>VLOOKUP(E151,Sheet3!$C:$AP,40,0)*100+IF(A151=1,0,0)+IF(A151=2,1,0)+IF(A151=3,2,0)+IF(A151=4,3,0)</f>
        <v>201100700</v>
      </c>
      <c r="H151" s="271">
        <v>1</v>
      </c>
      <c r="I151" s="271">
        <v>0</v>
      </c>
      <c r="J151" s="271">
        <v>0</v>
      </c>
      <c r="K151" s="271"/>
      <c r="L151" s="271">
        <v>1</v>
      </c>
      <c r="M151" s="271">
        <v>3</v>
      </c>
      <c r="N151" s="278" t="s">
        <v>1262</v>
      </c>
      <c r="O151" s="271">
        <v>0</v>
      </c>
      <c r="P151" s="271">
        <v>-1</v>
      </c>
      <c r="Q151" s="561">
        <f>VLOOKUP(E151,Sheet3!$C:$AP,40,0)*10+IF(B151=1,0,0)+IF(B151=2,1,0)+IF(B151=3,2,0)+IF(B151=4,3,0)</f>
        <v>20110072</v>
      </c>
      <c r="R151" s="561" t="str">
        <f t="shared" si="5"/>
        <v>,1</v>
      </c>
      <c r="S151" s="561" t="str">
        <f t="shared" si="6"/>
        <v/>
      </c>
      <c r="T151" s="561" t="str">
        <f t="shared" si="312"/>
        <v/>
      </c>
      <c r="U151" s="561" t="str">
        <f t="shared" si="8"/>
        <v/>
      </c>
      <c r="V151" s="561" t="str">
        <f t="shared" si="323"/>
        <v>-(hp*0.1)</v>
      </c>
    </row>
    <row r="152" spans="1:22" x14ac:dyDescent="0.25">
      <c r="A152" s="561">
        <v>2</v>
      </c>
      <c r="B152" s="561">
        <v>2</v>
      </c>
      <c r="C152" s="561" t="str">
        <f t="shared" si="3"/>
        <v>湘竹葬兰书落英枯雅2</v>
      </c>
      <c r="D152" s="271" t="s">
        <v>93</v>
      </c>
      <c r="E152" s="285" t="s">
        <v>100</v>
      </c>
      <c r="F152" s="271" t="s">
        <v>1257</v>
      </c>
      <c r="G152" s="271">
        <f>VLOOKUP(E152,Sheet3!$C:$AP,40,0)*100+IF(A152=1,0,0)+IF(A152=2,1,0)+IF(A152=3,2,0)+IF(A152=4,3,0)</f>
        <v>201100701</v>
      </c>
      <c r="H152" s="271">
        <v>1</v>
      </c>
      <c r="I152" s="271">
        <v>0</v>
      </c>
      <c r="J152" s="271">
        <v>0</v>
      </c>
      <c r="K152" s="271"/>
      <c r="L152" s="271">
        <v>1</v>
      </c>
      <c r="M152" s="271">
        <v>1</v>
      </c>
      <c r="N152" s="271" t="str">
        <f t="shared" si="4"/>
        <v>20110071,1</v>
      </c>
      <c r="O152" s="271">
        <v>0</v>
      </c>
      <c r="P152" s="271">
        <v>-1</v>
      </c>
      <c r="Q152" s="561">
        <f>VLOOKUP(E152,Sheet3!$C:$AP,40,0)*10+IF(B152=1,0,0)+IF(B152=2,1,0)+IF(B152=3,2,0)+IF(B152=4,3,0)</f>
        <v>20110071</v>
      </c>
      <c r="R152" s="561" t="str">
        <f t="shared" si="5"/>
        <v>,1</v>
      </c>
      <c r="S152" s="561" t="str">
        <f t="shared" si="6"/>
        <v/>
      </c>
      <c r="T152" s="561" t="str">
        <f t="shared" si="312"/>
        <v/>
      </c>
      <c r="U152" s="561" t="str">
        <f t="shared" si="8"/>
        <v/>
      </c>
      <c r="V152" s="561" t="str">
        <f t="shared" si="313"/>
        <v/>
      </c>
    </row>
    <row r="153" spans="1:22" x14ac:dyDescent="0.25">
      <c r="A153" s="561">
        <v>3</v>
      </c>
      <c r="B153" s="561">
        <v>3</v>
      </c>
      <c r="C153" s="561" t="str">
        <f>D153&amp;E153&amp;A153</f>
        <v>湘竹葬兰书落英枯雅3</v>
      </c>
      <c r="D153" s="271" t="s">
        <v>93</v>
      </c>
      <c r="E153" s="285" t="s">
        <v>100</v>
      </c>
      <c r="F153" s="271" t="s">
        <v>1258</v>
      </c>
      <c r="G153" s="271">
        <f>VLOOKUP(E153,Sheet3!$C:$AP,40,0)*100+IF(A153=1,0,0)+IF(A153=2,1,0)+IF(A153=3,2,0)+IF(A153=4,3,0)</f>
        <v>201100702</v>
      </c>
      <c r="H153" s="271">
        <v>1</v>
      </c>
      <c r="I153" s="271">
        <v>0</v>
      </c>
      <c r="J153" s="271">
        <v>0</v>
      </c>
      <c r="K153" s="271"/>
      <c r="L153" s="271">
        <v>1</v>
      </c>
      <c r="M153" s="271">
        <v>1</v>
      </c>
      <c r="N153" s="271" t="str">
        <f t="shared" ref="N153" si="324">Q153&amp;R153&amp;S153&amp;T153&amp;U153&amp;V153</f>
        <v>20110072,1</v>
      </c>
      <c r="O153" s="271">
        <v>0</v>
      </c>
      <c r="P153" s="271">
        <v>-1</v>
      </c>
      <c r="Q153" s="561">
        <f>VLOOKUP(E153,Sheet3!$C:$AP,40,0)*10+IF(B153=1,0,0)+IF(B153=2,1,0)+IF(B153=3,2,0)+IF(B153=4,3,0)</f>
        <v>20110072</v>
      </c>
      <c r="R153" s="561" t="str">
        <f>IF(H153=1,",1","")</f>
        <v>,1</v>
      </c>
      <c r="S153" s="561" t="str">
        <f>IF(AND(H153=2,I153=1,J153="hp",L153=1,M153=2),",-1","")</f>
        <v/>
      </c>
      <c r="T153" s="561" t="str">
        <f t="shared" si="312"/>
        <v/>
      </c>
      <c r="U153" s="561" t="str">
        <f>IF(AND(H153=2,I153=1,J153="hp,(hp/气血值)&lt;=0.2",L153=1,M153=3),"气血值*1006","")</f>
        <v/>
      </c>
      <c r="V153" s="561"/>
    </row>
    <row r="154" spans="1:22" x14ac:dyDescent="0.25">
      <c r="A154" s="561">
        <v>1</v>
      </c>
      <c r="B154" s="561">
        <v>1</v>
      </c>
      <c r="C154" s="561" t="str">
        <f>D154&amp;E154&amp;A154</f>
        <v>湘竹葬兰书兰竹调1</v>
      </c>
      <c r="D154" s="271" t="s">
        <v>93</v>
      </c>
      <c r="E154" s="285" t="s">
        <v>101</v>
      </c>
      <c r="F154" s="271" t="s">
        <v>1263</v>
      </c>
      <c r="G154" s="271">
        <f>VLOOKUP(E154,Sheet3!$C:$AP,40,0)*100+IF(A154=1,0,0)+IF(A154=2,1,0)+IF(A154=3,2,0)+IF(A154=4,3,0)</f>
        <v>201100800</v>
      </c>
      <c r="H154" s="271">
        <v>1</v>
      </c>
      <c r="I154" s="271">
        <v>0</v>
      </c>
      <c r="J154" s="271">
        <v>0</v>
      </c>
      <c r="K154" s="271"/>
      <c r="L154" s="271">
        <v>1</v>
      </c>
      <c r="M154" s="271">
        <v>1</v>
      </c>
      <c r="N154" s="271" t="str">
        <f t="shared" ref="N154" si="325">Q154&amp;R154&amp;S154&amp;T154&amp;U154&amp;V154</f>
        <v>20110080,1</v>
      </c>
      <c r="O154" s="271">
        <v>0</v>
      </c>
      <c r="P154" s="271">
        <v>-1</v>
      </c>
      <c r="Q154" s="561">
        <f>VLOOKUP(E154,Sheet3!$C:$AP,40,0)*10+IF(B154=1,0,0)+IF(B154=2,1,0)+IF(B154=3,2,0)+IF(B154=4,3,0)</f>
        <v>20110080</v>
      </c>
      <c r="R154" s="561" t="str">
        <f>IF(H154=1,",1","")</f>
        <v>,1</v>
      </c>
      <c r="S154" s="561" t="str">
        <f>IF(AND(H154=2,I154=1,J154="hp",L154=1,M154=2),",-1","")</f>
        <v/>
      </c>
      <c r="T154" s="561" t="str">
        <f t="shared" ref="T154" si="326">IF(AND(H154=2,I154=1,J154="hp",L154=1,M154=1),",(最大气血-hp)/最大气血*100","")</f>
        <v/>
      </c>
      <c r="U154" s="561" t="str">
        <f>IF(AND(H154=2,I154=1,J154="hp,(hp/气血值)&lt;=0.2",L154=1,M154=3),"气血值*1006","")</f>
        <v/>
      </c>
      <c r="V154" s="561"/>
    </row>
    <row r="155" spans="1:22" x14ac:dyDescent="0.25">
      <c r="A155" s="561">
        <v>2</v>
      </c>
      <c r="B155" s="561">
        <v>2</v>
      </c>
      <c r="C155" s="561" t="str">
        <f>D155&amp;E155&amp;A155</f>
        <v>湘竹葬兰书兰竹调2</v>
      </c>
      <c r="D155" s="271" t="s">
        <v>93</v>
      </c>
      <c r="E155" s="285" t="s">
        <v>101</v>
      </c>
      <c r="F155" s="271" t="s">
        <v>1264</v>
      </c>
      <c r="G155" s="271">
        <f>VLOOKUP(E155,Sheet3!$C:$AP,40,0)*100+IF(A155=1,0,0)+IF(A155=2,1,0)+IF(A155=3,2,0)+IF(A155=4,3,0)</f>
        <v>201100801</v>
      </c>
      <c r="H155" s="271">
        <v>1</v>
      </c>
      <c r="I155" s="271">
        <v>0</v>
      </c>
      <c r="J155" s="271">
        <v>0</v>
      </c>
      <c r="K155" s="271"/>
      <c r="L155" s="271">
        <v>1</v>
      </c>
      <c r="M155" s="271">
        <v>1</v>
      </c>
      <c r="N155" s="271" t="str">
        <f t="shared" ref="N155" si="327">Q155&amp;R155&amp;S155&amp;T155&amp;U155&amp;V155</f>
        <v>20110081,1</v>
      </c>
      <c r="O155" s="271">
        <v>0</v>
      </c>
      <c r="P155" s="271">
        <v>-1</v>
      </c>
      <c r="Q155" s="561">
        <f>VLOOKUP(E155,Sheet3!$C:$AP,40,0)*10+IF(B155=1,0,0)+IF(B155=2,1,0)+IF(B155=3,2,0)+IF(B155=4,3,0)</f>
        <v>20110081</v>
      </c>
      <c r="R155" s="561" t="str">
        <f t="shared" ref="R155:R161" si="328">IF(H155=1,",1","")</f>
        <v>,1</v>
      </c>
      <c r="S155" s="561" t="str">
        <f>IF(AND(H155=2,I155=1,J155="hp",L155=1,M155=2),",-1","")</f>
        <v/>
      </c>
      <c r="T155" s="561" t="str">
        <f t="shared" ref="T155" si="329">IF(AND(H155=2,I155=1,J155="hp",L155=1,M155=1),",(最大气血-hp)/最大气血*100","")</f>
        <v/>
      </c>
      <c r="U155" s="561" t="str">
        <f>IF(AND(H155=2,I155=1,J155="hp,(hp/气血值)&lt;=0.2",L155=1,M155=3),"气血值*1006","")</f>
        <v/>
      </c>
      <c r="V155" s="561"/>
    </row>
    <row r="156" spans="1:22" x14ac:dyDescent="0.25">
      <c r="A156" s="561">
        <v>3</v>
      </c>
      <c r="B156" s="561">
        <v>3</v>
      </c>
      <c r="C156" s="561" t="str">
        <f>D156&amp;E156&amp;A156</f>
        <v>湘竹葬兰书兰竹调3</v>
      </c>
      <c r="D156" s="271" t="s">
        <v>93</v>
      </c>
      <c r="E156" s="285" t="s">
        <v>101</v>
      </c>
      <c r="F156" s="271" t="s">
        <v>1265</v>
      </c>
      <c r="G156" s="271">
        <f>VLOOKUP(E156,Sheet3!$C:$AP,40,0)*100+IF(A156=1,0,0)+IF(A156=2,1,0)+IF(A156=3,2,0)+IF(A156=4,3,0)</f>
        <v>201100802</v>
      </c>
      <c r="H156" s="271">
        <v>1</v>
      </c>
      <c r="I156" s="271">
        <v>0</v>
      </c>
      <c r="J156" s="271">
        <v>0</v>
      </c>
      <c r="K156" s="271"/>
      <c r="L156" s="271">
        <v>1</v>
      </c>
      <c r="M156" s="271">
        <v>1</v>
      </c>
      <c r="N156" s="271" t="str">
        <f t="shared" ref="N156:N158" si="330">Q156&amp;R156&amp;S156&amp;T156&amp;U156&amp;V156</f>
        <v>20110082,1</v>
      </c>
      <c r="O156" s="271">
        <v>0</v>
      </c>
      <c r="P156" s="271">
        <v>-1</v>
      </c>
      <c r="Q156" s="561">
        <f>VLOOKUP(E156,Sheet3!$C:$AP,40,0)*10+IF(B156=1,0,0)+IF(B156=2,1,0)+IF(B156=3,2,0)+IF(B156=4,3,0)</f>
        <v>20110082</v>
      </c>
      <c r="R156" s="561" t="str">
        <f t="shared" si="328"/>
        <v>,1</v>
      </c>
      <c r="S156" s="561" t="str">
        <f>IF(AND(H156=2,I156=1,J156="hp",L156=1,M156=2),",-1","")</f>
        <v/>
      </c>
      <c r="T156" s="561" t="str">
        <f t="shared" ref="T156:T161" si="331">IF(AND(H156=2,I156=1,J156="hp",L156=1,M156=1),",(最大气血-hp)/最大气血*100","")</f>
        <v/>
      </c>
      <c r="U156" s="561" t="str">
        <f>IF(AND(H156=2,I156=1,J156="hp,(hp/气血值)&lt;=0.2",L156=1,M156=3),"气血值*1006","")</f>
        <v/>
      </c>
      <c r="V156" s="561"/>
    </row>
    <row r="157" spans="1:22" x14ac:dyDescent="0.25">
      <c r="A157" s="561">
        <v>1</v>
      </c>
      <c r="B157" s="561">
        <v>1</v>
      </c>
      <c r="C157" s="561" t="str">
        <f>D157&amp;E157&amp;A157</f>
        <v>湘竹葬兰书泪竹兰1</v>
      </c>
      <c r="D157" s="271" t="s">
        <v>93</v>
      </c>
      <c r="E157" s="285" t="s">
        <v>103</v>
      </c>
      <c r="F157" s="271"/>
      <c r="G157" s="271">
        <f>VLOOKUP(E157,Sheet3!$C:$AP,40,0)*100+IF(A157=1,0,0)+IF(A157=2,1,0)+IF(A157=3,2,0)+IF(A157=4,3,0)</f>
        <v>201100900</v>
      </c>
      <c r="H157" s="271">
        <v>1</v>
      </c>
      <c r="I157" s="271">
        <v>0</v>
      </c>
      <c r="J157" s="271">
        <v>0</v>
      </c>
      <c r="K157" s="271"/>
      <c r="L157" s="271">
        <v>1</v>
      </c>
      <c r="M157" s="271">
        <v>1</v>
      </c>
      <c r="N157" s="271" t="str">
        <f t="shared" si="330"/>
        <v>20110090,1</v>
      </c>
      <c r="O157" s="271">
        <v>0</v>
      </c>
      <c r="P157" s="271">
        <v>-1</v>
      </c>
      <c r="Q157" s="561">
        <f>VLOOKUP(E157,Sheet3!$C:$AP,40,0)*10+IF(B157=1,0,0)+IF(B157=2,1,0)+IF(B157=3,2,0)+IF(B157=4,3,0)</f>
        <v>20110090</v>
      </c>
      <c r="R157" s="561" t="str">
        <f t="shared" si="328"/>
        <v>,1</v>
      </c>
      <c r="S157" s="561" t="str">
        <f>IF(AND(H157=2,I157=1,J157="hp",L157=1,M157=2),",-1","")</f>
        <v/>
      </c>
      <c r="T157" s="561" t="str">
        <f t="shared" si="331"/>
        <v/>
      </c>
      <c r="U157" s="561" t="str">
        <f>IF(AND(H157=2,I157=1,J157="hp,(hp/气血值)&lt;=0.2",L157=1,M157=3),"气血值*1006","")</f>
        <v/>
      </c>
      <c r="V157" s="561"/>
    </row>
    <row r="158" spans="1:22" x14ac:dyDescent="0.25">
      <c r="A158" s="561">
        <v>1</v>
      </c>
      <c r="B158" s="561">
        <v>1</v>
      </c>
      <c r="C158" s="561" t="str">
        <f t="shared" ref="C158:C161" si="332">D158&amp;E158&amp;A158</f>
        <v>湘竹葬兰书藏北海1</v>
      </c>
      <c r="D158" s="271" t="s">
        <v>93</v>
      </c>
      <c r="E158" s="37" t="s">
        <v>995</v>
      </c>
      <c r="F158" s="285" t="s">
        <v>1210</v>
      </c>
      <c r="G158" s="285">
        <f>VLOOKUP(E158,Sheet3!$C:$AP,40,0)*100+IF(A158=1,0,0)+IF(A158=2,1,0)+IF(A158=3,2,0)+IF(A158=4,3,0)</f>
        <v>201101000</v>
      </c>
      <c r="H158" s="285">
        <v>1</v>
      </c>
      <c r="I158" s="285">
        <v>0</v>
      </c>
      <c r="J158" s="285"/>
      <c r="K158" s="285"/>
      <c r="L158" s="285">
        <v>1</v>
      </c>
      <c r="M158" s="285">
        <v>1</v>
      </c>
      <c r="N158" s="285" t="str">
        <f t="shared" si="330"/>
        <v>20110100,1</v>
      </c>
      <c r="O158" s="285">
        <v>0</v>
      </c>
      <c r="P158" s="285">
        <v>-1</v>
      </c>
      <c r="Q158" s="561">
        <f>VLOOKUP(E158,Sheet3!$C:$AP,40,0)*10+IF(B158=1,0,0)+IF(B158=2,1,0)+IF(B158=3,2,0)+IF(B158=4,3,0)</f>
        <v>20110100</v>
      </c>
      <c r="R158" s="561" t="str">
        <f t="shared" si="328"/>
        <v>,1</v>
      </c>
      <c r="S158" s="561" t="str">
        <f t="shared" ref="S158:S161" si="333">IF(AND(H158=2,I158=1,J158="hp",L158=1,M158=2),",-1","")</f>
        <v/>
      </c>
      <c r="T158" s="561" t="str">
        <f t="shared" si="331"/>
        <v/>
      </c>
      <c r="U158" s="561" t="str">
        <f t="shared" ref="U158:U161" si="334">IF(AND(H158=2,I158=1,J158="hp,(hp/气血值)&lt;=0.2",L158=1,M158=3),"气血值*1006","")</f>
        <v/>
      </c>
      <c r="V158" s="561" t="str">
        <f t="shared" ref="V158" si="335">IF(AND(H158=1,I158=0,J158=0,L158=1,M158=3),"-(hp*0.1)","")</f>
        <v/>
      </c>
    </row>
    <row r="159" spans="1:22" x14ac:dyDescent="0.25">
      <c r="A159" s="561">
        <v>1</v>
      </c>
      <c r="B159" s="561">
        <v>1</v>
      </c>
      <c r="C159" s="561" t="str">
        <f t="shared" si="332"/>
        <v>湘竹葬兰书夏秋生发1</v>
      </c>
      <c r="D159" s="271" t="s">
        <v>93</v>
      </c>
      <c r="E159" s="37" t="s">
        <v>996</v>
      </c>
      <c r="F159" s="271" t="s">
        <v>1251</v>
      </c>
      <c r="G159" s="271">
        <f>VLOOKUP(E159,Sheet3!$C:$AP,40,0)*100+IF(A159=1,0,0)+IF(A159=2,1,0)+IF(A159=3,2,0)+IF(A159=4,3,0)</f>
        <v>201101100</v>
      </c>
      <c r="H159" s="271">
        <v>1</v>
      </c>
      <c r="I159" s="271">
        <v>0</v>
      </c>
      <c r="J159" s="271">
        <v>0</v>
      </c>
      <c r="K159" s="271"/>
      <c r="L159" s="271">
        <v>1</v>
      </c>
      <c r="M159" s="271">
        <v>3</v>
      </c>
      <c r="N159" s="278" t="s">
        <v>1256</v>
      </c>
      <c r="O159" s="271">
        <v>0</v>
      </c>
      <c r="P159" s="271">
        <v>-1</v>
      </c>
      <c r="Q159" s="561">
        <f>VLOOKUP(E159,Sheet3!$C:$AP,40,0)*10+IF(B159=1,0,0)+IF(B159=2,1,0)+IF(B159=3,2,0)+IF(B159=4,3,0)</f>
        <v>20110110</v>
      </c>
      <c r="R159" s="561" t="str">
        <f t="shared" si="328"/>
        <v>,1</v>
      </c>
      <c r="S159" s="561" t="str">
        <f t="shared" si="333"/>
        <v/>
      </c>
      <c r="T159" s="561" t="str">
        <f t="shared" si="331"/>
        <v/>
      </c>
      <c r="U159" s="561" t="str">
        <f t="shared" si="334"/>
        <v/>
      </c>
      <c r="V159" s="561" t="str">
        <f>IF(AND(H159=1,I159=0,J159=0,L159=1,M159=3),"-(hp*0.15)","")</f>
        <v>-(hp*0.15)</v>
      </c>
    </row>
    <row r="160" spans="1:22" x14ac:dyDescent="0.25">
      <c r="A160" s="561">
        <v>2</v>
      </c>
      <c r="B160" s="561">
        <v>2</v>
      </c>
      <c r="C160" s="561" t="str">
        <f t="shared" si="332"/>
        <v>湘竹葬兰书夏秋生发2</v>
      </c>
      <c r="D160" s="271" t="s">
        <v>93</v>
      </c>
      <c r="E160" s="37" t="s">
        <v>996</v>
      </c>
      <c r="F160" s="271" t="s">
        <v>1257</v>
      </c>
      <c r="G160" s="271">
        <f>VLOOKUP(E160,Sheet3!$C:$AP,40,0)*100+IF(A160=1,0,0)+IF(A160=2,1,0)+IF(A160=3,2,0)+IF(A160=4,3,0)</f>
        <v>201101101</v>
      </c>
      <c r="H160" s="271">
        <v>1</v>
      </c>
      <c r="I160" s="271">
        <v>0</v>
      </c>
      <c r="J160" s="271">
        <v>0</v>
      </c>
      <c r="K160" s="271"/>
      <c r="L160" s="271">
        <v>1</v>
      </c>
      <c r="M160" s="271">
        <v>1</v>
      </c>
      <c r="N160" s="271" t="str">
        <f t="shared" ref="N160:N161" si="336">Q160&amp;R160&amp;S160&amp;T160&amp;U160&amp;V160</f>
        <v>20110111,1</v>
      </c>
      <c r="O160" s="271">
        <v>0</v>
      </c>
      <c r="P160" s="271">
        <v>-1</v>
      </c>
      <c r="Q160" s="561">
        <f>VLOOKUP(E160,Sheet3!$C:$AP,40,0)*10+IF(B160=1,0,0)+IF(B160=2,1,0)+IF(B160=3,2,0)+IF(B160=4,3,0)</f>
        <v>20110111</v>
      </c>
      <c r="R160" s="561" t="str">
        <f t="shared" si="328"/>
        <v>,1</v>
      </c>
      <c r="S160" s="561" t="str">
        <f t="shared" si="333"/>
        <v/>
      </c>
      <c r="T160" s="561" t="str">
        <f t="shared" si="331"/>
        <v/>
      </c>
      <c r="U160" s="561" t="str">
        <f t="shared" si="334"/>
        <v/>
      </c>
      <c r="V160" s="561" t="str">
        <f t="shared" ref="V160" si="337">IF(AND(H160=1,I160=0,J160=0,L160=1,M160=3),"-(hp*0.1)","")</f>
        <v/>
      </c>
    </row>
    <row r="161" spans="1:22" x14ac:dyDescent="0.25">
      <c r="A161" s="561">
        <v>3</v>
      </c>
      <c r="B161" s="561">
        <v>3</v>
      </c>
      <c r="C161" s="561" t="str">
        <f t="shared" si="332"/>
        <v>湘竹葬兰书夏秋生发3</v>
      </c>
      <c r="D161" s="271" t="s">
        <v>93</v>
      </c>
      <c r="E161" s="37" t="s">
        <v>996</v>
      </c>
      <c r="F161" s="271" t="s">
        <v>1258</v>
      </c>
      <c r="G161" s="271">
        <f>VLOOKUP(E161,Sheet3!$C:$AP,40,0)*100+IF(A161=1,0,0)+IF(A161=2,1,0)+IF(A161=3,2,0)+IF(A161=4,3,0)</f>
        <v>201101102</v>
      </c>
      <c r="H161" s="271">
        <v>1</v>
      </c>
      <c r="I161" s="271">
        <v>0</v>
      </c>
      <c r="J161" s="271">
        <v>0</v>
      </c>
      <c r="K161" s="271"/>
      <c r="L161" s="271">
        <v>1</v>
      </c>
      <c r="M161" s="271">
        <v>1</v>
      </c>
      <c r="N161" s="271" t="str">
        <f t="shared" si="336"/>
        <v>20110112,1</v>
      </c>
      <c r="O161" s="271">
        <v>0</v>
      </c>
      <c r="P161" s="271">
        <v>-1</v>
      </c>
      <c r="Q161" s="561">
        <f>VLOOKUP(E161,Sheet3!$C:$AP,40,0)*10+IF(B161=1,0,0)+IF(B161=2,1,0)+IF(B161=3,2,0)+IF(B161=4,3,0)</f>
        <v>20110112</v>
      </c>
      <c r="R161" s="561" t="str">
        <f t="shared" si="328"/>
        <v>,1</v>
      </c>
      <c r="S161" s="561" t="str">
        <f t="shared" si="333"/>
        <v/>
      </c>
      <c r="T161" s="561" t="str">
        <f t="shared" si="331"/>
        <v/>
      </c>
      <c r="U161" s="561" t="str">
        <f t="shared" si="334"/>
        <v/>
      </c>
      <c r="V161" s="561"/>
    </row>
    <row r="162" spans="1:22" x14ac:dyDescent="0.25">
      <c r="A162" s="561">
        <v>1</v>
      </c>
      <c r="B162" s="561">
        <v>1</v>
      </c>
      <c r="C162" s="561" t="str">
        <f t="shared" si="3"/>
        <v>昭霞别册紫气东来1</v>
      </c>
      <c r="D162" s="209" t="s">
        <v>104</v>
      </c>
      <c r="E162" s="288" t="s">
        <v>1266</v>
      </c>
      <c r="F162" s="288"/>
      <c r="G162" s="288">
        <f>VLOOKUP(E162,Sheet3!$C:$AP,40,0)*100+IF(A162=1,0,0)+IF(A162=2,1,0)+IF(A162=3,2,0)+IF(A162=4,3,0)</f>
        <v>201110100</v>
      </c>
      <c r="H162" s="288">
        <v>1</v>
      </c>
      <c r="I162" s="288">
        <v>0</v>
      </c>
      <c r="J162" s="288">
        <v>0</v>
      </c>
      <c r="K162" s="288"/>
      <c r="L162" s="288">
        <v>1</v>
      </c>
      <c r="M162" s="288">
        <v>9</v>
      </c>
      <c r="N162" s="288">
        <v>1</v>
      </c>
      <c r="O162" s="288">
        <v>0</v>
      </c>
      <c r="P162" s="288">
        <v>-1</v>
      </c>
      <c r="Q162" s="561"/>
      <c r="R162" s="561"/>
      <c r="S162" s="561" t="str">
        <f t="shared" si="6"/>
        <v/>
      </c>
      <c r="T162" s="561" t="str">
        <f t="shared" si="312"/>
        <v/>
      </c>
      <c r="U162" s="561" t="str">
        <f t="shared" si="8"/>
        <v/>
      </c>
      <c r="V162" s="561" t="str">
        <f t="shared" si="313"/>
        <v/>
      </c>
    </row>
    <row r="163" spans="1:22" x14ac:dyDescent="0.25">
      <c r="A163" s="561">
        <v>1</v>
      </c>
      <c r="B163" s="561">
        <v>1</v>
      </c>
      <c r="C163" s="561" t="str">
        <f t="shared" ref="C163" si="338">D163&amp;E163&amp;A163</f>
        <v>昭霞别册炽霞破晓1</v>
      </c>
      <c r="D163" s="209" t="s">
        <v>104</v>
      </c>
      <c r="E163" s="288" t="s">
        <v>105</v>
      </c>
      <c r="F163" s="288" t="s">
        <v>1267</v>
      </c>
      <c r="G163" s="288">
        <f>VLOOKUP(E163,Sheet3!$C:$AP,40,0)*100+IF(A163=1,0,0)+IF(A163=2,1,0)+IF(A163=3,2,0)+IF(A163=4,3,0)</f>
        <v>201110200</v>
      </c>
      <c r="H163" s="288">
        <v>4</v>
      </c>
      <c r="I163" s="288">
        <v>1</v>
      </c>
      <c r="J163" s="288">
        <v>1</v>
      </c>
      <c r="K163" s="288"/>
      <c r="L163" s="288">
        <v>1</v>
      </c>
      <c r="M163" s="288">
        <v>3</v>
      </c>
      <c r="N163" s="288" t="s">
        <v>1268</v>
      </c>
      <c r="O163" s="288">
        <v>0</v>
      </c>
      <c r="P163" s="288">
        <v>-1</v>
      </c>
      <c r="Q163" s="561">
        <f>VLOOKUP(E163,Sheet3!$C:$AP,40,0)*10+IF(B163=1,0,0)+IF(B163=2,1,0)+IF(B163=3,2,0)+IF(B163=4,3,0)</f>
        <v>20111020</v>
      </c>
      <c r="R163" s="561" t="str">
        <f>IF(H163=3,",1","")</f>
        <v/>
      </c>
      <c r="S163" s="561" t="str">
        <f t="shared" ref="S163" si="339">IF(AND(H163=2,I163=1,J163="hp",L163=1,M163=2),",-1","")</f>
        <v/>
      </c>
      <c r="T163" s="561" t="str">
        <f t="shared" si="312"/>
        <v/>
      </c>
      <c r="U163" s="561" t="str">
        <f t="shared" ref="U163" si="340">IF(AND(H163=2,I163=1,J163="hp,(hp/气血值)&lt;=0.2",L163=1,M163=3),"气血值*1006","")</f>
        <v/>
      </c>
      <c r="V163" s="561" t="str">
        <f t="shared" ref="V163" si="341">IF(AND(H163=1,I163=0,J163=0,L163=1,M163=3),"-(hp*0.1)","")</f>
        <v/>
      </c>
    </row>
    <row r="164" spans="1:22" x14ac:dyDescent="0.25">
      <c r="A164" s="561">
        <v>2</v>
      </c>
      <c r="B164" s="561">
        <v>1</v>
      </c>
      <c r="C164" s="561" t="str">
        <f t="shared" ref="C164" si="342">D164&amp;E164&amp;A164</f>
        <v>昭霞别册炽霞破晓2</v>
      </c>
      <c r="D164" s="209" t="s">
        <v>104</v>
      </c>
      <c r="E164" s="288" t="s">
        <v>105</v>
      </c>
      <c r="F164" s="288" t="s">
        <v>1269</v>
      </c>
      <c r="G164" s="288">
        <f>VLOOKUP(E164,Sheet3!$C:$AP,40,0)*100+IF(A164=1,0,0)+IF(A164=2,1,0)+IF(A164=3,2,0)+IF(A164=4,3,0)</f>
        <v>201110201</v>
      </c>
      <c r="H164" s="288">
        <v>3</v>
      </c>
      <c r="I164" s="288">
        <v>1</v>
      </c>
      <c r="J164" s="288" t="s">
        <v>1245</v>
      </c>
      <c r="K164" s="288" t="s">
        <v>1270</v>
      </c>
      <c r="L164" s="288">
        <v>2</v>
      </c>
      <c r="M164" s="288">
        <v>1</v>
      </c>
      <c r="N164" s="288" t="str">
        <f>Q164&amp;R164&amp;S164&amp;T164&amp;U164&amp;V164</f>
        <v>20111020,1</v>
      </c>
      <c r="O164" s="288">
        <v>0</v>
      </c>
      <c r="P164" s="288">
        <v>-1</v>
      </c>
      <c r="Q164" s="561">
        <f>VLOOKUP(E164,Sheet3!$C:$AP,40,0)*10+IF(B164=1,0,0)+IF(B164=2,1,0)+IF(B164=3,2,0)+IF(B164=4,3,0)</f>
        <v>20111020</v>
      </c>
      <c r="R164" s="561" t="str">
        <f>IF(H164=3,",1","")</f>
        <v>,1</v>
      </c>
      <c r="S164" s="561" t="str">
        <f t="shared" ref="S164" si="343">IF(AND(H164=2,I164=1,J164="hp",L164=1,M164=2),",-1","")</f>
        <v/>
      </c>
      <c r="T164" s="561" t="str">
        <f t="shared" si="312"/>
        <v/>
      </c>
      <c r="U164" s="561" t="str">
        <f t="shared" ref="U164" si="344">IF(AND(H164=2,I164=1,J164="hp,(hp/气血值)&lt;=0.2",L164=1,M164=3),"气血值*1006","")</f>
        <v/>
      </c>
      <c r="V164" s="561" t="str">
        <f t="shared" ref="V164" si="345">IF(AND(H164=1,I164=0,J164=0,L164=1,M164=3),"-(hp*0.1)","")</f>
        <v/>
      </c>
    </row>
    <row r="165" spans="1:22" x14ac:dyDescent="0.25">
      <c r="A165" s="561">
        <v>1</v>
      </c>
      <c r="B165" s="561">
        <v>1</v>
      </c>
      <c r="C165" s="561" t="str">
        <f t="shared" ref="C165" si="346">D165&amp;E165&amp;A165</f>
        <v>昭霞别册璨华贯虹1</v>
      </c>
      <c r="D165" s="209" t="s">
        <v>104</v>
      </c>
      <c r="E165" s="217" t="s">
        <v>106</v>
      </c>
      <c r="F165" s="288" t="s">
        <v>1271</v>
      </c>
      <c r="G165" s="288">
        <f>VLOOKUP(E165,Sheet3!$C:$AP,40,0)*100+IF(A165=1,0,0)+IF(A165=2,1,0)+IF(A165=3,2,0)+IF(A165=4,3,0)</f>
        <v>201110300</v>
      </c>
      <c r="H165" s="288">
        <v>3</v>
      </c>
      <c r="I165" s="288">
        <v>1</v>
      </c>
      <c r="J165" s="288" t="s">
        <v>1245</v>
      </c>
      <c r="K165" s="288" t="s">
        <v>1272</v>
      </c>
      <c r="L165" s="288">
        <v>1</v>
      </c>
      <c r="M165" s="288">
        <v>1</v>
      </c>
      <c r="N165" s="288" t="str">
        <f>Q165&amp;R165&amp;S165&amp;T165&amp;U165&amp;V165</f>
        <v>20111030,1</v>
      </c>
      <c r="O165" s="288">
        <v>0</v>
      </c>
      <c r="P165" s="288">
        <v>-1</v>
      </c>
      <c r="Q165" s="561">
        <f>VLOOKUP(E165,Sheet3!$C:$AP,40,0)*10+IF(B165=1,0,0)+IF(B165=2,1,0)+IF(B165=3,2,0)+IF(B165=4,3,0)</f>
        <v>20111030</v>
      </c>
      <c r="R165" s="561" t="str">
        <f>IF(H165=3,",1","")</f>
        <v>,1</v>
      </c>
      <c r="S165" s="561" t="str">
        <f t="shared" ref="S165" si="347">IF(AND(H165=2,I165=1,J165="hp",L165=1,M165=2),",-1","")</f>
        <v/>
      </c>
      <c r="T165" s="561" t="str">
        <f t="shared" ref="T165" si="348">IF(AND(H165=2,I165=1,J165="hp",L165=1,M165=1),",(最大气血-hp)/最大气血*100","")</f>
        <v/>
      </c>
      <c r="U165" s="561" t="str">
        <f t="shared" ref="U165" si="349">IF(AND(H165=2,I165=1,J165="hp,(hp/气血值)&lt;=0.2",L165=1,M165=3),"气血值*1006","")</f>
        <v/>
      </c>
      <c r="V165" s="561" t="str">
        <f t="shared" ref="V165" si="350">IF(AND(H165=1,I165=0,J165=0,L165=1,M165=3),"-(hp*0.1)","")</f>
        <v/>
      </c>
    </row>
    <row r="166" spans="1:22" x14ac:dyDescent="0.25">
      <c r="A166" s="561">
        <v>1</v>
      </c>
      <c r="B166" s="561">
        <v>1</v>
      </c>
      <c r="C166" s="561" t="str">
        <f t="shared" ref="C166" si="351">D166&amp;E166&amp;A166</f>
        <v>昭霞别册熠霞辉朝1</v>
      </c>
      <c r="D166" s="209" t="s">
        <v>104</v>
      </c>
      <c r="E166" s="601" t="s">
        <v>107</v>
      </c>
      <c r="F166" s="288" t="s">
        <v>1273</v>
      </c>
      <c r="G166" s="288">
        <f>VLOOKUP(E166,Sheet3!$C:$AP,40,0)*100+IF(A166=1,0,0)+IF(A166=2,1,0)+IF(A166=3,2,0)+IF(A166=4,3,0)</f>
        <v>201110400</v>
      </c>
      <c r="H166" s="288">
        <v>1</v>
      </c>
      <c r="I166" s="288">
        <v>0</v>
      </c>
      <c r="J166" s="288">
        <v>0</v>
      </c>
      <c r="K166" s="288"/>
      <c r="L166" s="288">
        <v>1</v>
      </c>
      <c r="M166" s="288">
        <v>1</v>
      </c>
      <c r="N166" s="288" t="str">
        <f>Q166&amp;R166&amp;S166&amp;T166&amp;U166&amp;V166</f>
        <v>20111040,1</v>
      </c>
      <c r="O166" s="288">
        <v>0</v>
      </c>
      <c r="P166" s="288">
        <v>-1</v>
      </c>
      <c r="Q166" s="561">
        <f>VLOOKUP(E166,Sheet3!$C:$AP,40,0)*10+IF(B166=1,0,0)+IF(B166=2,1,0)+IF(B166=3,2,0)+IF(B166=4,3,0)</f>
        <v>20111040</v>
      </c>
      <c r="R166" s="561" t="str">
        <f>IF(H166=1,",1","")</f>
        <v>,1</v>
      </c>
      <c r="S166" s="561" t="str">
        <f t="shared" ref="S166" si="352">IF(AND(H166=2,I166=1,J166="hp",L166=1,M166=2),",-1","")</f>
        <v/>
      </c>
      <c r="T166" s="561" t="str">
        <f t="shared" ref="T166" si="353">IF(AND(H166=2,I166=1,J166="hp",L166=1,M166=1),",(最大气血-hp)/最大气血*100","")</f>
        <v/>
      </c>
      <c r="U166" s="561" t="str">
        <f t="shared" ref="U166" si="354">IF(AND(H166=2,I166=1,J166="hp,(hp/气血值)&lt;=0.2",L166=1,M166=3),"气血值*1006","")</f>
        <v/>
      </c>
      <c r="V166" s="561" t="str">
        <f t="shared" ref="V166" si="355">IF(AND(H166=1,I166=0,J166=0,L166=1,M166=3),"-(hp*0.1)","")</f>
        <v/>
      </c>
    </row>
    <row r="167" spans="1:22" x14ac:dyDescent="0.25">
      <c r="A167" s="561">
        <v>1</v>
      </c>
      <c r="B167" s="561">
        <v>1</v>
      </c>
      <c r="C167" s="561" t="str">
        <f t="shared" ref="C167:C169" si="356">D167&amp;E167&amp;A167</f>
        <v>昭霞别册昼霞凝紫1</v>
      </c>
      <c r="D167" s="225" t="s">
        <v>104</v>
      </c>
      <c r="E167" s="601" t="s">
        <v>108</v>
      </c>
      <c r="F167" s="600" t="s">
        <v>1274</v>
      </c>
      <c r="G167" s="600">
        <f>VLOOKUP(E167,Sheet3!$C:$AP,40,0)*100+IF(A167=1,0,0)+IF(A167=2,1,0)+IF(A167=3,2,0)+IF(A167=4,3,0)</f>
        <v>201110500</v>
      </c>
      <c r="H167" s="600">
        <v>6</v>
      </c>
      <c r="I167" s="600">
        <v>1</v>
      </c>
      <c r="J167" s="600" t="s">
        <v>1275</v>
      </c>
      <c r="K167" s="600"/>
      <c r="L167" s="600">
        <v>1</v>
      </c>
      <c r="M167" s="600">
        <v>1</v>
      </c>
      <c r="N167" s="600" t="str">
        <f t="shared" ref="N167:N169" si="357">Q167&amp;R167&amp;S167&amp;T167&amp;U167&amp;V167</f>
        <v>20111050,1</v>
      </c>
      <c r="O167" s="600">
        <v>0</v>
      </c>
      <c r="P167" s="600">
        <v>-1</v>
      </c>
      <c r="Q167" s="561">
        <f>VLOOKUP(E167,Sheet3!$C:$AP,40,0)*10+IF(B167=1,0,0)+IF(B167=2,1,0)+IF(B167=3,2,0)+IF(B167=4,3,0)</f>
        <v>20111050</v>
      </c>
      <c r="R167" s="561" t="str">
        <f>IF(H167=6,",1","")</f>
        <v>,1</v>
      </c>
      <c r="S167" s="561" t="str">
        <f t="shared" ref="S167:S169" si="358">IF(AND(H167=2,I167=1,J167="hp",L167=1,M167=2),",-1","")</f>
        <v/>
      </c>
      <c r="T167" s="561" t="str">
        <f t="shared" si="312"/>
        <v/>
      </c>
      <c r="U167" s="561" t="str">
        <f t="shared" ref="U167:U169" si="359">IF(AND(H167=2,I167=1,J167="hp,(hp/气血值)&lt;=0.2",L167=1,M167=3),"气血值*1006","")</f>
        <v/>
      </c>
      <c r="V167" s="561" t="str">
        <f t="shared" ref="V167:V169" si="360">IF(AND(H167=1,I167=0,J167=0,L167=1,M167=3),"-(hp*0.1)","")</f>
        <v/>
      </c>
    </row>
    <row r="168" spans="1:22" x14ac:dyDescent="0.25">
      <c r="A168" s="561">
        <v>1</v>
      </c>
      <c r="B168" s="561">
        <v>1</v>
      </c>
      <c r="C168" s="561" t="str">
        <f t="shared" ref="C168" si="361">D168&amp;E168&amp;A168</f>
        <v>昭霞别册层云叠翳1</v>
      </c>
      <c r="D168" s="209" t="s">
        <v>104</v>
      </c>
      <c r="E168" s="217" t="s">
        <v>109</v>
      </c>
      <c r="F168" s="288" t="s">
        <v>1276</v>
      </c>
      <c r="G168" s="288">
        <f>VLOOKUP(E168,Sheet3!$C:$AP,40,0)*100+IF(A168=1,0,0)+IF(A168=2,1,0)+IF(A168=3,2,0)+IF(A168=4,3,0)</f>
        <v>201110600</v>
      </c>
      <c r="H168" s="288">
        <v>3</v>
      </c>
      <c r="I168" s="288">
        <v>1</v>
      </c>
      <c r="J168" s="288" t="s">
        <v>1152</v>
      </c>
      <c r="K168" s="288" t="s">
        <v>1272</v>
      </c>
      <c r="L168" s="288">
        <v>2</v>
      </c>
      <c r="M168" s="288">
        <v>19</v>
      </c>
      <c r="N168" s="288" t="s">
        <v>1277</v>
      </c>
      <c r="O168" s="288">
        <v>0</v>
      </c>
      <c r="P168" s="288">
        <v>-1</v>
      </c>
      <c r="Q168" s="561">
        <f>VLOOKUP(E168,Sheet3!$C:$AP,40,0)*10+IF(B168=1,0,0)+IF(B168=2,1,0)+IF(B168=3,2,0)+IF(B168=4,3,0)</f>
        <v>20111060</v>
      </c>
      <c r="R168" s="561" t="str">
        <f>IF(H168=3,",1","")</f>
        <v>,1</v>
      </c>
      <c r="S168" s="561" t="str">
        <f t="shared" ref="S168" si="362">IF(AND(H168=2,I168=1,J168="hp",L168=1,M168=2),",-1","")</f>
        <v/>
      </c>
      <c r="T168" s="561" t="str">
        <f t="shared" ref="T168" si="363">IF(AND(H168=2,I168=1,J168="hp",L168=1,M168=1),",(最大气血-hp)/最大气血*100","")</f>
        <v/>
      </c>
      <c r="U168" s="561" t="str">
        <f t="shared" ref="U168" si="364">IF(AND(H168=2,I168=1,J168="hp,(hp/气血值)&lt;=0.2",L168=1,M168=3),"气血值*1006","")</f>
        <v/>
      </c>
      <c r="V168" s="561" t="str">
        <f t="shared" ref="V168" si="365">IF(AND(H168=1,I168=0,J168=0,L168=1,M168=3),"-(hp*0.1)","")</f>
        <v/>
      </c>
    </row>
    <row r="169" spans="1:22" x14ac:dyDescent="0.25">
      <c r="A169" s="561">
        <v>1</v>
      </c>
      <c r="B169" s="561">
        <v>1</v>
      </c>
      <c r="C169" s="561" t="str">
        <f t="shared" si="356"/>
        <v>昭霞别册霞清曜阳1</v>
      </c>
      <c r="D169" s="209" t="s">
        <v>104</v>
      </c>
      <c r="E169" s="217" t="s">
        <v>110</v>
      </c>
      <c r="F169" s="288" t="s">
        <v>1273</v>
      </c>
      <c r="G169" s="288">
        <f>VLOOKUP(E169,Sheet3!$C:$AP,40,0)*100+IF(A169=1,0,0)+IF(A169=2,1,0)+IF(A169=3,2,0)+IF(A169=4,3,0)</f>
        <v>201110700</v>
      </c>
      <c r="H169" s="288">
        <v>1</v>
      </c>
      <c r="I169" s="288">
        <v>0</v>
      </c>
      <c r="J169" s="288">
        <v>0</v>
      </c>
      <c r="K169" s="288"/>
      <c r="L169" s="288">
        <v>1</v>
      </c>
      <c r="M169" s="288">
        <v>1</v>
      </c>
      <c r="N169" s="288" t="str">
        <f t="shared" si="357"/>
        <v>20111070,1</v>
      </c>
      <c r="O169" s="288">
        <v>0</v>
      </c>
      <c r="P169" s="288">
        <v>-1</v>
      </c>
      <c r="Q169" s="561">
        <f>VLOOKUP(E169,Sheet3!$C:$AP,40,0)*10+IF(B169=1,0,0)+IF(B169=2,1,0)+IF(B169=3,2,0)+IF(B169=4,3,0)</f>
        <v>20111070</v>
      </c>
      <c r="R169" s="561" t="str">
        <f>IF(H169=1,",1","")</f>
        <v>,1</v>
      </c>
      <c r="S169" s="561" t="str">
        <f t="shared" si="358"/>
        <v/>
      </c>
      <c r="T169" s="561" t="str">
        <f t="shared" si="312"/>
        <v/>
      </c>
      <c r="U169" s="561" t="str">
        <f t="shared" si="359"/>
        <v/>
      </c>
      <c r="V169" s="561" t="str">
        <f t="shared" si="360"/>
        <v/>
      </c>
    </row>
    <row r="170" spans="1:22" x14ac:dyDescent="0.25">
      <c r="A170" s="561">
        <v>1</v>
      </c>
      <c r="B170" s="561">
        <v>1</v>
      </c>
      <c r="C170" s="561" t="str">
        <f t="shared" ref="C170" si="366">D170&amp;E170&amp;A170</f>
        <v>昭霞别册紫气凝1</v>
      </c>
      <c r="D170" s="209" t="s">
        <v>104</v>
      </c>
      <c r="E170" s="217" t="s">
        <v>111</v>
      </c>
      <c r="F170" s="288"/>
      <c r="G170" s="288">
        <f>VLOOKUP(E170,Sheet3!$C:$AP,40,0)*100+IF(A170=1,0,0)+IF(A170=2,1,0)+IF(A170=3,2,0)+IF(A170=4,3,0)</f>
        <v>201110900</v>
      </c>
      <c r="H170" s="288">
        <v>1</v>
      </c>
      <c r="I170" s="288">
        <v>0</v>
      </c>
      <c r="J170" s="288">
        <v>0</v>
      </c>
      <c r="K170" s="288"/>
      <c r="L170" s="288">
        <v>1</v>
      </c>
      <c r="M170" s="288">
        <v>1</v>
      </c>
      <c r="N170" s="288" t="str">
        <f t="shared" ref="N170" si="367">Q170&amp;R170&amp;S170&amp;T170&amp;U170&amp;V170</f>
        <v>20111090,1</v>
      </c>
      <c r="O170" s="288">
        <v>0</v>
      </c>
      <c r="P170" s="288">
        <v>-1</v>
      </c>
      <c r="Q170" s="561">
        <f>VLOOKUP(E170,Sheet3!$C:$AP,40,0)*10+IF(B170=1,0,0)+IF(B170=2,1,0)+IF(B170=3,2,0)+IF(B170=4,3,0)</f>
        <v>20111090</v>
      </c>
      <c r="R170" s="561" t="str">
        <f>IF(H170=1,",1","")</f>
        <v>,1</v>
      </c>
      <c r="S170" s="561" t="str">
        <f t="shared" ref="S170" si="368">IF(AND(H170=2,I170=1,J170="hp",L170=1,M170=2),",-1","")</f>
        <v/>
      </c>
      <c r="T170" s="561" t="str">
        <f t="shared" ref="T170" si="369">IF(AND(H170=2,I170=1,J170="hp",L170=1,M170=1),",(最大气血-hp)/最大气血*100","")</f>
        <v/>
      </c>
      <c r="U170" s="561" t="str">
        <f t="shared" ref="U170" si="370">IF(AND(H170=2,I170=1,J170="hp,(hp/气血值)&lt;=0.2",L170=1,M170=3),"气血值*1006","")</f>
        <v/>
      </c>
      <c r="V170" s="561" t="str">
        <f t="shared" ref="V170" si="371">IF(AND(H170=1,I170=0,J170=0,L170=1,M170=3),"-(hp*0.1)","")</f>
        <v/>
      </c>
    </row>
    <row r="171" spans="1:22" x14ac:dyDescent="0.25">
      <c r="A171" s="561">
        <v>1</v>
      </c>
      <c r="B171" s="561">
        <v>1</v>
      </c>
      <c r="C171" s="561" t="str">
        <f t="shared" ref="C171:C172" si="372">D171&amp;E171&amp;A171</f>
        <v>昭霞别册东难言1</v>
      </c>
      <c r="D171" s="209" t="s">
        <v>104</v>
      </c>
      <c r="E171" s="217" t="s">
        <v>997</v>
      </c>
      <c r="F171" s="288" t="s">
        <v>1278</v>
      </c>
      <c r="G171" s="288">
        <f>VLOOKUP(E171,Sheet3!$C:$AP,40,0)*100+IF(A171=1,0,0)+IF(A171=2,1,0)+IF(A171=3,2,0)+IF(A171=4,3,0)</f>
        <v>201111000</v>
      </c>
      <c r="H171" s="288">
        <v>6</v>
      </c>
      <c r="I171" s="288">
        <v>1</v>
      </c>
      <c r="J171" s="600" t="s">
        <v>1275</v>
      </c>
      <c r="K171" s="288"/>
      <c r="L171" s="288">
        <v>1</v>
      </c>
      <c r="M171" s="288">
        <v>1</v>
      </c>
      <c r="N171" s="288" t="str">
        <f t="shared" ref="N171:N172" si="373">Q171&amp;R171&amp;S171&amp;T171&amp;U171&amp;V171</f>
        <v>20111100,1</v>
      </c>
      <c r="O171" s="288">
        <v>0</v>
      </c>
      <c r="P171" s="288">
        <v>-1</v>
      </c>
      <c r="Q171" s="561">
        <f>VLOOKUP(E171,Sheet3!$C:$AP,40,0)*10+IF(B171=1,0,0)+IF(B171=2,1,0)+IF(B171=3,2,0)+IF(B171=4,3,0)</f>
        <v>20111100</v>
      </c>
      <c r="R171" s="561" t="str">
        <f>IF(H171=6,",1","")</f>
        <v>,1</v>
      </c>
      <c r="S171" s="561" t="str">
        <f t="shared" ref="S171:S172" si="374">IF(AND(H171=2,I171=1,J171="hp",L171=1,M171=2),",-1","")</f>
        <v/>
      </c>
      <c r="T171" s="561" t="str">
        <f t="shared" ref="T171:T172" si="375">IF(AND(H171=2,I171=1,J171="hp",L171=1,M171=1),",(最大气血-hp)/最大气血*100","")</f>
        <v/>
      </c>
      <c r="U171" s="561" t="str">
        <f t="shared" ref="U171:U172" si="376">IF(AND(H171=2,I171=1,J171="hp,(hp/气血值)&lt;=0.2",L171=1,M171=3),"气血值*1006","")</f>
        <v/>
      </c>
      <c r="V171" s="561" t="str">
        <f t="shared" ref="V171:V172" si="377">IF(AND(H171=1,I171=0,J171=0,L171=1,M171=3),"-(hp*0.1)","")</f>
        <v/>
      </c>
    </row>
    <row r="172" spans="1:22" x14ac:dyDescent="0.25">
      <c r="A172" s="561">
        <v>1</v>
      </c>
      <c r="B172" s="561">
        <v>1</v>
      </c>
      <c r="C172" s="561" t="str">
        <f t="shared" si="372"/>
        <v>昭霞别册荡尘世1</v>
      </c>
      <c r="D172" s="209" t="s">
        <v>104</v>
      </c>
      <c r="E172" s="288" t="s">
        <v>998</v>
      </c>
      <c r="F172" s="288" t="s">
        <v>1279</v>
      </c>
      <c r="G172" s="288">
        <f>VLOOKUP(E172,Sheet3!$C:$AP,40,0)*100+IF(A172=1,0,0)+IF(A172=2,1,0)+IF(A172=3,2,0)+IF(A172=4,3,0)</f>
        <v>201111100</v>
      </c>
      <c r="H172" s="288">
        <v>3</v>
      </c>
      <c r="I172" s="288">
        <v>1</v>
      </c>
      <c r="J172" s="288" t="s">
        <v>1245</v>
      </c>
      <c r="K172" s="288" t="s">
        <v>1270</v>
      </c>
      <c r="L172" s="288">
        <v>2</v>
      </c>
      <c r="M172" s="288">
        <v>1</v>
      </c>
      <c r="N172" s="288" t="str">
        <f t="shared" si="373"/>
        <v>20111110,1</v>
      </c>
      <c r="O172" s="288">
        <v>0</v>
      </c>
      <c r="P172" s="288">
        <v>-1</v>
      </c>
      <c r="Q172" s="561">
        <f>VLOOKUP(E172,Sheet3!$C:$AP,40,0)*10+IF(B172=1,0,0)+IF(B172=2,1,0)+IF(B172=3,2,0)+IF(B172=4,3,0)</f>
        <v>20111110</v>
      </c>
      <c r="R172" s="561" t="str">
        <f>IF(H172=3,",1","")</f>
        <v>,1</v>
      </c>
      <c r="S172" s="561" t="str">
        <f t="shared" si="374"/>
        <v/>
      </c>
      <c r="T172" s="561" t="str">
        <f t="shared" si="375"/>
        <v/>
      </c>
      <c r="U172" s="561" t="str">
        <f t="shared" si="376"/>
        <v/>
      </c>
      <c r="V172" s="561" t="str">
        <f t="shared" si="377"/>
        <v/>
      </c>
    </row>
    <row r="173" spans="1:22" x14ac:dyDescent="0.25">
      <c r="A173" s="561">
        <v>1</v>
      </c>
      <c r="B173" s="561">
        <v>1</v>
      </c>
      <c r="C173" s="561" t="str">
        <f t="shared" si="3"/>
        <v>禅音狮子吼轰雷贯耳1</v>
      </c>
      <c r="D173" s="34" t="s">
        <v>112</v>
      </c>
      <c r="E173" s="250" t="s">
        <v>1280</v>
      </c>
      <c r="F173" s="250"/>
      <c r="G173" s="250">
        <f>VLOOKUP(E173,Sheet3!$C:$AP,40,0)*100+IF(A173=1,0,0)+IF(A173=2,1,0)+IF(A173=3,2,0)+IF(A173=4,3,0)</f>
        <v>201120100</v>
      </c>
      <c r="H173" s="250">
        <v>1</v>
      </c>
      <c r="I173" s="250">
        <v>0</v>
      </c>
      <c r="J173" s="250">
        <v>0</v>
      </c>
      <c r="K173" s="250"/>
      <c r="L173" s="250">
        <v>1</v>
      </c>
      <c r="M173" s="250">
        <v>1</v>
      </c>
      <c r="N173" s="250" t="str">
        <f t="shared" si="4"/>
        <v/>
      </c>
      <c r="O173" s="250">
        <v>0</v>
      </c>
      <c r="P173" s="250">
        <v>-1</v>
      </c>
      <c r="Q173" s="561"/>
      <c r="R173" s="561"/>
      <c r="S173" s="561" t="str">
        <f t="shared" si="6"/>
        <v/>
      </c>
      <c r="T173" s="561" t="str">
        <f t="shared" si="312"/>
        <v/>
      </c>
      <c r="U173" s="561" t="str">
        <f t="shared" si="8"/>
        <v/>
      </c>
      <c r="V173" s="561" t="str">
        <f t="shared" si="313"/>
        <v/>
      </c>
    </row>
    <row r="174" spans="1:22" x14ac:dyDescent="0.25">
      <c r="A174" s="561">
        <v>1</v>
      </c>
      <c r="B174" s="561">
        <v>1</v>
      </c>
      <c r="C174" s="561" t="str">
        <f t="shared" ref="C174:C192" si="378">D174&amp;E174&amp;A174</f>
        <v>禅音狮子吼乍破天光1</v>
      </c>
      <c r="D174" s="34" t="s">
        <v>112</v>
      </c>
      <c r="E174" s="250" t="s">
        <v>113</v>
      </c>
      <c r="F174" s="250" t="s">
        <v>1281</v>
      </c>
      <c r="G174" s="250">
        <f>VLOOKUP(E174,Sheet3!$C:$AP,40,0)*100+IF(A174=1,0,0)+IF(A174=2,1,0)+IF(A174=3,2,0)+IF(A174=4,3,0)</f>
        <v>201120200</v>
      </c>
      <c r="H174" s="250">
        <v>1</v>
      </c>
      <c r="I174" s="250">
        <v>0</v>
      </c>
      <c r="J174" s="250">
        <v>0</v>
      </c>
      <c r="K174" s="250"/>
      <c r="L174" s="250">
        <v>1</v>
      </c>
      <c r="M174" s="250">
        <v>1</v>
      </c>
      <c r="N174" s="250" t="str">
        <f t="shared" ref="N174:N175" si="379">Q174&amp;R174&amp;S174&amp;T174&amp;U174&amp;V174</f>
        <v>20112020,1</v>
      </c>
      <c r="O174" s="250">
        <v>0</v>
      </c>
      <c r="P174" s="250">
        <v>-1</v>
      </c>
      <c r="Q174" s="561">
        <f>VLOOKUP(E174,Sheet3!$C:$AP,40,0)*10+IF(B174=1,0,0)+IF(B174=2,1,0)+IF(B174=3,2,0)+IF(B174=4,3,0)</f>
        <v>20112020</v>
      </c>
      <c r="R174" s="561" t="str">
        <f t="shared" ref="R174:R210" si="380">IF(H174=1,",1","")</f>
        <v>,1</v>
      </c>
      <c r="S174" s="561" t="str">
        <f t="shared" ref="S174:S192" si="381">IF(AND(H174=2,I174=1,J174="hp",L174=1,M174=2),",-1","")</f>
        <v/>
      </c>
      <c r="T174" s="561" t="str">
        <f t="shared" si="312"/>
        <v/>
      </c>
      <c r="U174" s="561" t="str">
        <f t="shared" ref="U174:U192" si="382">IF(AND(H174=2,I174=1,J174="hp,(hp/气血值)&lt;=0.2",L174=1,M174=3),"气血值*1006","")</f>
        <v/>
      </c>
      <c r="V174" s="561" t="str">
        <f t="shared" ref="V174:V192" si="383">IF(AND(H174=1,I174=0,J174=0,L174=1,M174=3),"-(hp*0.1)","")</f>
        <v/>
      </c>
    </row>
    <row r="175" spans="1:22" x14ac:dyDescent="0.25">
      <c r="A175" s="561">
        <v>1</v>
      </c>
      <c r="B175" s="561">
        <v>1</v>
      </c>
      <c r="C175" s="561" t="str">
        <f t="shared" si="378"/>
        <v>禅音狮子吼暮鼓晨钟1</v>
      </c>
      <c r="D175" s="34" t="s">
        <v>112</v>
      </c>
      <c r="E175" s="250" t="s">
        <v>114</v>
      </c>
      <c r="F175" s="250" t="s">
        <v>1282</v>
      </c>
      <c r="G175" s="250">
        <f>VLOOKUP(E175,Sheet3!$C:$AP,40,0)*100+IF(A175=1,0,0)+IF(A175=2,1,0)+IF(A175=3,2,0)+IF(A175=4,3,0)</f>
        <v>201120300</v>
      </c>
      <c r="H175" s="250">
        <v>1</v>
      </c>
      <c r="I175" s="250">
        <v>0</v>
      </c>
      <c r="J175" s="250">
        <v>0</v>
      </c>
      <c r="K175" s="250"/>
      <c r="L175" s="250">
        <v>1</v>
      </c>
      <c r="M175" s="250">
        <v>1</v>
      </c>
      <c r="N175" s="250" t="str">
        <f t="shared" si="379"/>
        <v>20112030,1</v>
      </c>
      <c r="O175" s="250">
        <v>0</v>
      </c>
      <c r="P175" s="250">
        <v>-1</v>
      </c>
      <c r="Q175" s="561">
        <f>VLOOKUP(E175,Sheet3!$C:$AP,40,0)*10+IF(B175=1,0,0)+IF(B175=2,1,0)+IF(B175=3,2,0)+IF(B175=4,3,0)</f>
        <v>20112030</v>
      </c>
      <c r="R175" s="561" t="str">
        <f t="shared" si="380"/>
        <v>,1</v>
      </c>
      <c r="S175" s="561" t="str">
        <f t="shared" si="381"/>
        <v/>
      </c>
      <c r="T175" s="561" t="str">
        <f t="shared" si="312"/>
        <v/>
      </c>
      <c r="U175" s="561" t="str">
        <f t="shared" si="382"/>
        <v/>
      </c>
      <c r="V175" s="561" t="str">
        <f t="shared" si="383"/>
        <v/>
      </c>
    </row>
    <row r="176" spans="1:22" x14ac:dyDescent="0.25">
      <c r="A176" s="561">
        <v>1</v>
      </c>
      <c r="B176" s="561">
        <v>1</v>
      </c>
      <c r="C176" s="561" t="str">
        <f t="shared" ref="C176" si="384">D176&amp;E176&amp;A176</f>
        <v>禅音狮子吼啸傲湖山1</v>
      </c>
      <c r="D176" s="34" t="s">
        <v>112</v>
      </c>
      <c r="E176" s="290" t="s">
        <v>115</v>
      </c>
      <c r="F176" s="250" t="s">
        <v>1283</v>
      </c>
      <c r="G176" s="250">
        <f>VLOOKUP(E176,Sheet3!$C:$AP,40,0)*100+IF(A176=1,0,0)+IF(A176=2,1,0)+IF(A176=3,2,0)+IF(A176=4,3,0)</f>
        <v>201120400</v>
      </c>
      <c r="H176" s="250">
        <v>1</v>
      </c>
      <c r="I176" s="250">
        <v>0</v>
      </c>
      <c r="J176" s="250">
        <v>0</v>
      </c>
      <c r="K176" s="250"/>
      <c r="L176" s="250">
        <v>1</v>
      </c>
      <c r="M176" s="250">
        <v>1</v>
      </c>
      <c r="N176" s="250" t="str">
        <f t="shared" ref="N176" si="385">Q176&amp;R176&amp;S176&amp;T176&amp;U176&amp;V176</f>
        <v>20112040,1</v>
      </c>
      <c r="O176" s="250">
        <v>0</v>
      </c>
      <c r="P176" s="250">
        <v>-1</v>
      </c>
      <c r="Q176" s="561">
        <f>VLOOKUP(E176,Sheet3!$C:$AP,40,0)*10+IF(B176=1,0,0)+IF(B176=2,1,0)+IF(B176=3,2,0)+IF(B176=4,3,0)</f>
        <v>20112040</v>
      </c>
      <c r="R176" s="561" t="str">
        <f t="shared" ref="R176" si="386">IF(H176=1,",1","")</f>
        <v>,1</v>
      </c>
      <c r="S176" s="561" t="str">
        <f t="shared" ref="S176" si="387">IF(AND(H176=2,I176=1,J176="hp",L176=1,M176=2),",-1","")</f>
        <v/>
      </c>
      <c r="T176" s="561" t="str">
        <f t="shared" ref="T176" si="388">IF(AND(H176=2,I176=1,J176="hp",L176=1,M176=1),",(最大气血-hp)/最大气血*100","")</f>
        <v/>
      </c>
      <c r="U176" s="561" t="str">
        <f t="shared" ref="U176" si="389">IF(AND(H176=2,I176=1,J176="hp,(hp/气血值)&lt;=0.2",L176=1,M176=3),"气血值*1006","")</f>
        <v/>
      </c>
      <c r="V176" s="561" t="str">
        <f t="shared" ref="V176" si="390">IF(AND(H176=1,I176=0,J176=0,L176=1,M176=3),"-(hp*0.1)","")</f>
        <v/>
      </c>
    </row>
    <row r="177" spans="1:22" s="556" customFormat="1" x14ac:dyDescent="0.25">
      <c r="A177" s="561">
        <v>1</v>
      </c>
      <c r="B177" s="561">
        <v>1</v>
      </c>
      <c r="C177" s="561" t="str">
        <f t="shared" ref="C177" si="391">D177&amp;E177&amp;A177</f>
        <v>禅音狮子吼驱雷掣电1</v>
      </c>
      <c r="D177" s="34" t="s">
        <v>112</v>
      </c>
      <c r="E177" s="250" t="s">
        <v>116</v>
      </c>
      <c r="F177" s="250" t="s">
        <v>1284</v>
      </c>
      <c r="G177" s="250">
        <f>VLOOKUP(E177,Sheet3!$C:$AP,40,0)*100+IF(A177=1,0,0)+IF(A177=2,1,0)+IF(A177=3,2,0)+IF(A177=4,3,0)</f>
        <v>201120500</v>
      </c>
      <c r="H177" s="250">
        <v>8</v>
      </c>
      <c r="I177" s="250">
        <v>1</v>
      </c>
      <c r="J177" s="250">
        <v>2011201</v>
      </c>
      <c r="K177" s="250"/>
      <c r="L177" s="250">
        <v>1</v>
      </c>
      <c r="M177" s="250">
        <v>6</v>
      </c>
      <c r="N177" s="250">
        <v>10</v>
      </c>
      <c r="O177" s="250">
        <v>0</v>
      </c>
      <c r="P177" s="250">
        <v>-1</v>
      </c>
      <c r="Q177" s="561">
        <f>VLOOKUP(E177,Sheet3!$C:$AP,40,0)*10+IF(B177=1,0,0)+IF(B177=2,1,0)+IF(B177=3,2,0)+IF(B177=4,3,0)</f>
        <v>20112050</v>
      </c>
      <c r="R177" s="561" t="str">
        <f>IF(H177=8,",1","")</f>
        <v>,1</v>
      </c>
      <c r="S177" s="696" t="str">
        <f t="shared" ref="S177:S180" si="392">IF(AND(H177=2,I177=1,J177="hp",L177=1,M177=2),",-1","")</f>
        <v/>
      </c>
      <c r="T177" s="696" t="str">
        <f t="shared" si="312"/>
        <v/>
      </c>
      <c r="U177" s="696" t="str">
        <f t="shared" ref="U177" si="393">IF(AND(H177=2,I177=1,J177="hp,(hp/气血值)&lt;=0.2",L177=1,M177=3),"气血值*1006","")</f>
        <v/>
      </c>
      <c r="V177" s="696" t="str">
        <f t="shared" ref="V177" si="394">IF(AND(H177=1,I177=0,J177=0,L177=1,M177=3),"-(hp*0.1)","")</f>
        <v/>
      </c>
    </row>
    <row r="178" spans="1:22" s="556" customFormat="1" x14ac:dyDescent="0.25">
      <c r="A178" s="561">
        <v>1</v>
      </c>
      <c r="B178" s="561">
        <v>1</v>
      </c>
      <c r="C178" s="561" t="str">
        <f t="shared" ref="C178:C180" si="395">D178&amp;E178&amp;A178</f>
        <v>禅音狮子吼摧枯折腐1</v>
      </c>
      <c r="D178" s="34" t="s">
        <v>112</v>
      </c>
      <c r="E178" s="290" t="s">
        <v>117</v>
      </c>
      <c r="F178" s="250" t="s">
        <v>1285</v>
      </c>
      <c r="G178" s="250">
        <f>VLOOKUP(E178,Sheet3!$C:$AP,40,0)*100+IF(A178=1,0,0)+IF(A178=2,1,0)+IF(A178=3,2,0)+IF(A178=4,3,0)</f>
        <v>201120600</v>
      </c>
      <c r="H178" s="250">
        <v>8</v>
      </c>
      <c r="I178" s="250">
        <v>1</v>
      </c>
      <c r="J178" s="250">
        <v>2011201</v>
      </c>
      <c r="K178" s="250"/>
      <c r="L178" s="250">
        <v>1</v>
      </c>
      <c r="M178" s="250">
        <v>1</v>
      </c>
      <c r="N178" s="250" t="str">
        <f t="shared" ref="N178:N180" si="396">Q178&amp;R178&amp;S178&amp;T178&amp;U178&amp;V178</f>
        <v>20112060,1</v>
      </c>
      <c r="O178" s="250">
        <v>0</v>
      </c>
      <c r="P178" s="250">
        <v>-1</v>
      </c>
      <c r="Q178" s="561">
        <f>VLOOKUP(E178,Sheet3!$C:$AP,40,0)*10+IF(B178=1,0,0)+IF(B178=2,1,0)+IF(B178=3,2,0)+IF(B178=4,3,0)</f>
        <v>20112060</v>
      </c>
      <c r="R178" s="561" t="str">
        <f>IF(H178=8,",1","")</f>
        <v>,1</v>
      </c>
      <c r="S178" s="561" t="str">
        <f t="shared" si="392"/>
        <v/>
      </c>
      <c r="T178" s="696" t="str">
        <f t="shared" ref="T178:T180" si="397">IF(AND(H178=2,I178=1,J178="hp",L178=1,M178=1),",(最大气血-hp)/最大气血*100","")</f>
        <v/>
      </c>
      <c r="U178" s="696" t="str">
        <f t="shared" ref="U178:U180" si="398">IF(AND(H178=2,I178=1,J178="hp,(hp/气血值)&lt;=0.2",L178=1,M178=3),"气血值*1006","")</f>
        <v/>
      </c>
      <c r="V178" s="696" t="str">
        <f t="shared" ref="V178:V180" si="399">IF(AND(H178=1,I178=0,J178=0,L178=1,M178=3),"-(hp*0.1)","")</f>
        <v/>
      </c>
    </row>
    <row r="179" spans="1:22" x14ac:dyDescent="0.25">
      <c r="A179" s="561">
        <v>1</v>
      </c>
      <c r="B179" s="561">
        <v>1</v>
      </c>
      <c r="C179" s="561" t="str">
        <f t="shared" ref="C179" si="400">D179&amp;E179&amp;A179</f>
        <v>禅音狮子吼奔雷谲云1</v>
      </c>
      <c r="D179" s="34" t="s">
        <v>112</v>
      </c>
      <c r="E179" s="290" t="s">
        <v>118</v>
      </c>
      <c r="F179" s="250" t="s">
        <v>1286</v>
      </c>
      <c r="G179" s="250">
        <f>VLOOKUP(E179,Sheet3!$C:$AP,40,0)*100+IF(A179=1,0,0)+IF(A179=2,1,0)+IF(A179=3,2,0)+IF(A179=4,3,0)</f>
        <v>201120700</v>
      </c>
      <c r="H179" s="250">
        <v>3</v>
      </c>
      <c r="I179" s="250">
        <v>1</v>
      </c>
      <c r="J179" s="250" t="s">
        <v>1245</v>
      </c>
      <c r="K179" s="250" t="s">
        <v>1287</v>
      </c>
      <c r="L179" s="250">
        <v>2</v>
      </c>
      <c r="M179" s="250">
        <v>1</v>
      </c>
      <c r="N179" s="250" t="str">
        <f t="shared" ref="N179" si="401">Q179&amp;R179&amp;S179&amp;T179&amp;U179&amp;V179</f>
        <v>20112070,1</v>
      </c>
      <c r="O179" s="250">
        <v>0</v>
      </c>
      <c r="P179" s="250">
        <v>-1</v>
      </c>
      <c r="Q179" s="561">
        <f>VLOOKUP(E179,Sheet3!$C:$AP,40,0)*10+IF(B179=1,0,0)+IF(B179=2,1,0)+IF(B179=3,2,0)+IF(B179=4,3,0)</f>
        <v>20112070</v>
      </c>
      <c r="R179" s="561" t="str">
        <f>IF(H179=3,",1","")</f>
        <v>,1</v>
      </c>
      <c r="S179" s="561" t="str">
        <f t="shared" ref="S179" si="402">IF(AND(H179=2,I179=1,J179="hp",L179=1,M179=2),",-1","")</f>
        <v/>
      </c>
      <c r="T179" s="561" t="str">
        <f t="shared" ref="T179" si="403">IF(AND(H179=2,I179=1,J179="hp",L179=1,M179=1),",(最大气血-hp)/最大气血*100","")</f>
        <v/>
      </c>
      <c r="U179" s="561" t="str">
        <f t="shared" ref="U179" si="404">IF(AND(H179=2,I179=1,J179="hp,(hp/气血值)&lt;=0.2",L179=1,M179=3),"气血值*1006","")</f>
        <v/>
      </c>
      <c r="V179" s="561" t="str">
        <f t="shared" ref="V179" si="405">IF(AND(H179=1,I179=0,J179=0,L179=1,M179=3),"-(hp*0.1)","")</f>
        <v/>
      </c>
    </row>
    <row r="180" spans="1:22" x14ac:dyDescent="0.25">
      <c r="A180" s="561">
        <v>1</v>
      </c>
      <c r="B180" s="561">
        <v>1</v>
      </c>
      <c r="C180" s="561" t="str">
        <f t="shared" si="395"/>
        <v>禅音狮子吼龙吟虎啸1</v>
      </c>
      <c r="D180" s="34" t="s">
        <v>112</v>
      </c>
      <c r="E180" s="290" t="s">
        <v>119</v>
      </c>
      <c r="F180" s="250" t="s">
        <v>1288</v>
      </c>
      <c r="G180" s="250">
        <f>VLOOKUP(E180,Sheet3!$C:$AP,40,0)*100+IF(A180=1,0,0)+IF(A180=2,1,0)+IF(A180=3,2,0)+IF(A180=4,3,0)</f>
        <v>201120800</v>
      </c>
      <c r="H180" s="250">
        <v>1</v>
      </c>
      <c r="I180" s="250">
        <v>0</v>
      </c>
      <c r="J180" s="250">
        <v>0</v>
      </c>
      <c r="K180" s="250"/>
      <c r="L180" s="250">
        <v>1</v>
      </c>
      <c r="M180" s="250">
        <v>1</v>
      </c>
      <c r="N180" s="250" t="str">
        <f t="shared" si="396"/>
        <v>20112080,1</v>
      </c>
      <c r="O180" s="250">
        <v>0</v>
      </c>
      <c r="P180" s="250">
        <v>-1</v>
      </c>
      <c r="Q180" s="561">
        <f>VLOOKUP(E180,Sheet3!$C:$AP,40,0)*10+IF(B180=1,0,0)+IF(B180=2,1,0)+IF(B180=3,2,0)+IF(B180=4,3,0)</f>
        <v>20112080</v>
      </c>
      <c r="R180" s="561" t="str">
        <f t="shared" ref="R180" si="406">IF(H180=1,",1","")</f>
        <v>,1</v>
      </c>
      <c r="S180" s="561" t="str">
        <f t="shared" si="392"/>
        <v/>
      </c>
      <c r="T180" s="561" t="str">
        <f t="shared" si="397"/>
        <v/>
      </c>
      <c r="U180" s="561" t="str">
        <f t="shared" si="398"/>
        <v/>
      </c>
      <c r="V180" s="561" t="str">
        <f t="shared" si="399"/>
        <v/>
      </c>
    </row>
    <row r="181" spans="1:22" x14ac:dyDescent="0.25">
      <c r="A181" s="561">
        <v>2</v>
      </c>
      <c r="B181" s="561">
        <v>2</v>
      </c>
      <c r="C181" s="561" t="str">
        <f t="shared" ref="C181:C184" si="407">D181&amp;E181&amp;A181</f>
        <v>禅音狮子吼龙吟虎啸2</v>
      </c>
      <c r="D181" s="34" t="s">
        <v>112</v>
      </c>
      <c r="E181" s="290" t="s">
        <v>119</v>
      </c>
      <c r="F181" s="250" t="s">
        <v>1289</v>
      </c>
      <c r="G181" s="250">
        <f>VLOOKUP(E181,Sheet3!$C:$AP,40,0)*100+IF(A181=1,0,0)+IF(A181=2,1,0)+IF(A181=3,2,0)+IF(A181=4,3,0)</f>
        <v>201120801</v>
      </c>
      <c r="H181" s="250">
        <v>3</v>
      </c>
      <c r="I181" s="250">
        <v>1</v>
      </c>
      <c r="J181" s="250" t="s">
        <v>1245</v>
      </c>
      <c r="K181" s="250" t="s">
        <v>1287</v>
      </c>
      <c r="L181" s="250">
        <v>2</v>
      </c>
      <c r="M181" s="250">
        <v>1</v>
      </c>
      <c r="N181" s="250" t="str">
        <f t="shared" ref="N181:N183" si="408">Q181&amp;R181&amp;S181&amp;T181&amp;U181&amp;V181</f>
        <v>20112081,1</v>
      </c>
      <c r="O181" s="250">
        <v>0</v>
      </c>
      <c r="P181" s="250">
        <v>-1</v>
      </c>
      <c r="Q181" s="561">
        <f>VLOOKUP(E181,Sheet3!$C:$AP,40,0)*10+IF(B181=1,0,0)+IF(B181=2,1,0)+IF(B181=3,2,0)+IF(B181=4,3,0)</f>
        <v>20112081</v>
      </c>
      <c r="R181" s="561" t="str">
        <f>IF(H181=3,",1","")</f>
        <v>,1</v>
      </c>
      <c r="S181" s="561" t="str">
        <f t="shared" ref="S181:S184" si="409">IF(AND(H181=2,I181=1,J181="hp",L181=1,M181=2),",-1","")</f>
        <v/>
      </c>
      <c r="T181" s="561" t="str">
        <f t="shared" ref="T181:T184" si="410">IF(AND(H181=2,I181=1,J181="hp",L181=1,M181=1),",(最大气血-hp)/最大气血*100","")</f>
        <v/>
      </c>
      <c r="U181" s="561" t="str">
        <f t="shared" ref="U181:U184" si="411">IF(AND(H181=2,I181=1,J181="hp,(hp/气血值)&lt;=0.2",L181=1,M181=3),"气血值*1006","")</f>
        <v/>
      </c>
      <c r="V181" s="561" t="str">
        <f t="shared" ref="V181:V184" si="412">IF(AND(H181=1,I181=0,J181=0,L181=1,M181=3),"-(hp*0.1)","")</f>
        <v/>
      </c>
    </row>
    <row r="182" spans="1:22" x14ac:dyDescent="0.25">
      <c r="A182" s="561">
        <v>1</v>
      </c>
      <c r="B182" s="561">
        <v>1</v>
      </c>
      <c r="C182" s="561" t="str">
        <f t="shared" si="407"/>
        <v>禅音狮子吼罗汉相1</v>
      </c>
      <c r="D182" s="34" t="s">
        <v>112</v>
      </c>
      <c r="E182" s="290" t="s">
        <v>120</v>
      </c>
      <c r="F182" s="250"/>
      <c r="G182" s="250">
        <f>VLOOKUP(E182,Sheet3!$C:$AP,40,0)*100+IF(A182=1,0,0)+IF(A182=2,1,0)+IF(A182=3,2,0)+IF(A182=4,3,0)</f>
        <v>201120900</v>
      </c>
      <c r="H182" s="250">
        <v>1</v>
      </c>
      <c r="I182" s="250">
        <v>0</v>
      </c>
      <c r="J182" s="250">
        <v>0</v>
      </c>
      <c r="K182" s="250"/>
      <c r="L182" s="250">
        <v>1</v>
      </c>
      <c r="M182" s="250">
        <v>1</v>
      </c>
      <c r="N182" s="250" t="str">
        <f t="shared" si="408"/>
        <v>20112090,1</v>
      </c>
      <c r="O182" s="250">
        <v>0</v>
      </c>
      <c r="P182" s="250">
        <v>-1</v>
      </c>
      <c r="Q182" s="561">
        <f>VLOOKUP(E182,Sheet3!$C:$AP,40,0)*10+IF(B182=1,0,0)+IF(B182=2,1,0)+IF(B182=3,2,0)+IF(B182=4,3,0)</f>
        <v>20112090</v>
      </c>
      <c r="R182" s="561" t="str">
        <f t="shared" ref="R182" si="413">IF(H182=1,",1","")</f>
        <v>,1</v>
      </c>
      <c r="S182" s="561" t="str">
        <f t="shared" si="409"/>
        <v/>
      </c>
      <c r="T182" s="561" t="str">
        <f t="shared" si="410"/>
        <v/>
      </c>
      <c r="U182" s="561" t="str">
        <f t="shared" si="411"/>
        <v/>
      </c>
      <c r="V182" s="561" t="str">
        <f t="shared" si="412"/>
        <v/>
      </c>
    </row>
    <row r="183" spans="1:22" x14ac:dyDescent="0.25">
      <c r="A183" s="561">
        <v>1</v>
      </c>
      <c r="B183" s="561">
        <v>1</v>
      </c>
      <c r="C183" s="561" t="str">
        <f t="shared" si="407"/>
        <v>禅音狮子吼佛音鸣1</v>
      </c>
      <c r="D183" s="34" t="s">
        <v>112</v>
      </c>
      <c r="E183" s="290" t="s">
        <v>999</v>
      </c>
      <c r="F183" s="250" t="s">
        <v>1288</v>
      </c>
      <c r="G183" s="250">
        <f>VLOOKUP(E183,Sheet3!$C:$AP,40,0)*100+IF(A183=1,0,0)+IF(A183=2,1,0)+IF(A183=3,2,0)+IF(A183=4,3,0)</f>
        <v>201121000</v>
      </c>
      <c r="H183" s="250">
        <v>1</v>
      </c>
      <c r="I183" s="250">
        <v>0</v>
      </c>
      <c r="J183" s="250">
        <v>0</v>
      </c>
      <c r="K183" s="250"/>
      <c r="L183" s="250">
        <v>1</v>
      </c>
      <c r="M183" s="250">
        <v>1</v>
      </c>
      <c r="N183" s="250" t="str">
        <f t="shared" si="408"/>
        <v>20112100,1</v>
      </c>
      <c r="O183" s="250">
        <v>0</v>
      </c>
      <c r="P183" s="250">
        <v>-1</v>
      </c>
      <c r="Q183" s="561">
        <f>VLOOKUP(E183,Sheet3!$C:$AP,40,0)*10+IF(B183=1,0,0)+IF(B183=2,1,0)+IF(B183=3,2,0)+IF(B183=4,3,0)</f>
        <v>20112100</v>
      </c>
      <c r="R183" s="561" t="str">
        <f t="shared" ref="R183" si="414">IF(H183=1,",1","")</f>
        <v>,1</v>
      </c>
      <c r="S183" s="561" t="str">
        <f t="shared" si="409"/>
        <v/>
      </c>
      <c r="T183" s="561" t="str">
        <f t="shared" si="410"/>
        <v/>
      </c>
      <c r="U183" s="561" t="str">
        <f t="shared" si="411"/>
        <v/>
      </c>
      <c r="V183" s="561" t="str">
        <f t="shared" si="412"/>
        <v/>
      </c>
    </row>
    <row r="184" spans="1:22" s="556" customFormat="1" x14ac:dyDescent="0.25">
      <c r="A184" s="561">
        <v>1</v>
      </c>
      <c r="B184" s="561">
        <v>1</v>
      </c>
      <c r="C184" s="561" t="str">
        <f t="shared" si="407"/>
        <v>禅音狮子吼长慈悲1</v>
      </c>
      <c r="D184" s="34" t="s">
        <v>112</v>
      </c>
      <c r="E184" s="250" t="s">
        <v>1000</v>
      </c>
      <c r="F184" s="250" t="s">
        <v>1284</v>
      </c>
      <c r="G184" s="250">
        <f>VLOOKUP(E184,Sheet3!$C:$AP,40,0)*100+IF(A184=1,0,0)+IF(A184=2,1,0)+IF(A184=3,2,0)+IF(A184=4,3,0)</f>
        <v>201121100</v>
      </c>
      <c r="H184" s="250">
        <v>8</v>
      </c>
      <c r="I184" s="250">
        <v>1</v>
      </c>
      <c r="J184" s="250">
        <v>2011201</v>
      </c>
      <c r="K184" s="250"/>
      <c r="L184" s="250">
        <v>1</v>
      </c>
      <c r="M184" s="250">
        <v>6</v>
      </c>
      <c r="N184" s="250">
        <v>50</v>
      </c>
      <c r="O184" s="250">
        <v>0</v>
      </c>
      <c r="P184" s="250">
        <v>-1</v>
      </c>
      <c r="Q184" s="561">
        <f>VLOOKUP(E184,Sheet3!$C:$AP,40,0)*10+IF(B184=1,0,0)+IF(B184=2,1,0)+IF(B184=3,2,0)+IF(B184=4,3,0)</f>
        <v>20112110</v>
      </c>
      <c r="R184" s="561" t="str">
        <f>IF(H184=8,",1","")</f>
        <v>,1</v>
      </c>
      <c r="S184" s="696" t="str">
        <f t="shared" si="409"/>
        <v/>
      </c>
      <c r="T184" s="696" t="str">
        <f t="shared" si="410"/>
        <v/>
      </c>
      <c r="U184" s="696" t="str">
        <f t="shared" si="411"/>
        <v/>
      </c>
      <c r="V184" s="696" t="str">
        <f t="shared" si="412"/>
        <v/>
      </c>
    </row>
    <row r="185" spans="1:22" x14ac:dyDescent="0.25">
      <c r="A185" s="561">
        <v>1</v>
      </c>
      <c r="B185" s="561">
        <v>1</v>
      </c>
      <c r="C185" s="561" t="str">
        <f t="shared" si="378"/>
        <v>金钟护体罩无漏金钟1</v>
      </c>
      <c r="D185" s="701" t="s">
        <v>121</v>
      </c>
      <c r="E185" s="606" t="s">
        <v>122</v>
      </c>
      <c r="F185" s="606" t="s">
        <v>1290</v>
      </c>
      <c r="G185" s="606">
        <f>VLOOKUP(E185,Sheet3!$C:$AP,40,0)*100+IF(A185=1,0,0)+IF(A185=2,1,0)+IF(A185=3,2,0)+IF(A185=4,3,0)</f>
        <v>201130100</v>
      </c>
      <c r="H185" s="606">
        <v>1</v>
      </c>
      <c r="I185" s="606">
        <v>0</v>
      </c>
      <c r="J185" s="606">
        <v>0</v>
      </c>
      <c r="K185" s="606"/>
      <c r="L185" s="606">
        <v>1</v>
      </c>
      <c r="M185" s="606">
        <v>8</v>
      </c>
      <c r="N185" s="606">
        <v>2</v>
      </c>
      <c r="O185" s="606">
        <v>0</v>
      </c>
      <c r="P185" s="606">
        <v>-1</v>
      </c>
      <c r="Q185" s="561">
        <f>VLOOKUP(E185,Sheet3!$C:$AP,40,0)*10+IF(B185=1,0,0)+IF(B185=2,1,0)+IF(B185=3,2,0)+IF(B185=4,3,0)</f>
        <v>20113010</v>
      </c>
      <c r="R185" s="561" t="str">
        <f t="shared" ref="R185:R193" si="415">IF(H185=1,",1","")</f>
        <v>,1</v>
      </c>
      <c r="S185" s="561" t="str">
        <f t="shared" si="381"/>
        <v/>
      </c>
      <c r="T185" s="561" t="str">
        <f t="shared" si="312"/>
        <v/>
      </c>
      <c r="U185" s="561" t="str">
        <f t="shared" si="382"/>
        <v/>
      </c>
      <c r="V185" s="561" t="str">
        <f t="shared" si="383"/>
        <v/>
      </c>
    </row>
    <row r="186" spans="1:22" x14ac:dyDescent="0.25">
      <c r="A186" s="561">
        <v>2</v>
      </c>
      <c r="B186" s="561">
        <v>2</v>
      </c>
      <c r="C186" s="561" t="str">
        <f t="shared" ref="C186:C191" si="416">D186&amp;E186&amp;A186</f>
        <v>金钟护体罩无漏金钟2</v>
      </c>
      <c r="D186" s="701" t="s">
        <v>121</v>
      </c>
      <c r="E186" s="606" t="s">
        <v>122</v>
      </c>
      <c r="F186" s="606" t="s">
        <v>1291</v>
      </c>
      <c r="G186" s="606">
        <f>VLOOKUP(E186,Sheet3!$C:$AP,40,0)*100+IF(A186=1,0,0)+IF(A186=2,1,0)+IF(A186=3,2,0)+IF(A186=4,3,0)</f>
        <v>201130101</v>
      </c>
      <c r="H186" s="606">
        <v>8</v>
      </c>
      <c r="I186" s="606">
        <v>1</v>
      </c>
      <c r="J186" s="606">
        <v>2011301</v>
      </c>
      <c r="K186" s="606"/>
      <c r="L186" s="606">
        <v>1</v>
      </c>
      <c r="M186" s="606">
        <v>1</v>
      </c>
      <c r="N186" s="606" t="str">
        <f t="shared" ref="N186:N187" si="417">Q186&amp;R186&amp;S186&amp;T186&amp;U186&amp;V186</f>
        <v>20113011,1</v>
      </c>
      <c r="O186" s="606">
        <v>0</v>
      </c>
      <c r="P186" s="606">
        <v>-1</v>
      </c>
      <c r="Q186" s="561">
        <f>VLOOKUP(E186,Sheet3!$C:$AP,40,0)*10+IF(B186=1,0,0)+IF(B186=2,1,0)+IF(B186=3,2,0)+IF(B186=4,3,0)</f>
        <v>20113011</v>
      </c>
      <c r="R186" s="561" t="str">
        <f>IF(H186=8,",1","")</f>
        <v>,1</v>
      </c>
      <c r="S186" s="561" t="str">
        <f t="shared" ref="S186:S191" si="418">IF(AND(H186=2,I186=1,J186="hp",L186=1,M186=2),",-1","")</f>
        <v/>
      </c>
      <c r="T186" s="561" t="str">
        <f t="shared" si="312"/>
        <v/>
      </c>
      <c r="U186" s="561" t="str">
        <f t="shared" ref="U186:U191" si="419">IF(AND(H186=2,I186=1,J186="hp,(hp/气血值)&lt;=0.2",L186=1,M186=3),"气血值*1006","")</f>
        <v/>
      </c>
      <c r="V186" s="561" t="str">
        <f t="shared" ref="V186:V191" si="420">IF(AND(H186=1,I186=0,J186=0,L186=1,M186=3),"-(hp*0.1)","")</f>
        <v/>
      </c>
    </row>
    <row r="187" spans="1:22" x14ac:dyDescent="0.25">
      <c r="A187" s="561">
        <v>2</v>
      </c>
      <c r="B187" s="561">
        <v>1</v>
      </c>
      <c r="C187" s="561" t="str">
        <f t="shared" si="416"/>
        <v>金钟护体罩金沉共音2</v>
      </c>
      <c r="D187" s="701" t="s">
        <v>121</v>
      </c>
      <c r="E187" s="606" t="s">
        <v>123</v>
      </c>
      <c r="F187" s="606" t="s">
        <v>1292</v>
      </c>
      <c r="G187" s="606">
        <f>VLOOKUP(E187,Sheet3!$C:$AP,40,0)*100+IF(A187=1,0,0)+IF(A187=2,1,0)+IF(A187=3,2,0)+IF(A187=4,3,0)</f>
        <v>201130201</v>
      </c>
      <c r="H187" s="606">
        <v>1</v>
      </c>
      <c r="I187" s="606">
        <v>0</v>
      </c>
      <c r="J187" s="606">
        <v>0</v>
      </c>
      <c r="K187" s="606"/>
      <c r="L187" s="606">
        <v>1</v>
      </c>
      <c r="M187" s="606">
        <v>1</v>
      </c>
      <c r="N187" s="606" t="str">
        <f t="shared" si="417"/>
        <v>20113020,1</v>
      </c>
      <c r="O187" s="606">
        <v>0</v>
      </c>
      <c r="P187" s="606">
        <v>-1</v>
      </c>
      <c r="Q187" s="561">
        <f>VLOOKUP(E187,Sheet3!$C:$AP,40,0)*10+IF(B187=1,0,0)+IF(B187=2,1,0)+IF(B187=3,2,0)+IF(B187=4,3,0)</f>
        <v>20113020</v>
      </c>
      <c r="R187" s="561" t="str">
        <f t="shared" ref="R187" si="421">IF(H187=1,",1","")</f>
        <v>,1</v>
      </c>
      <c r="S187" s="561" t="str">
        <f t="shared" si="418"/>
        <v/>
      </c>
      <c r="T187" s="561" t="str">
        <f t="shared" si="312"/>
        <v/>
      </c>
      <c r="U187" s="561" t="str">
        <f t="shared" si="419"/>
        <v/>
      </c>
      <c r="V187" s="561" t="str">
        <f t="shared" si="420"/>
        <v/>
      </c>
    </row>
    <row r="188" spans="1:22" x14ac:dyDescent="0.25">
      <c r="A188" s="561">
        <v>1</v>
      </c>
      <c r="B188" s="561">
        <v>1</v>
      </c>
      <c r="C188" s="561" t="str">
        <f t="shared" si="416"/>
        <v>金钟护体罩至刚至鸣1</v>
      </c>
      <c r="D188" s="701" t="s">
        <v>121</v>
      </c>
      <c r="E188" s="334" t="s">
        <v>124</v>
      </c>
      <c r="F188" s="606" t="s">
        <v>1293</v>
      </c>
      <c r="G188" s="333">
        <f>VLOOKUP(E188,Sheet3!$C:$AP,40,0)*100+IF(A188=1,0,0)+IF(A188=2,1,0)+IF(A188=3,2,0)+IF(A188=4,3,0)</f>
        <v>201130300</v>
      </c>
      <c r="H188" s="333">
        <v>2</v>
      </c>
      <c r="I188" s="333">
        <v>1</v>
      </c>
      <c r="J188" s="333" t="s">
        <v>1294</v>
      </c>
      <c r="K188" s="333"/>
      <c r="L188" s="333">
        <v>3</v>
      </c>
      <c r="M188" s="333">
        <v>2</v>
      </c>
      <c r="N188" s="333" t="str">
        <f>Q188&amp;R188</f>
        <v>20113030,1</v>
      </c>
      <c r="O188" s="333">
        <v>0</v>
      </c>
      <c r="P188" s="333">
        <v>-1</v>
      </c>
      <c r="Q188" s="561">
        <f>VLOOKUP(E188,Sheet3!$C:$AP,40,0)*10+IF(B188=1,0,0)+IF(B188=2,1,0)+IF(B188=3,2,0)+IF(B188=4,3,0)</f>
        <v>20113030</v>
      </c>
      <c r="R188" s="561" t="str">
        <f>IF(H188=2,",1","")</f>
        <v>,1</v>
      </c>
      <c r="S188" s="561" t="str">
        <f t="shared" si="418"/>
        <v/>
      </c>
      <c r="T188" s="561" t="str">
        <f t="shared" si="312"/>
        <v/>
      </c>
      <c r="U188" s="561" t="str">
        <f t="shared" si="419"/>
        <v/>
      </c>
      <c r="V188" s="561" t="str">
        <f t="shared" si="420"/>
        <v/>
      </c>
    </row>
    <row r="189" spans="1:22" x14ac:dyDescent="0.25">
      <c r="A189" s="561">
        <v>2</v>
      </c>
      <c r="B189" s="561">
        <v>1</v>
      </c>
      <c r="C189" s="561" t="str">
        <f t="shared" si="416"/>
        <v>金钟护体罩至刚至鸣2</v>
      </c>
      <c r="D189" s="701" t="s">
        <v>121</v>
      </c>
      <c r="E189" s="334" t="s">
        <v>124</v>
      </c>
      <c r="F189" s="606" t="s">
        <v>1295</v>
      </c>
      <c r="G189" s="333">
        <f>VLOOKUP(E189,Sheet3!$C:$AP,40,0)*100+IF(A189=1,0,0)+IF(A189=2,1,0)+IF(A189=3,2,0)+IF(A189=4,3,0)</f>
        <v>201130301</v>
      </c>
      <c r="H189" s="333">
        <v>2</v>
      </c>
      <c r="I189" s="333">
        <v>1</v>
      </c>
      <c r="J189" s="333" t="s">
        <v>1178</v>
      </c>
      <c r="K189" s="333"/>
      <c r="L189" s="333">
        <v>3</v>
      </c>
      <c r="M189" s="333">
        <v>1</v>
      </c>
      <c r="N189" s="333" t="str">
        <f>Q189&amp;R189</f>
        <v>20113030,1</v>
      </c>
      <c r="O189" s="333">
        <v>0</v>
      </c>
      <c r="P189" s="333">
        <v>-1</v>
      </c>
      <c r="Q189" s="561">
        <f>VLOOKUP(E189,Sheet3!$C:$AP,40,0)*10+IF(B189=1,0,0)+IF(B189=2,1,0)+IF(B189=3,2,0)+IF(B189=4,3,0)</f>
        <v>20113030</v>
      </c>
      <c r="R189" s="561" t="str">
        <f>IF(H189=2,",1","")</f>
        <v>,1</v>
      </c>
      <c r="S189" s="561" t="str">
        <f t="shared" si="418"/>
        <v/>
      </c>
      <c r="T189" s="561" t="str">
        <f t="shared" si="312"/>
        <v/>
      </c>
      <c r="U189" s="561" t="str">
        <f t="shared" si="419"/>
        <v/>
      </c>
      <c r="V189" s="561" t="str">
        <f t="shared" si="420"/>
        <v/>
      </c>
    </row>
    <row r="190" spans="1:22" x14ac:dyDescent="0.25">
      <c r="A190" s="561">
        <v>3</v>
      </c>
      <c r="B190" s="561">
        <v>2</v>
      </c>
      <c r="C190" s="561" t="str">
        <f t="shared" si="416"/>
        <v>金钟护体罩至刚至鸣3</v>
      </c>
      <c r="D190" s="701" t="s">
        <v>121</v>
      </c>
      <c r="E190" s="334" t="s">
        <v>124</v>
      </c>
      <c r="F190" s="333" t="s">
        <v>1296</v>
      </c>
      <c r="G190" s="333">
        <f>VLOOKUP(E190,Sheet3!$C:$AP,40,0)*100+IF(A190=1,0,0)+IF(A190=2,1,0)+IF(A190=3,2,0)+IF(A190=4,3,0)</f>
        <v>201130302</v>
      </c>
      <c r="H190" s="333">
        <v>1</v>
      </c>
      <c r="I190" s="333">
        <v>0</v>
      </c>
      <c r="J190" s="333"/>
      <c r="K190" s="333"/>
      <c r="L190" s="333">
        <v>1</v>
      </c>
      <c r="M190" s="333">
        <v>2</v>
      </c>
      <c r="N190" s="333" t="str">
        <f>Q190&amp;R190</f>
        <v>20113031,1</v>
      </c>
      <c r="O190" s="333">
        <v>0</v>
      </c>
      <c r="P190" s="333">
        <v>-1</v>
      </c>
      <c r="Q190" s="561">
        <f>VLOOKUP(E190,Sheet3!$C:$AP,40,0)*10+IF(B190=1,0,0)+IF(B190=2,1,0)+IF(B190=3,2,0)+IF(B190=4,3,0)</f>
        <v>20113031</v>
      </c>
      <c r="R190" s="561" t="str">
        <f>IF(H190=1,",1","")</f>
        <v>,1</v>
      </c>
      <c r="S190" s="561" t="str">
        <f t="shared" si="418"/>
        <v/>
      </c>
      <c r="T190" s="561" t="str">
        <f t="shared" si="312"/>
        <v/>
      </c>
      <c r="U190" s="561" t="str">
        <f t="shared" si="419"/>
        <v/>
      </c>
      <c r="V190" s="561" t="str">
        <f t="shared" si="420"/>
        <v/>
      </c>
    </row>
    <row r="191" spans="1:22" x14ac:dyDescent="0.25">
      <c r="A191" s="561">
        <v>4</v>
      </c>
      <c r="B191" s="561">
        <v>3</v>
      </c>
      <c r="C191" s="561" t="str">
        <f t="shared" si="416"/>
        <v>金钟护体罩至刚至鸣4</v>
      </c>
      <c r="D191" s="701" t="s">
        <v>121</v>
      </c>
      <c r="E191" s="334" t="s">
        <v>124</v>
      </c>
      <c r="F191" s="333" t="s">
        <v>1297</v>
      </c>
      <c r="G191" s="333">
        <f>VLOOKUP(E191,Sheet3!$C:$AP,40,0)*100+IF(A191=1,0,0)+IF(A191=2,1,0)+IF(A191=3,2,0)+IF(A191=4,3,0)</f>
        <v>201130303</v>
      </c>
      <c r="H191" s="333">
        <v>1</v>
      </c>
      <c r="I191" s="333">
        <v>0</v>
      </c>
      <c r="J191" s="333"/>
      <c r="K191" s="333"/>
      <c r="L191" s="333">
        <v>1</v>
      </c>
      <c r="M191" s="333">
        <v>1</v>
      </c>
      <c r="N191" s="333" t="str">
        <f>Q191&amp;R191</f>
        <v>20113032,1</v>
      </c>
      <c r="O191" s="333">
        <v>0</v>
      </c>
      <c r="P191" s="333">
        <v>-1</v>
      </c>
      <c r="Q191" s="561">
        <f>VLOOKUP(E191,Sheet3!$C:$AP,40,0)*10+IF(B191=1,0,0)+IF(B191=2,1,0)+IF(B191=3,2,0)+IF(B191=4,3,0)</f>
        <v>20113032</v>
      </c>
      <c r="R191" s="561" t="str">
        <f>IF(H191=1,",1","")</f>
        <v>,1</v>
      </c>
      <c r="S191" s="561" t="str">
        <f t="shared" si="418"/>
        <v/>
      </c>
      <c r="T191" s="561" t="str">
        <f t="shared" si="312"/>
        <v/>
      </c>
      <c r="U191" s="561" t="str">
        <f t="shared" si="419"/>
        <v/>
      </c>
      <c r="V191" s="561" t="str">
        <f t="shared" si="420"/>
        <v/>
      </c>
    </row>
    <row r="192" spans="1:22" x14ac:dyDescent="0.25">
      <c r="A192" s="561">
        <v>1</v>
      </c>
      <c r="B192" s="561">
        <v>1</v>
      </c>
      <c r="C192" s="561" t="str">
        <f t="shared" si="378"/>
        <v>金钟护体罩钟鼎不垢1</v>
      </c>
      <c r="D192" s="701" t="s">
        <v>121</v>
      </c>
      <c r="E192" s="606" t="s">
        <v>125</v>
      </c>
      <c r="F192" s="606" t="s">
        <v>1298</v>
      </c>
      <c r="G192" s="606">
        <f>VLOOKUP(E192,Sheet3!$C:$AP,40,0)*100+IF(A192=1,0,0)+IF(A192=2,1,0)+IF(A192=3,2,0)+IF(A192=4,3,0)</f>
        <v>201130400</v>
      </c>
      <c r="H192" s="606">
        <v>1</v>
      </c>
      <c r="I192" s="606">
        <v>0</v>
      </c>
      <c r="J192" s="606"/>
      <c r="K192" s="606"/>
      <c r="L192" s="606">
        <v>1</v>
      </c>
      <c r="M192" s="606">
        <v>8</v>
      </c>
      <c r="N192" s="606">
        <v>1</v>
      </c>
      <c r="O192" s="606">
        <v>0</v>
      </c>
      <c r="P192" s="606">
        <v>-1</v>
      </c>
      <c r="Q192" s="561">
        <f>VLOOKUP(E192,Sheet3!$C:$AP,40,0)*10+IF(B192=1,0,0)+IF(B192=2,1,0)+IF(B192=3,2,0)+IF(B192=4,3,0)</f>
        <v>20113040</v>
      </c>
      <c r="R192" s="561" t="str">
        <f t="shared" si="415"/>
        <v>,1</v>
      </c>
      <c r="S192" s="561" t="str">
        <f t="shared" si="381"/>
        <v/>
      </c>
      <c r="T192" s="561" t="str">
        <f t="shared" si="312"/>
        <v/>
      </c>
      <c r="U192" s="561" t="str">
        <f t="shared" si="382"/>
        <v/>
      </c>
      <c r="V192" s="561" t="str">
        <f t="shared" si="383"/>
        <v/>
      </c>
    </row>
    <row r="193" spans="1:22" x14ac:dyDescent="0.25">
      <c r="A193" s="561">
        <v>2</v>
      </c>
      <c r="B193" s="561">
        <v>1</v>
      </c>
      <c r="C193" s="561" t="str">
        <f t="shared" ref="C193" si="422">D193&amp;E193&amp;A193</f>
        <v>金钟护体罩钟鼎不垢2</v>
      </c>
      <c r="D193" s="701" t="s">
        <v>121</v>
      </c>
      <c r="E193" s="606" t="s">
        <v>125</v>
      </c>
      <c r="F193" s="606" t="s">
        <v>1299</v>
      </c>
      <c r="G193" s="606">
        <f>VLOOKUP(E193,Sheet3!$C:$AP,40,0)*100+IF(A193=1,0,0)+IF(A193=2,1,0)+IF(A193=3,2,0)+IF(A193=4,3,0)</f>
        <v>201130401</v>
      </c>
      <c r="H193" s="606">
        <v>1</v>
      </c>
      <c r="I193" s="606">
        <v>0</v>
      </c>
      <c r="J193" s="606">
        <v>0</v>
      </c>
      <c r="K193" s="606"/>
      <c r="L193" s="606">
        <v>1</v>
      </c>
      <c r="M193" s="606">
        <v>1</v>
      </c>
      <c r="N193" s="606" t="str">
        <f t="shared" ref="N193" si="423">Q193&amp;R193&amp;S193&amp;T193&amp;U193&amp;V193</f>
        <v>20113040,1</v>
      </c>
      <c r="O193" s="606">
        <v>0</v>
      </c>
      <c r="P193" s="606">
        <v>-1</v>
      </c>
      <c r="Q193" s="561">
        <f>VLOOKUP(E193,Sheet3!$C:$AP,40,0)*10+IF(B193=1,0,0)+IF(B193=2,1,0)+IF(B193=3,2,0)+IF(B193=4,3,0)</f>
        <v>20113040</v>
      </c>
      <c r="R193" s="561" t="str">
        <f t="shared" si="415"/>
        <v>,1</v>
      </c>
      <c r="S193" s="561" t="str">
        <f t="shared" ref="S193" si="424">IF(AND(H193=2,I193=1,J193="hp",L193=1,M193=2),",-1","")</f>
        <v/>
      </c>
      <c r="T193" s="561" t="str">
        <f t="shared" si="312"/>
        <v/>
      </c>
      <c r="U193" s="561" t="str">
        <f t="shared" ref="U193" si="425">IF(AND(H193=2,I193=1,J193="hp,(hp/气血值)&lt;=0.2",L193=1,M193=3),"气血值*1006","")</f>
        <v/>
      </c>
      <c r="V193" s="561" t="str">
        <f t="shared" ref="V193" si="426">IF(AND(H193=1,I193=0,J193=0,L193=1,M193=3),"-(hp*0.1)","")</f>
        <v/>
      </c>
    </row>
    <row r="194" spans="1:22" x14ac:dyDescent="0.25">
      <c r="A194" s="561">
        <v>3</v>
      </c>
      <c r="B194" s="561">
        <v>2</v>
      </c>
      <c r="C194" s="561" t="str">
        <f t="shared" ref="C194" si="427">D194&amp;E194&amp;A194</f>
        <v>金钟护体罩钟鼎不垢3</v>
      </c>
      <c r="D194" s="701" t="s">
        <v>121</v>
      </c>
      <c r="E194" s="606" t="s">
        <v>125</v>
      </c>
      <c r="F194" s="606" t="s">
        <v>1273</v>
      </c>
      <c r="G194" s="606">
        <f>VLOOKUP(E194,Sheet3!$C:$AP,40,0)*100+IF(A194=1,0,0)+IF(A194=2,1,0)+IF(A194=3,2,0)+IF(A194=4,3,0)</f>
        <v>201130402</v>
      </c>
      <c r="H194" s="606">
        <v>1</v>
      </c>
      <c r="I194" s="606">
        <v>0</v>
      </c>
      <c r="J194" s="606">
        <v>0</v>
      </c>
      <c r="K194" s="606"/>
      <c r="L194" s="606">
        <v>1</v>
      </c>
      <c r="M194" s="606">
        <v>1</v>
      </c>
      <c r="N194" s="606" t="str">
        <f t="shared" ref="N194" si="428">Q194&amp;R194&amp;S194&amp;T194&amp;U194&amp;V194</f>
        <v>20113041,1</v>
      </c>
      <c r="O194" s="606">
        <v>0</v>
      </c>
      <c r="P194" s="606">
        <v>-1</v>
      </c>
      <c r="Q194" s="561">
        <f>VLOOKUP(E194,Sheet3!$C:$AP,40,0)*10+IF(B194=1,0,0)+IF(B194=2,1,0)+IF(B194=3,2,0)+IF(B194=4,3,0)</f>
        <v>20113041</v>
      </c>
      <c r="R194" s="561" t="str">
        <f t="shared" ref="R194" si="429">IF(H194=1,",1","")</f>
        <v>,1</v>
      </c>
      <c r="S194" s="561" t="str">
        <f t="shared" ref="S194" si="430">IF(AND(H194=2,I194=1,J194="hp",L194=1,M194=2),",-1","")</f>
        <v/>
      </c>
      <c r="T194" s="561" t="str">
        <f t="shared" si="312"/>
        <v/>
      </c>
      <c r="U194" s="561" t="str">
        <f t="shared" ref="U194" si="431">IF(AND(H194=2,I194=1,J194="hp,(hp/气血值)&lt;=0.2",L194=1,M194=3),"气血值*1006","")</f>
        <v/>
      </c>
      <c r="V194" s="561" t="str">
        <f t="shared" ref="V194" si="432">IF(AND(H194=1,I194=0,J194=0,L194=1,M194=3),"-(hp*0.1)","")</f>
        <v/>
      </c>
    </row>
    <row r="195" spans="1:22" x14ac:dyDescent="0.25">
      <c r="A195" s="561">
        <v>1</v>
      </c>
      <c r="B195" s="561">
        <v>1</v>
      </c>
      <c r="C195" s="561" t="str">
        <f t="shared" si="3"/>
        <v>金钟护体罩烁金抵岳1</v>
      </c>
      <c r="D195" s="701" t="s">
        <v>121</v>
      </c>
      <c r="E195" s="606" t="s">
        <v>126</v>
      </c>
      <c r="F195" s="606" t="s">
        <v>1300</v>
      </c>
      <c r="G195" s="606">
        <f>VLOOKUP(E195,Sheet3!$C:$AP,40,0)*100+IF(A195=1,0,0)+IF(A195=2,1,0)+IF(A195=3,2,0)+IF(A195=4,3,0)</f>
        <v>201130500</v>
      </c>
      <c r="H195" s="606">
        <v>1</v>
      </c>
      <c r="I195" s="606">
        <v>0</v>
      </c>
      <c r="J195" s="606">
        <v>0</v>
      </c>
      <c r="K195" s="606"/>
      <c r="L195" s="606">
        <v>1</v>
      </c>
      <c r="M195" s="606">
        <v>1</v>
      </c>
      <c r="N195" s="606" t="str">
        <f t="shared" si="4"/>
        <v>20113050,1</v>
      </c>
      <c r="O195" s="606">
        <v>0</v>
      </c>
      <c r="P195" s="606">
        <v>-1</v>
      </c>
      <c r="Q195" s="561">
        <f>VLOOKUP(E195,Sheet3!$C:$AP,40,0)*10+IF(B195=1,0,0)+IF(B195=2,1,0)+IF(B195=3,2,0)+IF(B195=4,3,0)</f>
        <v>20113050</v>
      </c>
      <c r="R195" s="561" t="str">
        <f t="shared" si="380"/>
        <v>,1</v>
      </c>
      <c r="S195" s="561" t="str">
        <f t="shared" si="6"/>
        <v/>
      </c>
      <c r="T195" s="561" t="str">
        <f t="shared" si="312"/>
        <v/>
      </c>
      <c r="U195" s="561" t="str">
        <f t="shared" si="8"/>
        <v/>
      </c>
      <c r="V195" s="561" t="str">
        <f t="shared" si="313"/>
        <v/>
      </c>
    </row>
    <row r="196" spans="1:22" x14ac:dyDescent="0.25">
      <c r="A196" s="561">
        <v>1</v>
      </c>
      <c r="B196" s="561">
        <v>1</v>
      </c>
      <c r="C196" s="561" t="str">
        <f t="shared" si="3"/>
        <v>金钟护体罩金城汤池1</v>
      </c>
      <c r="D196" s="701" t="s">
        <v>121</v>
      </c>
      <c r="E196" s="606" t="s">
        <v>127</v>
      </c>
      <c r="F196" s="606" t="s">
        <v>1301</v>
      </c>
      <c r="G196" s="606">
        <f>VLOOKUP(E196,Sheet3!$C:$AP,40,0)*100+IF(A196=1,0,0)+IF(A196=2,1,0)+IF(A196=3,2,0)+IF(A196=4,3,0)</f>
        <v>201130600</v>
      </c>
      <c r="H196" s="606">
        <v>1</v>
      </c>
      <c r="I196" s="606">
        <v>0</v>
      </c>
      <c r="J196" s="606">
        <v>0</v>
      </c>
      <c r="K196" s="606"/>
      <c r="L196" s="606">
        <v>1</v>
      </c>
      <c r="M196" s="606">
        <v>1</v>
      </c>
      <c r="N196" s="606" t="str">
        <f t="shared" ref="N196:N210" si="433">Q196&amp;R196&amp;S196&amp;T196&amp;U196&amp;V196</f>
        <v>20113060,1</v>
      </c>
      <c r="O196" s="606">
        <v>0</v>
      </c>
      <c r="P196" s="606">
        <v>-1</v>
      </c>
      <c r="Q196" s="561">
        <f>VLOOKUP(E196,Sheet3!$C:$AP,40,0)*10+IF(B196=1,0,0)+IF(B196=2,1,0)+IF(B196=3,2,0)+IF(B196=4,3,0)</f>
        <v>20113060</v>
      </c>
      <c r="R196" s="561" t="str">
        <f t="shared" si="380"/>
        <v>,1</v>
      </c>
      <c r="S196" s="561" t="str">
        <f t="shared" si="6"/>
        <v/>
      </c>
      <c r="T196" s="561" t="str">
        <f t="shared" si="312"/>
        <v/>
      </c>
      <c r="U196" s="561" t="str">
        <f t="shared" si="8"/>
        <v/>
      </c>
      <c r="V196" s="561" t="str">
        <f t="shared" si="313"/>
        <v/>
      </c>
    </row>
    <row r="197" spans="1:22" x14ac:dyDescent="0.25">
      <c r="A197" s="561">
        <v>1</v>
      </c>
      <c r="B197" s="561">
        <v>1</v>
      </c>
      <c r="C197" s="561" t="str">
        <f t="shared" si="3"/>
        <v>金钟护体罩菩提种1</v>
      </c>
      <c r="D197" s="701" t="s">
        <v>121</v>
      </c>
      <c r="E197" s="606" t="s">
        <v>128</v>
      </c>
      <c r="F197" s="606" t="s">
        <v>1302</v>
      </c>
      <c r="G197" s="606">
        <f>VLOOKUP(E197,Sheet3!$C:$AP,40,0)*100+IF(A197=1,0,0)+IF(A197=2,1,0)+IF(A197=3,2,0)+IF(A197=4,3,0)</f>
        <v>201130700</v>
      </c>
      <c r="H197" s="606">
        <v>1</v>
      </c>
      <c r="I197" s="606">
        <v>0</v>
      </c>
      <c r="J197" s="606">
        <v>0</v>
      </c>
      <c r="K197" s="606"/>
      <c r="L197" s="606">
        <v>1</v>
      </c>
      <c r="M197" s="606">
        <v>8</v>
      </c>
      <c r="N197" s="606">
        <v>1</v>
      </c>
      <c r="O197" s="606">
        <v>0</v>
      </c>
      <c r="P197" s="606">
        <v>-1</v>
      </c>
      <c r="Q197" s="561">
        <f>VLOOKUP(E197,Sheet3!$C:$AP,40,0)*10+IF(B197=1,0,0)+IF(B197=2,1,0)+IF(B197=3,2,0)+IF(B197=4,3,0)</f>
        <v>20113070</v>
      </c>
      <c r="R197" s="561" t="str">
        <f t="shared" si="380"/>
        <v>,1</v>
      </c>
      <c r="S197" s="561" t="str">
        <f t="shared" si="6"/>
        <v/>
      </c>
      <c r="T197" s="561" t="str">
        <f t="shared" si="312"/>
        <v/>
      </c>
      <c r="U197" s="561" t="str">
        <f t="shared" si="8"/>
        <v/>
      </c>
      <c r="V197" s="561" t="str">
        <f t="shared" si="313"/>
        <v/>
      </c>
    </row>
    <row r="198" spans="1:22" x14ac:dyDescent="0.25">
      <c r="A198" s="561">
        <v>2</v>
      </c>
      <c r="B198" s="561">
        <v>1</v>
      </c>
      <c r="C198" s="561" t="str">
        <f t="shared" si="3"/>
        <v>金钟护体罩菩提种2</v>
      </c>
      <c r="D198" s="701" t="s">
        <v>121</v>
      </c>
      <c r="E198" s="606" t="s">
        <v>128</v>
      </c>
      <c r="F198" s="606" t="s">
        <v>1299</v>
      </c>
      <c r="G198" s="606">
        <f>VLOOKUP(E198,Sheet3!$C:$AP,40,0)*100+IF(A198=1,0,0)+IF(A198=2,1,0)+IF(A198=3,2,0)+IF(A198=4,3,0)</f>
        <v>201130701</v>
      </c>
      <c r="H198" s="606">
        <v>1</v>
      </c>
      <c r="I198" s="606">
        <v>0</v>
      </c>
      <c r="J198" s="606">
        <v>0</v>
      </c>
      <c r="K198" s="606"/>
      <c r="L198" s="606">
        <v>1</v>
      </c>
      <c r="M198" s="606">
        <v>1</v>
      </c>
      <c r="N198" s="606" t="str">
        <f t="shared" ref="N198:N199" si="434">Q198&amp;R198&amp;S198&amp;T198&amp;U198&amp;V198</f>
        <v>20113070,1</v>
      </c>
      <c r="O198" s="606">
        <v>0</v>
      </c>
      <c r="P198" s="606">
        <v>-1</v>
      </c>
      <c r="Q198" s="561">
        <f>VLOOKUP(E198,Sheet3!$C:$AP,40,0)*10+IF(B198=1,0,0)+IF(B198=2,1,0)+IF(B198=3,2,0)+IF(B198=4,3,0)</f>
        <v>20113070</v>
      </c>
      <c r="R198" s="561" t="str">
        <f t="shared" si="380"/>
        <v>,1</v>
      </c>
      <c r="S198" s="561" t="str">
        <f t="shared" si="6"/>
        <v/>
      </c>
      <c r="T198" s="561" t="str">
        <f t="shared" si="312"/>
        <v/>
      </c>
      <c r="U198" s="561" t="str">
        <f t="shared" si="8"/>
        <v/>
      </c>
      <c r="V198" s="561" t="str">
        <f t="shared" si="313"/>
        <v/>
      </c>
    </row>
    <row r="199" spans="1:22" x14ac:dyDescent="0.25">
      <c r="A199" s="561">
        <v>3</v>
      </c>
      <c r="B199" s="561">
        <v>2</v>
      </c>
      <c r="C199" s="561" t="str">
        <f t="shared" si="3"/>
        <v>金钟护体罩菩提种3</v>
      </c>
      <c r="D199" s="701" t="s">
        <v>121</v>
      </c>
      <c r="E199" s="606" t="s">
        <v>128</v>
      </c>
      <c r="F199" s="606" t="s">
        <v>1273</v>
      </c>
      <c r="G199" s="606">
        <f>VLOOKUP(E199,Sheet3!$C:$AP,40,0)*100+IF(A199=1,0,0)+IF(A199=2,1,0)+IF(A199=3,2,0)+IF(A199=4,3,0)</f>
        <v>201130702</v>
      </c>
      <c r="H199" s="606">
        <v>1</v>
      </c>
      <c r="I199" s="606">
        <v>0</v>
      </c>
      <c r="J199" s="606">
        <v>0</v>
      </c>
      <c r="K199" s="606"/>
      <c r="L199" s="606">
        <v>1</v>
      </c>
      <c r="M199" s="606">
        <v>1</v>
      </c>
      <c r="N199" s="606" t="str">
        <f t="shared" si="434"/>
        <v>20113071,1</v>
      </c>
      <c r="O199" s="606">
        <v>0</v>
      </c>
      <c r="P199" s="606">
        <v>-1</v>
      </c>
      <c r="Q199" s="561">
        <f>VLOOKUP(E199,Sheet3!$C:$AP,40,0)*10+IF(B199=1,0,0)+IF(B199=2,1,0)+IF(B199=3,2,0)+IF(B199=4,3,0)</f>
        <v>20113071</v>
      </c>
      <c r="R199" s="561" t="str">
        <f t="shared" si="380"/>
        <v>,1</v>
      </c>
      <c r="S199" s="561" t="str">
        <f t="shared" si="6"/>
        <v/>
      </c>
      <c r="T199" s="561" t="str">
        <f t="shared" si="312"/>
        <v/>
      </c>
      <c r="U199" s="561" t="str">
        <f t="shared" si="8"/>
        <v/>
      </c>
      <c r="V199" s="561" t="str">
        <f t="shared" si="313"/>
        <v/>
      </c>
    </row>
    <row r="200" spans="1:22" x14ac:dyDescent="0.25">
      <c r="A200" s="561">
        <v>1</v>
      </c>
      <c r="B200" s="561">
        <v>1</v>
      </c>
      <c r="C200" s="561" t="str">
        <f t="shared" ref="C200:C201" si="435">D200&amp;E200&amp;A200</f>
        <v>金钟护体罩广震钟三音1</v>
      </c>
      <c r="D200" s="701" t="s">
        <v>121</v>
      </c>
      <c r="E200" s="334" t="s">
        <v>129</v>
      </c>
      <c r="F200" s="606" t="s">
        <v>1303</v>
      </c>
      <c r="G200" s="606">
        <f>VLOOKUP(E200,Sheet3!$C:$AP,40,0)*100+IF(A200=1,0,0)+IF(A200=2,1,0)+IF(A200=3,2,0)+IF(A200=4,3,0)</f>
        <v>201130800</v>
      </c>
      <c r="H200" s="606">
        <v>8</v>
      </c>
      <c r="I200" s="606">
        <v>1</v>
      </c>
      <c r="J200" s="606">
        <v>2011301</v>
      </c>
      <c r="K200" s="606"/>
      <c r="L200" s="606">
        <v>1</v>
      </c>
      <c r="M200" s="606">
        <v>1</v>
      </c>
      <c r="N200" s="606" t="str">
        <f t="shared" ref="N200:N201" si="436">Q200&amp;R200&amp;S200&amp;T200&amp;U200&amp;V200</f>
        <v>20113080,1</v>
      </c>
      <c r="O200" s="606">
        <v>0</v>
      </c>
      <c r="P200" s="606">
        <v>-1</v>
      </c>
      <c r="Q200" s="561">
        <f>VLOOKUP(E200,Sheet3!$C:$AP,40,0)*10+IF(B200=1,0,0)+IF(B200=2,1,0)+IF(B200=3,2,0)+IF(B200=4,3,0)</f>
        <v>20113080</v>
      </c>
      <c r="R200" s="561" t="str">
        <f>IF(H200=8,",1","")</f>
        <v>,1</v>
      </c>
      <c r="S200" s="561" t="str">
        <f t="shared" ref="S200:S201" si="437">IF(AND(H200=2,I200=1,J200="hp",L200=1,M200=2),",-1","")</f>
        <v/>
      </c>
      <c r="T200" s="561" t="str">
        <f t="shared" ref="T200:T201" si="438">IF(AND(H200=2,I200=1,J200="hp",L200=1,M200=1),",(最大气血-hp)/最大气血*100","")</f>
        <v/>
      </c>
      <c r="U200" s="561" t="str">
        <f t="shared" ref="U200:U201" si="439">IF(AND(H200=2,I200=1,J200="hp,(hp/气血值)&lt;=0.2",L200=1,M200=3),"气血值*1006","")</f>
        <v/>
      </c>
      <c r="V200" s="561" t="str">
        <f t="shared" ref="V200:V201" si="440">IF(AND(H200=1,I200=0,J200=0,L200=1,M200=3),"-(hp*0.1)","")</f>
        <v/>
      </c>
    </row>
    <row r="201" spans="1:22" x14ac:dyDescent="0.25">
      <c r="A201" s="561">
        <v>2</v>
      </c>
      <c r="B201" s="561">
        <v>2</v>
      </c>
      <c r="C201" s="561" t="str">
        <f t="shared" si="435"/>
        <v>金钟护体罩广震钟三音2</v>
      </c>
      <c r="D201" s="701" t="s">
        <v>121</v>
      </c>
      <c r="E201" s="334" t="s">
        <v>129</v>
      </c>
      <c r="F201" s="606" t="s">
        <v>1304</v>
      </c>
      <c r="G201" s="606">
        <f>VLOOKUP(E201,Sheet3!$C:$AP,40,0)*100+IF(A201=1,0,0)+IF(A201=2,1,0)+IF(A201=3,2,0)+IF(A201=4,3,0)</f>
        <v>201130801</v>
      </c>
      <c r="H201" s="606">
        <v>1</v>
      </c>
      <c r="I201" s="606">
        <v>0</v>
      </c>
      <c r="J201" s="606">
        <v>0</v>
      </c>
      <c r="K201" s="606"/>
      <c r="L201" s="606">
        <v>1</v>
      </c>
      <c r="M201" s="606">
        <v>1</v>
      </c>
      <c r="N201" s="606" t="str">
        <f t="shared" si="436"/>
        <v>20113081,1</v>
      </c>
      <c r="O201" s="606">
        <v>0</v>
      </c>
      <c r="P201" s="606">
        <v>-1</v>
      </c>
      <c r="Q201" s="561">
        <f>VLOOKUP(E201,Sheet3!$C:$AP,40,0)*10+IF(B201=1,0,0)+IF(B201=2,1,0)+IF(B201=3,2,0)+IF(B201=4,3,0)</f>
        <v>20113081</v>
      </c>
      <c r="R201" s="561" t="str">
        <f t="shared" ref="R201" si="441">IF(H201=1,",1","")</f>
        <v>,1</v>
      </c>
      <c r="S201" s="561" t="str">
        <f t="shared" si="437"/>
        <v/>
      </c>
      <c r="T201" s="561" t="str">
        <f t="shared" si="438"/>
        <v/>
      </c>
      <c r="U201" s="561" t="str">
        <f t="shared" si="439"/>
        <v/>
      </c>
      <c r="V201" s="561" t="str">
        <f t="shared" si="440"/>
        <v/>
      </c>
    </row>
    <row r="202" spans="1:22" x14ac:dyDescent="0.25">
      <c r="A202" s="561">
        <v>1</v>
      </c>
      <c r="B202" s="561">
        <v>1</v>
      </c>
      <c r="C202" s="561" t="str">
        <f t="shared" ref="C202:C206" si="442">D202&amp;E202&amp;A202</f>
        <v>金钟护体罩禅合躯1</v>
      </c>
      <c r="D202" s="701" t="s">
        <v>121</v>
      </c>
      <c r="E202" s="334" t="s">
        <v>130</v>
      </c>
      <c r="F202" s="606"/>
      <c r="G202" s="606">
        <f>VLOOKUP(E202,Sheet3!$C:$AP,40,0)*100+IF(A202=1,0,0)+IF(A202=2,1,0)+IF(A202=3,2,0)+IF(A202=4,3,0)</f>
        <v>201130900</v>
      </c>
      <c r="H202" s="606">
        <v>1</v>
      </c>
      <c r="I202" s="606">
        <v>0</v>
      </c>
      <c r="J202" s="606">
        <v>0</v>
      </c>
      <c r="K202" s="606"/>
      <c r="L202" s="606">
        <v>1</v>
      </c>
      <c r="M202" s="606">
        <v>1</v>
      </c>
      <c r="N202" s="606" t="str">
        <f t="shared" ref="N202:N203" si="443">Q202&amp;R202&amp;S202&amp;T202&amp;U202&amp;V202</f>
        <v>20113090,1</v>
      </c>
      <c r="O202" s="606">
        <v>0</v>
      </c>
      <c r="P202" s="606">
        <v>-1</v>
      </c>
      <c r="Q202" s="561">
        <f>VLOOKUP(E202,Sheet3!$C:$AP,40,0)*10+IF(B202=1,0,0)+IF(B202=2,1,0)+IF(B202=3,2,0)+IF(B202=4,3,0)</f>
        <v>20113090</v>
      </c>
      <c r="R202" s="561" t="str">
        <f t="shared" ref="R202:R206" si="444">IF(H202=1,",1","")</f>
        <v>,1</v>
      </c>
      <c r="S202" s="561" t="str">
        <f t="shared" ref="S202:S206" si="445">IF(AND(H202=2,I202=1,J202="hp",L202=1,M202=2),",-1","")</f>
        <v/>
      </c>
      <c r="T202" s="561" t="str">
        <f t="shared" ref="T202:T206" si="446">IF(AND(H202=2,I202=1,J202="hp",L202=1,M202=1),",(最大气血-hp)/最大气血*100","")</f>
        <v/>
      </c>
      <c r="U202" s="561" t="str">
        <f t="shared" ref="U202:U206" si="447">IF(AND(H202=2,I202=1,J202="hp,(hp/气血值)&lt;=0.2",L202=1,M202=3),"气血值*1006","")</f>
        <v/>
      </c>
      <c r="V202" s="561" t="str">
        <f t="shared" ref="V202:V206" si="448">IF(AND(H202=1,I202=0,J202=0,L202=1,M202=3),"-(hp*0.1)","")</f>
        <v/>
      </c>
    </row>
    <row r="203" spans="1:22" x14ac:dyDescent="0.25">
      <c r="A203" s="561">
        <v>1</v>
      </c>
      <c r="B203" s="561">
        <v>1</v>
      </c>
      <c r="C203" s="561" t="str">
        <f t="shared" si="442"/>
        <v>金钟护体罩不败不垢1</v>
      </c>
      <c r="D203" s="701" t="s">
        <v>121</v>
      </c>
      <c r="E203" s="606" t="s">
        <v>1001</v>
      </c>
      <c r="F203" s="606" t="s">
        <v>1273</v>
      </c>
      <c r="G203" s="606">
        <f>VLOOKUP(E203,Sheet3!$C:$AP,40,0)*100+IF(A203=1,0,0)+IF(A203=2,1,0)+IF(A203=3,2,0)+IF(A203=4,3,0)</f>
        <v>201131000</v>
      </c>
      <c r="H203" s="606">
        <v>1</v>
      </c>
      <c r="I203" s="606">
        <v>0</v>
      </c>
      <c r="J203" s="606">
        <v>0</v>
      </c>
      <c r="K203" s="606"/>
      <c r="L203" s="606">
        <v>1</v>
      </c>
      <c r="M203" s="606">
        <v>1</v>
      </c>
      <c r="N203" s="606" t="str">
        <f t="shared" si="443"/>
        <v>20113100,1</v>
      </c>
      <c r="O203" s="606">
        <v>0</v>
      </c>
      <c r="P203" s="606">
        <v>-1</v>
      </c>
      <c r="Q203" s="561">
        <f>VLOOKUP(E203,Sheet3!$C:$AP,40,0)*10+IF(B203=1,0,0)+IF(B203=2,1,0)+IF(B203=3,2,0)+IF(B203=4,3,0)</f>
        <v>20113100</v>
      </c>
      <c r="R203" s="561" t="str">
        <f t="shared" si="444"/>
        <v>,1</v>
      </c>
      <c r="S203" s="561" t="str">
        <f t="shared" si="445"/>
        <v/>
      </c>
      <c r="T203" s="561" t="str">
        <f t="shared" si="446"/>
        <v/>
      </c>
      <c r="U203" s="561" t="str">
        <f t="shared" si="447"/>
        <v/>
      </c>
      <c r="V203" s="561" t="str">
        <f t="shared" si="448"/>
        <v/>
      </c>
    </row>
    <row r="204" spans="1:22" x14ac:dyDescent="0.25">
      <c r="A204" s="561">
        <v>1</v>
      </c>
      <c r="B204" s="561">
        <v>1</v>
      </c>
      <c r="C204" s="561" t="str">
        <f t="shared" si="442"/>
        <v>金钟护体罩不止不灭1</v>
      </c>
      <c r="D204" s="701" t="s">
        <v>121</v>
      </c>
      <c r="E204" s="606" t="s">
        <v>1002</v>
      </c>
      <c r="F204" s="606" t="s">
        <v>1302</v>
      </c>
      <c r="G204" s="606">
        <f>VLOOKUP(E204,Sheet3!$C:$AP,40,0)*100+IF(A204=1,0,0)+IF(A204=2,1,0)+IF(A204=3,2,0)+IF(A204=4,3,0)</f>
        <v>201131100</v>
      </c>
      <c r="H204" s="606">
        <v>1</v>
      </c>
      <c r="I204" s="606">
        <v>0</v>
      </c>
      <c r="J204" s="606">
        <v>0</v>
      </c>
      <c r="K204" s="606"/>
      <c r="L204" s="606">
        <v>1</v>
      </c>
      <c r="M204" s="606">
        <v>8</v>
      </c>
      <c r="N204" s="606">
        <v>1</v>
      </c>
      <c r="O204" s="606">
        <v>0</v>
      </c>
      <c r="P204" s="606">
        <v>-1</v>
      </c>
      <c r="Q204" s="561">
        <f>VLOOKUP(E204,Sheet3!$C:$AP,40,0)*10+IF(B204=1,0,0)+IF(B204=2,1,0)+IF(B204=3,2,0)+IF(B204=4,3,0)</f>
        <v>20113110</v>
      </c>
      <c r="R204" s="561" t="str">
        <f t="shared" si="444"/>
        <v>,1</v>
      </c>
      <c r="S204" s="561" t="str">
        <f t="shared" si="445"/>
        <v/>
      </c>
      <c r="T204" s="561" t="str">
        <f t="shared" si="446"/>
        <v/>
      </c>
      <c r="U204" s="561" t="str">
        <f t="shared" si="447"/>
        <v/>
      </c>
      <c r="V204" s="561" t="str">
        <f t="shared" si="448"/>
        <v/>
      </c>
    </row>
    <row r="205" spans="1:22" x14ac:dyDescent="0.25">
      <c r="A205" s="561">
        <v>2</v>
      </c>
      <c r="B205" s="561">
        <v>1</v>
      </c>
      <c r="C205" s="561" t="str">
        <f t="shared" si="442"/>
        <v>金钟护体罩不止不灭2</v>
      </c>
      <c r="D205" s="701" t="s">
        <v>121</v>
      </c>
      <c r="E205" s="606" t="s">
        <v>1002</v>
      </c>
      <c r="F205" s="606" t="s">
        <v>1299</v>
      </c>
      <c r="G205" s="606">
        <f>VLOOKUP(E205,Sheet3!$C:$AP,40,0)*100+IF(A205=1,0,0)+IF(A205=2,1,0)+IF(A205=3,2,0)+IF(A205=4,3,0)</f>
        <v>201131101</v>
      </c>
      <c r="H205" s="606">
        <v>1</v>
      </c>
      <c r="I205" s="606">
        <v>0</v>
      </c>
      <c r="J205" s="606">
        <v>0</v>
      </c>
      <c r="K205" s="606"/>
      <c r="L205" s="606">
        <v>1</v>
      </c>
      <c r="M205" s="606">
        <v>1</v>
      </c>
      <c r="N205" s="606" t="str">
        <f t="shared" ref="N205" si="449">Q205&amp;R205&amp;S205&amp;T205&amp;U205&amp;V205</f>
        <v>20113110,1</v>
      </c>
      <c r="O205" s="606">
        <v>0</v>
      </c>
      <c r="P205" s="606">
        <v>-1</v>
      </c>
      <c r="Q205" s="561">
        <f>VLOOKUP(E205,Sheet3!$C:$AP,40,0)*10+IF(B205=1,0,0)+IF(B205=2,1,0)+IF(B205=3,2,0)+IF(B205=4,3,0)</f>
        <v>20113110</v>
      </c>
      <c r="R205" s="561" t="str">
        <f t="shared" si="444"/>
        <v>,1</v>
      </c>
      <c r="S205" s="561" t="str">
        <f t="shared" si="445"/>
        <v/>
      </c>
      <c r="T205" s="561" t="str">
        <f t="shared" si="446"/>
        <v/>
      </c>
      <c r="U205" s="561" t="str">
        <f t="shared" si="447"/>
        <v/>
      </c>
      <c r="V205" s="561" t="str">
        <f t="shared" si="448"/>
        <v/>
      </c>
    </row>
    <row r="206" spans="1:22" x14ac:dyDescent="0.25">
      <c r="A206" s="561">
        <v>1</v>
      </c>
      <c r="B206" s="561">
        <v>2</v>
      </c>
      <c r="C206" s="561" t="str">
        <f t="shared" si="442"/>
        <v>太虚无极劲虚实相生1</v>
      </c>
      <c r="D206" s="703" t="s">
        <v>131</v>
      </c>
      <c r="E206" s="605" t="s">
        <v>132</v>
      </c>
      <c r="F206" s="605" t="s">
        <v>1305</v>
      </c>
      <c r="G206" s="605">
        <f>VLOOKUP(E206,Sheet3!$C:$AP,40,0)*100+IF(A206=1,0,0)+IF(A206=2,1,0)+IF(A206=3,2,0)+IF(A206=4,3,0)</f>
        <v>201140100</v>
      </c>
      <c r="H206" s="605">
        <v>1</v>
      </c>
      <c r="I206" s="605">
        <v>0</v>
      </c>
      <c r="J206" s="605">
        <v>0</v>
      </c>
      <c r="K206" s="605"/>
      <c r="L206" s="605">
        <v>1</v>
      </c>
      <c r="M206" s="605">
        <v>4</v>
      </c>
      <c r="N206" s="605">
        <v>2</v>
      </c>
      <c r="O206" s="605">
        <v>0</v>
      </c>
      <c r="P206" s="605">
        <v>1</v>
      </c>
      <c r="Q206" s="561">
        <f>VLOOKUP(E206,Sheet3!$C:$AP,40,0)*10+IF(B206=1,0,0)+IF(B206=2,1,0)+IF(B206=3,2,0)+IF(B206=4,3,0)</f>
        <v>20114011</v>
      </c>
      <c r="R206" s="561" t="str">
        <f t="shared" si="444"/>
        <v>,1</v>
      </c>
      <c r="S206" s="561" t="str">
        <f t="shared" si="445"/>
        <v/>
      </c>
      <c r="T206" s="561" t="str">
        <f t="shared" si="446"/>
        <v/>
      </c>
      <c r="U206" s="561" t="str">
        <f t="shared" si="447"/>
        <v/>
      </c>
      <c r="V206" s="561" t="str">
        <f t="shared" si="448"/>
        <v/>
      </c>
    </row>
    <row r="207" spans="1:22" x14ac:dyDescent="0.25">
      <c r="A207" s="561">
        <v>2</v>
      </c>
      <c r="B207" s="561">
        <v>1</v>
      </c>
      <c r="C207" s="561" t="str">
        <f t="shared" ref="C207:C208" si="450">D207&amp;E207&amp;A207</f>
        <v>太虚无极劲虚实相生2</v>
      </c>
      <c r="D207" s="703" t="s">
        <v>131</v>
      </c>
      <c r="E207" s="605" t="s">
        <v>132</v>
      </c>
      <c r="F207" s="605" t="s">
        <v>1204</v>
      </c>
      <c r="G207" s="605">
        <f>VLOOKUP(E207,Sheet3!$C:$AP,40,0)*100+IF(A207=1,0,0)+IF(A207=2,1,0)+IF(A207=3,2,0)+IF(A207=4,3,0)</f>
        <v>201140101</v>
      </c>
      <c r="H207" s="703">
        <v>1</v>
      </c>
      <c r="I207" s="605">
        <v>0</v>
      </c>
      <c r="J207" s="605">
        <v>0</v>
      </c>
      <c r="K207" s="605"/>
      <c r="L207" s="605">
        <v>1</v>
      </c>
      <c r="M207" s="605">
        <v>1</v>
      </c>
      <c r="N207" s="605" t="str">
        <f t="shared" ref="N207" si="451">Q207&amp;R207&amp;S207&amp;T207&amp;U207&amp;V207</f>
        <v>20114010,1</v>
      </c>
      <c r="O207" s="605">
        <v>0</v>
      </c>
      <c r="P207" s="605">
        <v>-1</v>
      </c>
      <c r="Q207" s="561">
        <f>VLOOKUP(E207,Sheet3!$C:$AP,40,0)*10+IF(B207=1,0,0)+IF(B207=2,1,0)+IF(B207=3,2,0)+IF(B207=4,3,0)</f>
        <v>20114010</v>
      </c>
      <c r="R207" s="561" t="str">
        <f t="shared" si="380"/>
        <v>,1</v>
      </c>
      <c r="S207" s="561"/>
      <c r="T207" s="561"/>
      <c r="U207" s="561"/>
      <c r="V207" s="561"/>
    </row>
    <row r="208" spans="1:22" x14ac:dyDescent="0.25">
      <c r="A208" s="561">
        <v>3</v>
      </c>
      <c r="B208" s="561">
        <v>2</v>
      </c>
      <c r="C208" s="561" t="str">
        <f t="shared" si="450"/>
        <v>太虚无极劲虚实相生3</v>
      </c>
      <c r="D208" s="703" t="s">
        <v>131</v>
      </c>
      <c r="E208" s="605" t="s">
        <v>132</v>
      </c>
      <c r="F208" s="605" t="s">
        <v>1306</v>
      </c>
      <c r="G208" s="605">
        <f>VLOOKUP(E208,Sheet3!$C:$AP,40,0)*100+IF(A208=1,0,0)+IF(A208=2,1,0)+IF(A208=3,2,0)+IF(A208=4,3,0)</f>
        <v>201140102</v>
      </c>
      <c r="H208" s="605">
        <v>1</v>
      </c>
      <c r="I208" s="605">
        <v>0</v>
      </c>
      <c r="J208" s="605">
        <v>0</v>
      </c>
      <c r="K208" s="605"/>
      <c r="L208" s="605">
        <v>1</v>
      </c>
      <c r="M208" s="605">
        <v>1</v>
      </c>
      <c r="N208" s="605" t="str">
        <f t="shared" ref="N208" si="452">Q208&amp;R208&amp;S208&amp;T208&amp;U208&amp;V208</f>
        <v>20114011,1</v>
      </c>
      <c r="O208" s="605">
        <v>0</v>
      </c>
      <c r="P208" s="605">
        <v>-1</v>
      </c>
      <c r="Q208" s="561">
        <f>VLOOKUP(E208,Sheet3!$C:$AP,40,0)*10+IF(B208=1,0,0)+IF(B208=2,1,0)+IF(B208=3,2,0)+IF(B208=4,3,0)</f>
        <v>20114011</v>
      </c>
      <c r="R208" s="561" t="str">
        <f t="shared" si="380"/>
        <v>,1</v>
      </c>
      <c r="S208" s="561" t="str">
        <f t="shared" ref="S208" si="453">IF(AND(H208=2,I208=1,J208="hp",L208=1,M208=2),",-1","")</f>
        <v/>
      </c>
      <c r="T208" s="561" t="str">
        <f>IF(AND(H208=2,I208=1,J208="hp",L208=1,M208=1),",(最大气血-hp)/最大气血*100","")</f>
        <v/>
      </c>
      <c r="U208" s="561" t="str">
        <f t="shared" ref="U208" si="454">IF(AND(H208=2,I208=1,J208="hp,(hp/气血值)&lt;=0.2",L208=1,M208=3),"气血值*1006","")</f>
        <v/>
      </c>
      <c r="V208" s="561" t="str">
        <f t="shared" ref="V208" si="455">IF(AND(H208=1,I208=0,J208=0,L208=1,M208=3),"-(hp*0.1)","")</f>
        <v/>
      </c>
    </row>
    <row r="209" spans="1:22" x14ac:dyDescent="0.25">
      <c r="A209" s="561">
        <v>1</v>
      </c>
      <c r="B209" s="561">
        <v>1</v>
      </c>
      <c r="C209" s="561" t="str">
        <f t="shared" si="3"/>
        <v>太虚无极劲阐幽明微1</v>
      </c>
      <c r="D209" s="703" t="s">
        <v>131</v>
      </c>
      <c r="E209" s="605" t="s">
        <v>133</v>
      </c>
      <c r="F209" s="605" t="s">
        <v>1307</v>
      </c>
      <c r="G209" s="605">
        <f>VLOOKUP(E209,Sheet3!$C:$AP,40,0)*100+IF(A209=1,0,0)+IF(A209=2,1,0)+IF(A209=3,2,0)+IF(A209=4,3,0)</f>
        <v>201140200</v>
      </c>
      <c r="H209" s="703">
        <v>1</v>
      </c>
      <c r="I209" s="605">
        <v>0</v>
      </c>
      <c r="J209" s="605">
        <v>0</v>
      </c>
      <c r="K209" s="605"/>
      <c r="L209" s="605">
        <v>1</v>
      </c>
      <c r="M209" s="605">
        <v>1</v>
      </c>
      <c r="N209" s="605" t="str">
        <f t="shared" ref="N209" si="456">Q209&amp;R209&amp;S209&amp;T209&amp;U209&amp;V209</f>
        <v>20114020,1</v>
      </c>
      <c r="O209" s="605">
        <v>0</v>
      </c>
      <c r="P209" s="605">
        <v>-1</v>
      </c>
      <c r="Q209" s="561">
        <f>VLOOKUP(E209,Sheet3!$C:$AP,40,0)*10+IF(B209=1,0,0)+IF(B209=2,1,0)+IF(B209=3,2,0)+IF(B209=4,3,0)</f>
        <v>20114020</v>
      </c>
      <c r="R209" s="561" t="str">
        <f t="shared" ref="R209" si="457">IF(H209=1,",1","")</f>
        <v>,1</v>
      </c>
      <c r="S209" s="561"/>
      <c r="T209" s="561"/>
      <c r="U209" s="561"/>
      <c r="V209" s="561"/>
    </row>
    <row r="210" spans="1:22" x14ac:dyDescent="0.25">
      <c r="A210" s="561">
        <v>1</v>
      </c>
      <c r="B210" s="561">
        <v>1</v>
      </c>
      <c r="C210" s="561" t="str">
        <f t="shared" ref="C210" si="458">D210&amp;E210&amp;A210</f>
        <v>太虚无极劲为而不争1</v>
      </c>
      <c r="D210" s="703" t="s">
        <v>131</v>
      </c>
      <c r="E210" s="605" t="s">
        <v>134</v>
      </c>
      <c r="F210" s="605" t="s">
        <v>1308</v>
      </c>
      <c r="G210" s="605">
        <f>VLOOKUP(E210,Sheet3!$C:$AP,40,0)*100+IF(A210=1,0,0)+IF(A210=2,1,0)+IF(A210=3,2,0)+IF(A210=4,3,0)</f>
        <v>201140300</v>
      </c>
      <c r="H210" s="703">
        <v>1</v>
      </c>
      <c r="I210" s="605">
        <v>0</v>
      </c>
      <c r="J210" s="605">
        <v>0</v>
      </c>
      <c r="K210" s="605"/>
      <c r="L210" s="605">
        <v>1</v>
      </c>
      <c r="M210" s="605">
        <v>1</v>
      </c>
      <c r="N210" s="605" t="str">
        <f t="shared" si="433"/>
        <v>20114030,1</v>
      </c>
      <c r="O210" s="605">
        <v>0</v>
      </c>
      <c r="P210" s="605">
        <v>-1</v>
      </c>
      <c r="Q210" s="561">
        <f>VLOOKUP(E210,Sheet3!$C:$AP,40,0)*10+IF(B210=1,0,0)+IF(B210=2,1,0)+IF(B210=3,2,0)+IF(B210=4,3,0)</f>
        <v>20114030</v>
      </c>
      <c r="R210" s="561" t="str">
        <f t="shared" si="380"/>
        <v>,1</v>
      </c>
      <c r="S210" s="561"/>
      <c r="T210" s="561"/>
      <c r="U210" s="561"/>
      <c r="V210" s="561"/>
    </row>
    <row r="211" spans="1:22" s="556" customFormat="1" x14ac:dyDescent="0.25">
      <c r="A211" s="561">
        <v>2</v>
      </c>
      <c r="B211" s="561">
        <v>2</v>
      </c>
      <c r="C211" s="561" t="str">
        <f t="shared" si="3"/>
        <v>太虚无极劲见素抱朴2</v>
      </c>
      <c r="D211" s="703" t="s">
        <v>131</v>
      </c>
      <c r="E211" s="605" t="s">
        <v>135</v>
      </c>
      <c r="F211" s="605" t="s">
        <v>1204</v>
      </c>
      <c r="G211" s="605">
        <f>VLOOKUP(E211,Sheet3!$C:$AP,40,0)*100+IF(A211=1,0,0)+IF(A211=2,1,0)+IF(A211=3,2,0)+IF(A211=4,3,0)</f>
        <v>201140401</v>
      </c>
      <c r="H211" s="703">
        <v>1</v>
      </c>
      <c r="I211" s="605">
        <v>0</v>
      </c>
      <c r="J211" s="605">
        <v>0</v>
      </c>
      <c r="K211" s="605"/>
      <c r="L211" s="605">
        <v>1</v>
      </c>
      <c r="M211" s="605">
        <v>1</v>
      </c>
      <c r="N211" s="605" t="str">
        <f t="shared" si="4"/>
        <v>20114041,1</v>
      </c>
      <c r="O211" s="605">
        <v>0</v>
      </c>
      <c r="P211" s="605">
        <v>-1</v>
      </c>
      <c r="Q211" s="696">
        <f>VLOOKUP(E211,Sheet3!$C:$AP,40,0)*10+IF(B211=1,0,0)+IF(B211=2,1,0)+IF(B211=3,2,0)+IF(B211=4,3,0)</f>
        <v>20114041</v>
      </c>
      <c r="R211" s="696" t="str">
        <f t="shared" si="5"/>
        <v>,1</v>
      </c>
      <c r="S211" s="696" t="str">
        <f t="shared" si="6"/>
        <v/>
      </c>
      <c r="T211" s="696" t="str">
        <f>IF(AND(H211=2,I211=1,J211="hp",L211=1,M211=1),",(最大气血-hp)/最大气血*100","")</f>
        <v/>
      </c>
      <c r="U211" s="696" t="str">
        <f t="shared" si="8"/>
        <v/>
      </c>
      <c r="V211" s="696" t="str">
        <f t="shared" si="313"/>
        <v/>
      </c>
    </row>
    <row r="212" spans="1:22" s="556" customFormat="1" x14ac:dyDescent="0.25">
      <c r="A212" s="561">
        <v>3</v>
      </c>
      <c r="B212" s="561">
        <v>4</v>
      </c>
      <c r="C212" s="561" t="str">
        <f t="shared" si="3"/>
        <v>太虚无极劲见素抱朴3</v>
      </c>
      <c r="D212" s="703" t="s">
        <v>131</v>
      </c>
      <c r="E212" s="605" t="s">
        <v>135</v>
      </c>
      <c r="F212" s="605" t="s">
        <v>1305</v>
      </c>
      <c r="G212" s="605">
        <f>VLOOKUP(E212,Sheet3!$C:$AP,40,0)*100+IF(A212=1,0,0)+IF(A212=2,1,0)+IF(A212=3,2,0)+IF(A212=4,3,0)</f>
        <v>201140402</v>
      </c>
      <c r="H212" s="703">
        <v>1</v>
      </c>
      <c r="I212" s="605">
        <v>0</v>
      </c>
      <c r="J212" s="605">
        <v>0</v>
      </c>
      <c r="K212" s="605"/>
      <c r="L212" s="605">
        <v>1</v>
      </c>
      <c r="M212" s="605">
        <v>4</v>
      </c>
      <c r="N212" s="605">
        <v>1</v>
      </c>
      <c r="O212" s="605">
        <v>0</v>
      </c>
      <c r="P212" s="605">
        <v>1</v>
      </c>
      <c r="Q212" s="696">
        <f>VLOOKUP(E212,Sheet3!$C:$AP,40,0)*10+IF(B212=1,0,0)+IF(B212=2,1,0)+IF(B212=3,2,0)+IF(B212=4,3,0)</f>
        <v>20114043</v>
      </c>
      <c r="R212" s="696" t="str">
        <f t="shared" si="5"/>
        <v>,1</v>
      </c>
      <c r="S212" s="696" t="str">
        <f t="shared" si="6"/>
        <v/>
      </c>
      <c r="T212" s="696" t="str">
        <f>IF(AND(H212=2,I212=1,J212="hp",L212=1,M212=1),",(最大气血-hp)/最大气血*100","")</f>
        <v/>
      </c>
      <c r="U212" s="696" t="str">
        <f t="shared" si="8"/>
        <v/>
      </c>
      <c r="V212" s="696" t="str">
        <f t="shared" si="313"/>
        <v/>
      </c>
    </row>
    <row r="213" spans="1:22" s="556" customFormat="1" x14ac:dyDescent="0.25">
      <c r="A213" s="561">
        <v>4</v>
      </c>
      <c r="B213" s="561">
        <v>3</v>
      </c>
      <c r="C213" s="561" t="str">
        <f t="shared" ref="C213:C216" si="459">D213&amp;E213&amp;A213</f>
        <v>太虚无极劲见素抱朴4</v>
      </c>
      <c r="D213" s="703" t="s">
        <v>131</v>
      </c>
      <c r="E213" s="605" t="s">
        <v>135</v>
      </c>
      <c r="F213" s="605" t="s">
        <v>1259</v>
      </c>
      <c r="G213" s="605">
        <f>VLOOKUP(E213,Sheet3!$C:$AP,40,0)*100+IF(A213=1,0,0)+IF(A213=2,1,0)+IF(A213=3,2,0)+IF(A213=4,3,0)</f>
        <v>201140403</v>
      </c>
      <c r="H213" s="703">
        <v>1</v>
      </c>
      <c r="I213" s="605">
        <v>0</v>
      </c>
      <c r="J213" s="605">
        <v>0</v>
      </c>
      <c r="K213" s="605"/>
      <c r="L213" s="605">
        <v>1</v>
      </c>
      <c r="M213" s="605">
        <v>1</v>
      </c>
      <c r="N213" s="605" t="str">
        <f t="shared" si="4"/>
        <v>20114042,1</v>
      </c>
      <c r="O213" s="605">
        <v>0</v>
      </c>
      <c r="P213" s="605">
        <v>-1</v>
      </c>
      <c r="Q213" s="696">
        <f>VLOOKUP(E213,Sheet3!$C:$AP,40,0)*10+IF(B213=1,0,0)+IF(B213=2,1,0)+IF(B213=3,2,0)+IF(B213=4,3,0)</f>
        <v>20114042</v>
      </c>
      <c r="R213" s="696" t="str">
        <f t="shared" ref="R213:R215" si="460">IF(H213=1,",1","")</f>
        <v>,1</v>
      </c>
      <c r="S213" s="696" t="str">
        <f t="shared" ref="S213:S214" si="461">IF(AND(H213=2,I213=1,J213="hp",L213=1,M213=2),",-1","")</f>
        <v/>
      </c>
      <c r="T213" s="696" t="str">
        <f>IF(AND(H213=2,I213=1,J213="hp",L213=1,M213=1),",(最大气血-hp)/最大气血*100","")</f>
        <v/>
      </c>
      <c r="U213" s="696" t="str">
        <f t="shared" ref="U213:U214" si="462">IF(AND(H213=2,I213=1,J213="hp,(hp/气血值)&lt;=0.2",L213=1,M213=3),"气血值*1006","")</f>
        <v/>
      </c>
      <c r="V213" s="696" t="str">
        <f t="shared" ref="V213:V214" si="463">IF(AND(H213=1,I213=0,J213=0,L213=1,M213=3),"-(hp*0.1)","")</f>
        <v/>
      </c>
    </row>
    <row r="214" spans="1:22" x14ac:dyDescent="0.25">
      <c r="A214" s="561">
        <v>5</v>
      </c>
      <c r="B214" s="561">
        <v>4</v>
      </c>
      <c r="C214" s="561" t="str">
        <f t="shared" si="459"/>
        <v>太虚无极劲见素抱朴5</v>
      </c>
      <c r="D214" s="703" t="s">
        <v>131</v>
      </c>
      <c r="E214" s="605" t="s">
        <v>135</v>
      </c>
      <c r="F214" s="288" t="s">
        <v>1273</v>
      </c>
      <c r="G214" s="288">
        <f>VLOOKUP(E214,Sheet3!$C:$AP,40,0)*100+IF(A214=1,0,0)+IF(A214=2,1,0)+IF(A214=3,2,0)+IF(A214=4,3,0)+IF(A214=5,4,0)</f>
        <v>201140404</v>
      </c>
      <c r="H214" s="288">
        <v>1</v>
      </c>
      <c r="I214" s="288">
        <v>0</v>
      </c>
      <c r="J214" s="288">
        <v>0</v>
      </c>
      <c r="K214" s="288"/>
      <c r="L214" s="288">
        <v>1</v>
      </c>
      <c r="M214" s="288">
        <v>1</v>
      </c>
      <c r="N214" s="288" t="str">
        <f>Q214&amp;R214&amp;S214&amp;T214&amp;U214&amp;V214</f>
        <v>20114043,1</v>
      </c>
      <c r="O214" s="288">
        <v>0</v>
      </c>
      <c r="P214" s="288">
        <v>-1</v>
      </c>
      <c r="Q214" s="561">
        <f>VLOOKUP(E214,Sheet3!$C:$AP,40,0)*10+IF(B214=1,0,0)+IF(B214=2,1,0)+IF(B214=3,2,0)+IF(B214=4,3,0)</f>
        <v>20114043</v>
      </c>
      <c r="R214" s="561" t="str">
        <f t="shared" si="460"/>
        <v>,1</v>
      </c>
      <c r="S214" s="561" t="str">
        <f t="shared" si="461"/>
        <v/>
      </c>
      <c r="T214" s="561" t="str">
        <f t="shared" ref="T214" si="464">IF(AND(H214=2,I214=1,J214="hp",L214=1,M214=1),",(最大气血-hp)/最大气血*100","")</f>
        <v/>
      </c>
      <c r="U214" s="561" t="str">
        <f t="shared" si="462"/>
        <v/>
      </c>
      <c r="V214" s="561" t="str">
        <f t="shared" si="463"/>
        <v/>
      </c>
    </row>
    <row r="215" spans="1:22" x14ac:dyDescent="0.25">
      <c r="A215" s="561">
        <v>1</v>
      </c>
      <c r="B215" s="561">
        <v>1</v>
      </c>
      <c r="C215" s="561" t="str">
        <f t="shared" si="459"/>
        <v>太虚无极劲持盈避锐1</v>
      </c>
      <c r="D215" s="703" t="s">
        <v>131</v>
      </c>
      <c r="E215" s="605" t="s">
        <v>136</v>
      </c>
      <c r="F215" s="605" t="s">
        <v>1309</v>
      </c>
      <c r="G215" s="605">
        <f>VLOOKUP(E215,Sheet3!$C:$AP,40,0)*100+IF(A215=1,0,0)+IF(A215=2,1,0)+IF(A215=3,2,0)+IF(A215=4,3,0)</f>
        <v>201140500</v>
      </c>
      <c r="H215" s="703">
        <v>1</v>
      </c>
      <c r="I215" s="605">
        <v>0</v>
      </c>
      <c r="J215" s="605">
        <v>0</v>
      </c>
      <c r="K215" s="605"/>
      <c r="L215" s="605">
        <v>1</v>
      </c>
      <c r="M215" s="605">
        <v>1</v>
      </c>
      <c r="N215" s="605" t="str">
        <f t="shared" si="4"/>
        <v>20114050,1</v>
      </c>
      <c r="O215" s="605">
        <v>0</v>
      </c>
      <c r="P215" s="605">
        <v>-1</v>
      </c>
      <c r="Q215" s="561">
        <f>VLOOKUP(E215,Sheet3!$C:$AP,40,0)*10+IF(B215=1,0,0)+IF(B215=2,1,0)+IF(B215=3,2,0)+IF(B215=4,3,0)</f>
        <v>20114050</v>
      </c>
      <c r="R215" s="561" t="str">
        <f t="shared" si="460"/>
        <v>,1</v>
      </c>
      <c r="S215" s="561"/>
      <c r="T215" s="561"/>
      <c r="U215" s="561"/>
      <c r="V215" s="561"/>
    </row>
    <row r="216" spans="1:22" s="556" customFormat="1" x14ac:dyDescent="0.25">
      <c r="A216" s="561">
        <v>1</v>
      </c>
      <c r="B216" s="561">
        <v>1</v>
      </c>
      <c r="C216" s="561" t="str">
        <f t="shared" si="459"/>
        <v>太虚无极劲天道行乾1</v>
      </c>
      <c r="D216" s="703" t="s">
        <v>131</v>
      </c>
      <c r="E216" s="605" t="s">
        <v>137</v>
      </c>
      <c r="F216" s="605" t="s">
        <v>1310</v>
      </c>
      <c r="G216" s="605">
        <f>VLOOKUP(E216,Sheet3!$C:$AP,40,0)*100+IF(A216=1,0,0)+IF(A216=2,1,0)+IF(A216=3,2,0)+IF(A216=4,3,0)</f>
        <v>201140600</v>
      </c>
      <c r="H216" s="703">
        <v>1</v>
      </c>
      <c r="I216" s="605">
        <v>0</v>
      </c>
      <c r="J216" s="605">
        <v>0</v>
      </c>
      <c r="K216" s="605"/>
      <c r="L216" s="605">
        <v>1</v>
      </c>
      <c r="M216" s="605">
        <v>1</v>
      </c>
      <c r="N216" s="605" t="str">
        <f t="shared" ref="N216" si="465">Q216&amp;R216&amp;S216&amp;T216&amp;U216&amp;V216</f>
        <v>20114060,1</v>
      </c>
      <c r="O216" s="605">
        <v>0</v>
      </c>
      <c r="P216" s="605">
        <v>-1</v>
      </c>
      <c r="Q216" s="561">
        <f>VLOOKUP(E216,Sheet3!$C:$AP,40,0)*10+IF(B216=1,0,0)+IF(B216=2,1,0)+IF(B216=3,2,0)+IF(B216=4,3,0)</f>
        <v>20114060</v>
      </c>
      <c r="R216" s="561" t="str">
        <f t="shared" ref="R216" si="466">IF(H216=1,",1","")</f>
        <v>,1</v>
      </c>
      <c r="S216" s="696" t="str">
        <f t="shared" ref="S216" si="467">IF(AND(H216=2,I216=1,J216="hp",L216=1,M216=2),",-1","")</f>
        <v/>
      </c>
      <c r="T216" s="696" t="str">
        <f t="shared" ref="T216:T224" si="468">IF(AND(H216=2,I216=1,J216="hp",L216=1,M216=1),",(最大气血-hp)/最大气血*100","")</f>
        <v/>
      </c>
      <c r="U216" s="696" t="str">
        <f t="shared" ref="U216" si="469">IF(AND(H216=2,I216=1,J216="hp,(hp/气血值)&lt;=0.2",L216=1,M216=3),"气血值*1006","")</f>
        <v/>
      </c>
      <c r="V216" s="696" t="str">
        <f t="shared" ref="V216" si="470">IF(AND(H216=1,I216=0,J216=0,L216=1,M216=3),"-(hp*0.1)","")</f>
        <v/>
      </c>
    </row>
    <row r="217" spans="1:22" s="556" customFormat="1" x14ac:dyDescent="0.25">
      <c r="A217" s="561">
        <v>2</v>
      </c>
      <c r="B217" s="561">
        <v>2</v>
      </c>
      <c r="C217" s="561" t="str">
        <f t="shared" ref="C217" si="471">D217&amp;E217&amp;A217</f>
        <v>太虚无极劲天道行乾2</v>
      </c>
      <c r="D217" s="703" t="s">
        <v>131</v>
      </c>
      <c r="E217" s="605" t="s">
        <v>137</v>
      </c>
      <c r="F217" s="605" t="s">
        <v>1311</v>
      </c>
      <c r="G217" s="605">
        <f>VLOOKUP(E217,Sheet3!$C:$AP,40,0)*100+IF(A217=1,0,0)+IF(A217=2,1,0)+IF(A217=3,2,0)+IF(A217=4,3,0)</f>
        <v>201140601</v>
      </c>
      <c r="H217" s="703">
        <v>1</v>
      </c>
      <c r="I217" s="605">
        <v>0</v>
      </c>
      <c r="J217" s="605">
        <v>0</v>
      </c>
      <c r="K217" s="605"/>
      <c r="L217" s="605">
        <v>1</v>
      </c>
      <c r="M217" s="605">
        <v>1</v>
      </c>
      <c r="N217" s="605" t="str">
        <f t="shared" ref="N217:N219" si="472">Q217&amp;R217&amp;S217&amp;T217&amp;U217&amp;V217</f>
        <v>20114061,1</v>
      </c>
      <c r="O217" s="605">
        <v>0</v>
      </c>
      <c r="P217" s="605">
        <v>-1</v>
      </c>
      <c r="Q217" s="561">
        <f>VLOOKUP(E217,Sheet3!$C:$AP,40,0)*10+IF(B217=1,0,0)+IF(B217=2,1,0)+IF(B217=3,2,0)+IF(B217=4,3,0)</f>
        <v>20114061</v>
      </c>
      <c r="R217" s="561" t="str">
        <f t="shared" ref="R217:R221" si="473">IF(H217=1,",1","")</f>
        <v>,1</v>
      </c>
      <c r="S217" s="696" t="str">
        <f t="shared" ref="S217" si="474">IF(AND(H217=2,I217=1,J217="hp",L217=1,M217=2),",-1","")</f>
        <v/>
      </c>
      <c r="T217" s="696" t="str">
        <f t="shared" si="468"/>
        <v/>
      </c>
      <c r="U217" s="696" t="str">
        <f t="shared" ref="U217" si="475">IF(AND(H217=2,I217=1,J217="hp,(hp/气血值)&lt;=0.2",L217=1,M217=3),"气血值*1006","")</f>
        <v/>
      </c>
      <c r="V217" s="696" t="str">
        <f t="shared" ref="V217" si="476">IF(AND(H217=1,I217=0,J217=0,L217=1,M217=3),"-(hp*0.1)","")</f>
        <v/>
      </c>
    </row>
    <row r="218" spans="1:22" s="556" customFormat="1" x14ac:dyDescent="0.25">
      <c r="A218" s="561">
        <v>3</v>
      </c>
      <c r="B218" s="561">
        <v>3</v>
      </c>
      <c r="C218" s="561" t="str">
        <f t="shared" ref="C218" si="477">D218&amp;E218&amp;A218</f>
        <v>太虚无极劲天道行乾3</v>
      </c>
      <c r="D218" s="703" t="s">
        <v>131</v>
      </c>
      <c r="E218" s="605" t="s">
        <v>137</v>
      </c>
      <c r="F218" s="605" t="s">
        <v>1312</v>
      </c>
      <c r="G218" s="605">
        <f>VLOOKUP(E218,Sheet3!$C:$AP,40,0)*100+IF(A218=1,0,0)+IF(A218=2,1,0)+IF(A218=3,2,0)+IF(A218=4,3,0)</f>
        <v>201140602</v>
      </c>
      <c r="H218" s="703">
        <v>1</v>
      </c>
      <c r="I218" s="605">
        <v>0</v>
      </c>
      <c r="J218" s="605">
        <v>0</v>
      </c>
      <c r="K218" s="605"/>
      <c r="L218" s="605">
        <v>1</v>
      </c>
      <c r="M218" s="605">
        <v>1</v>
      </c>
      <c r="N218" s="605" t="str">
        <f t="shared" si="472"/>
        <v>20114062,1</v>
      </c>
      <c r="O218" s="605">
        <v>0</v>
      </c>
      <c r="P218" s="605">
        <v>-1</v>
      </c>
      <c r="Q218" s="561">
        <f>VLOOKUP(E218,Sheet3!$C:$AP,40,0)*10+IF(B218=1,0,0)+IF(B218=2,1,0)+IF(B218=3,2,0)+IF(B218=4,3,0)</f>
        <v>20114062</v>
      </c>
      <c r="R218" s="561" t="str">
        <f t="shared" si="473"/>
        <v>,1</v>
      </c>
      <c r="S218" s="696" t="str">
        <f t="shared" ref="S218" si="478">IF(AND(H218=2,I218=1,J218="hp",L218=1,M218=2),",-1","")</f>
        <v/>
      </c>
      <c r="T218" s="696" t="str">
        <f t="shared" si="468"/>
        <v/>
      </c>
      <c r="U218" s="696" t="str">
        <f t="shared" ref="U218" si="479">IF(AND(H218=2,I218=1,J218="hp,(hp/气血值)&lt;=0.2",L218=1,M218=3),"气血值*1006","")</f>
        <v/>
      </c>
      <c r="V218" s="696" t="str">
        <f t="shared" ref="V218" si="480">IF(AND(H218=1,I218=0,J218=0,L218=1,M218=3),"-(hp*0.1)","")</f>
        <v/>
      </c>
    </row>
    <row r="219" spans="1:22" s="556" customFormat="1" x14ac:dyDescent="0.25">
      <c r="A219" s="561">
        <v>4</v>
      </c>
      <c r="B219" s="561">
        <v>4</v>
      </c>
      <c r="C219" s="561" t="str">
        <f t="shared" ref="C219" si="481">D219&amp;E219&amp;A219</f>
        <v>太虚无极劲天道行乾4</v>
      </c>
      <c r="D219" s="703" t="s">
        <v>131</v>
      </c>
      <c r="E219" s="605" t="s">
        <v>137</v>
      </c>
      <c r="F219" s="605" t="s">
        <v>1313</v>
      </c>
      <c r="G219" s="605">
        <f>VLOOKUP(E219,Sheet3!$C:$AP,40,0)*100+IF(A219=1,0,0)+IF(A219=2,1,0)+IF(A219=3,2,0)+IF(A219=4,3,0)</f>
        <v>201140603</v>
      </c>
      <c r="H219" s="703">
        <v>1</v>
      </c>
      <c r="I219" s="605">
        <v>0</v>
      </c>
      <c r="J219" s="605">
        <v>0</v>
      </c>
      <c r="K219" s="605"/>
      <c r="L219" s="605">
        <v>1</v>
      </c>
      <c r="M219" s="605">
        <v>1</v>
      </c>
      <c r="N219" s="605" t="str">
        <f t="shared" si="472"/>
        <v>20114063,1</v>
      </c>
      <c r="O219" s="605">
        <v>0</v>
      </c>
      <c r="P219" s="605">
        <v>-1</v>
      </c>
      <c r="Q219" s="561">
        <f>VLOOKUP(E219,Sheet3!$C:$AP,40,0)*10+IF(B219=1,0,0)+IF(B219=2,1,0)+IF(B219=3,2,0)+IF(B219=4,3,0)</f>
        <v>20114063</v>
      </c>
      <c r="R219" s="561" t="str">
        <f t="shared" si="473"/>
        <v>,1</v>
      </c>
      <c r="S219" s="696" t="str">
        <f t="shared" ref="S219" si="482">IF(AND(H219=2,I219=1,J219="hp",L219=1,M219=2),",-1","")</f>
        <v/>
      </c>
      <c r="T219" s="696" t="str">
        <f t="shared" si="468"/>
        <v/>
      </c>
      <c r="U219" s="696" t="str">
        <f t="shared" ref="U219" si="483">IF(AND(H219=2,I219=1,J219="hp,(hp/气血值)&lt;=0.2",L219=1,M219=3),"气血值*1006","")</f>
        <v/>
      </c>
      <c r="V219" s="696" t="str">
        <f t="shared" ref="V219" si="484">IF(AND(H219=1,I219=0,J219=0,L219=1,M219=3),"-(hp*0.1)","")</f>
        <v/>
      </c>
    </row>
    <row r="220" spans="1:22" s="556" customFormat="1" x14ac:dyDescent="0.25">
      <c r="A220" s="561">
        <v>5</v>
      </c>
      <c r="B220" s="561">
        <v>5</v>
      </c>
      <c r="C220" s="561" t="str">
        <f t="shared" ref="C220" si="485">D220&amp;E220&amp;A220</f>
        <v>太虚无极劲天道行乾5</v>
      </c>
      <c r="D220" s="703" t="s">
        <v>131</v>
      </c>
      <c r="E220" s="605" t="s">
        <v>137</v>
      </c>
      <c r="F220" s="605" t="s">
        <v>1314</v>
      </c>
      <c r="G220" s="605">
        <f>VLOOKUP(E220,Sheet3!$C:$AP,40,0)*100+IF(A220=1,0,0)+IF(A220=2,1,0)+IF(A220=3,2,0)+IF(A220=4,3,0)+IF(A220=5,4,0)+IF(A220=6,5,0)+IF(A220=7,6,0)+IF(A220=8,7,0)</f>
        <v>201140604</v>
      </c>
      <c r="H220" s="703">
        <v>1</v>
      </c>
      <c r="I220" s="605">
        <v>0</v>
      </c>
      <c r="J220" s="605">
        <v>0</v>
      </c>
      <c r="K220" s="605"/>
      <c r="L220" s="605">
        <v>1</v>
      </c>
      <c r="M220" s="605">
        <v>1</v>
      </c>
      <c r="N220" s="605" t="s">
        <v>1315</v>
      </c>
      <c r="O220" s="605">
        <v>0</v>
      </c>
      <c r="P220" s="605">
        <v>-1</v>
      </c>
      <c r="Q220" s="561">
        <f>VLOOKUP(E220,Sheet3!$C:$AP,40,0)*10+IF(B220=1,0,0)+IF(B220=2,1,0)+IF(B220=3,2,0)+IF(B220=4,3,0)</f>
        <v>20114060</v>
      </c>
      <c r="R220" s="561" t="str">
        <f t="shared" si="473"/>
        <v>,1</v>
      </c>
      <c r="S220" s="696" t="str">
        <f t="shared" ref="S220" si="486">IF(AND(H220=2,I220=1,J220="hp",L220=1,M220=2),",-1","")</f>
        <v/>
      </c>
      <c r="T220" s="696" t="str">
        <f t="shared" si="468"/>
        <v/>
      </c>
      <c r="U220" s="696" t="str">
        <f t="shared" ref="U220" si="487">IF(AND(H220=2,I220=1,J220="hp,(hp/气血值)&lt;=0.2",L220=1,M220=3),"气血值*1006","")</f>
        <v/>
      </c>
      <c r="V220" s="696" t="str">
        <f t="shared" ref="V220" si="488">IF(AND(H220=1,I220=0,J220=0,L220=1,M220=3),"-(hp*0.1)","")</f>
        <v/>
      </c>
    </row>
    <row r="221" spans="1:22" s="556" customFormat="1" x14ac:dyDescent="0.25">
      <c r="A221" s="561">
        <v>6</v>
      </c>
      <c r="B221" s="561">
        <v>6</v>
      </c>
      <c r="C221" s="561" t="str">
        <f t="shared" ref="C221" si="489">D221&amp;E221&amp;A221</f>
        <v>太虚无极劲天道行乾6</v>
      </c>
      <c r="D221" s="703" t="s">
        <v>131</v>
      </c>
      <c r="E221" s="605" t="s">
        <v>137</v>
      </c>
      <c r="F221" s="605" t="s">
        <v>1316</v>
      </c>
      <c r="G221" s="605">
        <f>VLOOKUP(E221,Sheet3!$C:$AP,40,0)*100+IF(A221=1,0,0)+IF(A221=2,1,0)+IF(A221=3,2,0)+IF(A221=4,3,0)+IF(A221=5,4,0)+IF(A221=6,5,0)+IF(A221=7,6,0)+IF(A221=8,7,0)</f>
        <v>201140605</v>
      </c>
      <c r="H221" s="703">
        <v>1</v>
      </c>
      <c r="I221" s="605">
        <v>0</v>
      </c>
      <c r="J221" s="605">
        <v>0</v>
      </c>
      <c r="K221" s="605"/>
      <c r="L221" s="605">
        <v>1</v>
      </c>
      <c r="M221" s="605">
        <v>1</v>
      </c>
      <c r="N221" s="605" t="s">
        <v>1317</v>
      </c>
      <c r="O221" s="605">
        <v>0</v>
      </c>
      <c r="P221" s="605">
        <v>-1</v>
      </c>
      <c r="Q221" s="561">
        <f>VLOOKUP(E221,Sheet3!$C:$AP,40,0)*10+IF(B221=1,0,0)+IF(B221=2,1,0)+IF(B221=3,2,0)+IF(B221=4,3,0)</f>
        <v>20114060</v>
      </c>
      <c r="R221" s="561" t="str">
        <f t="shared" si="473"/>
        <v>,1</v>
      </c>
      <c r="S221" s="696" t="str">
        <f t="shared" ref="S221" si="490">IF(AND(H221=2,I221=1,J221="hp",L221=1,M221=2),",-1","")</f>
        <v/>
      </c>
      <c r="T221" s="696" t="str">
        <f t="shared" si="468"/>
        <v/>
      </c>
      <c r="U221" s="696" t="str">
        <f t="shared" ref="U221" si="491">IF(AND(H221=2,I221=1,J221="hp,(hp/气血值)&lt;=0.2",L221=1,M221=3),"气血值*1006","")</f>
        <v/>
      </c>
      <c r="V221" s="696" t="str">
        <f t="shared" ref="V221" si="492">IF(AND(H221=1,I221=0,J221=0,L221=1,M221=3),"-(hp*0.1)","")</f>
        <v/>
      </c>
    </row>
    <row r="222" spans="1:22" s="556" customFormat="1" x14ac:dyDescent="0.25">
      <c r="A222" s="561">
        <v>2</v>
      </c>
      <c r="B222" s="561">
        <v>2</v>
      </c>
      <c r="C222" s="561" t="str">
        <f t="shared" si="3"/>
        <v>太虚无极劲大实若虚2</v>
      </c>
      <c r="D222" s="703" t="s">
        <v>131</v>
      </c>
      <c r="E222" s="605" t="s">
        <v>139</v>
      </c>
      <c r="F222" s="605" t="s">
        <v>1204</v>
      </c>
      <c r="G222" s="605">
        <f>VLOOKUP(E222,Sheet3!$C:$AP,40,0)*100+IF(A222=1,0,0)+IF(A222=2,1,0)+IF(A222=3,2,0)+IF(A222=4,3,0)</f>
        <v>201140701</v>
      </c>
      <c r="H222" s="703">
        <v>1</v>
      </c>
      <c r="I222" s="605">
        <v>0</v>
      </c>
      <c r="J222" s="605">
        <v>0</v>
      </c>
      <c r="K222" s="605"/>
      <c r="L222" s="605">
        <v>1</v>
      </c>
      <c r="M222" s="605">
        <v>1</v>
      </c>
      <c r="N222" s="605" t="str">
        <f t="shared" si="4"/>
        <v>20114071,1</v>
      </c>
      <c r="O222" s="605">
        <v>0</v>
      </c>
      <c r="P222" s="605">
        <v>-1</v>
      </c>
      <c r="Q222" s="588">
        <f>VLOOKUP(E222,Sheet3!$C:$AP,40,0)*10+IF(B222=1,0,0)+IF(B222=2,1,0)+IF(B222=3,2,0)+IF(B222=4,3,0)</f>
        <v>20114071</v>
      </c>
      <c r="R222" s="588" t="str">
        <f t="shared" si="5"/>
        <v>,1</v>
      </c>
      <c r="S222" s="696" t="str">
        <f t="shared" si="6"/>
        <v/>
      </c>
      <c r="T222" s="696" t="str">
        <f t="shared" si="468"/>
        <v/>
      </c>
      <c r="U222" s="696" t="str">
        <f t="shared" si="8"/>
        <v/>
      </c>
      <c r="V222" s="696" t="str">
        <f t="shared" si="313"/>
        <v/>
      </c>
    </row>
    <row r="223" spans="1:22" s="556" customFormat="1" x14ac:dyDescent="0.25">
      <c r="A223" s="561">
        <v>3</v>
      </c>
      <c r="B223" s="561">
        <v>4</v>
      </c>
      <c r="C223" s="561" t="str">
        <f t="shared" si="3"/>
        <v>太虚无极劲大实若虚3</v>
      </c>
      <c r="D223" s="703" t="s">
        <v>131</v>
      </c>
      <c r="E223" s="605" t="s">
        <v>139</v>
      </c>
      <c r="F223" s="605" t="s">
        <v>1305</v>
      </c>
      <c r="G223" s="605">
        <f>VLOOKUP(E223,Sheet3!$C:$AP,40,0)*100+IF(A223=1,0,0)+IF(A223=2,1,0)+IF(A223=3,2,0)+IF(A223=4,3,0)</f>
        <v>201140702</v>
      </c>
      <c r="H223" s="703">
        <v>1</v>
      </c>
      <c r="I223" s="605">
        <v>0</v>
      </c>
      <c r="J223" s="605">
        <v>0</v>
      </c>
      <c r="K223" s="605"/>
      <c r="L223" s="605">
        <v>1</v>
      </c>
      <c r="M223" s="605">
        <v>4</v>
      </c>
      <c r="N223" s="605">
        <v>2</v>
      </c>
      <c r="O223" s="605">
        <v>0</v>
      </c>
      <c r="P223" s="605">
        <v>1</v>
      </c>
      <c r="Q223" s="588">
        <f>VLOOKUP(E223,Sheet3!$C:$AP,40,0)*10+IF(B223=1,0,0)+IF(B223=2,1,0)+IF(B223=3,2,0)+IF(B223=4,3,0)</f>
        <v>20114073</v>
      </c>
      <c r="R223" s="588" t="str">
        <f t="shared" si="5"/>
        <v>,1</v>
      </c>
      <c r="S223" s="696" t="str">
        <f t="shared" si="6"/>
        <v/>
      </c>
      <c r="T223" s="696" t="str">
        <f t="shared" si="468"/>
        <v/>
      </c>
      <c r="U223" s="696" t="str">
        <f t="shared" si="8"/>
        <v/>
      </c>
      <c r="V223" s="696" t="str">
        <f t="shared" si="313"/>
        <v/>
      </c>
    </row>
    <row r="224" spans="1:22" s="556" customFormat="1" x14ac:dyDescent="0.25">
      <c r="A224" s="561">
        <v>4</v>
      </c>
      <c r="B224" s="561">
        <v>3</v>
      </c>
      <c r="C224" s="561" t="str">
        <f t="shared" si="3"/>
        <v>太虚无极劲大实若虚4</v>
      </c>
      <c r="D224" s="703" t="s">
        <v>131</v>
      </c>
      <c r="E224" s="605" t="s">
        <v>139</v>
      </c>
      <c r="F224" s="605" t="s">
        <v>1259</v>
      </c>
      <c r="G224" s="605">
        <f>VLOOKUP(E224,Sheet3!$C:$AP,40,0)*100+IF(A224=1,0,0)+IF(A224=2,1,0)+IF(A224=3,2,0)+IF(A224=4,3,0)</f>
        <v>201140703</v>
      </c>
      <c r="H224" s="703">
        <v>1</v>
      </c>
      <c r="I224" s="605">
        <v>0</v>
      </c>
      <c r="J224" s="605">
        <v>0</v>
      </c>
      <c r="K224" s="605"/>
      <c r="L224" s="605">
        <v>1</v>
      </c>
      <c r="M224" s="605">
        <v>1</v>
      </c>
      <c r="N224" s="605" t="str">
        <f t="shared" ref="N224:N225" si="493">Q224&amp;R224&amp;S224&amp;T224&amp;U224&amp;V224</f>
        <v>20114072,1</v>
      </c>
      <c r="O224" s="605">
        <v>0</v>
      </c>
      <c r="P224" s="605">
        <v>-1</v>
      </c>
      <c r="Q224" s="588">
        <f>VLOOKUP(E224,Sheet3!$C:$AP,40,0)*10+IF(B224=1,0,0)+IF(B224=2,1,0)+IF(B224=3,2,0)+IF(B224=4,3,0)</f>
        <v>20114072</v>
      </c>
      <c r="R224" s="588" t="str">
        <f t="shared" si="5"/>
        <v>,1</v>
      </c>
      <c r="S224" s="696" t="str">
        <f t="shared" si="6"/>
        <v/>
      </c>
      <c r="T224" s="696" t="str">
        <f t="shared" si="468"/>
        <v/>
      </c>
      <c r="U224" s="696" t="str">
        <f t="shared" si="8"/>
        <v/>
      </c>
      <c r="V224" s="696" t="str">
        <f t="shared" si="313"/>
        <v/>
      </c>
    </row>
    <row r="225" spans="1:22" x14ac:dyDescent="0.25">
      <c r="A225" s="561">
        <v>5</v>
      </c>
      <c r="B225" s="561">
        <v>4</v>
      </c>
      <c r="C225" s="561" t="str">
        <f t="shared" si="3"/>
        <v>太虚无极劲大实若虚5</v>
      </c>
      <c r="D225" s="703" t="s">
        <v>131</v>
      </c>
      <c r="E225" s="605" t="s">
        <v>139</v>
      </c>
      <c r="F225" s="288" t="s">
        <v>1273</v>
      </c>
      <c r="G225" s="288">
        <f>VLOOKUP(E225,Sheet3!$C:$AP,40,0)*100+IF(A225=1,0,0)+IF(A225=2,1,0)+IF(A225=3,2,0)+IF(A225=4,3,0)+IF(A225=5,4,0)</f>
        <v>201140704</v>
      </c>
      <c r="H225" s="288">
        <v>1</v>
      </c>
      <c r="I225" s="288">
        <v>0</v>
      </c>
      <c r="J225" s="288">
        <v>0</v>
      </c>
      <c r="K225" s="288"/>
      <c r="L225" s="288">
        <v>1</v>
      </c>
      <c r="M225" s="288">
        <v>1</v>
      </c>
      <c r="N225" s="288" t="str">
        <f t="shared" si="493"/>
        <v>20114073,1</v>
      </c>
      <c r="O225" s="288">
        <v>0</v>
      </c>
      <c r="P225" s="288">
        <v>-1</v>
      </c>
      <c r="Q225" s="561">
        <f>VLOOKUP(E225,Sheet3!$C:$AP,40,0)*10+IF(B225=1,0,0)+IF(B225=2,1,0)+IF(B225=3,2,0)+IF(B225=4,3,0)</f>
        <v>20114073</v>
      </c>
      <c r="R225" s="561" t="str">
        <f>IF(H225=1,",1","")</f>
        <v>,1</v>
      </c>
      <c r="S225" s="561" t="str">
        <f t="shared" si="6"/>
        <v/>
      </c>
      <c r="T225" s="561" t="str">
        <f t="shared" ref="T225" si="494">IF(AND(H225=2,I225=1,J225="hp",L225=1,M225=1),",(最大气血-hp)/最大气血*100","")</f>
        <v/>
      </c>
      <c r="U225" s="561" t="str">
        <f t="shared" si="8"/>
        <v/>
      </c>
      <c r="V225" s="561" t="str">
        <f t="shared" si="313"/>
        <v/>
      </c>
    </row>
    <row r="226" spans="1:22" s="559" customFormat="1" x14ac:dyDescent="0.25">
      <c r="A226" s="561">
        <v>2</v>
      </c>
      <c r="B226" s="561">
        <v>2</v>
      </c>
      <c r="C226" s="561" t="str">
        <f t="shared" si="3"/>
        <v>太虚无极劲太虚无极2</v>
      </c>
      <c r="D226" s="703" t="s">
        <v>131</v>
      </c>
      <c r="E226" s="605" t="s">
        <v>140</v>
      </c>
      <c r="F226" s="605" t="s">
        <v>1204</v>
      </c>
      <c r="G226" s="605">
        <f>VLOOKUP(E226,Sheet3!$C:$AP,40,0)*100+IF(A226=1,0,0)+IF(A226=2,1,0)+IF(A226=3,2,0)+IF(A226=4,3,0)</f>
        <v>201140801</v>
      </c>
      <c r="H226" s="703">
        <v>1</v>
      </c>
      <c r="I226" s="605">
        <v>0</v>
      </c>
      <c r="J226" s="605">
        <v>0</v>
      </c>
      <c r="K226" s="605"/>
      <c r="L226" s="605">
        <v>1</v>
      </c>
      <c r="M226" s="605">
        <v>1</v>
      </c>
      <c r="N226" s="605" t="str">
        <f t="shared" ref="N226:N228" si="495">Q226&amp;R226&amp;S226&amp;T226&amp;U226&amp;V226</f>
        <v>20114081,1</v>
      </c>
      <c r="O226" s="605">
        <v>0</v>
      </c>
      <c r="P226" s="605">
        <v>-1</v>
      </c>
      <c r="Q226" s="588">
        <f>VLOOKUP(E226,Sheet3!$C:$AP,40,0)*10+IF(B226=1,0,0)+IF(B226=2,1,0)+IF(B226=3,2,0)+IF(B226=4,3,0)</f>
        <v>20114081</v>
      </c>
      <c r="R226" s="588" t="str">
        <f t="shared" si="5"/>
        <v>,1</v>
      </c>
      <c r="S226" s="588"/>
      <c r="T226" s="588"/>
      <c r="U226" s="588"/>
      <c r="V226" s="588"/>
    </row>
    <row r="227" spans="1:22" s="556" customFormat="1" x14ac:dyDescent="0.25">
      <c r="A227" s="561">
        <v>1</v>
      </c>
      <c r="B227" s="561">
        <v>1</v>
      </c>
      <c r="C227" s="561" t="str">
        <f t="shared" si="3"/>
        <v>太虚无极劲无极之极1</v>
      </c>
      <c r="D227" s="703" t="s">
        <v>131</v>
      </c>
      <c r="E227" s="605" t="s">
        <v>141</v>
      </c>
      <c r="F227" s="605"/>
      <c r="G227" s="605">
        <f>VLOOKUP(E227,Sheet3!$C:$AP,40,0)*100+IF(A227=1,0,0)+IF(A227=2,1,0)+IF(A227=3,2,0)+IF(A227=4,3,0)</f>
        <v>201140900</v>
      </c>
      <c r="H227" s="703">
        <v>1</v>
      </c>
      <c r="I227" s="605">
        <v>0</v>
      </c>
      <c r="J227" s="605">
        <v>0</v>
      </c>
      <c r="K227" s="605"/>
      <c r="L227" s="605">
        <v>1</v>
      </c>
      <c r="M227" s="605">
        <v>1</v>
      </c>
      <c r="N227" s="605" t="str">
        <f t="shared" si="495"/>
        <v>20114090,1</v>
      </c>
      <c r="O227" s="605">
        <v>0</v>
      </c>
      <c r="P227" s="605">
        <v>-1</v>
      </c>
      <c r="Q227" s="561">
        <f>VLOOKUP(E227,Sheet3!$C:$AP,40,0)*10+IF(B227=1,0,0)+IF(B227=2,1,0)+IF(B227=3,2,0)+IF(B227=4,3,0)</f>
        <v>20114090</v>
      </c>
      <c r="R227" s="561" t="str">
        <f t="shared" si="5"/>
        <v>,1</v>
      </c>
      <c r="S227" s="696" t="str">
        <f t="shared" ref="S227:S231" si="496">IF(AND(H227=2,I227=1,J227="hp",L227=1,M227=2),",-1","")</f>
        <v/>
      </c>
      <c r="T227" s="696" t="str">
        <f t="shared" ref="T227:T233" si="497">IF(AND(H227=2,I227=1,J227="hp",L227=1,M227=1),",(最大气血-hp)/最大气血*100","")</f>
        <v/>
      </c>
      <c r="U227" s="696" t="str">
        <f t="shared" ref="U227:U231" si="498">IF(AND(H227=2,I227=1,J227="hp,(hp/气血值)&lt;=0.2",L227=1,M227=3),"气血值*1006","")</f>
        <v/>
      </c>
      <c r="V227" s="696" t="str">
        <f t="shared" ref="V227:V231" si="499">IF(AND(H227=1,I227=0,J227=0,L227=1,M227=3),"-(hp*0.1)","")</f>
        <v/>
      </c>
    </row>
    <row r="228" spans="1:22" s="556" customFormat="1" x14ac:dyDescent="0.25">
      <c r="A228" s="561">
        <v>1</v>
      </c>
      <c r="B228" s="561">
        <v>1</v>
      </c>
      <c r="C228" s="561" t="str">
        <f t="shared" ref="C228:C231" si="500">D228&amp;E228&amp;A228</f>
        <v>太虚无极劲长生体1</v>
      </c>
      <c r="D228" s="703" t="s">
        <v>131</v>
      </c>
      <c r="E228" s="605" t="s">
        <v>1003</v>
      </c>
      <c r="F228" s="605" t="s">
        <v>1307</v>
      </c>
      <c r="G228" s="605">
        <f>VLOOKUP(E228,Sheet3!$C:$AP,40,0)*100+IF(A228=1,0,0)+IF(A228=2,1,0)+IF(A228=3,2,0)+IF(A228=4,3,0)</f>
        <v>201141000</v>
      </c>
      <c r="H228" s="703">
        <v>1</v>
      </c>
      <c r="I228" s="605">
        <v>0</v>
      </c>
      <c r="J228" s="605">
        <v>0</v>
      </c>
      <c r="K228" s="605"/>
      <c r="L228" s="605">
        <v>1</v>
      </c>
      <c r="M228" s="605">
        <v>1</v>
      </c>
      <c r="N228" s="605" t="str">
        <f t="shared" si="495"/>
        <v>20114100,1</v>
      </c>
      <c r="O228" s="605">
        <v>0</v>
      </c>
      <c r="P228" s="605">
        <v>-1</v>
      </c>
      <c r="Q228" s="588">
        <f>VLOOKUP(E228,Sheet3!$C:$AP,40,0)*10+IF(B228=1,0,0)+IF(B228=2,1,0)+IF(B228=3,2,0)+IF(B228=4,3,0)</f>
        <v>20114100</v>
      </c>
      <c r="R228" s="588" t="str">
        <f t="shared" ref="R228" si="501">IF(H228=1,",1","")</f>
        <v>,1</v>
      </c>
      <c r="S228" s="696" t="str">
        <f t="shared" si="496"/>
        <v/>
      </c>
      <c r="T228" s="696" t="str">
        <f t="shared" si="497"/>
        <v/>
      </c>
      <c r="U228" s="696" t="str">
        <f t="shared" si="498"/>
        <v/>
      </c>
      <c r="V228" s="696" t="str">
        <f t="shared" si="499"/>
        <v/>
      </c>
    </row>
    <row r="229" spans="1:22" s="556" customFormat="1" x14ac:dyDescent="0.25">
      <c r="A229" s="561">
        <v>1</v>
      </c>
      <c r="B229" s="561">
        <v>1</v>
      </c>
      <c r="C229" s="561" t="str">
        <f t="shared" si="500"/>
        <v>太虚无极劲虚实化意1</v>
      </c>
      <c r="D229" s="703" t="s">
        <v>131</v>
      </c>
      <c r="E229" s="605" t="s">
        <v>1004</v>
      </c>
      <c r="F229" s="605" t="s">
        <v>1305</v>
      </c>
      <c r="G229" s="605">
        <f>VLOOKUP(E229,Sheet3!$C:$AP,40,0)*100+IF(A229=1,0,0)+IF(A229=2,1,0)+IF(A229=3,2,0)+IF(A229=4,3,0)</f>
        <v>201141100</v>
      </c>
      <c r="H229" s="703">
        <v>1</v>
      </c>
      <c r="I229" s="605">
        <v>0</v>
      </c>
      <c r="J229" s="605">
        <v>0</v>
      </c>
      <c r="K229" s="605"/>
      <c r="L229" s="605">
        <v>1</v>
      </c>
      <c r="M229" s="605">
        <v>4</v>
      </c>
      <c r="N229" s="605">
        <v>2</v>
      </c>
      <c r="O229" s="605">
        <v>0</v>
      </c>
      <c r="P229" s="605">
        <v>1</v>
      </c>
      <c r="Q229" s="696">
        <f>VLOOKUP(E229,Sheet3!$C:$AP,40,0)*10+IF(B229=1,0,0)+IF(B229=2,1,0)+IF(B229=3,2,0)+IF(B229=4,3,0)</f>
        <v>20114110</v>
      </c>
      <c r="R229" s="696" t="str">
        <f t="shared" ref="R229:R231" si="502">IF(H229=1,",1","")</f>
        <v>,1</v>
      </c>
      <c r="S229" s="696" t="str">
        <f t="shared" si="496"/>
        <v/>
      </c>
      <c r="T229" s="696" t="str">
        <f t="shared" si="497"/>
        <v/>
      </c>
      <c r="U229" s="696" t="str">
        <f t="shared" si="498"/>
        <v/>
      </c>
      <c r="V229" s="696" t="str">
        <f t="shared" si="499"/>
        <v/>
      </c>
    </row>
    <row r="230" spans="1:22" s="556" customFormat="1" x14ac:dyDescent="0.25">
      <c r="A230" s="561">
        <v>2</v>
      </c>
      <c r="B230" s="561">
        <v>2</v>
      </c>
      <c r="C230" s="561" t="str">
        <f t="shared" si="500"/>
        <v>太虚无极劲虚实化意2</v>
      </c>
      <c r="D230" s="703" t="s">
        <v>131</v>
      </c>
      <c r="E230" s="605" t="s">
        <v>1004</v>
      </c>
      <c r="F230" s="605" t="s">
        <v>1259</v>
      </c>
      <c r="G230" s="605">
        <f>VLOOKUP(E230,Sheet3!$C:$AP,40,0)*100+IF(A230=1,0,0)+IF(A230=2,1,0)+IF(A230=3,2,0)+IF(A230=4,3,0)</f>
        <v>201141101</v>
      </c>
      <c r="H230" s="703">
        <v>1</v>
      </c>
      <c r="I230" s="605">
        <v>0</v>
      </c>
      <c r="J230" s="605">
        <v>0</v>
      </c>
      <c r="K230" s="605"/>
      <c r="L230" s="605">
        <v>1</v>
      </c>
      <c r="M230" s="605">
        <v>1</v>
      </c>
      <c r="N230" s="605" t="str">
        <f t="shared" ref="N230:N231" si="503">Q230&amp;R230&amp;S230&amp;T230&amp;U230&amp;V230</f>
        <v>20114111,1</v>
      </c>
      <c r="O230" s="605">
        <v>0</v>
      </c>
      <c r="P230" s="605">
        <v>-1</v>
      </c>
      <c r="Q230" s="696">
        <f>VLOOKUP(E230,Sheet3!$C:$AP,40,0)*10+IF(B230=1,0,0)+IF(B230=2,1,0)+IF(B230=3,2,0)+IF(B230=4,3,0)</f>
        <v>20114111</v>
      </c>
      <c r="R230" s="696" t="str">
        <f t="shared" si="502"/>
        <v>,1</v>
      </c>
      <c r="S230" s="696" t="str">
        <f t="shared" si="496"/>
        <v/>
      </c>
      <c r="T230" s="696" t="str">
        <f t="shared" si="497"/>
        <v/>
      </c>
      <c r="U230" s="696" t="str">
        <f t="shared" si="498"/>
        <v/>
      </c>
      <c r="V230" s="696" t="str">
        <f t="shared" si="499"/>
        <v/>
      </c>
    </row>
    <row r="231" spans="1:22" x14ac:dyDescent="0.25">
      <c r="A231" s="561">
        <v>3</v>
      </c>
      <c r="B231" s="561">
        <v>3</v>
      </c>
      <c r="C231" s="561" t="str">
        <f t="shared" si="500"/>
        <v>太虚无极劲虚实化意3</v>
      </c>
      <c r="D231" s="703" t="s">
        <v>131</v>
      </c>
      <c r="E231" s="605" t="s">
        <v>1004</v>
      </c>
      <c r="F231" s="288" t="s">
        <v>1273</v>
      </c>
      <c r="G231" s="288">
        <f>VLOOKUP(E231,Sheet3!$C:$AP,40,0)*100+IF(A231=1,0,0)+IF(A231=2,1,0)+IF(A231=3,2,0)+IF(A231=4,3,0)+IF(A231=5,4,0)</f>
        <v>201141102</v>
      </c>
      <c r="H231" s="288">
        <v>1</v>
      </c>
      <c r="I231" s="288">
        <v>0</v>
      </c>
      <c r="J231" s="288">
        <v>0</v>
      </c>
      <c r="K231" s="288"/>
      <c r="L231" s="288">
        <v>1</v>
      </c>
      <c r="M231" s="288">
        <v>1</v>
      </c>
      <c r="N231" s="288" t="str">
        <f t="shared" si="503"/>
        <v>20114112,1</v>
      </c>
      <c r="O231" s="288">
        <v>0</v>
      </c>
      <c r="P231" s="288">
        <v>-1</v>
      </c>
      <c r="Q231" s="561">
        <f>VLOOKUP(E231,Sheet3!$C:$AP,40,0)*10+IF(B231=1,0,0)+IF(B231=2,1,0)+IF(B231=3,2,0)+IF(B231=4,3,0)</f>
        <v>20114112</v>
      </c>
      <c r="R231" s="561" t="str">
        <f t="shared" si="502"/>
        <v>,1</v>
      </c>
      <c r="S231" s="561" t="str">
        <f t="shared" si="496"/>
        <v/>
      </c>
      <c r="T231" s="561" t="str">
        <f t="shared" ref="T231" si="504">IF(AND(H231=2,I231=1,J231="hp",L231=1,M231=1),",(最大气血-hp)/最大气血*100","")</f>
        <v/>
      </c>
      <c r="U231" s="561" t="str">
        <f t="shared" si="498"/>
        <v/>
      </c>
      <c r="V231" s="561" t="str">
        <f t="shared" si="499"/>
        <v/>
      </c>
    </row>
    <row r="232" spans="1:22" x14ac:dyDescent="0.25">
      <c r="A232" s="561">
        <v>1</v>
      </c>
      <c r="B232" s="561">
        <v>1</v>
      </c>
      <c r="C232" s="561" t="str">
        <f t="shared" si="3"/>
        <v>霸王卸甲解甲投戈1</v>
      </c>
      <c r="D232" s="70" t="s">
        <v>142</v>
      </c>
      <c r="E232" s="70" t="s">
        <v>143</v>
      </c>
      <c r="F232" s="70" t="s">
        <v>1199</v>
      </c>
      <c r="G232" s="70">
        <f>VLOOKUP(E232,Sheet3!$C:$AP,40,0)*100+IF(A232=1,0,0)+IF(A232=2,1,0)+IF(A232=3,2,0)+IF(A232=4,3,0)</f>
        <v>201150100</v>
      </c>
      <c r="H232" s="70">
        <v>2</v>
      </c>
      <c r="I232" s="70">
        <v>1</v>
      </c>
      <c r="J232" s="70" t="s">
        <v>1169</v>
      </c>
      <c r="K232" s="70"/>
      <c r="L232" s="70">
        <v>1</v>
      </c>
      <c r="M232" s="70">
        <v>2</v>
      </c>
      <c r="N232" s="70" t="str">
        <f t="shared" si="4"/>
        <v>20115010,-1</v>
      </c>
      <c r="O232" s="70">
        <v>0</v>
      </c>
      <c r="P232" s="70">
        <v>-1</v>
      </c>
      <c r="Q232" s="561">
        <f>VLOOKUP(E232,Sheet3!$C:$AP,40,0)*10+IF(B232=1,0,0)+IF(B232=2,1,0)+IF(B232=3,2,0)+IF(B232=4,3,0)</f>
        <v>20115010</v>
      </c>
      <c r="R232" s="561" t="str">
        <f t="shared" si="5"/>
        <v/>
      </c>
      <c r="S232" s="561" t="str">
        <f t="shared" si="6"/>
        <v>,-1</v>
      </c>
      <c r="T232" s="561" t="str">
        <f t="shared" si="497"/>
        <v/>
      </c>
      <c r="U232" s="561" t="str">
        <f t="shared" si="8"/>
        <v/>
      </c>
      <c r="V232" s="561" t="str">
        <f t="shared" si="313"/>
        <v/>
      </c>
    </row>
    <row r="233" spans="1:22" x14ac:dyDescent="0.25">
      <c r="A233" s="561">
        <v>2</v>
      </c>
      <c r="B233" s="561">
        <v>1</v>
      </c>
      <c r="C233" s="561" t="str">
        <f t="shared" si="3"/>
        <v>霸王卸甲解甲投戈2</v>
      </c>
      <c r="D233" s="70" t="s">
        <v>142</v>
      </c>
      <c r="E233" s="70" t="s">
        <v>143</v>
      </c>
      <c r="F233" s="70" t="s">
        <v>1200</v>
      </c>
      <c r="G233" s="70">
        <f>VLOOKUP(E233,Sheet3!$C:$AP,40,0)*100+IF(A233=1,0,0)+IF(A233=2,1,0)+IF(A233=3,2,0)+IF(A233=4,3,0)</f>
        <v>201150101</v>
      </c>
      <c r="H233" s="70">
        <v>2</v>
      </c>
      <c r="I233" s="70">
        <v>1</v>
      </c>
      <c r="J233" s="70" t="s">
        <v>1169</v>
      </c>
      <c r="K233" s="70"/>
      <c r="L233" s="70">
        <v>1</v>
      </c>
      <c r="M233" s="70">
        <v>1</v>
      </c>
      <c r="N233" s="70" t="str">
        <f t="shared" si="4"/>
        <v>20115010,(最大气血-hp)/最大气血*100</v>
      </c>
      <c r="O233" s="70">
        <v>0</v>
      </c>
      <c r="P233" s="70">
        <v>-1</v>
      </c>
      <c r="Q233" s="561">
        <f>VLOOKUP(E233,Sheet3!$C:$AP,40,0)*10+IF(B233=1,0,0)+IF(B233=2,1,0)+IF(B233=3,2,0)+IF(B233=4,3,0)</f>
        <v>20115010</v>
      </c>
      <c r="R233" s="561" t="str">
        <f t="shared" si="5"/>
        <v/>
      </c>
      <c r="S233" s="561" t="str">
        <f t="shared" si="6"/>
        <v/>
      </c>
      <c r="T233" s="561" t="str">
        <f t="shared" si="497"/>
        <v>,(最大气血-hp)/最大气血*100</v>
      </c>
      <c r="U233" s="561" t="str">
        <f t="shared" si="8"/>
        <v/>
      </c>
      <c r="V233" s="561" t="str">
        <f t="shared" si="313"/>
        <v/>
      </c>
    </row>
    <row r="234" spans="1:22" x14ac:dyDescent="0.25">
      <c r="A234" s="561">
        <v>1</v>
      </c>
      <c r="B234" s="561">
        <v>1</v>
      </c>
      <c r="C234" s="561" t="str">
        <f t="shared" si="3"/>
        <v>霸王卸甲剽勇轻悍1</v>
      </c>
      <c r="D234" s="70" t="s">
        <v>142</v>
      </c>
      <c r="E234" s="70" t="s">
        <v>144</v>
      </c>
      <c r="F234" s="70" t="s">
        <v>1318</v>
      </c>
      <c r="G234" s="70">
        <f>VLOOKUP(E234,Sheet3!$C:$AP,40,0)*100+IF(A234=1,0,0)+IF(A234=2,1,0)+IF(A234=3,2,0)+IF(A234=4,3,0)</f>
        <v>201150200</v>
      </c>
      <c r="H234" s="70">
        <v>3</v>
      </c>
      <c r="I234" s="70">
        <v>1</v>
      </c>
      <c r="J234" s="70" t="s">
        <v>1165</v>
      </c>
      <c r="K234" s="70"/>
      <c r="L234" s="70">
        <v>1</v>
      </c>
      <c r="M234" s="70">
        <v>1</v>
      </c>
      <c r="N234" s="70" t="str">
        <f t="shared" si="4"/>
        <v>20115020,1</v>
      </c>
      <c r="O234" s="70">
        <v>0</v>
      </c>
      <c r="P234" s="70">
        <v>-1</v>
      </c>
      <c r="Q234" s="561">
        <f>VLOOKUP(E234,Sheet3!$C:$AP,40,0)*10+IF(B234=1,0,0)+IF(B234=2,1,0)+IF(B234=3,2,0)+IF(B234=4,3,0)</f>
        <v>20115020</v>
      </c>
      <c r="R234" s="561" t="str">
        <f>IF(H234=3,",1","")</f>
        <v>,1</v>
      </c>
      <c r="S234" s="561"/>
      <c r="T234" s="561"/>
      <c r="U234" s="561"/>
      <c r="V234" s="561"/>
    </row>
    <row r="235" spans="1:22" x14ac:dyDescent="0.25">
      <c r="A235" s="561">
        <v>1</v>
      </c>
      <c r="B235" s="561">
        <v>1</v>
      </c>
      <c r="C235" s="561" t="str">
        <f t="shared" si="3"/>
        <v>霸王卸甲隙末凶终1</v>
      </c>
      <c r="D235" s="70" t="s">
        <v>142</v>
      </c>
      <c r="E235" s="70" t="s">
        <v>145</v>
      </c>
      <c r="F235" s="70" t="s">
        <v>1274</v>
      </c>
      <c r="G235" s="70">
        <f>VLOOKUP(E235,Sheet3!$C:$AP,40,0)*100+IF(A235=1,0,0)+IF(A235=2,1,0)+IF(A235=3,2,0)+IF(A235=4,3,0)</f>
        <v>201150300</v>
      </c>
      <c r="H235" s="70">
        <v>1</v>
      </c>
      <c r="I235" s="70">
        <v>0</v>
      </c>
      <c r="J235" s="70">
        <v>0</v>
      </c>
      <c r="K235" s="70"/>
      <c r="L235" s="70">
        <v>1</v>
      </c>
      <c r="M235" s="70">
        <v>1</v>
      </c>
      <c r="N235" s="70" t="str">
        <f t="shared" si="4"/>
        <v>20115030,1</v>
      </c>
      <c r="O235" s="70">
        <v>0</v>
      </c>
      <c r="P235" s="70">
        <v>-1</v>
      </c>
      <c r="Q235" s="561">
        <f>VLOOKUP(E235,Sheet3!$C:$AP,40,0)*10+IF(B235=1,0,0)+IF(B235=2,1,0)+IF(B235=3,2,0)+IF(B235=4,3,0)</f>
        <v>20115030</v>
      </c>
      <c r="R235" s="561" t="str">
        <f t="shared" si="5"/>
        <v>,1</v>
      </c>
      <c r="S235" s="561"/>
      <c r="T235" s="561"/>
      <c r="U235" s="561"/>
      <c r="V235" s="561"/>
    </row>
    <row r="236" spans="1:22" x14ac:dyDescent="0.25">
      <c r="A236" s="561">
        <v>1</v>
      </c>
      <c r="B236" s="561">
        <v>1</v>
      </c>
      <c r="C236" s="561" t="str">
        <f t="shared" si="3"/>
        <v>霸王卸甲沐血为衣1</v>
      </c>
      <c r="D236" s="70" t="s">
        <v>142</v>
      </c>
      <c r="E236" s="70" t="s">
        <v>146</v>
      </c>
      <c r="F236" s="70" t="s">
        <v>1199</v>
      </c>
      <c r="G236" s="70">
        <f>VLOOKUP(E236,Sheet3!$C:$AP,40,0)*100+IF(A236=1,0,0)+IF(A236=2,1,0)+IF(A236=3,2,0)+IF(A236=4,3,0)</f>
        <v>201150400</v>
      </c>
      <c r="H236" s="70">
        <v>2</v>
      </c>
      <c r="I236" s="70">
        <v>1</v>
      </c>
      <c r="J236" s="70" t="s">
        <v>1169</v>
      </c>
      <c r="K236" s="70"/>
      <c r="L236" s="70">
        <v>1</v>
      </c>
      <c r="M236" s="70">
        <v>2</v>
      </c>
      <c r="N236" s="70" t="str">
        <f t="shared" si="4"/>
        <v>20115040,-1</v>
      </c>
      <c r="O236" s="70">
        <v>0</v>
      </c>
      <c r="P236" s="70">
        <v>-1</v>
      </c>
      <c r="Q236" s="561">
        <f>VLOOKUP(E236,Sheet3!$C:$AP,40,0)*10+IF(B236=1,0,0)+IF(B236=2,1,0)+IF(B236=3,2,0)+IF(B236=4,3,0)</f>
        <v>20115040</v>
      </c>
      <c r="R236" s="561" t="str">
        <f t="shared" si="5"/>
        <v/>
      </c>
      <c r="S236" s="561" t="str">
        <f t="shared" si="6"/>
        <v>,-1</v>
      </c>
      <c r="T236" s="561" t="str">
        <f>IF(AND(H236=2,I236=1,J236="hp",L236=1,M236=1),",(最大气血-hp)/最大气血*100","")</f>
        <v/>
      </c>
      <c r="U236" s="561" t="str">
        <f t="shared" si="8"/>
        <v/>
      </c>
      <c r="V236" s="561" t="str">
        <f t="shared" si="313"/>
        <v/>
      </c>
    </row>
    <row r="237" spans="1:22" x14ac:dyDescent="0.25">
      <c r="A237" s="561">
        <v>2</v>
      </c>
      <c r="B237" s="561">
        <v>1</v>
      </c>
      <c r="C237" s="561" t="str">
        <f t="shared" si="3"/>
        <v>霸王卸甲沐血为衣2</v>
      </c>
      <c r="D237" s="70" t="s">
        <v>142</v>
      </c>
      <c r="E237" s="70" t="s">
        <v>146</v>
      </c>
      <c r="F237" s="70" t="s">
        <v>1200</v>
      </c>
      <c r="G237" s="70">
        <f>VLOOKUP(E237,Sheet3!$C:$AP,40,0)*100+IF(A237=1,0,0)+IF(A237=2,1,0)+IF(A237=3,2,0)+IF(A237=4,3,0)</f>
        <v>201150401</v>
      </c>
      <c r="H237" s="70">
        <v>2</v>
      </c>
      <c r="I237" s="70">
        <v>1</v>
      </c>
      <c r="J237" s="70" t="s">
        <v>1169</v>
      </c>
      <c r="K237" s="70"/>
      <c r="L237" s="70">
        <v>1</v>
      </c>
      <c r="M237" s="70">
        <v>1</v>
      </c>
      <c r="N237" s="70" t="str">
        <f t="shared" si="4"/>
        <v>20115040,(最大气血-hp)/最大气血*100</v>
      </c>
      <c r="O237" s="70">
        <v>0</v>
      </c>
      <c r="P237" s="70">
        <v>-1</v>
      </c>
      <c r="Q237" s="561">
        <f>VLOOKUP(E237,Sheet3!$C:$AP,40,0)*10+IF(B237=1,0,0)+IF(B237=2,1,0)+IF(B237=3,2,0)+IF(B237=4,3,0)</f>
        <v>20115040</v>
      </c>
      <c r="R237" s="561" t="str">
        <f t="shared" si="5"/>
        <v/>
      </c>
      <c r="S237" s="561" t="str">
        <f t="shared" si="6"/>
        <v/>
      </c>
      <c r="T237" s="561" t="str">
        <f>IF(AND(H237=2,I237=1,J237="hp",L237=1,M237=1),",(最大气血-hp)/最大气血*100","")</f>
        <v>,(最大气血-hp)/最大气血*100</v>
      </c>
      <c r="U237" s="561" t="str">
        <f t="shared" si="8"/>
        <v/>
      </c>
      <c r="V237" s="561" t="str">
        <f t="shared" si="313"/>
        <v/>
      </c>
    </row>
    <row r="238" spans="1:22" x14ac:dyDescent="0.25">
      <c r="A238" s="561">
        <v>1</v>
      </c>
      <c r="B238" s="561">
        <v>1</v>
      </c>
      <c r="C238" s="561" t="str">
        <f t="shared" ref="C238" si="505">D238&amp;E238&amp;A238</f>
        <v>霸王卸甲悍疾如风1</v>
      </c>
      <c r="D238" s="70" t="s">
        <v>142</v>
      </c>
      <c r="E238" s="70" t="s">
        <v>147</v>
      </c>
      <c r="F238" s="70" t="s">
        <v>1274</v>
      </c>
      <c r="G238" s="70">
        <f>VLOOKUP(E238,Sheet3!$C:$AP,40,0)*100+IF(A238=1,0,0)+IF(A238=2,1,0)+IF(A238=3,2,0)+IF(A238=4,3,0)</f>
        <v>201150500</v>
      </c>
      <c r="H238" s="70">
        <v>3</v>
      </c>
      <c r="I238" s="70">
        <v>1</v>
      </c>
      <c r="J238" s="70" t="s">
        <v>1198</v>
      </c>
      <c r="K238" s="70"/>
      <c r="L238" s="70">
        <v>1</v>
      </c>
      <c r="M238" s="70">
        <v>1</v>
      </c>
      <c r="N238" s="70" t="str">
        <f t="shared" ref="N238" si="506">Q238&amp;R238&amp;S238&amp;T238&amp;U238&amp;V238</f>
        <v>20115050,1</v>
      </c>
      <c r="O238" s="70">
        <v>0</v>
      </c>
      <c r="P238" s="70">
        <v>-1</v>
      </c>
      <c r="Q238" s="561">
        <f>VLOOKUP(E238,Sheet3!$C:$AP,40,0)*10+IF(B238=1,0,0)+IF(B238=2,1,0)+IF(B238=3,2,0)+IF(B238=4,3,0)</f>
        <v>20115050</v>
      </c>
      <c r="R238" s="561" t="str">
        <f>IF(H238=3,",1","")</f>
        <v>,1</v>
      </c>
      <c r="S238" s="561"/>
      <c r="T238" s="561"/>
      <c r="U238" s="561"/>
      <c r="V238" s="561"/>
    </row>
    <row r="239" spans="1:22" x14ac:dyDescent="0.25">
      <c r="A239" s="561">
        <v>1</v>
      </c>
      <c r="B239" s="561">
        <v>1</v>
      </c>
      <c r="C239" s="561" t="str">
        <f t="shared" ref="C239" si="507">D239&amp;E239&amp;A239</f>
        <v>霸王卸甲遗风余烈1</v>
      </c>
      <c r="D239" s="70" t="s">
        <v>142</v>
      </c>
      <c r="E239" s="70" t="s">
        <v>148</v>
      </c>
      <c r="F239" s="70" t="s">
        <v>1200</v>
      </c>
      <c r="G239" s="70">
        <f>VLOOKUP(E239,Sheet3!$C:$AP,40,0)*100+IF(A239=1,0,0)+IF(A239=2,1,0)+IF(A239=3,2,0)+IF(A239=4,3,0)</f>
        <v>201150600</v>
      </c>
      <c r="H239" s="704">
        <v>13</v>
      </c>
      <c r="I239" s="704">
        <v>1</v>
      </c>
      <c r="J239" s="704" t="s">
        <v>1162</v>
      </c>
      <c r="K239" s="704"/>
      <c r="L239" s="704">
        <v>1</v>
      </c>
      <c r="M239" s="704">
        <v>1</v>
      </c>
      <c r="N239" s="704" t="s">
        <v>1319</v>
      </c>
      <c r="O239" s="70">
        <v>0</v>
      </c>
      <c r="P239" s="70">
        <v>-1</v>
      </c>
      <c r="Q239" s="561">
        <f>VLOOKUP(E239,Sheet3!$C:$AP,40,0)*10+IF(B239=1,0,0)+IF(B239=2,1,0)+IF(B239=3,2,0)+IF(B239=4,3,0)</f>
        <v>20115060</v>
      </c>
      <c r="R239" s="561" t="str">
        <f t="shared" ref="R239" si="508">IF(H239=1,",1","")</f>
        <v/>
      </c>
      <c r="S239" s="561"/>
      <c r="T239" s="561"/>
      <c r="U239" s="561"/>
      <c r="V239" s="561"/>
    </row>
    <row r="240" spans="1:22" x14ac:dyDescent="0.25">
      <c r="A240" s="561">
        <v>1</v>
      </c>
      <c r="B240" s="561">
        <v>1</v>
      </c>
      <c r="C240" s="561" t="str">
        <f t="shared" si="3"/>
        <v>霸王卸甲八面威风1</v>
      </c>
      <c r="D240" s="70" t="s">
        <v>142</v>
      </c>
      <c r="E240" s="70" t="s">
        <v>149</v>
      </c>
      <c r="F240" s="70" t="s">
        <v>1199</v>
      </c>
      <c r="G240" s="70">
        <f>VLOOKUP(E240,Sheet3!$C:$AP,40,0)*100+IF(A240=1,0,0)+IF(A240=2,1,0)+IF(A240=3,2,0)+IF(A240=4,3,0)</f>
        <v>201150700</v>
      </c>
      <c r="H240" s="70">
        <v>2</v>
      </c>
      <c r="I240" s="70">
        <v>1</v>
      </c>
      <c r="J240" s="70" t="s">
        <v>1169</v>
      </c>
      <c r="K240" s="70"/>
      <c r="L240" s="70">
        <v>1</v>
      </c>
      <c r="M240" s="70">
        <v>2</v>
      </c>
      <c r="N240" s="70" t="str">
        <f t="shared" si="4"/>
        <v>20115070,-1</v>
      </c>
      <c r="O240" s="70">
        <v>0</v>
      </c>
      <c r="P240" s="70">
        <v>-1</v>
      </c>
      <c r="Q240" s="561">
        <f>VLOOKUP(E240,Sheet3!$C:$AP,40,0)*10+IF(B240=1,0,0)+IF(B240=2,1,0)+IF(B240=3,2,0)+IF(B240=4,3,0)</f>
        <v>20115070</v>
      </c>
      <c r="R240" s="561" t="str">
        <f t="shared" si="5"/>
        <v/>
      </c>
      <c r="S240" s="561" t="str">
        <f t="shared" si="6"/>
        <v>,-1</v>
      </c>
      <c r="T240" s="561" t="str">
        <f t="shared" ref="T240:T250" si="509">IF(AND(H240=2,I240=1,J240="hp",L240=1,M240=1),",(最大气血-hp)/最大气血*100","")</f>
        <v/>
      </c>
      <c r="U240" s="561" t="str">
        <f t="shared" si="8"/>
        <v/>
      </c>
      <c r="V240" s="561" t="str">
        <f t="shared" si="313"/>
        <v/>
      </c>
    </row>
    <row r="241" spans="1:22" x14ac:dyDescent="0.25">
      <c r="A241" s="561">
        <v>2</v>
      </c>
      <c r="B241" s="561">
        <v>1</v>
      </c>
      <c r="C241" s="561" t="str">
        <f t="shared" si="3"/>
        <v>霸王卸甲八面威风2</v>
      </c>
      <c r="D241" s="70" t="s">
        <v>142</v>
      </c>
      <c r="E241" s="70" t="s">
        <v>149</v>
      </c>
      <c r="F241" s="70" t="s">
        <v>1200</v>
      </c>
      <c r="G241" s="70">
        <f>VLOOKUP(E241,Sheet3!$C:$AP,40,0)*100+IF(A241=1,0,0)+IF(A241=2,1,0)+IF(A241=3,2,0)+IF(A241=4,3,0)</f>
        <v>201150701</v>
      </c>
      <c r="H241" s="70">
        <v>2</v>
      </c>
      <c r="I241" s="70">
        <v>1</v>
      </c>
      <c r="J241" s="70" t="s">
        <v>1169</v>
      </c>
      <c r="K241" s="70"/>
      <c r="L241" s="70">
        <v>1</v>
      </c>
      <c r="M241" s="70">
        <v>1</v>
      </c>
      <c r="N241" s="70" t="str">
        <f t="shared" si="4"/>
        <v>20115070,(最大气血-hp)/最大气血*100</v>
      </c>
      <c r="O241" s="70">
        <v>0</v>
      </c>
      <c r="P241" s="70">
        <v>-1</v>
      </c>
      <c r="Q241" s="561">
        <f>VLOOKUP(E241,Sheet3!$C:$AP,40,0)*10+IF(B241=1,0,0)+IF(B241=2,1,0)+IF(B241=3,2,0)+IF(B241=4,3,0)</f>
        <v>20115070</v>
      </c>
      <c r="R241" s="561" t="str">
        <f t="shared" si="5"/>
        <v/>
      </c>
      <c r="S241" s="561" t="str">
        <f t="shared" si="6"/>
        <v/>
      </c>
      <c r="T241" s="561" t="str">
        <f t="shared" si="509"/>
        <v>,(最大气血-hp)/最大气血*100</v>
      </c>
      <c r="U241" s="561" t="str">
        <f t="shared" si="8"/>
        <v/>
      </c>
      <c r="V241" s="561" t="str">
        <f t="shared" si="313"/>
        <v/>
      </c>
    </row>
    <row r="242" spans="1:22" x14ac:dyDescent="0.25">
      <c r="A242" s="561">
        <v>1</v>
      </c>
      <c r="B242" s="561">
        <v>1</v>
      </c>
      <c r="C242" s="561" t="str">
        <f t="shared" ref="C242:C245" si="510">D242&amp;E242&amp;A242</f>
        <v>霸王卸甲闯阵曲1</v>
      </c>
      <c r="D242" s="70" t="s">
        <v>142</v>
      </c>
      <c r="E242" s="70" t="s">
        <v>150</v>
      </c>
      <c r="F242" s="70"/>
      <c r="G242" s="70">
        <f>VLOOKUP(E242,Sheet3!$C:$AP,40,0)*100+IF(A242=1,0,0)+IF(A242=2,1,0)+IF(A242=3,2,0)+IF(A242=4,3,0)</f>
        <v>201150900</v>
      </c>
      <c r="H242" s="70">
        <v>1</v>
      </c>
      <c r="I242" s="70">
        <v>0</v>
      </c>
      <c r="J242" s="70">
        <v>0</v>
      </c>
      <c r="K242" s="70"/>
      <c r="L242" s="70">
        <v>1</v>
      </c>
      <c r="M242" s="70">
        <v>1</v>
      </c>
      <c r="N242" s="70" t="str">
        <f t="shared" ref="N242:N245" si="511">Q242&amp;R242&amp;S242&amp;T242&amp;U242&amp;V242</f>
        <v>20115090,1</v>
      </c>
      <c r="O242" s="70">
        <v>0</v>
      </c>
      <c r="P242" s="70">
        <v>-1</v>
      </c>
      <c r="Q242" s="561">
        <f>VLOOKUP(E242,Sheet3!$C:$AP,40,0)*10+IF(B242=1,0,0)+IF(B242=2,1,0)+IF(B242=3,2,0)+IF(B242=4,3,0)</f>
        <v>20115090</v>
      </c>
      <c r="R242" s="561" t="str">
        <f t="shared" ref="R242" si="512">IF(H242=1,",1","")</f>
        <v>,1</v>
      </c>
      <c r="S242" s="561"/>
      <c r="T242" s="561"/>
      <c r="U242" s="561"/>
      <c r="V242" s="561"/>
    </row>
    <row r="243" spans="1:22" x14ac:dyDescent="0.25">
      <c r="A243" s="561">
        <v>1</v>
      </c>
      <c r="B243" s="561">
        <v>1</v>
      </c>
      <c r="C243" s="561" t="str">
        <f t="shared" si="510"/>
        <v>霸王卸甲此锋锐1</v>
      </c>
      <c r="D243" s="70" t="s">
        <v>142</v>
      </c>
      <c r="E243" s="37" t="s">
        <v>1005</v>
      </c>
      <c r="F243" s="70" t="s">
        <v>1318</v>
      </c>
      <c r="G243" s="70">
        <f>VLOOKUP(E243,Sheet3!$C:$AP,40,0)*100+IF(A243=1,0,0)+IF(A243=2,1,0)+IF(A243=3,2,0)+IF(A243=4,3,0)</f>
        <v>201151000</v>
      </c>
      <c r="H243" s="70">
        <v>3</v>
      </c>
      <c r="I243" s="70">
        <v>1</v>
      </c>
      <c r="J243" s="70" t="s">
        <v>1165</v>
      </c>
      <c r="K243" s="70"/>
      <c r="L243" s="70">
        <v>1</v>
      </c>
      <c r="M243" s="70">
        <v>1</v>
      </c>
      <c r="N243" s="70" t="str">
        <f t="shared" si="511"/>
        <v>20115100,1</v>
      </c>
      <c r="O243" s="70">
        <v>0</v>
      </c>
      <c r="P243" s="70">
        <v>-1</v>
      </c>
      <c r="Q243" s="561">
        <f>VLOOKUP(E243,Sheet3!$C:$AP,40,0)*10+IF(B243=1,0,0)+IF(B243=2,1,0)+IF(B243=3,2,0)+IF(B243=4,3,0)</f>
        <v>20115100</v>
      </c>
      <c r="R243" s="561" t="str">
        <f>IF(H243=3,",1","")</f>
        <v>,1</v>
      </c>
      <c r="S243" s="561"/>
      <c r="T243" s="561"/>
      <c r="U243" s="561"/>
      <c r="V243" s="561"/>
    </row>
    <row r="244" spans="1:22" x14ac:dyDescent="0.25">
      <c r="A244" s="561">
        <v>1</v>
      </c>
      <c r="B244" s="561">
        <v>1</v>
      </c>
      <c r="C244" s="561" t="str">
        <f t="shared" si="510"/>
        <v>霸王卸甲狂戮笑1</v>
      </c>
      <c r="D244" s="70" t="s">
        <v>142</v>
      </c>
      <c r="E244" s="37" t="s">
        <v>1006</v>
      </c>
      <c r="F244" s="70" t="s">
        <v>1199</v>
      </c>
      <c r="G244" s="70">
        <f>VLOOKUP(E244,Sheet3!$C:$AP,40,0)*100+IF(A244=1,0,0)+IF(A244=2,1,0)+IF(A244=3,2,0)+IF(A244=4,3,0)</f>
        <v>201151100</v>
      </c>
      <c r="H244" s="70">
        <v>2</v>
      </c>
      <c r="I244" s="70">
        <v>1</v>
      </c>
      <c r="J244" s="70" t="s">
        <v>1169</v>
      </c>
      <c r="K244" s="70"/>
      <c r="L244" s="70">
        <v>1</v>
      </c>
      <c r="M244" s="70">
        <v>2</v>
      </c>
      <c r="N244" s="70" t="str">
        <f t="shared" si="511"/>
        <v>20115110,-1</v>
      </c>
      <c r="O244" s="70">
        <v>0</v>
      </c>
      <c r="P244" s="70">
        <v>-1</v>
      </c>
      <c r="Q244" s="561">
        <f>VLOOKUP(E244,Sheet3!$C:$AP,40,0)*10+IF(B244=1,0,0)+IF(B244=2,1,0)+IF(B244=3,2,0)+IF(B244=4,3,0)</f>
        <v>20115110</v>
      </c>
      <c r="R244" s="561" t="str">
        <f t="shared" ref="R244:R245" si="513">IF(H244=1,",1","")</f>
        <v/>
      </c>
      <c r="S244" s="561" t="str">
        <f t="shared" ref="S244:S245" si="514">IF(AND(H244=2,I244=1,J244="hp",L244=1,M244=2),",-1","")</f>
        <v>,-1</v>
      </c>
      <c r="T244" s="561" t="str">
        <f t="shared" ref="T244:T245" si="515">IF(AND(H244=2,I244=1,J244="hp",L244=1,M244=1),",(最大气血-hp)/最大气血*100","")</f>
        <v/>
      </c>
      <c r="U244" s="561" t="str">
        <f t="shared" ref="U244:U245" si="516">IF(AND(H244=2,I244=1,J244="hp,(hp/气血值)&lt;=0.2",L244=1,M244=3),"气血值*1006","")</f>
        <v/>
      </c>
      <c r="V244" s="561" t="str">
        <f t="shared" ref="V244:V245" si="517">IF(AND(H244=1,I244=0,J244=0,L244=1,M244=3),"-(hp*0.1)","")</f>
        <v/>
      </c>
    </row>
    <row r="245" spans="1:22" x14ac:dyDescent="0.25">
      <c r="A245" s="561">
        <v>2</v>
      </c>
      <c r="B245" s="561">
        <v>1</v>
      </c>
      <c r="C245" s="561" t="str">
        <f t="shared" si="510"/>
        <v>霸王卸甲狂戮笑2</v>
      </c>
      <c r="D245" s="70" t="s">
        <v>142</v>
      </c>
      <c r="E245" s="37" t="s">
        <v>1006</v>
      </c>
      <c r="F245" s="70" t="s">
        <v>1200</v>
      </c>
      <c r="G245" s="70">
        <f>VLOOKUP(E245,Sheet3!$C:$AP,40,0)*100+IF(A245=1,0,0)+IF(A245=2,1,0)+IF(A245=3,2,0)+IF(A245=4,3,0)</f>
        <v>201151101</v>
      </c>
      <c r="H245" s="70">
        <v>2</v>
      </c>
      <c r="I245" s="70">
        <v>1</v>
      </c>
      <c r="J245" s="70" t="s">
        <v>1169</v>
      </c>
      <c r="K245" s="70"/>
      <c r="L245" s="70">
        <v>1</v>
      </c>
      <c r="M245" s="70">
        <v>1</v>
      </c>
      <c r="N245" s="70" t="str">
        <f t="shared" si="511"/>
        <v>20115110,(最大气血-hp)/最大气血*100</v>
      </c>
      <c r="O245" s="70">
        <v>0</v>
      </c>
      <c r="P245" s="70">
        <v>-1</v>
      </c>
      <c r="Q245" s="561">
        <f>VLOOKUP(E245,Sheet3!$C:$AP,40,0)*10+IF(B245=1,0,0)+IF(B245=2,1,0)+IF(B245=3,2,0)+IF(B245=4,3,0)</f>
        <v>20115110</v>
      </c>
      <c r="R245" s="561" t="str">
        <f t="shared" si="513"/>
        <v/>
      </c>
      <c r="S245" s="561" t="str">
        <f t="shared" si="514"/>
        <v/>
      </c>
      <c r="T245" s="561" t="str">
        <f t="shared" si="515"/>
        <v>,(最大气血-hp)/最大气血*100</v>
      </c>
      <c r="U245" s="561" t="str">
        <f t="shared" si="516"/>
        <v/>
      </c>
      <c r="V245" s="561" t="str">
        <f t="shared" si="517"/>
        <v/>
      </c>
    </row>
    <row r="246" spans="1:22" x14ac:dyDescent="0.25">
      <c r="A246" s="561">
        <v>1</v>
      </c>
      <c r="B246" s="561">
        <v>1</v>
      </c>
      <c r="C246" s="561" t="str">
        <f t="shared" si="3"/>
        <v>青囊宝钞妙手生春1</v>
      </c>
      <c r="D246" s="705" t="s">
        <v>151</v>
      </c>
      <c r="E246" s="594" t="s">
        <v>152</v>
      </c>
      <c r="F246" s="594"/>
      <c r="G246" s="594">
        <f>VLOOKUP(E246,Sheet3!$C:$AP,40,0)*100+IF(A246=1,0,0)+IF(A246=2,1,0)+IF(A246=3,2,0)+IF(A246=4,3,0)</f>
        <v>201160100</v>
      </c>
      <c r="H246" s="594">
        <v>1</v>
      </c>
      <c r="I246" s="594">
        <v>1</v>
      </c>
      <c r="J246" s="594">
        <v>0</v>
      </c>
      <c r="K246" s="594"/>
      <c r="L246" s="594">
        <v>1</v>
      </c>
      <c r="M246" s="594">
        <v>3</v>
      </c>
      <c r="N246" s="594" t="s">
        <v>1320</v>
      </c>
      <c r="O246" s="594">
        <v>0</v>
      </c>
      <c r="P246" s="594">
        <v>-1</v>
      </c>
      <c r="Q246" s="561">
        <f>VLOOKUP(E246,Sheet3!$C:$AP,40,0)*10+IF(B246=1,0,0)+IF(B246=2,1,0)+IF(B246=3,2,0)+IF(B246=4,3,0)</f>
        <v>20116010</v>
      </c>
      <c r="R246" s="561" t="str">
        <f t="shared" si="5"/>
        <v>,1</v>
      </c>
      <c r="S246" s="561" t="str">
        <f t="shared" si="6"/>
        <v/>
      </c>
      <c r="T246" s="561" t="str">
        <f t="shared" si="509"/>
        <v/>
      </c>
      <c r="U246" s="561" t="str">
        <f t="shared" si="8"/>
        <v/>
      </c>
      <c r="V246" s="561" t="str">
        <f t="shared" si="313"/>
        <v/>
      </c>
    </row>
    <row r="247" spans="1:22" x14ac:dyDescent="0.25">
      <c r="A247" s="561">
        <v>2</v>
      </c>
      <c r="B247" s="561">
        <v>1</v>
      </c>
      <c r="C247" s="561" t="str">
        <f t="shared" ref="C247:C248" si="518">D247&amp;E247&amp;A247</f>
        <v>青囊宝钞妙手生春2</v>
      </c>
      <c r="D247" s="705" t="s">
        <v>151</v>
      </c>
      <c r="E247" s="594" t="s">
        <v>152</v>
      </c>
      <c r="F247" s="594"/>
      <c r="G247" s="594">
        <f>VLOOKUP(E247,Sheet3!$C:$AP,40,0)*100+IF(A247=1,0,0)+IF(A247=2,1,0)+IF(A247=3,2,0)+IF(A247=4,3,0)</f>
        <v>201160101</v>
      </c>
      <c r="H247" s="594">
        <v>1</v>
      </c>
      <c r="I247" s="594">
        <v>0</v>
      </c>
      <c r="J247" s="594">
        <v>0</v>
      </c>
      <c r="K247" s="594"/>
      <c r="L247" s="594">
        <v>1</v>
      </c>
      <c r="M247" s="594">
        <v>1</v>
      </c>
      <c r="N247" s="594" t="str">
        <f t="shared" ref="N247:N248" si="519">Q247&amp;R247&amp;S247&amp;T247&amp;U247&amp;V247</f>
        <v>20116010,1</v>
      </c>
      <c r="O247" s="594">
        <v>0</v>
      </c>
      <c r="P247" s="594">
        <v>-1</v>
      </c>
      <c r="Q247" s="561">
        <f>VLOOKUP(E247,Sheet3!$C:$AP,40,0)*10+IF(B247=1,0,0)+IF(B247=2,1,0)+IF(B247=3,2,0)+IF(B247=4,3,0)</f>
        <v>20116010</v>
      </c>
      <c r="R247" s="561" t="str">
        <f t="shared" ref="R247" si="520">IF(H247=1,",1","")</f>
        <v>,1</v>
      </c>
      <c r="S247" s="561" t="str">
        <f t="shared" ref="S247:S248" si="521">IF(AND(H247=2,I247=1,J247="hp",L247=1,M247=2),",-1","")</f>
        <v/>
      </c>
      <c r="T247" s="561" t="str">
        <f t="shared" si="509"/>
        <v/>
      </c>
      <c r="U247" s="561" t="str">
        <f t="shared" ref="U247:U248" si="522">IF(AND(H247=2,I247=1,J247="hp,(hp/气血值)&lt;=0.2",L247=1,M247=3),"气血值*1006","")</f>
        <v/>
      </c>
      <c r="V247" s="561" t="str">
        <f t="shared" ref="V247:V248" si="523">IF(AND(H247=1,I247=0,J247=0,L247=1,M247=3),"-(hp*0.1)","")</f>
        <v/>
      </c>
    </row>
    <row r="248" spans="1:22" x14ac:dyDescent="0.25">
      <c r="A248" s="561">
        <v>1</v>
      </c>
      <c r="B248" s="561">
        <v>1</v>
      </c>
      <c r="C248" s="561" t="str">
        <f t="shared" si="518"/>
        <v>青囊宝钞安神法1</v>
      </c>
      <c r="D248" s="705" t="s">
        <v>151</v>
      </c>
      <c r="E248" s="290" t="s">
        <v>154</v>
      </c>
      <c r="F248" s="594" t="s">
        <v>1321</v>
      </c>
      <c r="G248" s="594">
        <f>VLOOKUP(E248,Sheet3!$C:$AP,40,0)*100+IF(A248=1,0,0)+IF(A248=2,1,0)+IF(A248=3,2,0)+IF(A248=4,3,0)</f>
        <v>201160200</v>
      </c>
      <c r="H248" s="594">
        <v>8</v>
      </c>
      <c r="I248" s="594">
        <v>1</v>
      </c>
      <c r="J248" s="594">
        <v>2011601</v>
      </c>
      <c r="K248" s="594"/>
      <c r="L248" s="594">
        <v>1</v>
      </c>
      <c r="M248" s="594">
        <v>1</v>
      </c>
      <c r="N248" s="594" t="str">
        <f t="shared" si="519"/>
        <v>20116020,1</v>
      </c>
      <c r="O248" s="594">
        <v>0</v>
      </c>
      <c r="P248" s="594">
        <v>-1</v>
      </c>
      <c r="Q248" s="561">
        <f>VLOOKUP(E248,Sheet3!$C:$AP,40,0)*10+IF(B248=1,0,0)+IF(B248=2,1,0)+IF(B248=3,2,0)+IF(B248=4,3,0)</f>
        <v>20116020</v>
      </c>
      <c r="R248" s="561" t="str">
        <f>IF(H248=8,",1","")</f>
        <v>,1</v>
      </c>
      <c r="S248" s="561" t="str">
        <f t="shared" si="521"/>
        <v/>
      </c>
      <c r="T248" s="561" t="str">
        <f t="shared" ref="T248" si="524">IF(AND(H248=2,I248=1,J248="hp",L248=1,M248=1),",(最大气血-hp)/最大气血*100","")</f>
        <v/>
      </c>
      <c r="U248" s="561" t="str">
        <f t="shared" si="522"/>
        <v/>
      </c>
      <c r="V248" s="561" t="str">
        <f t="shared" si="523"/>
        <v/>
      </c>
    </row>
    <row r="249" spans="1:22" x14ac:dyDescent="0.25">
      <c r="A249" s="561">
        <v>1</v>
      </c>
      <c r="B249" s="561">
        <v>1</v>
      </c>
      <c r="C249" s="561" t="str">
        <f t="shared" ref="C249" si="525">D249&amp;E249&amp;A249</f>
        <v>青囊宝钞识穴法1</v>
      </c>
      <c r="D249" s="705" t="s">
        <v>151</v>
      </c>
      <c r="E249" s="594" t="s">
        <v>153</v>
      </c>
      <c r="F249" s="594" t="s">
        <v>1322</v>
      </c>
      <c r="G249" s="594">
        <f>VLOOKUP(E249,Sheet3!$C:$AP,40,0)*100+IF(A249=1,0,0)+IF(A249=2,1,0)+IF(A249=3,2,0)+IF(A249=4,3,0)</f>
        <v>201160300</v>
      </c>
      <c r="H249" s="594">
        <v>1</v>
      </c>
      <c r="I249" s="594">
        <v>2</v>
      </c>
      <c r="J249" s="594" t="s">
        <v>1323</v>
      </c>
      <c r="K249" s="594"/>
      <c r="L249" s="594">
        <v>1</v>
      </c>
      <c r="M249" s="594">
        <v>1</v>
      </c>
      <c r="N249" s="594" t="str">
        <f t="shared" ref="N249" si="526">Q249&amp;R249&amp;S249&amp;T249&amp;U249&amp;V249</f>
        <v>20116030,1</v>
      </c>
      <c r="O249" s="594">
        <v>0</v>
      </c>
      <c r="P249" s="594">
        <v>-1</v>
      </c>
      <c r="Q249" s="561">
        <f>VLOOKUP(E249,Sheet3!$C:$AP,40,0)*10+IF(B249=1,0,0)+IF(B249=2,1,0)+IF(B249=3,2,0)+IF(B249=4,3,0)</f>
        <v>20116030</v>
      </c>
      <c r="R249" s="561" t="str">
        <f t="shared" ref="R249" si="527">IF(H249=1,",1","")</f>
        <v>,1</v>
      </c>
      <c r="S249" s="561" t="str">
        <f t="shared" ref="S249" si="528">IF(AND(H249=2,I249=1,J249="hp",L249=1,M249=2),",-1","")</f>
        <v/>
      </c>
      <c r="T249" s="561" t="str">
        <f t="shared" si="509"/>
        <v/>
      </c>
      <c r="U249" s="561" t="str">
        <f t="shared" ref="U249" si="529">IF(AND(H249=2,I249=1,J249="hp,(hp/气血值)&lt;=0.2",L249=1,M249=3),"气血值*1006","")</f>
        <v/>
      </c>
      <c r="V249" s="561" t="str">
        <f t="shared" ref="V249" si="530">IF(AND(H249=1,I249=0,J249=0,L249=1,M249=3),"-(hp*0.1)","")</f>
        <v/>
      </c>
    </row>
    <row r="250" spans="1:22" x14ac:dyDescent="0.25">
      <c r="A250" s="561">
        <v>1</v>
      </c>
      <c r="B250" s="561">
        <v>2</v>
      </c>
      <c r="C250" s="561" t="str">
        <f t="shared" ref="C250" si="531">D250&amp;E250&amp;A250</f>
        <v>青囊宝钞养脉法1</v>
      </c>
      <c r="D250" s="705" t="s">
        <v>151</v>
      </c>
      <c r="E250" s="594" t="s">
        <v>155</v>
      </c>
      <c r="F250" s="594" t="s">
        <v>1324</v>
      </c>
      <c r="G250" s="594">
        <f>VLOOKUP(E250,Sheet3!$C:$AP,40,0)*100+IF(A250=1,0,0)+IF(A250=2,1,0)+IF(A250=3,2,0)+IF(A250=4,3,0)</f>
        <v>201160400</v>
      </c>
      <c r="H250" s="594">
        <v>1</v>
      </c>
      <c r="I250" s="594">
        <v>0</v>
      </c>
      <c r="J250" s="594">
        <v>0</v>
      </c>
      <c r="K250" s="594"/>
      <c r="L250" s="594">
        <v>1</v>
      </c>
      <c r="M250" s="594">
        <v>1</v>
      </c>
      <c r="N250" s="594" t="str">
        <f t="shared" ref="N250" si="532">Q250&amp;R250&amp;S250&amp;T250&amp;U250&amp;V250</f>
        <v>20116041,1</v>
      </c>
      <c r="O250" s="594">
        <v>0</v>
      </c>
      <c r="P250" s="594">
        <v>-1</v>
      </c>
      <c r="Q250" s="561">
        <f>VLOOKUP(E250,Sheet3!$C:$AP,40,0)*10+IF(B250=1,0,0)+IF(B250=2,1,0)+IF(B250=3,2,0)+IF(B250=4,3,0)</f>
        <v>20116041</v>
      </c>
      <c r="R250" s="561" t="str">
        <f t="shared" ref="R250" si="533">IF(H250=1,",1","")</f>
        <v>,1</v>
      </c>
      <c r="S250" s="561" t="str">
        <f t="shared" ref="S250" si="534">IF(AND(H250=2,I250=1,J250="hp",L250=1,M250=2),",-1","")</f>
        <v/>
      </c>
      <c r="T250" s="561" t="str">
        <f t="shared" si="509"/>
        <v/>
      </c>
      <c r="U250" s="561" t="str">
        <f t="shared" ref="U250" si="535">IF(AND(H250=2,I250=1,J250="hp,(hp/气血值)&lt;=0.2",L250=1,M250=3),"气血值*1006","")</f>
        <v/>
      </c>
      <c r="V250" s="561" t="str">
        <f t="shared" ref="V250" si="536">IF(AND(H250=1,I250=0,J250=0,L250=1,M250=3),"-(hp*0.1)","")</f>
        <v/>
      </c>
    </row>
    <row r="251" spans="1:22" x14ac:dyDescent="0.25">
      <c r="A251" s="561">
        <v>2</v>
      </c>
      <c r="B251" s="561">
        <v>3</v>
      </c>
      <c r="C251" s="561" t="str">
        <f t="shared" ref="C251:C252" si="537">D251&amp;E251&amp;A251</f>
        <v>青囊宝钞养脉法2</v>
      </c>
      <c r="D251" s="705" t="s">
        <v>151</v>
      </c>
      <c r="E251" s="594" t="s">
        <v>155</v>
      </c>
      <c r="F251" s="594" t="s">
        <v>1210</v>
      </c>
      <c r="G251" s="594">
        <f>VLOOKUP(E251,Sheet3!$C:$AP,40,0)*100+IF(A251=1,0,0)+IF(A251=2,1,0)+IF(A251=3,2,0)+IF(A251=4,3,0)</f>
        <v>201160401</v>
      </c>
      <c r="H251" s="594">
        <v>1</v>
      </c>
      <c r="I251" s="594">
        <v>0</v>
      </c>
      <c r="J251" s="594">
        <v>0</v>
      </c>
      <c r="K251" s="594"/>
      <c r="L251" s="594">
        <v>1</v>
      </c>
      <c r="M251" s="594">
        <v>1</v>
      </c>
      <c r="N251" s="594" t="str">
        <f t="shared" ref="N251" si="538">Q251&amp;R251&amp;S251&amp;T251&amp;U251&amp;V251</f>
        <v>20116042,1</v>
      </c>
      <c r="O251" s="594">
        <v>0</v>
      </c>
      <c r="P251" s="594">
        <v>-1</v>
      </c>
      <c r="Q251" s="561">
        <f>VLOOKUP(E251,Sheet3!$C:$AP,40,0)*10+IF(B251=1,0,0)+IF(B251=2,1,0)+IF(B251=3,2,0)+IF(B251=4,3,0)</f>
        <v>20116042</v>
      </c>
      <c r="R251" s="561" t="str">
        <f t="shared" ref="R251:R252" si="539">IF(H251=1,",1","")</f>
        <v>,1</v>
      </c>
      <c r="S251" s="561"/>
      <c r="T251" s="561"/>
      <c r="U251" s="561"/>
      <c r="V251" s="561"/>
    </row>
    <row r="252" spans="1:22" x14ac:dyDescent="0.25">
      <c r="A252" s="561">
        <v>3</v>
      </c>
      <c r="B252" s="561">
        <v>4</v>
      </c>
      <c r="C252" s="561" t="str">
        <f t="shared" si="537"/>
        <v>青囊宝钞养脉法3</v>
      </c>
      <c r="D252" s="706" t="s">
        <v>151</v>
      </c>
      <c r="E252" s="608" t="s">
        <v>155</v>
      </c>
      <c r="F252" s="608" t="s">
        <v>1325</v>
      </c>
      <c r="G252" s="608">
        <f>VLOOKUP(E252,Sheet3!$C:$AP,40,0)*100+IF(A252=1,0,0)+IF(A252=2,1,0)+IF(A252=3,2,0)+IF(A252=4,3,0)</f>
        <v>201160402</v>
      </c>
      <c r="H252" s="608">
        <v>1</v>
      </c>
      <c r="I252" s="608">
        <v>0</v>
      </c>
      <c r="J252" s="608">
        <v>0</v>
      </c>
      <c r="K252" s="608"/>
      <c r="L252" s="608">
        <v>1</v>
      </c>
      <c r="M252" s="608">
        <v>1</v>
      </c>
      <c r="N252" s="608" t="s">
        <v>1326</v>
      </c>
      <c r="O252" s="608">
        <v>0</v>
      </c>
      <c r="P252" s="608">
        <v>-1</v>
      </c>
      <c r="Q252" s="561">
        <f>VLOOKUP(E252,Sheet3!$C:$AP,40,0)*10+IF(B252=1,0,0)+IF(B252=2,1,0)+IF(B252=3,2,0)+IF(B252=4,3,0)</f>
        <v>20116043</v>
      </c>
      <c r="R252" s="561" t="str">
        <f t="shared" si="539"/>
        <v>,1</v>
      </c>
      <c r="S252" s="561"/>
      <c r="T252" s="561"/>
      <c r="U252" s="561"/>
      <c r="V252" s="561"/>
    </row>
    <row r="253" spans="1:22" x14ac:dyDescent="0.25">
      <c r="A253" s="561">
        <v>1</v>
      </c>
      <c r="B253" s="561">
        <v>1</v>
      </c>
      <c r="C253" s="561" t="str">
        <f t="shared" ref="C253:C256" si="540">D253&amp;E253&amp;A253</f>
        <v>青囊宝钞延寿法1</v>
      </c>
      <c r="D253" s="705" t="s">
        <v>151</v>
      </c>
      <c r="E253" s="594" t="s">
        <v>156</v>
      </c>
      <c r="F253" s="594" t="s">
        <v>1327</v>
      </c>
      <c r="G253" s="594">
        <f>VLOOKUP(E253,Sheet3!$C:$AP,40,0)*100+IF(A253=1,0,0)+IF(A253=2,1,0)+IF(A253=3,2,0)+IF(A253=4,3,0)</f>
        <v>201160500</v>
      </c>
      <c r="H253" s="594">
        <v>1</v>
      </c>
      <c r="I253" s="594">
        <v>0</v>
      </c>
      <c r="J253" s="594">
        <v>0</v>
      </c>
      <c r="K253" s="594"/>
      <c r="L253" s="594">
        <v>1</v>
      </c>
      <c r="M253" s="594">
        <v>1</v>
      </c>
      <c r="N253" s="594" t="str">
        <f t="shared" ref="N253:N255" si="541">Q253&amp;R253&amp;S253&amp;T253&amp;U253&amp;V253</f>
        <v>20116050,1</v>
      </c>
      <c r="O253" s="594">
        <v>0</v>
      </c>
      <c r="P253" s="594">
        <v>-1</v>
      </c>
      <c r="Q253" s="561">
        <f>VLOOKUP(E253,Sheet3!$C:$AP,40,0)*10+IF(B253=1,0,0)+IF(B253=2,1,0)+IF(B253=3,2,0)+IF(B253=4,3,0)</f>
        <v>20116050</v>
      </c>
      <c r="R253" s="561" t="str">
        <f t="shared" ref="R253:R256" si="542">IF(H253=1,",1","")</f>
        <v>,1</v>
      </c>
      <c r="S253" s="561" t="str">
        <f t="shared" ref="S253:S255" si="543">IF(AND(H253=2,I253=1,J253="hp",L253=1,M253=2),",-1","")</f>
        <v/>
      </c>
      <c r="T253" s="561" t="str">
        <f>IF(AND(H253=2,I253=1,J253="hp",L253=1,M253=1),",(最大气血-hp)/最大气血*100","")</f>
        <v/>
      </c>
      <c r="U253" s="561" t="str">
        <f t="shared" ref="U253:U255" si="544">IF(AND(H253=2,I253=1,J253="hp,(hp/气血值)&lt;=0.2",L253=1,M253=3),"气血值*1006","")</f>
        <v/>
      </c>
      <c r="V253" s="561" t="str">
        <f t="shared" ref="V253:V255" si="545">IF(AND(H253=1,I253=0,J253=0,L253=1,M253=3),"-(hp*0.1)","")</f>
        <v/>
      </c>
    </row>
    <row r="254" spans="1:22" x14ac:dyDescent="0.25">
      <c r="A254" s="561">
        <v>1</v>
      </c>
      <c r="B254" s="561">
        <v>1</v>
      </c>
      <c r="C254" s="561" t="str">
        <f t="shared" ref="C254" si="546">D254&amp;E254&amp;A254</f>
        <v>青囊宝钞切剖法1</v>
      </c>
      <c r="D254" s="705" t="s">
        <v>151</v>
      </c>
      <c r="E254" s="290" t="s">
        <v>1328</v>
      </c>
      <c r="F254" s="594" t="s">
        <v>1329</v>
      </c>
      <c r="G254" s="594">
        <f>VLOOKUP(E254,Sheet3!$C:$AP,40,0)*100+IF(A254=1,0,0)+IF(A254=2,1,0)+IF(A254=3,2,0)+IF(A254=4,3,0)</f>
        <v>201160600</v>
      </c>
      <c r="H254" s="594">
        <v>1</v>
      </c>
      <c r="I254" s="594">
        <v>0</v>
      </c>
      <c r="J254" s="594">
        <v>0</v>
      </c>
      <c r="K254" s="594"/>
      <c r="L254" s="594">
        <v>1</v>
      </c>
      <c r="M254" s="594">
        <v>1</v>
      </c>
      <c r="N254" s="594" t="str">
        <f t="shared" ref="N254" si="547">Q254&amp;R254&amp;S254&amp;T254&amp;U254&amp;V254</f>
        <v>20116060,1</v>
      </c>
      <c r="O254" s="594">
        <v>0</v>
      </c>
      <c r="P254" s="594">
        <v>-1</v>
      </c>
      <c r="Q254" s="561">
        <f>VLOOKUP(E254,Sheet3!$C:$AP,40,0)*10+IF(B254=1,0,0)+IF(B254=2,1,0)+IF(B254=3,2,0)+IF(B254=4,3,0)</f>
        <v>20116060</v>
      </c>
      <c r="R254" s="561" t="str">
        <f t="shared" ref="R254" si="548">IF(H254=1,",1","")</f>
        <v>,1</v>
      </c>
      <c r="S254" s="561" t="str">
        <f t="shared" ref="S254" si="549">IF(AND(H254=2,I254=1,J254="hp",L254=1,M254=2),",-1","")</f>
        <v/>
      </c>
      <c r="T254" s="561" t="str">
        <f>IF(AND(H254=2,I254=1,J254="hp",L254=1,M254=1),",(最大气血-hp)/最大气血*100","")</f>
        <v/>
      </c>
      <c r="U254" s="561" t="str">
        <f t="shared" ref="U254" si="550">IF(AND(H254=2,I254=1,J254="hp,(hp/气血值)&lt;=0.2",L254=1,M254=3),"气血值*1006","")</f>
        <v/>
      </c>
      <c r="V254" s="561" t="str">
        <f t="shared" ref="V254" si="551">IF(AND(H254=1,I254=0,J254=0,L254=1,M254=3),"-(hp*0.1)","")</f>
        <v/>
      </c>
    </row>
    <row r="255" spans="1:22" x14ac:dyDescent="0.25">
      <c r="A255" s="561">
        <v>1</v>
      </c>
      <c r="B255" s="561">
        <v>2</v>
      </c>
      <c r="C255" s="561" t="str">
        <f t="shared" si="540"/>
        <v>青囊宝钞枯衣法1</v>
      </c>
      <c r="D255" s="705" t="s">
        <v>151</v>
      </c>
      <c r="E255" s="594" t="s">
        <v>157</v>
      </c>
      <c r="F255" s="594" t="s">
        <v>1324</v>
      </c>
      <c r="G255" s="594">
        <f>VLOOKUP(E255,Sheet3!$C:$AP,40,0)*100+IF(A255=1,0,0)+IF(A255=2,1,0)+IF(A255=3,2,0)+IF(A255=4,3,0)</f>
        <v>201160700</v>
      </c>
      <c r="H255" s="594">
        <v>1</v>
      </c>
      <c r="I255" s="594">
        <v>0</v>
      </c>
      <c r="J255" s="594">
        <v>0</v>
      </c>
      <c r="K255" s="594"/>
      <c r="L255" s="594">
        <v>1</v>
      </c>
      <c r="M255" s="594">
        <v>1</v>
      </c>
      <c r="N255" s="594" t="str">
        <f t="shared" si="541"/>
        <v>20116071,1</v>
      </c>
      <c r="O255" s="594">
        <v>0</v>
      </c>
      <c r="P255" s="594">
        <v>-1</v>
      </c>
      <c r="Q255" s="561">
        <f>VLOOKUP(E255,Sheet3!$C:$AP,40,0)*10+IF(B255=1,0,0)+IF(B255=2,1,0)+IF(B255=3,2,0)+IF(B255=4,3,0)</f>
        <v>20116071</v>
      </c>
      <c r="R255" s="561" t="str">
        <f t="shared" si="542"/>
        <v>,1</v>
      </c>
      <c r="S255" s="561" t="str">
        <f t="shared" si="543"/>
        <v/>
      </c>
      <c r="T255" s="561" t="str">
        <f>IF(AND(H255=2,I255=1,J255="hp",L255=1,M255=1),",(最大气血-hp)/最大气血*100","")</f>
        <v/>
      </c>
      <c r="U255" s="561" t="str">
        <f t="shared" si="544"/>
        <v/>
      </c>
      <c r="V255" s="561" t="str">
        <f t="shared" si="545"/>
        <v/>
      </c>
    </row>
    <row r="256" spans="1:22" x14ac:dyDescent="0.25">
      <c r="A256" s="561">
        <v>2</v>
      </c>
      <c r="B256" s="561">
        <v>3</v>
      </c>
      <c r="C256" s="561" t="str">
        <f t="shared" si="540"/>
        <v>青囊宝钞枯衣法2</v>
      </c>
      <c r="D256" s="706" t="s">
        <v>151</v>
      </c>
      <c r="E256" s="608" t="s">
        <v>157</v>
      </c>
      <c r="F256" s="608" t="s">
        <v>1325</v>
      </c>
      <c r="G256" s="608">
        <f>VLOOKUP(E256,Sheet3!$C:$AP,40,0)*100+IF(A256=1,0,0)+IF(A256=2,1,0)+IF(A256=3,2,0)+IF(A256=4,3,0)</f>
        <v>201160701</v>
      </c>
      <c r="H256" s="608">
        <v>1</v>
      </c>
      <c r="I256" s="608">
        <v>0</v>
      </c>
      <c r="J256" s="608">
        <v>0</v>
      </c>
      <c r="K256" s="608"/>
      <c r="L256" s="608">
        <v>1</v>
      </c>
      <c r="M256" s="608">
        <v>1</v>
      </c>
      <c r="N256" s="608" t="s">
        <v>1330</v>
      </c>
      <c r="O256" s="608">
        <v>0</v>
      </c>
      <c r="P256" s="608">
        <v>-1</v>
      </c>
      <c r="Q256" s="561">
        <f>VLOOKUP(E256,Sheet3!$C:$AP,40,0)*10+IF(B256=1,0,0)+IF(B256=2,1,0)+IF(B256=3,2,0)+IF(B256=4,3,0)</f>
        <v>20116072</v>
      </c>
      <c r="R256" s="561" t="str">
        <f t="shared" si="542"/>
        <v>,1</v>
      </c>
      <c r="S256" s="561"/>
      <c r="T256" s="561"/>
      <c r="U256" s="561"/>
      <c r="V256" s="561"/>
    </row>
    <row r="257" spans="1:22" x14ac:dyDescent="0.25">
      <c r="A257" s="561">
        <v>1</v>
      </c>
      <c r="B257" s="561">
        <v>2</v>
      </c>
      <c r="C257" s="561" t="str">
        <f t="shared" ref="C257:C258" si="552">D257&amp;E257&amp;A257</f>
        <v>青囊宝钞回生法1</v>
      </c>
      <c r="D257" s="705" t="s">
        <v>151</v>
      </c>
      <c r="E257" s="594" t="s">
        <v>158</v>
      </c>
      <c r="F257" s="594" t="s">
        <v>1324</v>
      </c>
      <c r="G257" s="594">
        <f>VLOOKUP(E257,Sheet3!$C:$AP,40,0)*100+IF(A257=1,0,0)+IF(A257=2,1,0)+IF(A257=3,2,0)+IF(A257=4,3,0)</f>
        <v>201160800</v>
      </c>
      <c r="H257" s="594">
        <v>1</v>
      </c>
      <c r="I257" s="594">
        <v>0</v>
      </c>
      <c r="J257" s="594">
        <v>0</v>
      </c>
      <c r="K257" s="594"/>
      <c r="L257" s="594">
        <v>1</v>
      </c>
      <c r="M257" s="594">
        <v>1</v>
      </c>
      <c r="N257" s="594" t="str">
        <f t="shared" ref="N257:N258" si="553">Q257&amp;R257&amp;S257&amp;T257&amp;U257&amp;V257</f>
        <v>20116081,1</v>
      </c>
      <c r="O257" s="594">
        <v>0</v>
      </c>
      <c r="P257" s="594">
        <v>-1</v>
      </c>
      <c r="Q257" s="561">
        <f>VLOOKUP(E257,Sheet3!$C:$AP,40,0)*10+IF(B257=1,0,0)+IF(B257=2,1,0)+IF(B257=3,2,0)+IF(B257=4,3,0)</f>
        <v>20116081</v>
      </c>
      <c r="R257" s="561" t="str">
        <f t="shared" ref="R257:R258" si="554">IF(H257=1,",1","")</f>
        <v>,1</v>
      </c>
      <c r="S257" s="561" t="str">
        <f t="shared" ref="S257" si="555">IF(AND(H257=2,I257=1,J257="hp",L257=1,M257=2),",-1","")</f>
        <v/>
      </c>
      <c r="T257" s="561" t="str">
        <f>IF(AND(H257=2,I257=1,J257="hp",L257=1,M257=1),",(最大气血-hp)/最大气血*100","")</f>
        <v/>
      </c>
      <c r="U257" s="561" t="str">
        <f t="shared" ref="U257" si="556">IF(AND(H257=2,I257=1,J257="hp,(hp/气血值)&lt;=0.2",L257=1,M257=3),"气血值*1006","")</f>
        <v/>
      </c>
      <c r="V257" s="561" t="str">
        <f t="shared" ref="V257" si="557">IF(AND(H257=1,I257=0,J257=0,L257=1,M257=3),"-(hp*0.1)","")</f>
        <v/>
      </c>
    </row>
    <row r="258" spans="1:22" x14ac:dyDescent="0.25">
      <c r="A258" s="561">
        <v>2</v>
      </c>
      <c r="B258" s="561">
        <v>3</v>
      </c>
      <c r="C258" s="561" t="str">
        <f t="shared" si="552"/>
        <v>青囊宝钞回生法2</v>
      </c>
      <c r="D258" s="705" t="s">
        <v>151</v>
      </c>
      <c r="E258" s="594" t="s">
        <v>158</v>
      </c>
      <c r="F258" s="594" t="s">
        <v>1210</v>
      </c>
      <c r="G258" s="594">
        <f>VLOOKUP(E258,Sheet3!$C:$AP,40,0)*100+IF(A258=1,0,0)+IF(A258=2,1,0)+IF(A258=3,2,0)+IF(A258=4,3,0)</f>
        <v>201160801</v>
      </c>
      <c r="H258" s="594">
        <v>1</v>
      </c>
      <c r="I258" s="594">
        <v>0</v>
      </c>
      <c r="J258" s="594">
        <v>0</v>
      </c>
      <c r="K258" s="594"/>
      <c r="L258" s="594">
        <v>1</v>
      </c>
      <c r="M258" s="594">
        <v>1</v>
      </c>
      <c r="N258" s="594" t="str">
        <f t="shared" si="553"/>
        <v>20116082,1</v>
      </c>
      <c r="O258" s="594">
        <v>0</v>
      </c>
      <c r="P258" s="594">
        <v>-1</v>
      </c>
      <c r="Q258" s="561">
        <f>VLOOKUP(E258,Sheet3!$C:$AP,40,0)*10+IF(B258=1,0,0)+IF(B258=2,1,0)+IF(B258=3,2,0)+IF(B258=4,3,0)</f>
        <v>20116082</v>
      </c>
      <c r="R258" s="561" t="str">
        <f t="shared" si="554"/>
        <v>,1</v>
      </c>
      <c r="S258" s="561"/>
      <c r="T258" s="561"/>
      <c r="U258" s="561"/>
      <c r="V258" s="561"/>
    </row>
    <row r="259" spans="1:22" x14ac:dyDescent="0.25">
      <c r="A259" s="561">
        <v>1</v>
      </c>
      <c r="B259" s="561">
        <v>1</v>
      </c>
      <c r="C259" s="561" t="str">
        <f t="shared" ref="C259:C261" si="558">D259&amp;E259&amp;A259</f>
        <v>青囊宝钞青壶1</v>
      </c>
      <c r="D259" s="705" t="s">
        <v>151</v>
      </c>
      <c r="E259" s="594" t="s">
        <v>159</v>
      </c>
      <c r="F259" s="594"/>
      <c r="G259" s="594">
        <f>VLOOKUP(E259,Sheet3!$C:$AP,40,0)*100+IF(A259=1,0,0)+IF(A259=2,1,0)+IF(A259=3,2,0)+IF(A259=4,3,0)</f>
        <v>201160900</v>
      </c>
      <c r="H259" s="594">
        <v>1</v>
      </c>
      <c r="I259" s="594">
        <v>0</v>
      </c>
      <c r="J259" s="594">
        <v>0</v>
      </c>
      <c r="K259" s="594"/>
      <c r="L259" s="594">
        <v>1</v>
      </c>
      <c r="M259" s="594">
        <v>1</v>
      </c>
      <c r="N259" s="594" t="str">
        <f t="shared" ref="N259:N261" si="559">Q259&amp;R259&amp;S259&amp;T259&amp;U259&amp;V259</f>
        <v>20116090,1</v>
      </c>
      <c r="O259" s="594">
        <v>0</v>
      </c>
      <c r="P259" s="594">
        <v>-1</v>
      </c>
      <c r="Q259" s="561">
        <f>VLOOKUP(E259,Sheet3!$C:$AP,40,0)*10+IF(B259=1,0,0)+IF(B259=2,1,0)+IF(B259=3,2,0)+IF(B259=4,3,0)</f>
        <v>20116090</v>
      </c>
      <c r="R259" s="561" t="str">
        <f t="shared" ref="R259:R261" si="560">IF(H259=1,",1","")</f>
        <v>,1</v>
      </c>
      <c r="S259" s="561" t="str">
        <f t="shared" ref="S259:S261" si="561">IF(AND(H259=2,I259=1,J259="hp",L259=1,M259=2),",-1","")</f>
        <v/>
      </c>
      <c r="T259" s="561" t="str">
        <f>IF(AND(H259=2,I259=1,J259="hp",L259=1,M259=1),",(最大气血-hp)/最大气血*100","")</f>
        <v/>
      </c>
      <c r="U259" s="561" t="str">
        <f t="shared" ref="U259:U261" si="562">IF(AND(H259=2,I259=1,J259="hp,(hp/气血值)&lt;=0.2",L259=1,M259=3),"气血值*1006","")</f>
        <v/>
      </c>
      <c r="V259" s="561" t="str">
        <f t="shared" ref="V259:V261" si="563">IF(AND(H259=1,I259=0,J259=0,L259=1,M259=3),"-(hp*0.1)","")</f>
        <v/>
      </c>
    </row>
    <row r="260" spans="1:22" x14ac:dyDescent="0.25">
      <c r="A260" s="561">
        <v>1</v>
      </c>
      <c r="B260" s="561">
        <v>1</v>
      </c>
      <c r="C260" s="561" t="str">
        <f t="shared" si="558"/>
        <v>青囊宝钞暖回春意1</v>
      </c>
      <c r="D260" s="705" t="s">
        <v>151</v>
      </c>
      <c r="E260" s="37" t="s">
        <v>1007</v>
      </c>
      <c r="F260" s="120" t="s">
        <v>1210</v>
      </c>
      <c r="G260" s="120">
        <f>VLOOKUP(E260,Sheet3!$C:$AP,40,0)*100+IF(A260=1,0,0)+IF(A260=2,1,0)+IF(A260=3,2,0)+IF(A260=4,3,0)</f>
        <v>201161000</v>
      </c>
      <c r="H260" s="120">
        <v>1</v>
      </c>
      <c r="I260" s="120">
        <v>0</v>
      </c>
      <c r="J260" s="120">
        <v>0</v>
      </c>
      <c r="K260" s="120"/>
      <c r="L260" s="120">
        <v>1</v>
      </c>
      <c r="M260" s="120">
        <v>1</v>
      </c>
      <c r="N260" s="120" t="str">
        <f t="shared" si="559"/>
        <v>20116100,1</v>
      </c>
      <c r="O260" s="120">
        <v>0</v>
      </c>
      <c r="P260" s="120">
        <v>-1</v>
      </c>
      <c r="Q260" s="561">
        <f>VLOOKUP(E260,Sheet3!$C:$AP,40,0)*10+IF(B260=1,0,0)+IF(B260=2,1,0)+IF(B260=3,2,0)+IF(B260=4,3,0)</f>
        <v>20116100</v>
      </c>
      <c r="R260" s="561" t="str">
        <f t="shared" si="560"/>
        <v>,1</v>
      </c>
      <c r="S260" s="561" t="str">
        <f t="shared" si="561"/>
        <v/>
      </c>
      <c r="T260" s="561" t="str">
        <f t="shared" ref="T260:T261" si="564">IF(AND(H260=2,I260=1,J260="hp",L260=1,M260=1),",(最大气血-hp)/最大气血*100","")</f>
        <v/>
      </c>
      <c r="U260" s="561" t="str">
        <f t="shared" si="562"/>
        <v/>
      </c>
      <c r="V260" s="561" t="str">
        <f t="shared" si="563"/>
        <v/>
      </c>
    </row>
    <row r="261" spans="1:22" x14ac:dyDescent="0.25">
      <c r="A261" s="561">
        <v>1</v>
      </c>
      <c r="B261" s="561">
        <v>1</v>
      </c>
      <c r="C261" s="561" t="str">
        <f t="shared" si="558"/>
        <v>青囊宝钞盎然青囊医1</v>
      </c>
      <c r="D261" s="705" t="s">
        <v>151</v>
      </c>
      <c r="E261" s="37" t="s">
        <v>1008</v>
      </c>
      <c r="F261" s="120" t="s">
        <v>1215</v>
      </c>
      <c r="G261" s="120">
        <f>VLOOKUP(E261,Sheet3!$C:$AP,40,0)*100+IF(A261=1,0,0)+IF(A261=2,1,0)+IF(A261=3,2,0)+IF(A261=4,3,0)</f>
        <v>201161100</v>
      </c>
      <c r="H261" s="120">
        <v>1</v>
      </c>
      <c r="I261" s="120">
        <v>0</v>
      </c>
      <c r="J261" s="120">
        <v>0</v>
      </c>
      <c r="K261" s="120"/>
      <c r="L261" s="120">
        <v>1</v>
      </c>
      <c r="M261" s="120">
        <v>1</v>
      </c>
      <c r="N261" s="120" t="str">
        <f t="shared" si="559"/>
        <v>20116110,1</v>
      </c>
      <c r="O261" s="120">
        <v>0</v>
      </c>
      <c r="P261" s="120">
        <v>-1</v>
      </c>
      <c r="Q261" s="561">
        <f>VLOOKUP(E261,Sheet3!$C:$AP,40,0)*10+IF(B261=1,0,0)+IF(B261=2,1,0)+IF(B261=3,2,0)+IF(B261=4,3,0)</f>
        <v>20116110</v>
      </c>
      <c r="R261" s="561" t="str">
        <f t="shared" si="560"/>
        <v>,1</v>
      </c>
      <c r="S261" s="561" t="str">
        <f t="shared" si="561"/>
        <v/>
      </c>
      <c r="T261" s="561" t="str">
        <f t="shared" si="564"/>
        <v/>
      </c>
      <c r="U261" s="561" t="str">
        <f t="shared" si="562"/>
        <v/>
      </c>
      <c r="V261" s="561" t="str">
        <f t="shared" si="563"/>
        <v/>
      </c>
    </row>
    <row r="262" spans="1:22" x14ac:dyDescent="0.25">
      <c r="A262" s="561">
        <v>1</v>
      </c>
      <c r="B262" s="561">
        <v>1</v>
      </c>
      <c r="C262" s="561" t="str">
        <f t="shared" si="3"/>
        <v>饮情蛊痴缠两怨1</v>
      </c>
      <c r="D262" s="707" t="s">
        <v>160</v>
      </c>
      <c r="E262" s="210" t="s">
        <v>161</v>
      </c>
      <c r="F262" s="707" t="s">
        <v>1331</v>
      </c>
      <c r="G262" s="707">
        <f>VLOOKUP(E262,Sheet3!$C:$AP,40,0)*100+IF(A262=1,0,0)+IF(A262=2,1,0)+IF(A262=3,2,0)+IF(A262=4,3,0)</f>
        <v>201170100</v>
      </c>
      <c r="H262" s="707">
        <v>1</v>
      </c>
      <c r="I262" s="707">
        <v>0</v>
      </c>
      <c r="J262" s="707">
        <v>0</v>
      </c>
      <c r="K262" s="707"/>
      <c r="L262" s="707">
        <v>1</v>
      </c>
      <c r="M262" s="707">
        <v>1</v>
      </c>
      <c r="N262" s="707" t="str">
        <f t="shared" si="4"/>
        <v>20117010,1</v>
      </c>
      <c r="O262" s="707">
        <v>0</v>
      </c>
      <c r="P262" s="707">
        <v>-1</v>
      </c>
      <c r="Q262" s="561">
        <f>VLOOKUP(E262,Sheet3!$C:$AP,40,0)*10+IF(B262=1,0,0)+IF(B262=2,1,0)+IF(B262=3,2,0)+IF(B262=4,3,0)</f>
        <v>20117010</v>
      </c>
      <c r="R262" s="561" t="str">
        <f t="shared" si="5"/>
        <v>,1</v>
      </c>
      <c r="S262" s="561" t="str">
        <f t="shared" si="6"/>
        <v/>
      </c>
      <c r="T262" s="561" t="str">
        <f t="shared" ref="T262:T274" si="565">IF(AND(H262=2,I262=1,J262="hp",L262=1,M262=1),",(最大气血-hp)/最大气血*100","")</f>
        <v/>
      </c>
      <c r="U262" s="561" t="str">
        <f t="shared" si="8"/>
        <v/>
      </c>
      <c r="V262" s="561" t="str">
        <f t="shared" si="313"/>
        <v/>
      </c>
    </row>
    <row r="263" spans="1:22" x14ac:dyDescent="0.25">
      <c r="A263" s="561">
        <v>2</v>
      </c>
      <c r="B263" s="561">
        <v>2</v>
      </c>
      <c r="C263" s="561" t="str">
        <f t="shared" si="3"/>
        <v>饮情蛊痴缠两怨2</v>
      </c>
      <c r="D263" s="707" t="s">
        <v>160</v>
      </c>
      <c r="E263" s="210" t="s">
        <v>161</v>
      </c>
      <c r="F263" s="707" t="s">
        <v>1332</v>
      </c>
      <c r="G263" s="707">
        <f>VLOOKUP(E263,Sheet3!$C:$AP,40,0)*100+IF(A263=1,0,0)+IF(A263=2,1,0)+IF(A263=3,2,0)+IF(A263=4,3,0)</f>
        <v>201170101</v>
      </c>
      <c r="H263" s="707">
        <v>1</v>
      </c>
      <c r="I263" s="707">
        <v>0</v>
      </c>
      <c r="J263" s="707">
        <v>0</v>
      </c>
      <c r="K263" s="707"/>
      <c r="L263" s="707">
        <v>1</v>
      </c>
      <c r="M263" s="707">
        <v>1</v>
      </c>
      <c r="N263" s="707" t="str">
        <f t="shared" si="4"/>
        <v>20117011,1</v>
      </c>
      <c r="O263" s="707">
        <v>0</v>
      </c>
      <c r="P263" s="707">
        <v>-1</v>
      </c>
      <c r="Q263" s="561">
        <f>VLOOKUP(E263,Sheet3!$C:$AP,40,0)*10+IF(B263=1,0,0)+IF(B263=2,1,0)+IF(B263=3,2,0)+IF(B263=4,3,0)</f>
        <v>20117011</v>
      </c>
      <c r="R263" s="561" t="str">
        <f t="shared" si="5"/>
        <v>,1</v>
      </c>
      <c r="S263" s="561" t="str">
        <f t="shared" si="6"/>
        <v/>
      </c>
      <c r="T263" s="561" t="str">
        <f t="shared" si="565"/>
        <v/>
      </c>
      <c r="U263" s="561" t="str">
        <f t="shared" si="8"/>
        <v/>
      </c>
      <c r="V263" s="561" t="str">
        <f t="shared" si="313"/>
        <v/>
      </c>
    </row>
    <row r="264" spans="1:22" x14ac:dyDescent="0.25">
      <c r="A264" s="561">
        <v>3</v>
      </c>
      <c r="B264" s="561">
        <v>3</v>
      </c>
      <c r="C264" s="561" t="str">
        <f t="shared" ref="C264" si="566">D264&amp;E264&amp;A264</f>
        <v>饮情蛊痴缠两怨3</v>
      </c>
      <c r="D264" s="707" t="s">
        <v>160</v>
      </c>
      <c r="E264" s="210" t="s">
        <v>161</v>
      </c>
      <c r="F264" s="707" t="s">
        <v>1333</v>
      </c>
      <c r="G264" s="707">
        <f>VLOOKUP(E264,Sheet3!$C:$AP,40,0)*100+IF(A264=1,0,0)+IF(A264=2,1,0)+IF(A264=3,2,0)+IF(A264=4,3,0)</f>
        <v>201170102</v>
      </c>
      <c r="H264" s="707">
        <v>1</v>
      </c>
      <c r="I264" s="707">
        <v>0</v>
      </c>
      <c r="J264" s="707">
        <v>0</v>
      </c>
      <c r="K264" s="707"/>
      <c r="L264" s="707">
        <v>1</v>
      </c>
      <c r="M264" s="707">
        <v>1</v>
      </c>
      <c r="N264" s="707" t="str">
        <f t="shared" ref="N264" si="567">Q264&amp;R264&amp;S264&amp;T264&amp;U264&amp;V264</f>
        <v>20117012,1</v>
      </c>
      <c r="O264" s="707">
        <v>0</v>
      </c>
      <c r="P264" s="707">
        <v>-1</v>
      </c>
      <c r="Q264" s="561">
        <f>VLOOKUP(E264,Sheet3!$C:$AP,40,0)*10+IF(B264=1,0,0)+IF(B264=2,1,0)+IF(B264=3,2,0)+IF(B264=4,3,0)</f>
        <v>20117012</v>
      </c>
      <c r="R264" s="561" t="str">
        <f t="shared" ref="R264" si="568">IF(H264=1,",1","")</f>
        <v>,1</v>
      </c>
      <c r="S264" s="561" t="str">
        <f t="shared" ref="S264" si="569">IF(AND(H264=2,I264=1,J264="hp",L264=1,M264=2),",-1","")</f>
        <v/>
      </c>
      <c r="T264" s="561" t="str">
        <f t="shared" ref="T264" si="570">IF(AND(H264=2,I264=1,J264="hp",L264=1,M264=1),",(最大气血-hp)/最大气血*100","")</f>
        <v/>
      </c>
      <c r="U264" s="561" t="str">
        <f t="shared" ref="U264" si="571">IF(AND(H264=2,I264=1,J264="hp,(hp/气血值)&lt;=0.2",L264=1,M264=3),"气血值*1006","")</f>
        <v/>
      </c>
      <c r="V264" s="561" t="str">
        <f t="shared" ref="V264" si="572">IF(AND(H264=1,I264=0,J264=0,L264=1,M264=3),"-(hp*0.1)","")</f>
        <v/>
      </c>
    </row>
    <row r="265" spans="1:22" x14ac:dyDescent="0.25">
      <c r="A265" s="561">
        <v>1</v>
      </c>
      <c r="B265" s="561">
        <v>1</v>
      </c>
      <c r="C265" s="561" t="str">
        <f t="shared" si="3"/>
        <v>饮情蛊愁绪难消1</v>
      </c>
      <c r="D265" s="707" t="s">
        <v>160</v>
      </c>
      <c r="E265" s="210" t="s">
        <v>162</v>
      </c>
      <c r="F265" s="210" t="s">
        <v>1334</v>
      </c>
      <c r="G265" s="707">
        <f>VLOOKUP(E265,Sheet3!$C:$AP,40,0)*100+IF(A265=1,0,0)+IF(A265=2,1,0)+IF(A265=3,2,0)+IF(A265=4,3,0)</f>
        <v>201170200</v>
      </c>
      <c r="H265" s="707">
        <v>1</v>
      </c>
      <c r="I265" s="707">
        <v>0</v>
      </c>
      <c r="J265" s="707">
        <v>0</v>
      </c>
      <c r="K265" s="707"/>
      <c r="L265" s="707">
        <v>1</v>
      </c>
      <c r="M265" s="707">
        <v>1</v>
      </c>
      <c r="N265" s="707" t="str">
        <f t="shared" si="4"/>
        <v>20117020,1</v>
      </c>
      <c r="O265" s="707">
        <v>0</v>
      </c>
      <c r="P265" s="707">
        <v>-1</v>
      </c>
      <c r="Q265" s="561">
        <f>VLOOKUP(E265,Sheet3!$C:$AP,40,0)*10+IF(B265=1,0,0)+IF(B265=2,1,0)+IF(B265=3,2,0)+IF(B265=4,3,0)</f>
        <v>20117020</v>
      </c>
      <c r="R265" s="561" t="str">
        <f t="shared" si="5"/>
        <v>,1</v>
      </c>
      <c r="S265" s="561"/>
      <c r="T265" s="561" t="str">
        <f t="shared" ref="T265" si="573">IF(AND(H265=2,I265=1,J265="hp",L265=1,M265=1),",(最大气血-hp)/最大气血*100","")</f>
        <v/>
      </c>
      <c r="U265" s="561" t="str">
        <f t="shared" si="8"/>
        <v/>
      </c>
      <c r="V265" s="561" t="str">
        <f t="shared" si="313"/>
        <v/>
      </c>
    </row>
    <row r="266" spans="1:22" x14ac:dyDescent="0.25">
      <c r="A266" s="561">
        <v>2</v>
      </c>
      <c r="B266" s="561">
        <v>2</v>
      </c>
      <c r="C266" s="561" t="str">
        <f t="shared" ref="C266" si="574">D266&amp;E266&amp;A266</f>
        <v>饮情蛊愁绪难消2</v>
      </c>
      <c r="D266" s="707" t="s">
        <v>160</v>
      </c>
      <c r="E266" s="210" t="s">
        <v>162</v>
      </c>
      <c r="F266" s="210" t="s">
        <v>1334</v>
      </c>
      <c r="G266" s="707">
        <f>VLOOKUP(E266,Sheet3!$C:$AP,40,0)*100+IF(A266=1,0,0)+IF(A266=2,1,0)+IF(A266=3,2,0)+IF(A266=4,3,0)</f>
        <v>201170201</v>
      </c>
      <c r="H266" s="707">
        <v>9</v>
      </c>
      <c r="I266" s="707">
        <v>1</v>
      </c>
      <c r="J266" s="707">
        <v>3</v>
      </c>
      <c r="K266" s="707" t="s">
        <v>1335</v>
      </c>
      <c r="L266" s="707">
        <v>1</v>
      </c>
      <c r="M266" s="707">
        <v>1</v>
      </c>
      <c r="N266" s="707" t="str">
        <f t="shared" ref="N266" si="575">Q266&amp;R266&amp;S266&amp;T266&amp;U266&amp;V266</f>
        <v>20117021,1</v>
      </c>
      <c r="O266" s="707">
        <v>0</v>
      </c>
      <c r="P266" s="707">
        <v>-1</v>
      </c>
      <c r="Q266" s="561">
        <f>VLOOKUP(E266,Sheet3!$C:$AP,40,0)*10+IF(B266=1,0,0)+IF(B266=2,1,0)+IF(B266=3,2,0)+IF(B266=4,3,0)</f>
        <v>20117021</v>
      </c>
      <c r="R266" s="561" t="str">
        <f>IF(H266=9,",1","")</f>
        <v>,1</v>
      </c>
      <c r="S266" s="561" t="str">
        <f t="shared" ref="S266" si="576">IF(AND(H266=2,I266=1,J266="hp",L266=1,M266=2),",-1","")</f>
        <v/>
      </c>
      <c r="T266" s="561" t="str">
        <f t="shared" ref="T266" si="577">IF(AND(H266=2,I266=1,J266="hp",L266=1,M266=1),",(最大气血-hp)/最大气血*100","")</f>
        <v/>
      </c>
      <c r="U266" s="561" t="str">
        <f t="shared" ref="U266" si="578">IF(AND(H266=2,I266=1,J266="hp,(hp/气血值)&lt;=0.2",L266=1,M266=3),"气血值*1006","")</f>
        <v/>
      </c>
      <c r="V266" s="561" t="str">
        <f t="shared" ref="V266" si="579">IF(AND(H266=1,I266=0,J266=0,L266=1,M266=3),"-(hp*0.1)","")</f>
        <v/>
      </c>
    </row>
    <row r="267" spans="1:22" x14ac:dyDescent="0.25">
      <c r="A267" s="561">
        <v>1</v>
      </c>
      <c r="B267" s="561">
        <v>1</v>
      </c>
      <c r="C267" s="561" t="str">
        <f t="shared" ref="C267" si="580">D267&amp;E267&amp;A267</f>
        <v>饮情蛊如芒囚心1</v>
      </c>
      <c r="D267" s="707" t="s">
        <v>160</v>
      </c>
      <c r="E267" s="210" t="s">
        <v>163</v>
      </c>
      <c r="F267" s="210" t="s">
        <v>1336</v>
      </c>
      <c r="G267" s="707">
        <f>VLOOKUP(E267,Sheet3!$C:$AP,40,0)*100+IF(A267=1,0,0)+IF(A267=2,1,0)+IF(A267=3,2,0)+IF(A267=4,3,0)</f>
        <v>201170300</v>
      </c>
      <c r="H267" s="707">
        <v>1</v>
      </c>
      <c r="I267" s="707">
        <v>0</v>
      </c>
      <c r="J267" s="707">
        <v>0</v>
      </c>
      <c r="K267" s="707"/>
      <c r="L267" s="707">
        <v>1</v>
      </c>
      <c r="M267" s="707">
        <v>1</v>
      </c>
      <c r="N267" s="707" t="str">
        <f t="shared" ref="N267" si="581">Q267&amp;R267&amp;S267&amp;T267&amp;U267&amp;V267</f>
        <v>20117030,1</v>
      </c>
      <c r="O267" s="707">
        <v>0</v>
      </c>
      <c r="P267" s="707">
        <v>-1</v>
      </c>
      <c r="Q267" s="561">
        <f>VLOOKUP(E267,Sheet3!$C:$AP,40,0)*10+IF(B267=1,0,0)+IF(B267=2,1,0)+IF(B267=3,2,0)+IF(B267=4,3,0)</f>
        <v>20117030</v>
      </c>
      <c r="R267" s="561" t="str">
        <f t="shared" ref="R267" si="582">IF(H267=1,",1","")</f>
        <v>,1</v>
      </c>
      <c r="S267" s="561" t="str">
        <f t="shared" ref="S267" si="583">IF(AND(H267=2,I267=1,J267="hp",L267=1,M267=2),",-1","")</f>
        <v/>
      </c>
      <c r="T267" s="561" t="str">
        <f t="shared" si="565"/>
        <v/>
      </c>
      <c r="U267" s="561" t="str">
        <f t="shared" ref="U267" si="584">IF(AND(H267=2,I267=1,J267="hp,(hp/气血值)&lt;=0.2",L267=1,M267=3),"气血值*1006","")</f>
        <v/>
      </c>
      <c r="V267" s="561" t="str">
        <f t="shared" ref="V267" si="585">IF(AND(H267=1,I267=0,J267=0,L267=1,M267=3),"-(hp*0.1)","")</f>
        <v/>
      </c>
    </row>
    <row r="268" spans="1:22" x14ac:dyDescent="0.25">
      <c r="A268" s="561">
        <v>1</v>
      </c>
      <c r="B268" s="561">
        <v>1</v>
      </c>
      <c r="C268" s="561" t="str">
        <f t="shared" si="3"/>
        <v>饮情蛊欢喜趣1</v>
      </c>
      <c r="D268" s="707" t="s">
        <v>160</v>
      </c>
      <c r="E268" s="618" t="s">
        <v>164</v>
      </c>
      <c r="F268" s="707" t="s">
        <v>1331</v>
      </c>
      <c r="G268" s="707">
        <f>VLOOKUP(E268,Sheet3!$C:$AP,40,0)*100+IF(A268=1,0,0)+IF(A268=2,1,0)+IF(A268=3,2,0)+IF(A268=4,3,0)</f>
        <v>201170400</v>
      </c>
      <c r="H268" s="707">
        <v>1</v>
      </c>
      <c r="I268" s="707">
        <v>0</v>
      </c>
      <c r="J268" s="707">
        <v>0</v>
      </c>
      <c r="K268" s="707"/>
      <c r="L268" s="707">
        <v>1</v>
      </c>
      <c r="M268" s="707">
        <v>1</v>
      </c>
      <c r="N268" s="707" t="str">
        <f t="shared" si="4"/>
        <v>20117040,1</v>
      </c>
      <c r="O268" s="707">
        <v>0</v>
      </c>
      <c r="P268" s="707">
        <v>-1</v>
      </c>
      <c r="Q268" s="561">
        <f>VLOOKUP(E268,Sheet3!$C:$AP,40,0)*10+IF(B268=1,0,0)+IF(B268=2,1,0)+IF(B268=3,2,0)+IF(B268=4,3,0)</f>
        <v>20117040</v>
      </c>
      <c r="R268" s="561" t="str">
        <f t="shared" si="5"/>
        <v>,1</v>
      </c>
      <c r="S268" s="561" t="str">
        <f t="shared" si="6"/>
        <v/>
      </c>
      <c r="T268" s="561" t="str">
        <f t="shared" si="565"/>
        <v/>
      </c>
      <c r="U268" s="561" t="str">
        <f t="shared" si="8"/>
        <v/>
      </c>
      <c r="V268" s="561" t="str">
        <f t="shared" si="313"/>
        <v/>
      </c>
    </row>
    <row r="269" spans="1:22" x14ac:dyDescent="0.25">
      <c r="A269" s="561">
        <v>2</v>
      </c>
      <c r="B269" s="561">
        <v>2</v>
      </c>
      <c r="C269" s="561" t="str">
        <f t="shared" si="3"/>
        <v>饮情蛊欢喜趣2</v>
      </c>
      <c r="D269" s="707" t="s">
        <v>160</v>
      </c>
      <c r="E269" s="618" t="s">
        <v>164</v>
      </c>
      <c r="F269" s="707" t="s">
        <v>1332</v>
      </c>
      <c r="G269" s="707">
        <f>VLOOKUP(E269,Sheet3!$C:$AP,40,0)*100+IF(A269=1,0,0)+IF(A269=2,1,0)+IF(A269=3,2,0)+IF(A269=4,3,0)</f>
        <v>201170401</v>
      </c>
      <c r="H269" s="707">
        <v>1</v>
      </c>
      <c r="I269" s="707">
        <v>0</v>
      </c>
      <c r="J269" s="707">
        <v>0</v>
      </c>
      <c r="K269" s="707"/>
      <c r="L269" s="707">
        <v>1</v>
      </c>
      <c r="M269" s="707">
        <v>1</v>
      </c>
      <c r="N269" s="707" t="str">
        <f t="shared" si="4"/>
        <v>20117041,1</v>
      </c>
      <c r="O269" s="707">
        <v>0</v>
      </c>
      <c r="P269" s="707">
        <v>-1</v>
      </c>
      <c r="Q269" s="561">
        <f>VLOOKUP(E269,Sheet3!$C:$AP,40,0)*10+IF(B269=1,0,0)+IF(B269=2,1,0)+IF(B269=3,2,0)+IF(B269=4,3,0)</f>
        <v>20117041</v>
      </c>
      <c r="R269" s="561" t="str">
        <f t="shared" si="5"/>
        <v>,1</v>
      </c>
      <c r="S269" s="561" t="str">
        <f t="shared" si="6"/>
        <v/>
      </c>
      <c r="T269" s="561" t="str">
        <f t="shared" si="565"/>
        <v/>
      </c>
      <c r="U269" s="561" t="str">
        <f t="shared" si="8"/>
        <v/>
      </c>
      <c r="V269" s="561" t="str">
        <f t="shared" si="313"/>
        <v/>
      </c>
    </row>
    <row r="270" spans="1:22" x14ac:dyDescent="0.25">
      <c r="A270" s="561">
        <v>1</v>
      </c>
      <c r="B270" s="561">
        <v>1</v>
      </c>
      <c r="C270" s="561" t="str">
        <f t="shared" si="3"/>
        <v>饮情蛊抵死生1</v>
      </c>
      <c r="D270" s="707" t="s">
        <v>160</v>
      </c>
      <c r="E270" s="336" t="s">
        <v>165</v>
      </c>
      <c r="F270" s="210" t="s">
        <v>1337</v>
      </c>
      <c r="G270" s="707">
        <f>VLOOKUP(E270,Sheet3!$C:$AP,40,0)*100+IF(A270=1,0,0)+IF(A270=2,1,0)+IF(A270=3,2,0)+IF(A270=4,3,0)</f>
        <v>201170500</v>
      </c>
      <c r="H270" s="707">
        <v>1</v>
      </c>
      <c r="I270" s="707">
        <v>0</v>
      </c>
      <c r="J270" s="707">
        <v>0</v>
      </c>
      <c r="K270" s="707"/>
      <c r="L270" s="707">
        <v>1</v>
      </c>
      <c r="M270" s="707">
        <v>1</v>
      </c>
      <c r="N270" s="707" t="str">
        <f t="shared" si="4"/>
        <v>20117050,1</v>
      </c>
      <c r="O270" s="707">
        <v>0</v>
      </c>
      <c r="P270" s="707">
        <v>-1</v>
      </c>
      <c r="Q270" s="561">
        <f>VLOOKUP(E270,Sheet3!$C:$AP,40,0)*10+IF(B270=1,0,0)+IF(B270=2,1,0)+IF(B270=3,2,0)+IF(B270=4,3,0)</f>
        <v>20117050</v>
      </c>
      <c r="R270" s="561" t="str">
        <f t="shared" si="5"/>
        <v>,1</v>
      </c>
      <c r="S270" s="561"/>
      <c r="T270" s="561" t="str">
        <f t="shared" ref="T270" si="586">IF(AND(H270=2,I270=1,J270="hp",L270=1,M270=1),",(最大气血-hp)/最大气血*100","")</f>
        <v/>
      </c>
      <c r="U270" s="561" t="str">
        <f t="shared" si="8"/>
        <v/>
      </c>
      <c r="V270" s="561" t="str">
        <f t="shared" si="313"/>
        <v/>
      </c>
    </row>
    <row r="271" spans="1:22" x14ac:dyDescent="0.25">
      <c r="A271" s="561">
        <v>2</v>
      </c>
      <c r="B271" s="561">
        <v>2</v>
      </c>
      <c r="C271" s="561" t="str">
        <f t="shared" ref="C271:C272" si="587">D271&amp;E271&amp;A271</f>
        <v>饮情蛊抵死生2</v>
      </c>
      <c r="D271" s="707" t="s">
        <v>160</v>
      </c>
      <c r="E271" s="336" t="s">
        <v>165</v>
      </c>
      <c r="F271" s="210" t="s">
        <v>1334</v>
      </c>
      <c r="G271" s="707">
        <f>VLOOKUP(E271,Sheet3!$C:$AP,40,0)*100+IF(A271=1,0,0)+IF(A271=2,1,0)+IF(A271=3,2,0)+IF(A271=4,3,0)</f>
        <v>201170501</v>
      </c>
      <c r="H271" s="707">
        <v>9</v>
      </c>
      <c r="I271" s="707">
        <v>1</v>
      </c>
      <c r="J271" s="707">
        <v>4</v>
      </c>
      <c r="K271" s="707" t="s">
        <v>1338</v>
      </c>
      <c r="L271" s="707">
        <v>1</v>
      </c>
      <c r="M271" s="707">
        <v>1</v>
      </c>
      <c r="N271" s="707" t="str">
        <f t="shared" ref="N271" si="588">Q271&amp;R271&amp;S271&amp;T271&amp;U271&amp;V271</f>
        <v>20117051,1</v>
      </c>
      <c r="O271" s="707">
        <v>0</v>
      </c>
      <c r="P271" s="707">
        <v>-1</v>
      </c>
      <c r="Q271" s="561">
        <f>VLOOKUP(E271,Sheet3!$C:$AP,40,0)*10+IF(B271=1,0,0)+IF(B271=2,1,0)+IF(B271=3,2,0)+IF(B271=4,3,0)</f>
        <v>20117051</v>
      </c>
      <c r="R271" s="561" t="str">
        <f>IF(H271=9,",1","")</f>
        <v>,1</v>
      </c>
      <c r="S271" s="561" t="str">
        <f t="shared" ref="S271" si="589">IF(AND(H271=2,I271=1,J271="hp",L271=1,M271=2),",-1","")</f>
        <v/>
      </c>
      <c r="T271" s="561" t="str">
        <f t="shared" si="565"/>
        <v/>
      </c>
      <c r="U271" s="561" t="str">
        <f t="shared" ref="U271:U272" si="590">IF(AND(H271=2,I271=1,J271="hp,(hp/气血值)&lt;=0.2",L271=1,M271=3),"气血值*1006","")</f>
        <v/>
      </c>
      <c r="V271" s="561" t="str">
        <f t="shared" ref="V271:V272" si="591">IF(AND(H271=1,I271=0,J271=0,L271=1,M271=3),"-(hp*0.1)","")</f>
        <v/>
      </c>
    </row>
    <row r="272" spans="1:22" x14ac:dyDescent="0.25">
      <c r="A272" s="561">
        <v>1</v>
      </c>
      <c r="B272" s="561">
        <v>1</v>
      </c>
      <c r="C272" s="561" t="str">
        <f t="shared" si="587"/>
        <v>饮情蛊乍见欢1</v>
      </c>
      <c r="D272" s="707" t="s">
        <v>160</v>
      </c>
      <c r="E272" s="336" t="s">
        <v>166</v>
      </c>
      <c r="F272" s="210" t="s">
        <v>1339</v>
      </c>
      <c r="G272" s="707">
        <f>VLOOKUP(E272,Sheet3!$C:$AP,40,0)*100+IF(A272=1,0,0)+IF(A272=2,1,0)+IF(A272=3,2,0)+IF(A272=4,3,0)</f>
        <v>201170600</v>
      </c>
      <c r="H272" s="707">
        <v>3</v>
      </c>
      <c r="I272" s="707">
        <v>1</v>
      </c>
      <c r="J272" s="707" t="s">
        <v>1165</v>
      </c>
      <c r="K272" s="707" t="s">
        <v>1340</v>
      </c>
      <c r="L272" s="707">
        <v>1</v>
      </c>
      <c r="M272" s="707">
        <v>1</v>
      </c>
      <c r="N272" s="707" t="str">
        <f t="shared" ref="N272" si="592">Q272&amp;R272&amp;S272&amp;T272&amp;U272&amp;V272</f>
        <v>20117060,1</v>
      </c>
      <c r="O272" s="707">
        <v>999</v>
      </c>
      <c r="P272" s="707">
        <v>-1</v>
      </c>
      <c r="Q272" s="561">
        <f>VLOOKUP(E272,Sheet3!$C:$AP,40,0)*10+IF(B272=1,0,0)+IF(B272=2,1,0)+IF(B272=3,2,0)+IF(B272=4,3,0)</f>
        <v>20117060</v>
      </c>
      <c r="R272" s="561" t="str">
        <f>IF(H272=3,",1","")</f>
        <v>,1</v>
      </c>
      <c r="S272" s="561"/>
      <c r="T272" s="561" t="str">
        <f t="shared" si="565"/>
        <v/>
      </c>
      <c r="U272" s="561" t="str">
        <f t="shared" si="590"/>
        <v/>
      </c>
      <c r="V272" s="561" t="str">
        <f t="shared" si="591"/>
        <v/>
      </c>
    </row>
    <row r="273" spans="1:22" x14ac:dyDescent="0.25">
      <c r="A273" s="561">
        <v>1</v>
      </c>
      <c r="B273" s="561">
        <v>1</v>
      </c>
      <c r="C273" s="561" t="str">
        <f t="shared" si="3"/>
        <v>饮情蛊离怨无缘1</v>
      </c>
      <c r="D273" s="707" t="s">
        <v>160</v>
      </c>
      <c r="E273" s="618" t="s">
        <v>167</v>
      </c>
      <c r="F273" s="707" t="s">
        <v>1331</v>
      </c>
      <c r="G273" s="707">
        <f>VLOOKUP(E273,Sheet3!$C:$AP,40,0)*100+IF(A273=1,0,0)+IF(A273=2,1,0)+IF(A273=3,2,0)+IF(A273=4,3,0)</f>
        <v>201170700</v>
      </c>
      <c r="H273" s="707">
        <v>1</v>
      </c>
      <c r="I273" s="707">
        <v>0</v>
      </c>
      <c r="J273" s="707">
        <v>0</v>
      </c>
      <c r="K273" s="707"/>
      <c r="L273" s="707">
        <v>1</v>
      </c>
      <c r="M273" s="707">
        <v>1</v>
      </c>
      <c r="N273" s="707" t="str">
        <f t="shared" si="4"/>
        <v>20117070,1</v>
      </c>
      <c r="O273" s="707">
        <v>0</v>
      </c>
      <c r="P273" s="707">
        <v>-1</v>
      </c>
      <c r="Q273" s="561">
        <f>VLOOKUP(E273,Sheet3!$C:$AP,40,0)*10+IF(B273=1,0,0)+IF(B273=2,1,0)+IF(B273=3,2,0)+IF(B273=4,3,0)</f>
        <v>20117070</v>
      </c>
      <c r="R273" s="561" t="str">
        <f t="shared" si="5"/>
        <v>,1</v>
      </c>
      <c r="S273" s="561" t="str">
        <f t="shared" si="6"/>
        <v/>
      </c>
      <c r="T273" s="561" t="str">
        <f t="shared" si="565"/>
        <v/>
      </c>
      <c r="U273" s="561" t="str">
        <f t="shared" si="8"/>
        <v/>
      </c>
      <c r="V273" s="561" t="str">
        <f t="shared" si="313"/>
        <v/>
      </c>
    </row>
    <row r="274" spans="1:22" x14ac:dyDescent="0.25">
      <c r="A274" s="561">
        <v>2</v>
      </c>
      <c r="B274" s="561">
        <v>2</v>
      </c>
      <c r="C274" s="561" t="str">
        <f t="shared" si="3"/>
        <v>饮情蛊离怨无缘2</v>
      </c>
      <c r="D274" s="707" t="s">
        <v>160</v>
      </c>
      <c r="E274" s="618" t="s">
        <v>167</v>
      </c>
      <c r="F274" s="707" t="s">
        <v>1332</v>
      </c>
      <c r="G274" s="707">
        <f>VLOOKUP(E274,Sheet3!$C:$AP,40,0)*100+IF(A274=1,0,0)+IF(A274=2,1,0)+IF(A274=3,2,0)+IF(A274=4,3,0)</f>
        <v>201170701</v>
      </c>
      <c r="H274" s="707">
        <v>1</v>
      </c>
      <c r="I274" s="707">
        <v>0</v>
      </c>
      <c r="J274" s="707">
        <v>0</v>
      </c>
      <c r="K274" s="707"/>
      <c r="L274" s="707">
        <v>1</v>
      </c>
      <c r="M274" s="707">
        <v>1</v>
      </c>
      <c r="N274" s="707" t="str">
        <f t="shared" si="4"/>
        <v>20117071,1</v>
      </c>
      <c r="O274" s="707">
        <v>0</v>
      </c>
      <c r="P274" s="707">
        <v>-1</v>
      </c>
      <c r="Q274" s="561">
        <f>VLOOKUP(E274,Sheet3!$C:$AP,40,0)*10+IF(B274=1,0,0)+IF(B274=2,1,0)+IF(B274=3,2,0)+IF(B274=4,3,0)</f>
        <v>20117071</v>
      </c>
      <c r="R274" s="561" t="str">
        <f t="shared" si="5"/>
        <v>,1</v>
      </c>
      <c r="S274" s="561" t="str">
        <f t="shared" si="6"/>
        <v/>
      </c>
      <c r="T274" s="561" t="str">
        <f t="shared" si="565"/>
        <v/>
      </c>
      <c r="U274" s="561" t="str">
        <f t="shared" si="8"/>
        <v/>
      </c>
      <c r="V274" s="561" t="str">
        <f t="shared" si="313"/>
        <v/>
      </c>
    </row>
    <row r="275" spans="1:22" x14ac:dyDescent="0.25">
      <c r="A275" s="561">
        <v>1</v>
      </c>
      <c r="B275" s="561">
        <v>1</v>
      </c>
      <c r="C275" s="561" t="str">
        <f t="shared" ref="C275" si="593">D275&amp;E275&amp;A275</f>
        <v>饮情蛊情蛊1</v>
      </c>
      <c r="D275" s="707" t="s">
        <v>160</v>
      </c>
      <c r="E275" s="336" t="s">
        <v>168</v>
      </c>
      <c r="F275" s="707" t="s">
        <v>1341</v>
      </c>
      <c r="G275" s="707">
        <f>VLOOKUP(E275,Sheet3!$C:$AP,40,0)*100+IF(A275=1,0,0)+IF(A275=2,1,0)+IF(A275=3,2,0)+IF(A275=4,3,0)</f>
        <v>201170800</v>
      </c>
      <c r="H275" s="707">
        <v>3</v>
      </c>
      <c r="I275" s="707">
        <v>1</v>
      </c>
      <c r="J275" s="707" t="s">
        <v>1245</v>
      </c>
      <c r="K275" s="707" t="s">
        <v>1342</v>
      </c>
      <c r="L275" s="707">
        <v>1</v>
      </c>
      <c r="M275" s="707">
        <v>1</v>
      </c>
      <c r="N275" s="707" t="str">
        <f t="shared" ref="N275" si="594">Q275&amp;R275&amp;S275&amp;T275&amp;U275&amp;V275</f>
        <v>20117080,1</v>
      </c>
      <c r="O275" s="707">
        <v>0</v>
      </c>
      <c r="P275" s="707">
        <v>-1</v>
      </c>
      <c r="Q275" s="561">
        <f>VLOOKUP(E275,Sheet3!$C:$AP,40,0)*10+IF(B275=1,0,0)+IF(B275=2,1,0)+IF(B275=3,2,0)+IF(B275=4,3,0)</f>
        <v>20117080</v>
      </c>
      <c r="R275" s="561" t="str">
        <f>IF(H275=3,",1","")</f>
        <v>,1</v>
      </c>
      <c r="S275" s="561" t="str">
        <f t="shared" ref="S275" si="595">IF(AND(H275=2,I275=1,J275="hp",L275=1,M275=2),",-1","")</f>
        <v/>
      </c>
      <c r="T275" s="561" t="str">
        <f t="shared" ref="T275" si="596">IF(AND(H275=2,I275=1,J275="hp",L275=1,M275=1),",(最大气血-hp)/最大气血*100","")</f>
        <v/>
      </c>
      <c r="U275" s="561" t="str">
        <f t="shared" ref="U275" si="597">IF(AND(H275=2,I275=1,J275="hp,(hp/气血值)&lt;=0.2",L275=1,M275=3),"气血值*1006","")</f>
        <v/>
      </c>
      <c r="V275" s="561" t="str">
        <f t="shared" ref="V275" si="598">IF(AND(H275=1,I275=0,J275=0,L275=1,M275=3),"-(hp*0.1)","")</f>
        <v/>
      </c>
    </row>
    <row r="276" spans="1:22" x14ac:dyDescent="0.25">
      <c r="A276" s="561">
        <v>2</v>
      </c>
      <c r="B276" s="561">
        <v>2</v>
      </c>
      <c r="C276" s="561" t="str">
        <f t="shared" ref="C276:C280" si="599">D276&amp;E276&amp;A276</f>
        <v>饮情蛊情蛊2</v>
      </c>
      <c r="D276" s="707" t="s">
        <v>160</v>
      </c>
      <c r="E276" s="336" t="s">
        <v>168</v>
      </c>
      <c r="F276" s="707" t="s">
        <v>1341</v>
      </c>
      <c r="G276" s="707">
        <f>VLOOKUP(E276,Sheet3!$C:$AP,40,0)*100+IF(A276=1,0,0)+IF(A276=2,1,0)+IF(A276=3,2,0)+IF(A276=4,3,0)</f>
        <v>201170801</v>
      </c>
      <c r="H276" s="707">
        <v>1</v>
      </c>
      <c r="I276" s="707">
        <v>0</v>
      </c>
      <c r="J276" s="707">
        <v>0</v>
      </c>
      <c r="K276" s="707"/>
      <c r="L276" s="707">
        <v>1</v>
      </c>
      <c r="M276" s="707">
        <v>1</v>
      </c>
      <c r="N276" s="707" t="str">
        <f t="shared" ref="N276:N280" si="600">Q276&amp;R276&amp;S276&amp;T276&amp;U276&amp;V276</f>
        <v>20117081,1</v>
      </c>
      <c r="O276" s="707">
        <v>0</v>
      </c>
      <c r="P276" s="707">
        <v>-1</v>
      </c>
      <c r="Q276" s="561">
        <f>VLOOKUP(E276,Sheet3!$C:$AP,40,0)*10+IF(B276=1,0,0)+IF(B276=2,1,0)+IF(B276=3,2,0)+IF(B276=4,3,0)</f>
        <v>20117081</v>
      </c>
      <c r="R276" s="561" t="str">
        <f t="shared" ref="R276" si="601">IF(H276=1,",1","")</f>
        <v>,1</v>
      </c>
      <c r="S276" s="561" t="str">
        <f t="shared" ref="S276:S280" si="602">IF(AND(H276=2,I276=1,J276="hp",L276=1,M276=2),",-1","")</f>
        <v/>
      </c>
      <c r="T276" s="561" t="str">
        <f t="shared" ref="T276:T280" si="603">IF(AND(H276=2,I276=1,J276="hp",L276=1,M276=1),",(最大气血-hp)/最大气血*100","")</f>
        <v/>
      </c>
      <c r="U276" s="561" t="str">
        <f t="shared" ref="U276:U280" si="604">IF(AND(H276=2,I276=1,J276="hp,(hp/气血值)&lt;=0.2",L276=1,M276=3),"气血值*1006","")</f>
        <v/>
      </c>
      <c r="V276" s="561" t="str">
        <f t="shared" ref="V276:V280" si="605">IF(AND(H276=1,I276=0,J276=0,L276=1,M276=3),"-(hp*0.1)","")</f>
        <v/>
      </c>
    </row>
    <row r="277" spans="1:22" x14ac:dyDescent="0.25">
      <c r="A277" s="561">
        <v>1</v>
      </c>
      <c r="B277" s="561">
        <v>1</v>
      </c>
      <c r="C277" s="561" t="str">
        <f t="shared" ref="C277:C279" si="606">D277&amp;E277&amp;A277</f>
        <v>饮情蛊缠情1</v>
      </c>
      <c r="D277" s="707" t="s">
        <v>160</v>
      </c>
      <c r="E277" s="336" t="s">
        <v>169</v>
      </c>
      <c r="F277" s="707"/>
      <c r="G277" s="707">
        <f>VLOOKUP(E277,Sheet3!$C:$AP,40,0)*100+IF(A277=1,0,0)+IF(A277=2,1,0)+IF(A277=3,2,0)+IF(A277=4,3,0)</f>
        <v>201170900</v>
      </c>
      <c r="H277" s="707">
        <v>1</v>
      </c>
      <c r="I277" s="707">
        <v>0</v>
      </c>
      <c r="J277" s="707">
        <v>0</v>
      </c>
      <c r="K277" s="707"/>
      <c r="L277" s="707">
        <v>1</v>
      </c>
      <c r="M277" s="707">
        <v>1</v>
      </c>
      <c r="N277" s="707" t="str">
        <f t="shared" ref="N277:N279" si="607">Q277&amp;R277&amp;S277&amp;T277&amp;U277&amp;V277</f>
        <v>20117090,1</v>
      </c>
      <c r="O277" s="707">
        <v>0</v>
      </c>
      <c r="P277" s="707">
        <v>-1</v>
      </c>
      <c r="Q277" s="561">
        <f>VLOOKUP(E277,Sheet3!$C:$AP,40,0)*10+IF(B277=1,0,0)+IF(B277=2,1,0)+IF(B277=3,2,0)+IF(B277=4,3,0)</f>
        <v>20117090</v>
      </c>
      <c r="R277" s="561" t="str">
        <f t="shared" ref="R277" si="608">IF(H277=1,",1","")</f>
        <v>,1</v>
      </c>
      <c r="S277" s="561" t="str">
        <f t="shared" ref="S277" si="609">IF(AND(H277=2,I277=1,J277="hp",L277=1,M277=2),",-1","")</f>
        <v/>
      </c>
      <c r="T277" s="561" t="str">
        <f t="shared" ref="T277:T279" si="610">IF(AND(H277=2,I277=1,J277="hp",L277=1,M277=1),",(最大气血-hp)/最大气血*100","")</f>
        <v/>
      </c>
      <c r="U277" s="561" t="str">
        <f t="shared" ref="U277:U279" si="611">IF(AND(H277=2,I277=1,J277="hp,(hp/气血值)&lt;=0.2",L277=1,M277=3),"气血值*1006","")</f>
        <v/>
      </c>
      <c r="V277" s="561" t="str">
        <f t="shared" ref="V277:V279" si="612">IF(AND(H277=1,I277=0,J277=0,L277=1,M277=3),"-(hp*0.1)","")</f>
        <v/>
      </c>
    </row>
    <row r="278" spans="1:22" x14ac:dyDescent="0.25">
      <c r="A278" s="561">
        <v>1</v>
      </c>
      <c r="B278" s="561">
        <v>1</v>
      </c>
      <c r="C278" s="561" t="str">
        <f t="shared" si="606"/>
        <v>饮情蛊荆情缠1</v>
      </c>
      <c r="D278" s="707" t="s">
        <v>160</v>
      </c>
      <c r="E278" s="336" t="s">
        <v>1009</v>
      </c>
      <c r="F278" s="612" t="s">
        <v>1343</v>
      </c>
      <c r="G278" s="707">
        <f>VLOOKUP(E278,Sheet3!$C:$AP,40,0)*100+IF(A278=1,0,0)+IF(A278=2,1,0)+IF(A278=3,2,0)+IF(A278=4,3,0)</f>
        <v>201171000</v>
      </c>
      <c r="H278" s="707">
        <v>3</v>
      </c>
      <c r="I278" s="707">
        <v>1</v>
      </c>
      <c r="J278" s="707" t="s">
        <v>1165</v>
      </c>
      <c r="K278" s="707" t="s">
        <v>1344</v>
      </c>
      <c r="L278" s="707">
        <v>1</v>
      </c>
      <c r="M278" s="707">
        <v>1</v>
      </c>
      <c r="N278" s="707" t="str">
        <f t="shared" si="607"/>
        <v>20117100,1</v>
      </c>
      <c r="O278" s="707">
        <v>999</v>
      </c>
      <c r="P278" s="707">
        <v>-1</v>
      </c>
      <c r="Q278" s="561">
        <f>VLOOKUP(E278,Sheet3!$C:$AP,40,0)*10+IF(B278=1,0,0)+IF(B278=2,1,0)+IF(B278=3,2,0)+IF(B278=4,3,0)</f>
        <v>20117100</v>
      </c>
      <c r="R278" s="561" t="str">
        <f>IF(H278=3,",1","")</f>
        <v>,1</v>
      </c>
      <c r="S278" s="561"/>
      <c r="T278" s="561" t="str">
        <f t="shared" si="610"/>
        <v/>
      </c>
      <c r="U278" s="561" t="str">
        <f t="shared" si="611"/>
        <v/>
      </c>
      <c r="V278" s="561" t="str">
        <f t="shared" si="612"/>
        <v/>
      </c>
    </row>
    <row r="279" spans="1:22" x14ac:dyDescent="0.25">
      <c r="A279" s="561">
        <v>1</v>
      </c>
      <c r="B279" s="561">
        <v>1</v>
      </c>
      <c r="C279" s="561" t="str">
        <f t="shared" si="606"/>
        <v>饮情蛊两怨离愁1</v>
      </c>
      <c r="D279" s="707" t="s">
        <v>160</v>
      </c>
      <c r="E279" s="618" t="s">
        <v>1010</v>
      </c>
      <c r="F279" s="707" t="s">
        <v>1331</v>
      </c>
      <c r="G279" s="707">
        <f>VLOOKUP(E279,Sheet3!$C:$AP,40,0)*100+IF(A279=1,0,0)+IF(A279=2,1,0)+IF(A279=3,2,0)+IF(A279=4,3,0)</f>
        <v>201171100</v>
      </c>
      <c r="H279" s="707">
        <v>1</v>
      </c>
      <c r="I279" s="707">
        <v>0</v>
      </c>
      <c r="J279" s="707">
        <v>0</v>
      </c>
      <c r="K279" s="707"/>
      <c r="L279" s="707">
        <v>1</v>
      </c>
      <c r="M279" s="707">
        <v>1</v>
      </c>
      <c r="N279" s="707" t="str">
        <f t="shared" si="607"/>
        <v>20117110,1</v>
      </c>
      <c r="O279" s="707">
        <v>0</v>
      </c>
      <c r="P279" s="707">
        <v>-1</v>
      </c>
      <c r="Q279" s="561">
        <f>VLOOKUP(E279,Sheet3!$C:$AP,40,0)*10+IF(B279=1,0,0)+IF(B279=2,1,0)+IF(B279=3,2,0)+IF(B279=4,3,0)</f>
        <v>20117110</v>
      </c>
      <c r="R279" s="561" t="str">
        <f t="shared" ref="R279" si="613">IF(H279=1,",1","")</f>
        <v>,1</v>
      </c>
      <c r="S279" s="561" t="str">
        <f t="shared" ref="S279" si="614">IF(AND(H279=2,I279=1,J279="hp",L279=1,M279=2),",-1","")</f>
        <v/>
      </c>
      <c r="T279" s="561" t="str">
        <f t="shared" si="610"/>
        <v/>
      </c>
      <c r="U279" s="561" t="str">
        <f t="shared" si="611"/>
        <v/>
      </c>
      <c r="V279" s="561" t="str">
        <f t="shared" si="612"/>
        <v/>
      </c>
    </row>
    <row r="280" spans="1:22" x14ac:dyDescent="0.25">
      <c r="A280" s="561">
        <v>1</v>
      </c>
      <c r="B280" s="561">
        <v>1</v>
      </c>
      <c r="C280" s="561" t="str">
        <f t="shared" si="599"/>
        <v>支山祁支无祁身1</v>
      </c>
      <c r="D280" s="283" t="s">
        <v>170</v>
      </c>
      <c r="E280" s="290" t="s">
        <v>171</v>
      </c>
      <c r="F280" s="594" t="s">
        <v>1345</v>
      </c>
      <c r="G280" s="594">
        <f>VLOOKUP(E280,Sheet3!$C:$AP,40,0)*100+IF(A280=1,0,0)+IF(A280=2,1,0)+IF(A280=3,2,0)+IF(A280=4,3,0)</f>
        <v>201180100</v>
      </c>
      <c r="H280" s="594">
        <v>8</v>
      </c>
      <c r="I280" s="594">
        <v>1</v>
      </c>
      <c r="J280" s="594">
        <v>2011801</v>
      </c>
      <c r="K280" s="594"/>
      <c r="L280" s="594">
        <v>1</v>
      </c>
      <c r="M280" s="594">
        <v>1</v>
      </c>
      <c r="N280" s="594" t="str">
        <f t="shared" si="600"/>
        <v>20118010,1</v>
      </c>
      <c r="O280" s="594">
        <v>0</v>
      </c>
      <c r="P280" s="594">
        <v>-1</v>
      </c>
      <c r="Q280" s="561">
        <f>VLOOKUP(E280,Sheet3!$C:$AP,40,0)*10+IF(B280=1,0,0)+IF(B280=2,1,0)+IF(B280=3,2,0)+IF(B280=4,3,0)</f>
        <v>20118010</v>
      </c>
      <c r="R280" s="561" t="str">
        <f>IF(H280=8,",1","")</f>
        <v>,1</v>
      </c>
      <c r="S280" s="561" t="str">
        <f t="shared" si="602"/>
        <v/>
      </c>
      <c r="T280" s="561" t="str">
        <f t="shared" si="603"/>
        <v/>
      </c>
      <c r="U280" s="561" t="str">
        <f t="shared" si="604"/>
        <v/>
      </c>
      <c r="V280" s="561" t="str">
        <f t="shared" si="605"/>
        <v/>
      </c>
    </row>
    <row r="281" spans="1:22" x14ac:dyDescent="0.25">
      <c r="A281" s="561">
        <v>1</v>
      </c>
      <c r="B281" s="561">
        <v>1</v>
      </c>
      <c r="C281" s="561" t="str">
        <f t="shared" ref="C281" si="615">D281&amp;E281&amp;A281</f>
        <v>支山祁破山荡淮1</v>
      </c>
      <c r="D281" s="283" t="s">
        <v>170</v>
      </c>
      <c r="E281" s="290" t="s">
        <v>172</v>
      </c>
      <c r="F281" s="594" t="s">
        <v>1346</v>
      </c>
      <c r="G281" s="594">
        <f>VLOOKUP(E281,Sheet3!$C:$AP,40,0)*100+IF(A281=1,0,0)+IF(A281=2,1,0)+IF(A281=3,2,0)+IF(A281=4,3,0)</f>
        <v>201180200</v>
      </c>
      <c r="H281" s="594">
        <v>4</v>
      </c>
      <c r="I281" s="594">
        <v>1</v>
      </c>
      <c r="J281" s="594">
        <v>3</v>
      </c>
      <c r="K281" s="594" t="s">
        <v>1347</v>
      </c>
      <c r="L281" s="594">
        <v>1</v>
      </c>
      <c r="M281" s="594">
        <v>1</v>
      </c>
      <c r="N281" s="594" t="str">
        <f t="shared" ref="N281:N282" si="616">Q281&amp;R281&amp;S281&amp;T281&amp;U281&amp;V281</f>
        <v>20118020,1</v>
      </c>
      <c r="O281" s="594">
        <v>0</v>
      </c>
      <c r="P281" s="594">
        <v>-1</v>
      </c>
      <c r="Q281" s="561">
        <f>VLOOKUP(E281,Sheet3!$C:$AP,40,0)*10+IF(B281=1,0,0)+IF(B281=2,1,0)+IF(B281=3,2,0)+IF(B281=4,3,0)</f>
        <v>20118020</v>
      </c>
      <c r="R281" s="561" t="str">
        <f>IF(H281=4,",1","")</f>
        <v>,1</v>
      </c>
      <c r="S281" s="561" t="str">
        <f t="shared" ref="S281" si="617">IF(AND(H281=2,I281=1,J281="hp",L281=1,M281=2),",-1","")</f>
        <v/>
      </c>
      <c r="T281" s="561" t="str">
        <f t="shared" ref="T281" si="618">IF(AND(H281=2,I281=1,J281="hp",L281=1,M281=1),",(最大气血-hp)/最大气血*100","")</f>
        <v/>
      </c>
      <c r="U281" s="561" t="str">
        <f t="shared" ref="U281" si="619">IF(AND(H281=2,I281=1,J281="hp,(hp/气血值)&lt;=0.2",L281=1,M281=3),"气血值*1006","")</f>
        <v/>
      </c>
      <c r="V281" s="561" t="str">
        <f t="shared" ref="V281" si="620">IF(AND(H281=1,I281=0,J281=0,L281=1,M281=3),"-(hp*0.1)","")</f>
        <v/>
      </c>
    </row>
    <row r="282" spans="1:22" x14ac:dyDescent="0.25">
      <c r="A282" s="561">
        <v>1</v>
      </c>
      <c r="B282" s="561">
        <v>1</v>
      </c>
      <c r="C282" s="561" t="str">
        <f t="shared" ref="C282" si="621">D282&amp;E282&amp;A282</f>
        <v>支山祁涡脉流川1</v>
      </c>
      <c r="D282" s="283" t="s">
        <v>170</v>
      </c>
      <c r="E282" s="290" t="s">
        <v>173</v>
      </c>
      <c r="F282" s="594" t="s">
        <v>1348</v>
      </c>
      <c r="G282" s="594">
        <f>VLOOKUP(E282,Sheet3!$C:$AP,40,0)*100+IF(A282=1,0,0)+IF(A282=2,1,0)+IF(A282=3,2,0)+IF(A282=4,3,0)</f>
        <v>201180300</v>
      </c>
      <c r="H282" s="594">
        <v>6</v>
      </c>
      <c r="I282" s="594">
        <v>1</v>
      </c>
      <c r="J282" s="594">
        <v>20118010</v>
      </c>
      <c r="K282" s="594"/>
      <c r="L282" s="594">
        <v>1</v>
      </c>
      <c r="M282" s="594">
        <v>1</v>
      </c>
      <c r="N282" s="594" t="str">
        <f t="shared" si="616"/>
        <v>20118030,1</v>
      </c>
      <c r="O282" s="594">
        <v>0</v>
      </c>
      <c r="P282" s="594">
        <v>-1</v>
      </c>
      <c r="Q282" s="561">
        <f>VLOOKUP(E282,Sheet3!$C:$AP,40,0)*10+IF(B282=1,0,0)+IF(B282=2,1,0)+IF(B282=3,2,0)+IF(B282=4,3,0)</f>
        <v>20118030</v>
      </c>
      <c r="R282" s="561" t="str">
        <f>IF(H282=6,",1","")</f>
        <v>,1</v>
      </c>
      <c r="S282" s="561" t="str">
        <f t="shared" ref="S282" si="622">IF(AND(H282=2,I282=1,J282="hp",L282=1,M282=2),",-1","")</f>
        <v/>
      </c>
      <c r="T282" s="561" t="str">
        <f t="shared" ref="T282" si="623">IF(AND(H282=2,I282=1,J282="hp",L282=1,M282=1),",(最大气血-hp)/最大气血*100","")</f>
        <v/>
      </c>
      <c r="U282" s="561" t="str">
        <f t="shared" ref="U282" si="624">IF(AND(H282=2,I282=1,J282="hp,(hp/气血值)&lt;=0.2",L282=1,M282=3),"气血值*1006","")</f>
        <v/>
      </c>
      <c r="V282" s="561" t="str">
        <f t="shared" ref="V282" si="625">IF(AND(H282=1,I282=0,J282=0,L282=1,M282=3),"-(hp*0.1)","")</f>
        <v/>
      </c>
    </row>
    <row r="283" spans="1:22" x14ac:dyDescent="0.25">
      <c r="A283" s="561">
        <v>1</v>
      </c>
      <c r="B283" s="561">
        <v>1</v>
      </c>
      <c r="C283" s="561" t="str">
        <f t="shared" ref="C283" si="626">D283&amp;E283&amp;A283</f>
        <v>支山祁淮水锻岳1</v>
      </c>
      <c r="D283" s="283" t="s">
        <v>170</v>
      </c>
      <c r="E283" s="290" t="s">
        <v>174</v>
      </c>
      <c r="F283" s="594" t="s">
        <v>1348</v>
      </c>
      <c r="G283" s="594">
        <f>VLOOKUP(E283,Sheet3!$C:$AP,40,0)*100+IF(A283=1,0,0)+IF(A283=2,1,0)+IF(A283=3,2,0)+IF(A283=4,3,0)</f>
        <v>201180400</v>
      </c>
      <c r="H283" s="594">
        <v>6</v>
      </c>
      <c r="I283" s="594">
        <v>1</v>
      </c>
      <c r="J283" s="594">
        <v>20118010</v>
      </c>
      <c r="K283" s="594"/>
      <c r="L283" s="594">
        <v>1</v>
      </c>
      <c r="M283" s="594">
        <v>1</v>
      </c>
      <c r="N283" s="594" t="str">
        <f t="shared" ref="N283" si="627">Q283&amp;R283&amp;S283&amp;T283&amp;U283&amp;V283</f>
        <v>20118040,1</v>
      </c>
      <c r="O283" s="594">
        <v>0</v>
      </c>
      <c r="P283" s="594">
        <v>-1</v>
      </c>
      <c r="Q283" s="561">
        <f>VLOOKUP(E283,Sheet3!$C:$AP,40,0)*10+IF(B283=1,0,0)+IF(B283=2,1,0)+IF(B283=3,2,0)+IF(B283=4,3,0)</f>
        <v>20118040</v>
      </c>
      <c r="R283" s="561" t="str">
        <f>IF(H283=6,",1","")</f>
        <v>,1</v>
      </c>
      <c r="S283" s="561" t="str">
        <f t="shared" ref="S283" si="628">IF(AND(H283=2,I283=1,J283="hp",L283=1,M283=2),",-1","")</f>
        <v/>
      </c>
      <c r="T283" s="561" t="str">
        <f t="shared" ref="T283" si="629">IF(AND(H283=2,I283=1,J283="hp",L283=1,M283=1),",(最大气血-hp)/最大气血*100","")</f>
        <v/>
      </c>
      <c r="U283" s="561" t="str">
        <f t="shared" ref="U283" si="630">IF(AND(H283=2,I283=1,J283="hp,(hp/气血值)&lt;=0.2",L283=1,M283=3),"气血值*1006","")</f>
        <v/>
      </c>
      <c r="V283" s="561" t="str">
        <f t="shared" ref="V283" si="631">IF(AND(H283=1,I283=0,J283=0,L283=1,M283=3),"-(hp*0.1)","")</f>
        <v/>
      </c>
    </row>
    <row r="284" spans="1:22" x14ac:dyDescent="0.25">
      <c r="A284" s="561">
        <v>1</v>
      </c>
      <c r="B284" s="561">
        <v>1</v>
      </c>
      <c r="C284" s="561" t="str">
        <f t="shared" ref="C284" si="632">D284&amp;E284&amp;A284</f>
        <v>支山祁古铁横锁1</v>
      </c>
      <c r="D284" s="283" t="s">
        <v>170</v>
      </c>
      <c r="E284" s="290" t="s">
        <v>175</v>
      </c>
      <c r="F284" s="594" t="s">
        <v>1349</v>
      </c>
      <c r="G284" s="594">
        <f>VLOOKUP(E284,Sheet3!$C:$AP,40,0)*100+IF(A284=1,0,0)+IF(A284=2,1,0)+IF(A284=3,2,0)+IF(A284=4,3,0)</f>
        <v>201180500</v>
      </c>
      <c r="H284" s="594">
        <v>1</v>
      </c>
      <c r="I284" s="594">
        <v>0</v>
      </c>
      <c r="J284" s="594"/>
      <c r="K284" s="594"/>
      <c r="L284" s="594">
        <v>1</v>
      </c>
      <c r="M284" s="594">
        <v>1</v>
      </c>
      <c r="N284" s="594" t="str">
        <f t="shared" ref="N284" si="633">Q284&amp;R284&amp;S284&amp;T284&amp;U284&amp;V284</f>
        <v>20118050,1</v>
      </c>
      <c r="O284" s="594">
        <v>0</v>
      </c>
      <c r="P284" s="594">
        <v>-1</v>
      </c>
      <c r="Q284" s="561">
        <f>VLOOKUP(E284,Sheet3!$C:$AP,40,0)*10+IF(B284=1,0,0)+IF(B284=2,1,0)+IF(B284=3,2,0)+IF(B284=4,3,0)</f>
        <v>20118050</v>
      </c>
      <c r="R284" s="561" t="str">
        <f>IF(H284=1,",1","")</f>
        <v>,1</v>
      </c>
      <c r="S284" s="561" t="str">
        <f t="shared" ref="S284" si="634">IF(AND(H284=2,I284=1,J284="hp",L284=1,M284=2),",-1","")</f>
        <v/>
      </c>
      <c r="T284" s="561" t="str">
        <f t="shared" ref="T284" si="635">IF(AND(H284=2,I284=1,J284="hp",L284=1,M284=1),",(最大气血-hp)/最大气血*100","")</f>
        <v/>
      </c>
      <c r="U284" s="561" t="str">
        <f t="shared" ref="U284" si="636">IF(AND(H284=2,I284=1,J284="hp,(hp/气血值)&lt;=0.2",L284=1,M284=3),"气血值*1006","")</f>
        <v/>
      </c>
      <c r="V284" s="561" t="str">
        <f t="shared" ref="V284" si="637">IF(AND(H284=1,I284=0,J284=0,L284=1,M284=3),"-(hp*0.1)","")</f>
        <v/>
      </c>
    </row>
    <row r="285" spans="1:22" x14ac:dyDescent="0.25">
      <c r="A285" s="561">
        <v>1</v>
      </c>
      <c r="B285" s="561">
        <v>1</v>
      </c>
      <c r="C285" s="561" t="str">
        <f t="shared" ref="C285" si="638">D285&amp;E285&amp;A285</f>
        <v>支山祁宫阁水君1</v>
      </c>
      <c r="D285" s="283" t="s">
        <v>170</v>
      </c>
      <c r="E285" s="290" t="s">
        <v>176</v>
      </c>
      <c r="F285" s="594" t="s">
        <v>1350</v>
      </c>
      <c r="G285" s="594">
        <f>VLOOKUP(E285,Sheet3!$C:$AP,40,0)*100+IF(A285=1,0,0)+IF(A285=2,1,0)+IF(A285=3,2,0)+IF(A285=4,3,0)</f>
        <v>201180600</v>
      </c>
      <c r="H285" s="594">
        <v>1</v>
      </c>
      <c r="I285" s="594">
        <v>0</v>
      </c>
      <c r="J285" s="594"/>
      <c r="K285" s="594"/>
      <c r="L285" s="594">
        <v>1</v>
      </c>
      <c r="M285" s="594">
        <v>1</v>
      </c>
      <c r="N285" s="594" t="str">
        <f t="shared" ref="N285" si="639">Q285&amp;R285&amp;S285&amp;T285&amp;U285&amp;V285</f>
        <v>20118060,1</v>
      </c>
      <c r="O285" s="594">
        <v>0</v>
      </c>
      <c r="P285" s="594">
        <v>-1</v>
      </c>
      <c r="Q285" s="561">
        <f>VLOOKUP(E285,Sheet3!$C:$AP,40,0)*10+IF(B285=1,0,0)+IF(B285=2,1,0)+IF(B285=3,2,0)+IF(B285=4,3,0)</f>
        <v>20118060</v>
      </c>
      <c r="R285" s="561" t="str">
        <f>IF(H285=1,",1","")</f>
        <v>,1</v>
      </c>
      <c r="S285" s="561" t="str">
        <f t="shared" ref="S285" si="640">IF(AND(H285=2,I285=1,J285="hp",L285=1,M285=2),",-1","")</f>
        <v/>
      </c>
      <c r="T285" s="561" t="str">
        <f t="shared" ref="T285" si="641">IF(AND(H285=2,I285=1,J285="hp",L285=1,M285=1),",(最大气血-hp)/最大气血*100","")</f>
        <v/>
      </c>
      <c r="U285" s="561" t="str">
        <f t="shared" ref="U285" si="642">IF(AND(H285=2,I285=1,J285="hp,(hp/气血值)&lt;=0.2",L285=1,M285=3),"气血值*1006","")</f>
        <v/>
      </c>
      <c r="V285" s="561" t="str">
        <f t="shared" ref="V285" si="643">IF(AND(H285=1,I285=0,J285=0,L285=1,M285=3),"-(hp*0.1)","")</f>
        <v/>
      </c>
    </row>
    <row r="286" spans="1:22" x14ac:dyDescent="0.25">
      <c r="A286" s="561">
        <v>1</v>
      </c>
      <c r="B286" s="561">
        <v>1</v>
      </c>
      <c r="C286" s="561" t="str">
        <f t="shared" ref="C286" si="644">D286&amp;E286&amp;A286</f>
        <v>支山祁诸邪伏拜1</v>
      </c>
      <c r="D286" s="283" t="s">
        <v>170</v>
      </c>
      <c r="E286" s="290" t="s">
        <v>177</v>
      </c>
      <c r="F286" s="594" t="s">
        <v>1346</v>
      </c>
      <c r="G286" s="594">
        <f>VLOOKUP(E286,Sheet3!$C:$AP,40,0)*100+IF(A286=1,0,0)+IF(A286=2,1,0)+IF(A286=3,2,0)+IF(A286=4,3,0)</f>
        <v>201180700</v>
      </c>
      <c r="H286" s="594">
        <v>4</v>
      </c>
      <c r="I286" s="594">
        <v>1</v>
      </c>
      <c r="J286" s="594">
        <v>3</v>
      </c>
      <c r="K286" s="594" t="s">
        <v>1347</v>
      </c>
      <c r="L286" s="594">
        <v>1</v>
      </c>
      <c r="M286" s="594">
        <v>1</v>
      </c>
      <c r="N286" s="594" t="str">
        <f t="shared" ref="N286" si="645">Q286&amp;R286&amp;S286&amp;T286&amp;U286&amp;V286</f>
        <v>20118070,1</v>
      </c>
      <c r="O286" s="594">
        <v>0</v>
      </c>
      <c r="P286" s="594">
        <v>-1</v>
      </c>
      <c r="Q286" s="561">
        <f>VLOOKUP(E286,Sheet3!$C:$AP,40,0)*10+IF(B286=1,0,0)+IF(B286=2,1,0)+IF(B286=3,2,0)+IF(B286=4,3,0)</f>
        <v>20118070</v>
      </c>
      <c r="R286" s="561" t="str">
        <f>IF(H286=4,",1","")</f>
        <v>,1</v>
      </c>
      <c r="S286" s="561" t="str">
        <f t="shared" ref="S286" si="646">IF(AND(H286=2,I286=1,J286="hp",L286=1,M286=2),",-1","")</f>
        <v/>
      </c>
      <c r="T286" s="561" t="str">
        <f t="shared" ref="T286" si="647">IF(AND(H286=2,I286=1,J286="hp",L286=1,M286=1),",(最大气血-hp)/最大气血*100","")</f>
        <v/>
      </c>
      <c r="U286" s="561" t="str">
        <f t="shared" ref="U286" si="648">IF(AND(H286=2,I286=1,J286="hp,(hp/气血值)&lt;=0.2",L286=1,M286=3),"气血值*1006","")</f>
        <v/>
      </c>
      <c r="V286" s="561" t="str">
        <f t="shared" ref="V286" si="649">IF(AND(H286=1,I286=0,J286=0,L286=1,M286=3),"-(hp*0.1)","")</f>
        <v/>
      </c>
    </row>
    <row r="287" spans="1:22" x14ac:dyDescent="0.25">
      <c r="A287" s="561">
        <v>1</v>
      </c>
      <c r="B287" s="561">
        <v>1</v>
      </c>
      <c r="C287" s="561" t="str">
        <f t="shared" ref="C287" si="650">D287&amp;E287&amp;A287</f>
        <v>支山祁予天寿1</v>
      </c>
      <c r="D287" s="283" t="s">
        <v>170</v>
      </c>
      <c r="E287" s="290" t="s">
        <v>179</v>
      </c>
      <c r="F287" s="594" t="s">
        <v>1350</v>
      </c>
      <c r="G287" s="594">
        <f>VLOOKUP(E287,Sheet3!$C:$AP,40,0)*100+IF(A287=1,0,0)+IF(A287=2,1,0)+IF(A287=3,2,0)+IF(A287=4,3,0)</f>
        <v>201180800</v>
      </c>
      <c r="H287" s="594">
        <v>1</v>
      </c>
      <c r="I287" s="594">
        <v>0</v>
      </c>
      <c r="J287" s="594"/>
      <c r="K287" s="594"/>
      <c r="L287" s="594">
        <v>1</v>
      </c>
      <c r="M287" s="594">
        <v>1</v>
      </c>
      <c r="N287" s="594" t="str">
        <f t="shared" ref="N287" si="651">Q287&amp;R287&amp;S287&amp;T287&amp;U287&amp;V287</f>
        <v>20118080,1</v>
      </c>
      <c r="O287" s="594">
        <v>0</v>
      </c>
      <c r="P287" s="594">
        <v>-1</v>
      </c>
      <c r="Q287" s="561">
        <f>VLOOKUP(E287,Sheet3!$C:$AP,40,0)*10+IF(B287=1,0,0)+IF(B287=2,1,0)+IF(B287=3,2,0)+IF(B287=4,3,0)</f>
        <v>20118080</v>
      </c>
      <c r="R287" s="561" t="str">
        <f>IF(H287=1,",1","")</f>
        <v>,1</v>
      </c>
      <c r="S287" s="561" t="str">
        <f t="shared" ref="S287" si="652">IF(AND(H287=2,I287=1,J287="hp",L287=1,M287=2),",-1","")</f>
        <v/>
      </c>
      <c r="T287" s="561" t="str">
        <f t="shared" ref="T287" si="653">IF(AND(H287=2,I287=1,J287="hp",L287=1,M287=1),",(最大气血-hp)/最大气血*100","")</f>
        <v/>
      </c>
      <c r="U287" s="561" t="str">
        <f t="shared" ref="U287" si="654">IF(AND(H287=2,I287=1,J287="hp,(hp/气血值)&lt;=0.2",L287=1,M287=3),"气血值*1006","")</f>
        <v/>
      </c>
      <c r="V287" s="561" t="str">
        <f t="shared" ref="V287" si="655">IF(AND(H287=1,I287=0,J287=0,L287=1,M287=3),"-(hp*0.1)","")</f>
        <v/>
      </c>
    </row>
    <row r="288" spans="1:22" x14ac:dyDescent="0.25">
      <c r="A288" s="561">
        <v>1</v>
      </c>
      <c r="B288" s="561">
        <v>1</v>
      </c>
      <c r="C288" s="561" t="str">
        <f t="shared" ref="C288:C290" si="656">D288&amp;E288&amp;A288</f>
        <v>支山祁镇水1</v>
      </c>
      <c r="D288" s="283" t="s">
        <v>170</v>
      </c>
      <c r="E288" s="33" t="s">
        <v>180</v>
      </c>
      <c r="F288" s="594"/>
      <c r="G288" s="594">
        <f>VLOOKUP(E288,Sheet3!$C:$AP,40,0)*100+IF(A288=1,0,0)+IF(A288=2,1,0)+IF(A288=3,2,0)+IF(A288=4,3,0)</f>
        <v>201180900</v>
      </c>
      <c r="H288" s="594">
        <v>1</v>
      </c>
      <c r="I288" s="594">
        <v>0</v>
      </c>
      <c r="J288" s="594"/>
      <c r="K288" s="594"/>
      <c r="L288" s="594">
        <v>1</v>
      </c>
      <c r="M288" s="594">
        <v>1</v>
      </c>
      <c r="N288" s="594" t="str">
        <f t="shared" ref="N288:N290" si="657">Q288&amp;R288&amp;S288&amp;T288&amp;U288&amp;V288</f>
        <v>20118090,1</v>
      </c>
      <c r="O288" s="594">
        <v>0</v>
      </c>
      <c r="P288" s="594">
        <v>-1</v>
      </c>
      <c r="Q288" s="561">
        <f>VLOOKUP(E288,Sheet3!$C:$AP,40,0)*10+IF(B288=1,0,0)+IF(B288=2,1,0)+IF(B288=3,2,0)+IF(B288=4,3,0)</f>
        <v>20118090</v>
      </c>
      <c r="R288" s="561" t="str">
        <f>IF(H288=1,",1","")</f>
        <v>,1</v>
      </c>
      <c r="S288" s="561" t="str">
        <f t="shared" ref="S288:S290" si="658">IF(AND(H288=2,I288=1,J288="hp",L288=1,M288=2),",-1","")</f>
        <v/>
      </c>
      <c r="T288" s="561" t="str">
        <f t="shared" ref="T288:T290" si="659">IF(AND(H288=2,I288=1,J288="hp",L288=1,M288=1),",(最大气血-hp)/最大气血*100","")</f>
        <v/>
      </c>
      <c r="U288" s="561" t="str">
        <f t="shared" ref="U288:U290" si="660">IF(AND(H288=2,I288=1,J288="hp,(hp/气血值)&lt;=0.2",L288=1,M288=3),"气血值*1006","")</f>
        <v/>
      </c>
      <c r="V288" s="561" t="str">
        <f t="shared" ref="V288:V290" si="661">IF(AND(H288=1,I288=0,J288=0,L288=1,M288=3),"-(hp*0.1)","")</f>
        <v/>
      </c>
    </row>
    <row r="289" spans="1:22" x14ac:dyDescent="0.25">
      <c r="A289" s="561">
        <v>1</v>
      </c>
      <c r="B289" s="561">
        <v>1</v>
      </c>
      <c r="C289" s="561" t="str">
        <f t="shared" si="656"/>
        <v>支山祁君临万水1</v>
      </c>
      <c r="D289" s="283" t="s">
        <v>170</v>
      </c>
      <c r="E289" s="290" t="s">
        <v>1011</v>
      </c>
      <c r="F289" s="594" t="s">
        <v>1349</v>
      </c>
      <c r="G289" s="594">
        <f>VLOOKUP(E289,Sheet3!$C:$AP,40,0)*100+IF(A289=1,0,0)+IF(A289=2,1,0)+IF(A289=3,2,0)+IF(A289=4,3,0)</f>
        <v>201181000</v>
      </c>
      <c r="H289" s="594">
        <v>1</v>
      </c>
      <c r="I289" s="594">
        <v>0</v>
      </c>
      <c r="J289" s="594"/>
      <c r="K289" s="594"/>
      <c r="L289" s="594">
        <v>1</v>
      </c>
      <c r="M289" s="594">
        <v>1</v>
      </c>
      <c r="N289" s="594" t="str">
        <f t="shared" si="657"/>
        <v>20118100,1</v>
      </c>
      <c r="O289" s="594">
        <v>0</v>
      </c>
      <c r="P289" s="594">
        <v>-1</v>
      </c>
      <c r="Q289" s="561">
        <f>VLOOKUP(E289,Sheet3!$C:$AP,40,0)*10+IF(B289=1,0,0)+IF(B289=2,1,0)+IF(B289=3,2,0)+IF(B289=4,3,0)</f>
        <v>20118100</v>
      </c>
      <c r="R289" s="561" t="str">
        <f>IF(H289=1,",1","")</f>
        <v>,1</v>
      </c>
      <c r="S289" s="561" t="str">
        <f t="shared" si="658"/>
        <v/>
      </c>
      <c r="T289" s="561" t="str">
        <f t="shared" si="659"/>
        <v/>
      </c>
      <c r="U289" s="561" t="str">
        <f t="shared" si="660"/>
        <v/>
      </c>
      <c r="V289" s="561" t="str">
        <f t="shared" si="661"/>
        <v/>
      </c>
    </row>
    <row r="290" spans="1:22" x14ac:dyDescent="0.25">
      <c r="A290" s="561">
        <v>1</v>
      </c>
      <c r="B290" s="561">
        <v>1</v>
      </c>
      <c r="C290" s="561" t="str">
        <f t="shared" si="656"/>
        <v>支山祁法相真身1</v>
      </c>
      <c r="D290" s="283" t="s">
        <v>170</v>
      </c>
      <c r="E290" s="290" t="s">
        <v>1012</v>
      </c>
      <c r="F290" s="594" t="s">
        <v>1348</v>
      </c>
      <c r="G290" s="594">
        <f>VLOOKUP(E290,Sheet3!$C:$AP,40,0)*100+IF(A290=1,0,0)+IF(A290=2,1,0)+IF(A290=3,2,0)+IF(A290=4,3,0)</f>
        <v>201181100</v>
      </c>
      <c r="H290" s="594">
        <v>6</v>
      </c>
      <c r="I290" s="594">
        <v>1</v>
      </c>
      <c r="J290" s="594">
        <v>20118010</v>
      </c>
      <c r="K290" s="594"/>
      <c r="L290" s="594">
        <v>1</v>
      </c>
      <c r="M290" s="594">
        <v>1</v>
      </c>
      <c r="N290" s="594" t="str">
        <f t="shared" si="657"/>
        <v>20118110,1</v>
      </c>
      <c r="O290" s="594">
        <v>0</v>
      </c>
      <c r="P290" s="594">
        <v>-1</v>
      </c>
      <c r="Q290" s="561">
        <f>VLOOKUP(E290,Sheet3!$C:$AP,40,0)*10+IF(B290=1,0,0)+IF(B290=2,1,0)+IF(B290=3,2,0)+IF(B290=4,3,0)</f>
        <v>20118110</v>
      </c>
      <c r="R290" s="561" t="str">
        <f>IF(H290=6,",1","")</f>
        <v>,1</v>
      </c>
      <c r="S290" s="561" t="str">
        <f t="shared" si="658"/>
        <v/>
      </c>
      <c r="T290" s="561" t="str">
        <f t="shared" si="659"/>
        <v/>
      </c>
      <c r="U290" s="561" t="str">
        <f t="shared" si="660"/>
        <v/>
      </c>
      <c r="V290" s="561" t="str">
        <f t="shared" si="661"/>
        <v/>
      </c>
    </row>
    <row r="291" spans="1:22" x14ac:dyDescent="0.25">
      <c r="A291" s="561">
        <v>2</v>
      </c>
      <c r="B291" s="561">
        <v>2</v>
      </c>
      <c r="C291" s="561" t="str">
        <f t="shared" ref="C291:C299" si="662">D291&amp;E291&amp;A291</f>
        <v>七煞铁衣功煞血骨2</v>
      </c>
      <c r="D291" s="614" t="s">
        <v>190</v>
      </c>
      <c r="E291" s="614" t="s">
        <v>191</v>
      </c>
      <c r="F291" s="610" t="s">
        <v>1351</v>
      </c>
      <c r="G291" s="610">
        <f>VLOOKUP(E291,Sheet3!$C:$AP,40,0)*100+IF(A291=1,0,0)+IF(A291=2,1,0)+IF(A291=3,2,0)+IF(A291=4,3,0)</f>
        <v>201190101</v>
      </c>
      <c r="H291" s="610">
        <v>1</v>
      </c>
      <c r="I291" s="610">
        <v>0</v>
      </c>
      <c r="J291" s="610">
        <v>0</v>
      </c>
      <c r="K291" s="610"/>
      <c r="L291" s="610">
        <v>1</v>
      </c>
      <c r="M291" s="610">
        <v>1</v>
      </c>
      <c r="N291" s="610" t="str">
        <f t="shared" ref="N291:N299" si="663">Q291&amp;R291&amp;S291&amp;T291&amp;U291&amp;V291</f>
        <v>20119011,1</v>
      </c>
      <c r="O291" s="610">
        <v>0</v>
      </c>
      <c r="P291" s="610">
        <v>-1</v>
      </c>
      <c r="Q291" s="561">
        <f>VLOOKUP(E291,Sheet3!$C:$AP,40,0)*10+IF(B291=1,0,0)+IF(B291=2,1,0)+IF(B291=3,2,0)+IF(B291=4,3,0)</f>
        <v>20119011</v>
      </c>
      <c r="R291" s="561" t="str">
        <f>IF(H291=1,",1","")</f>
        <v>,1</v>
      </c>
      <c r="S291" s="561" t="str">
        <f t="shared" ref="S291:S300" si="664">IF(AND(H291=2,I291=1,J291="hp",L291=1,M291=2),",-1","")</f>
        <v/>
      </c>
      <c r="T291" s="561" t="str">
        <f t="shared" ref="T291:T300" si="665">IF(AND(H291=2,I291=1,J291="hp",L291=1,M291=1),",(最大气血-hp)/最大气血*100","")</f>
        <v/>
      </c>
      <c r="U291" s="561" t="str">
        <f t="shared" ref="U291:U300" si="666">IF(AND(H291=2,I291=1,J291="hp,(hp/气血值)&lt;=0.2",L291=1,M291=3),"气血值*1006","")</f>
        <v/>
      </c>
      <c r="V291" s="561" t="str">
        <f t="shared" ref="V291:V300" si="667">IF(AND(H291=1,I291=0,J291=0,L291=1,M291=3),"-(hp*0.1)","")</f>
        <v/>
      </c>
    </row>
    <row r="292" spans="1:22" x14ac:dyDescent="0.25">
      <c r="A292" s="561">
        <v>1</v>
      </c>
      <c r="B292" s="561">
        <v>1</v>
      </c>
      <c r="C292" s="561" t="str">
        <f t="shared" si="662"/>
        <v>七煞铁衣功折刃1</v>
      </c>
      <c r="D292" s="614" t="s">
        <v>190</v>
      </c>
      <c r="E292" s="614" t="s">
        <v>192</v>
      </c>
      <c r="F292" s="610" t="s">
        <v>1352</v>
      </c>
      <c r="G292" s="610">
        <f>VLOOKUP(E292,Sheet3!$C:$AP,40,0)*100+IF(A292=1,0,0)+IF(A292=2,1,0)+IF(A292=3,2,0)+IF(A292=4,3,0)</f>
        <v>201190200</v>
      </c>
      <c r="H292" s="610">
        <v>8</v>
      </c>
      <c r="I292" s="610">
        <v>1</v>
      </c>
      <c r="J292" s="610">
        <v>1030201</v>
      </c>
      <c r="K292" s="610"/>
      <c r="L292" s="610">
        <v>1</v>
      </c>
      <c r="M292" s="610">
        <v>1</v>
      </c>
      <c r="N292" s="610" t="str">
        <f t="shared" si="663"/>
        <v>20119020,1</v>
      </c>
      <c r="O292" s="610">
        <v>0</v>
      </c>
      <c r="P292" s="610">
        <v>-1</v>
      </c>
      <c r="Q292" s="561">
        <f>VLOOKUP(E292,Sheet3!$C:$AP,40,0)*10+IF(B292=1,0,0)+IF(B292=2,1,0)+IF(B292=3,2,0)+IF(B292=4,3,0)</f>
        <v>20119020</v>
      </c>
      <c r="R292" s="561" t="str">
        <f t="shared" ref="R292:R297" si="668">IF(H292=8,",1","")</f>
        <v>,1</v>
      </c>
      <c r="S292" s="561" t="str">
        <f t="shared" si="664"/>
        <v/>
      </c>
      <c r="T292" s="561" t="str">
        <f t="shared" si="665"/>
        <v/>
      </c>
      <c r="U292" s="561" t="str">
        <f t="shared" si="666"/>
        <v/>
      </c>
      <c r="V292" s="561" t="str">
        <f t="shared" si="667"/>
        <v/>
      </c>
    </row>
    <row r="293" spans="1:22" x14ac:dyDescent="0.25">
      <c r="A293" s="561">
        <v>2</v>
      </c>
      <c r="B293" s="561">
        <v>1</v>
      </c>
      <c r="C293" s="561" t="str">
        <f t="shared" si="662"/>
        <v>七煞铁衣功折刃2</v>
      </c>
      <c r="D293" s="614" t="s">
        <v>190</v>
      </c>
      <c r="E293" s="614" t="s">
        <v>192</v>
      </c>
      <c r="F293" s="610" t="s">
        <v>1353</v>
      </c>
      <c r="G293" s="610">
        <f>VLOOKUP(E293,Sheet3!$C:$AP,40,0)*100+IF(A293=1,0,0)+IF(A293=2,1,0)+IF(A293=3,2,0)+IF(A293=4,3,0)</f>
        <v>201190201</v>
      </c>
      <c r="H293" s="610">
        <v>8</v>
      </c>
      <c r="I293" s="610">
        <v>1</v>
      </c>
      <c r="J293" s="610">
        <v>1030203</v>
      </c>
      <c r="K293" s="610"/>
      <c r="L293" s="610">
        <v>1</v>
      </c>
      <c r="M293" s="610">
        <v>1</v>
      </c>
      <c r="N293" s="610" t="str">
        <f t="shared" si="663"/>
        <v>20119020,1</v>
      </c>
      <c r="O293" s="610">
        <v>0</v>
      </c>
      <c r="P293" s="610">
        <v>-1</v>
      </c>
      <c r="Q293" s="561">
        <f>VLOOKUP(E293,Sheet3!$C:$AP,40,0)*10+IF(B293=1,0,0)+IF(B293=2,1,0)+IF(B293=3,2,0)+IF(B293=4,3,0)</f>
        <v>20119020</v>
      </c>
      <c r="R293" s="561" t="str">
        <f t="shared" si="668"/>
        <v>,1</v>
      </c>
      <c r="S293" s="561" t="str">
        <f t="shared" si="664"/>
        <v/>
      </c>
      <c r="T293" s="561" t="str">
        <f t="shared" si="665"/>
        <v/>
      </c>
      <c r="U293" s="561" t="str">
        <f t="shared" si="666"/>
        <v/>
      </c>
      <c r="V293" s="561" t="str">
        <f t="shared" si="667"/>
        <v/>
      </c>
    </row>
    <row r="294" spans="1:22" x14ac:dyDescent="0.25">
      <c r="A294" s="561">
        <v>3</v>
      </c>
      <c r="B294" s="561">
        <v>1</v>
      </c>
      <c r="C294" s="561" t="str">
        <f t="shared" si="662"/>
        <v>七煞铁衣功折刃3</v>
      </c>
      <c r="D294" s="614" t="s">
        <v>190</v>
      </c>
      <c r="E294" s="614" t="s">
        <v>192</v>
      </c>
      <c r="F294" s="610" t="s">
        <v>1354</v>
      </c>
      <c r="G294" s="610">
        <f>VLOOKUP(E294,Sheet3!$C:$AP,40,0)*100+IF(A294=1,0,0)+IF(A294=2,1,0)+IF(A294=3,2,0)+IF(A294=4,3,0)</f>
        <v>201190202</v>
      </c>
      <c r="H294" s="610">
        <v>8</v>
      </c>
      <c r="I294" s="610">
        <v>1</v>
      </c>
      <c r="J294" s="610">
        <v>1030205</v>
      </c>
      <c r="K294" s="610"/>
      <c r="L294" s="610">
        <v>1</v>
      </c>
      <c r="M294" s="610">
        <v>1</v>
      </c>
      <c r="N294" s="610" t="str">
        <f t="shared" si="663"/>
        <v>20119020,1</v>
      </c>
      <c r="O294" s="610">
        <v>0</v>
      </c>
      <c r="P294" s="610">
        <v>-1</v>
      </c>
      <c r="Q294" s="561">
        <f>VLOOKUP(E294,Sheet3!$C:$AP,40,0)*10+IF(B294=1,0,0)+IF(B294=2,1,0)+IF(B294=3,2,0)+IF(B294=4,3,0)</f>
        <v>20119020</v>
      </c>
      <c r="R294" s="561" t="str">
        <f t="shared" si="668"/>
        <v>,1</v>
      </c>
      <c r="S294" s="561" t="str">
        <f t="shared" si="664"/>
        <v/>
      </c>
      <c r="T294" s="561" t="str">
        <f t="shared" si="665"/>
        <v/>
      </c>
      <c r="U294" s="561" t="str">
        <f t="shared" si="666"/>
        <v/>
      </c>
      <c r="V294" s="561" t="str">
        <f t="shared" si="667"/>
        <v/>
      </c>
    </row>
    <row r="295" spans="1:22" x14ac:dyDescent="0.25">
      <c r="A295" s="561">
        <v>4</v>
      </c>
      <c r="B295" s="561">
        <v>1</v>
      </c>
      <c r="C295" s="561" t="str">
        <f t="shared" si="662"/>
        <v>七煞铁衣功折刃4</v>
      </c>
      <c r="D295" s="614" t="s">
        <v>190</v>
      </c>
      <c r="E295" s="614" t="s">
        <v>192</v>
      </c>
      <c r="F295" s="610" t="s">
        <v>1355</v>
      </c>
      <c r="G295" s="610">
        <f>VLOOKUP(E295,Sheet3!$C:$AP,40,0)*100+IF(A295=1,0,0)+IF(A295=2,1,0)+IF(A295=3,2,0)+IF(A295=4,3,0)</f>
        <v>201190203</v>
      </c>
      <c r="H295" s="610">
        <v>8</v>
      </c>
      <c r="I295" s="610">
        <v>1</v>
      </c>
      <c r="J295" s="610">
        <v>1040401</v>
      </c>
      <c r="K295" s="610"/>
      <c r="L295" s="610">
        <v>1</v>
      </c>
      <c r="M295" s="610">
        <v>1</v>
      </c>
      <c r="N295" s="610" t="str">
        <f t="shared" si="663"/>
        <v>20119020,1</v>
      </c>
      <c r="O295" s="610">
        <v>0</v>
      </c>
      <c r="P295" s="610">
        <v>-1</v>
      </c>
      <c r="Q295" s="561">
        <f>VLOOKUP(E295,Sheet3!$C:$AP,40,0)*10+IF(B295=1,0,0)+IF(B295=2,1,0)+IF(B295=3,2,0)+IF(B295=4,3,0)</f>
        <v>20119020</v>
      </c>
      <c r="R295" s="561" t="str">
        <f t="shared" si="668"/>
        <v>,1</v>
      </c>
      <c r="S295" s="561" t="str">
        <f t="shared" si="664"/>
        <v/>
      </c>
      <c r="T295" s="561" t="str">
        <f t="shared" si="665"/>
        <v/>
      </c>
      <c r="U295" s="561" t="str">
        <f t="shared" si="666"/>
        <v/>
      </c>
      <c r="V295" s="561" t="str">
        <f t="shared" si="667"/>
        <v/>
      </c>
    </row>
    <row r="296" spans="1:22" x14ac:dyDescent="0.25">
      <c r="A296" s="561">
        <v>5</v>
      </c>
      <c r="B296" s="561">
        <v>1</v>
      </c>
      <c r="C296" s="561" t="str">
        <f t="shared" si="662"/>
        <v>七煞铁衣功折刃5</v>
      </c>
      <c r="D296" s="614" t="s">
        <v>190</v>
      </c>
      <c r="E296" s="614" t="s">
        <v>192</v>
      </c>
      <c r="F296" s="610" t="s">
        <v>1356</v>
      </c>
      <c r="G296" s="610">
        <v>201190204</v>
      </c>
      <c r="H296" s="610">
        <v>8</v>
      </c>
      <c r="I296" s="610">
        <v>1</v>
      </c>
      <c r="J296" s="610">
        <v>1040403</v>
      </c>
      <c r="K296" s="610"/>
      <c r="L296" s="610">
        <v>1</v>
      </c>
      <c r="M296" s="610">
        <v>1</v>
      </c>
      <c r="N296" s="610" t="str">
        <f t="shared" si="663"/>
        <v>20119020,1</v>
      </c>
      <c r="O296" s="610">
        <v>0</v>
      </c>
      <c r="P296" s="610">
        <v>-1</v>
      </c>
      <c r="Q296" s="561">
        <f>VLOOKUP(E296,Sheet3!$C:$AP,40,0)*10+IF(B296=1,0,0)+IF(B296=2,1,0)+IF(B296=3,2,0)+IF(B296=4,3,0)</f>
        <v>20119020</v>
      </c>
      <c r="R296" s="561" t="str">
        <f t="shared" si="668"/>
        <v>,1</v>
      </c>
      <c r="S296" s="561" t="str">
        <f t="shared" si="664"/>
        <v/>
      </c>
      <c r="T296" s="561" t="str">
        <f t="shared" si="665"/>
        <v/>
      </c>
      <c r="U296" s="561" t="str">
        <f t="shared" si="666"/>
        <v/>
      </c>
      <c r="V296" s="561" t="str">
        <f t="shared" si="667"/>
        <v/>
      </c>
    </row>
    <row r="297" spans="1:22" x14ac:dyDescent="0.25">
      <c r="A297" s="561">
        <v>6</v>
      </c>
      <c r="B297" s="561">
        <v>1</v>
      </c>
      <c r="C297" s="561" t="str">
        <f t="shared" si="662"/>
        <v>七煞铁衣功折刃6</v>
      </c>
      <c r="D297" s="614" t="s">
        <v>190</v>
      </c>
      <c r="E297" s="614" t="s">
        <v>192</v>
      </c>
      <c r="F297" s="610" t="s">
        <v>1357</v>
      </c>
      <c r="G297" s="610">
        <v>201190205</v>
      </c>
      <c r="H297" s="610">
        <v>8</v>
      </c>
      <c r="I297" s="610">
        <v>1</v>
      </c>
      <c r="J297" s="610">
        <v>1040405</v>
      </c>
      <c r="K297" s="610"/>
      <c r="L297" s="610">
        <v>1</v>
      </c>
      <c r="M297" s="610">
        <v>1</v>
      </c>
      <c r="N297" s="610" t="str">
        <f t="shared" si="663"/>
        <v>20119020,1</v>
      </c>
      <c r="O297" s="610">
        <v>0</v>
      </c>
      <c r="P297" s="610">
        <v>-1</v>
      </c>
      <c r="Q297" s="561">
        <f>VLOOKUP(E297,Sheet3!$C:$AP,40,0)*10+IF(B297=1,0,0)+IF(B297=2,1,0)+IF(B297=3,2,0)+IF(B297=4,3,0)</f>
        <v>20119020</v>
      </c>
      <c r="R297" s="561" t="str">
        <f t="shared" si="668"/>
        <v>,1</v>
      </c>
      <c r="S297" s="561" t="str">
        <f t="shared" si="664"/>
        <v/>
      </c>
      <c r="T297" s="561" t="str">
        <f t="shared" si="665"/>
        <v/>
      </c>
      <c r="U297" s="561" t="str">
        <f t="shared" si="666"/>
        <v/>
      </c>
      <c r="V297" s="561" t="str">
        <f t="shared" si="667"/>
        <v/>
      </c>
    </row>
    <row r="298" spans="1:22" x14ac:dyDescent="0.25">
      <c r="A298" s="561">
        <v>1</v>
      </c>
      <c r="B298" s="561">
        <v>1</v>
      </c>
      <c r="C298" s="561" t="str">
        <f t="shared" si="662"/>
        <v>七煞铁衣功百战1</v>
      </c>
      <c r="D298" s="614" t="s">
        <v>190</v>
      </c>
      <c r="E298" s="614" t="s">
        <v>194</v>
      </c>
      <c r="F298" s="610" t="s">
        <v>1358</v>
      </c>
      <c r="G298" s="610">
        <f>VLOOKUP(E298,Sheet3!$C:$AP,40,0)*100+IF(A298=1,0,0)+IF(A298=2,1,0)+IF(A298=3,2,0)+IF(A298=4,3,0)</f>
        <v>201190300</v>
      </c>
      <c r="H298" s="610">
        <v>1</v>
      </c>
      <c r="I298" s="610">
        <v>0</v>
      </c>
      <c r="J298" s="610">
        <v>0</v>
      </c>
      <c r="K298" s="610"/>
      <c r="L298" s="610">
        <v>1</v>
      </c>
      <c r="M298" s="610">
        <v>1</v>
      </c>
      <c r="N298" s="610" t="str">
        <f t="shared" si="663"/>
        <v>20119030,1</v>
      </c>
      <c r="O298" s="610">
        <v>0</v>
      </c>
      <c r="P298" s="610">
        <v>-1</v>
      </c>
      <c r="Q298" s="561">
        <f>VLOOKUP(E298,Sheet3!$C:$AP,40,0)*10+IF(B298=1,0,0)+IF(B298=2,1,0)+IF(B298=3,2,0)+IF(B298=4,3,0)</f>
        <v>20119030</v>
      </c>
      <c r="R298" s="561" t="str">
        <f>IF(H298=1,",1","")</f>
        <v>,1</v>
      </c>
      <c r="S298" s="561" t="str">
        <f t="shared" si="664"/>
        <v/>
      </c>
      <c r="T298" s="561" t="str">
        <f t="shared" si="665"/>
        <v/>
      </c>
      <c r="U298" s="561" t="str">
        <f t="shared" si="666"/>
        <v/>
      </c>
      <c r="V298" s="561" t="str">
        <f t="shared" si="667"/>
        <v/>
      </c>
    </row>
    <row r="299" spans="1:22" x14ac:dyDescent="0.25">
      <c r="A299" s="561">
        <v>1</v>
      </c>
      <c r="B299" s="561">
        <v>1</v>
      </c>
      <c r="C299" s="561" t="str">
        <f t="shared" si="662"/>
        <v>七煞铁衣功烽燃1</v>
      </c>
      <c r="D299" s="614" t="s">
        <v>190</v>
      </c>
      <c r="E299" s="614" t="s">
        <v>196</v>
      </c>
      <c r="F299" s="610" t="s">
        <v>1359</v>
      </c>
      <c r="G299" s="610">
        <f>VLOOKUP(E299,Sheet3!$C:$AP,40,0)*100+IF(A299=1,0,0)+IF(A299=2,1,0)+IF(A299=3,2,0)+IF(A299=4,3,0)</f>
        <v>201190400</v>
      </c>
      <c r="H299" s="610">
        <v>7</v>
      </c>
      <c r="I299" s="610">
        <v>1</v>
      </c>
      <c r="J299" s="610">
        <v>20119010</v>
      </c>
      <c r="K299" s="610"/>
      <c r="L299" s="610">
        <v>1</v>
      </c>
      <c r="M299" s="610">
        <v>1</v>
      </c>
      <c r="N299" s="610" t="str">
        <f t="shared" si="663"/>
        <v>20119040,1</v>
      </c>
      <c r="O299" s="610">
        <v>0</v>
      </c>
      <c r="P299" s="610">
        <v>-1</v>
      </c>
      <c r="Q299" s="561">
        <f>VLOOKUP(E299,Sheet3!$C:$AP,40,0)*10+IF(B299=1,0,0)+IF(B299=2,1,0)+IF(B299=3,2,0)+IF(B299=4,3,0)</f>
        <v>20119040</v>
      </c>
      <c r="R299" s="561" t="str">
        <f>IF(H299=7,",1","")</f>
        <v>,1</v>
      </c>
      <c r="S299" s="561" t="str">
        <f t="shared" si="664"/>
        <v/>
      </c>
      <c r="T299" s="561" t="str">
        <f t="shared" si="665"/>
        <v/>
      </c>
      <c r="U299" s="561" t="str">
        <f t="shared" si="666"/>
        <v/>
      </c>
      <c r="V299" s="561" t="str">
        <f t="shared" si="667"/>
        <v/>
      </c>
    </row>
    <row r="300" spans="1:22" x14ac:dyDescent="0.25">
      <c r="A300" s="561">
        <v>1</v>
      </c>
      <c r="B300" s="561">
        <v>1</v>
      </c>
      <c r="C300" s="561" t="str">
        <f t="shared" ref="C300:C307" si="669">D300&amp;E300&amp;A300</f>
        <v>七煞铁衣功横戈1</v>
      </c>
      <c r="D300" s="614" t="s">
        <v>190</v>
      </c>
      <c r="E300" s="614" t="s">
        <v>195</v>
      </c>
      <c r="F300" s="610" t="s">
        <v>1210</v>
      </c>
      <c r="G300" s="610">
        <f>VLOOKUP(E300,Sheet3!$C:$AP,40,0)*100+IF(A300=1,0,0)+IF(A300=2,1,0)+IF(A300=3,2,0)+IF(A300=4,3,0)</f>
        <v>201190500</v>
      </c>
      <c r="H300" s="610">
        <v>1</v>
      </c>
      <c r="I300" s="610">
        <v>0</v>
      </c>
      <c r="J300" s="610">
        <v>0</v>
      </c>
      <c r="K300" s="610"/>
      <c r="L300" s="610">
        <v>1</v>
      </c>
      <c r="M300" s="610">
        <v>1</v>
      </c>
      <c r="N300" s="610" t="str">
        <f t="shared" ref="N300:N306" si="670">Q300&amp;R300&amp;S300&amp;T300&amp;U300&amp;V300</f>
        <v>20119050,1</v>
      </c>
      <c r="O300" s="610">
        <v>0</v>
      </c>
      <c r="P300" s="610">
        <v>-1</v>
      </c>
      <c r="Q300" s="561">
        <f>VLOOKUP(E300,Sheet3!$C:$AP,40,0)*10+IF(B300=1,0,0)+IF(B300=2,1,0)+IF(B300=3,2,0)+IF(B300=4,3,0)</f>
        <v>20119050</v>
      </c>
      <c r="R300" s="561" t="str">
        <f>IF(H300=1,",1","")</f>
        <v>,1</v>
      </c>
      <c r="S300" s="561" t="str">
        <f t="shared" si="664"/>
        <v/>
      </c>
      <c r="T300" s="561" t="str">
        <f t="shared" si="665"/>
        <v/>
      </c>
      <c r="U300" s="561" t="str">
        <f t="shared" si="666"/>
        <v/>
      </c>
      <c r="V300" s="561" t="str">
        <f t="shared" si="667"/>
        <v/>
      </c>
    </row>
    <row r="301" spans="1:22" x14ac:dyDescent="0.25">
      <c r="A301" s="561">
        <v>1</v>
      </c>
      <c r="B301" s="561">
        <v>1</v>
      </c>
      <c r="C301" s="561" t="str">
        <f t="shared" si="669"/>
        <v>七煞铁衣功叱咤1</v>
      </c>
      <c r="D301" s="614" t="s">
        <v>190</v>
      </c>
      <c r="E301" s="614" t="s">
        <v>197</v>
      </c>
      <c r="F301" s="610" t="s">
        <v>1352</v>
      </c>
      <c r="G301" s="610">
        <f>VLOOKUP(E301,Sheet3!$C:$AP,40,0)*100+IF(A301=1,0,0)+IF(A301=2,1,0)+IF(A301=3,2,0)+IF(A301=4,3,0)</f>
        <v>201190600</v>
      </c>
      <c r="H301" s="610">
        <v>8</v>
      </c>
      <c r="I301" s="610">
        <v>1</v>
      </c>
      <c r="J301" s="610">
        <v>1030201</v>
      </c>
      <c r="K301" s="610"/>
      <c r="L301" s="610">
        <v>1</v>
      </c>
      <c r="M301" s="610">
        <v>1</v>
      </c>
      <c r="N301" s="610" t="str">
        <f t="shared" si="670"/>
        <v>20119060,1</v>
      </c>
      <c r="O301" s="610">
        <v>0</v>
      </c>
      <c r="P301" s="610">
        <v>-1</v>
      </c>
      <c r="Q301" s="561">
        <f>VLOOKUP(E301,Sheet3!$C:$AP,40,0)*10+IF(B301=1,0,0)+IF(B301=2,1,0)+IF(B301=3,2,0)+IF(B301=4,3,0)</f>
        <v>20119060</v>
      </c>
      <c r="R301" s="561" t="str">
        <f t="shared" ref="R301:R306" si="671">IF(H301=8,",1","")</f>
        <v>,1</v>
      </c>
      <c r="S301" s="561"/>
      <c r="T301" s="561"/>
      <c r="U301" s="561"/>
      <c r="V301" s="561"/>
    </row>
    <row r="302" spans="1:22" x14ac:dyDescent="0.25">
      <c r="A302" s="561">
        <v>2</v>
      </c>
      <c r="B302" s="561">
        <v>1</v>
      </c>
      <c r="C302" s="561" t="str">
        <f t="shared" si="669"/>
        <v>七煞铁衣功叱咤2</v>
      </c>
      <c r="D302" s="614" t="s">
        <v>190</v>
      </c>
      <c r="E302" s="614" t="s">
        <v>197</v>
      </c>
      <c r="F302" s="610" t="s">
        <v>1353</v>
      </c>
      <c r="G302" s="610">
        <f>VLOOKUP(E302,Sheet3!$C:$AP,40,0)*100+IF(A302=1,0,0)+IF(A302=2,1,0)+IF(A302=3,2,0)+IF(A302=4,3,0)</f>
        <v>201190601</v>
      </c>
      <c r="H302" s="610">
        <v>8</v>
      </c>
      <c r="I302" s="610">
        <v>1</v>
      </c>
      <c r="J302" s="610">
        <v>1030203</v>
      </c>
      <c r="K302" s="610"/>
      <c r="L302" s="610">
        <v>1</v>
      </c>
      <c r="M302" s="610">
        <v>1</v>
      </c>
      <c r="N302" s="610" t="str">
        <f t="shared" si="670"/>
        <v>20119060,1</v>
      </c>
      <c r="O302" s="610">
        <v>0</v>
      </c>
      <c r="P302" s="610">
        <v>-1</v>
      </c>
      <c r="Q302" s="561">
        <f>VLOOKUP(E302,Sheet3!$C:$AP,40,0)*10+IF(B302=1,0,0)+IF(B302=2,1,0)+IF(B302=3,2,0)+IF(B302=4,3,0)</f>
        <v>20119060</v>
      </c>
      <c r="R302" s="561" t="str">
        <f t="shared" si="671"/>
        <v>,1</v>
      </c>
      <c r="S302" s="561"/>
      <c r="T302" s="561"/>
      <c r="U302" s="561"/>
      <c r="V302" s="561"/>
    </row>
    <row r="303" spans="1:22" x14ac:dyDescent="0.25">
      <c r="A303" s="561">
        <v>3</v>
      </c>
      <c r="B303" s="561">
        <v>1</v>
      </c>
      <c r="C303" s="561" t="str">
        <f t="shared" si="669"/>
        <v>七煞铁衣功叱咤3</v>
      </c>
      <c r="D303" s="614" t="s">
        <v>190</v>
      </c>
      <c r="E303" s="614" t="s">
        <v>197</v>
      </c>
      <c r="F303" s="610" t="s">
        <v>1354</v>
      </c>
      <c r="G303" s="610">
        <f>VLOOKUP(E303,Sheet3!$C:$AP,40,0)*100+IF(A303=1,0,0)+IF(A303=2,1,0)+IF(A303=3,2,0)+IF(A303=4,3,0)</f>
        <v>201190602</v>
      </c>
      <c r="H303" s="610">
        <v>8</v>
      </c>
      <c r="I303" s="610">
        <v>1</v>
      </c>
      <c r="J303" s="610">
        <v>1030205</v>
      </c>
      <c r="K303" s="610"/>
      <c r="L303" s="610">
        <v>1</v>
      </c>
      <c r="M303" s="610">
        <v>1</v>
      </c>
      <c r="N303" s="610" t="str">
        <f t="shared" si="670"/>
        <v>20119060,1</v>
      </c>
      <c r="O303" s="610">
        <v>0</v>
      </c>
      <c r="P303" s="610">
        <v>-1</v>
      </c>
      <c r="Q303" s="561">
        <f>VLOOKUP(E303,Sheet3!$C:$AP,40,0)*10+IF(B303=1,0,0)+IF(B303=2,1,0)+IF(B303=3,2,0)+IF(B303=4,3,0)</f>
        <v>20119060</v>
      </c>
      <c r="R303" s="561" t="str">
        <f t="shared" si="671"/>
        <v>,1</v>
      </c>
      <c r="S303" s="561"/>
      <c r="T303" s="561"/>
      <c r="U303" s="561"/>
      <c r="V303" s="561"/>
    </row>
    <row r="304" spans="1:22" x14ac:dyDescent="0.25">
      <c r="A304" s="561">
        <v>4</v>
      </c>
      <c r="B304" s="561">
        <v>1</v>
      </c>
      <c r="C304" s="561" t="str">
        <f t="shared" si="669"/>
        <v>七煞铁衣功叱咤4</v>
      </c>
      <c r="D304" s="614" t="s">
        <v>190</v>
      </c>
      <c r="E304" s="614" t="s">
        <v>197</v>
      </c>
      <c r="F304" s="610" t="s">
        <v>1355</v>
      </c>
      <c r="G304" s="610">
        <f>VLOOKUP(E304,Sheet3!$C:$AP,40,0)*100+IF(A304=1,0,0)+IF(A304=2,1,0)+IF(A304=3,2,0)+IF(A304=4,3,0)</f>
        <v>201190603</v>
      </c>
      <c r="H304" s="610">
        <v>8</v>
      </c>
      <c r="I304" s="610">
        <v>1</v>
      </c>
      <c r="J304" s="610">
        <v>1040401</v>
      </c>
      <c r="K304" s="610"/>
      <c r="L304" s="610">
        <v>1</v>
      </c>
      <c r="M304" s="610">
        <v>1</v>
      </c>
      <c r="N304" s="610" t="str">
        <f t="shared" si="670"/>
        <v>20119060,1</v>
      </c>
      <c r="O304" s="610">
        <v>0</v>
      </c>
      <c r="P304" s="610">
        <v>-1</v>
      </c>
      <c r="Q304" s="561">
        <f>VLOOKUP(E304,Sheet3!$C:$AP,40,0)*10+IF(B304=1,0,0)+IF(B304=2,1,0)+IF(B304=3,2,0)+IF(B304=4,3,0)</f>
        <v>20119060</v>
      </c>
      <c r="R304" s="561" t="str">
        <f t="shared" si="671"/>
        <v>,1</v>
      </c>
      <c r="S304" s="561"/>
      <c r="T304" s="561"/>
      <c r="U304" s="561"/>
      <c r="V304" s="561"/>
    </row>
    <row r="305" spans="1:22" x14ac:dyDescent="0.25">
      <c r="A305" s="561">
        <v>5</v>
      </c>
      <c r="B305" s="561">
        <v>1</v>
      </c>
      <c r="C305" s="561" t="str">
        <f t="shared" si="669"/>
        <v>七煞铁衣功叱咤5</v>
      </c>
      <c r="D305" s="614" t="s">
        <v>190</v>
      </c>
      <c r="E305" s="614" t="s">
        <v>197</v>
      </c>
      <c r="F305" s="610" t="s">
        <v>1356</v>
      </c>
      <c r="G305" s="610">
        <v>201190604</v>
      </c>
      <c r="H305" s="610">
        <v>8</v>
      </c>
      <c r="I305" s="610">
        <v>1</v>
      </c>
      <c r="J305" s="610">
        <v>1040403</v>
      </c>
      <c r="K305" s="610"/>
      <c r="L305" s="610">
        <v>1</v>
      </c>
      <c r="M305" s="610">
        <v>1</v>
      </c>
      <c r="N305" s="610" t="str">
        <f t="shared" si="670"/>
        <v>20119060,1</v>
      </c>
      <c r="O305" s="610">
        <v>0</v>
      </c>
      <c r="P305" s="610">
        <v>-1</v>
      </c>
      <c r="Q305" s="561">
        <f>VLOOKUP(E305,Sheet3!$C:$AP,40,0)*10+IF(B305=1,0,0)+IF(B305=2,1,0)+IF(B305=3,2,0)+IF(B305=4,3,0)</f>
        <v>20119060</v>
      </c>
      <c r="R305" s="561" t="str">
        <f t="shared" si="671"/>
        <v>,1</v>
      </c>
      <c r="S305" s="561"/>
      <c r="T305" s="561"/>
      <c r="U305" s="561"/>
      <c r="V305" s="561"/>
    </row>
    <row r="306" spans="1:22" x14ac:dyDescent="0.25">
      <c r="A306" s="561">
        <v>6</v>
      </c>
      <c r="B306" s="561">
        <v>1</v>
      </c>
      <c r="C306" s="561" t="str">
        <f t="shared" si="669"/>
        <v>七煞铁衣功叱咤6</v>
      </c>
      <c r="D306" s="614" t="s">
        <v>190</v>
      </c>
      <c r="E306" s="614" t="s">
        <v>197</v>
      </c>
      <c r="F306" s="610" t="s">
        <v>1357</v>
      </c>
      <c r="G306" s="610">
        <v>201190605</v>
      </c>
      <c r="H306" s="610">
        <v>8</v>
      </c>
      <c r="I306" s="610">
        <v>1</v>
      </c>
      <c r="J306" s="610">
        <v>1040405</v>
      </c>
      <c r="K306" s="610"/>
      <c r="L306" s="610">
        <v>1</v>
      </c>
      <c r="M306" s="610">
        <v>1</v>
      </c>
      <c r="N306" s="610" t="str">
        <f t="shared" si="670"/>
        <v>20119060,1</v>
      </c>
      <c r="O306" s="610">
        <v>0</v>
      </c>
      <c r="P306" s="610">
        <v>-1</v>
      </c>
      <c r="Q306" s="561">
        <f>VLOOKUP(E306,Sheet3!$C:$AP,40,0)*10+IF(B306=1,0,0)+IF(B306=2,1,0)+IF(B306=3,2,0)+IF(B306=4,3,0)</f>
        <v>20119060</v>
      </c>
      <c r="R306" s="561" t="str">
        <f t="shared" si="671"/>
        <v>,1</v>
      </c>
      <c r="S306" s="561"/>
      <c r="T306" s="561"/>
      <c r="U306" s="561"/>
      <c r="V306" s="561"/>
    </row>
    <row r="307" spans="1:22" x14ac:dyDescent="0.25">
      <c r="A307" s="561">
        <v>1</v>
      </c>
      <c r="B307" s="561">
        <v>1</v>
      </c>
      <c r="C307" s="561" t="str">
        <f t="shared" si="669"/>
        <v>七煞铁衣功北朔1</v>
      </c>
      <c r="D307" s="614" t="s">
        <v>190</v>
      </c>
      <c r="E307" s="614" t="s">
        <v>198</v>
      </c>
      <c r="F307" s="610" t="s">
        <v>1359</v>
      </c>
      <c r="G307" s="610">
        <f>VLOOKUP(E307,Sheet3!$C:$AP,40,0)*100+IF(A307=1,0,0)+IF(A307=2,1,0)+IF(A307=3,2,0)+IF(A307=4,3,0)</f>
        <v>201190700</v>
      </c>
      <c r="H307" s="610">
        <v>7</v>
      </c>
      <c r="I307" s="610">
        <v>1</v>
      </c>
      <c r="J307" s="610">
        <v>20119010</v>
      </c>
      <c r="K307" s="610"/>
      <c r="L307" s="610">
        <v>1</v>
      </c>
      <c r="M307" s="610">
        <v>1</v>
      </c>
      <c r="N307" s="610" t="str">
        <f t="shared" ref="N307:N326" si="672">Q307&amp;R307&amp;S307&amp;T307&amp;U307&amp;V307</f>
        <v>20119070,1</v>
      </c>
      <c r="O307" s="610">
        <v>0</v>
      </c>
      <c r="P307" s="610">
        <v>-1</v>
      </c>
      <c r="Q307" s="561">
        <f>VLOOKUP(E307,Sheet3!$C:$AP,40,0)*10+IF(B307=1,0,0)+IF(B307=2,1,0)+IF(B307=3,2,0)+IF(B307=4,3,0)</f>
        <v>20119070</v>
      </c>
      <c r="R307" s="561" t="str">
        <f>IF(H307=7,",1","")</f>
        <v>,1</v>
      </c>
      <c r="S307" s="561" t="str">
        <f>IF(AND(H307=2,I307=1,J307="hp",L307=1,M307=2),",-1","")</f>
        <v/>
      </c>
      <c r="T307" s="561" t="str">
        <f>IF(AND(H307=2,I307=1,J307="hp",L307=1,M307=1),",(最大气血-hp)/最大气血*100","")</f>
        <v/>
      </c>
      <c r="U307" s="561" t="str">
        <f>IF(AND(H307=2,I307=1,J307="hp,(hp/气血值)&lt;=0.2",L307=1,M307=3),"气血值*1006","")</f>
        <v/>
      </c>
      <c r="V307" s="561" t="str">
        <f>IF(AND(H307=1,I307=0,J307=0,L307=1,M307=3),"-(hp*0.1)","")</f>
        <v/>
      </c>
    </row>
    <row r="308" spans="1:22" x14ac:dyDescent="0.25">
      <c r="A308" s="561">
        <v>1</v>
      </c>
      <c r="B308" s="561">
        <v>1</v>
      </c>
      <c r="C308" s="561" t="str">
        <f t="shared" ref="C308:C312" si="673">D308&amp;E308&amp;A308</f>
        <v>七煞铁衣功阴山月1</v>
      </c>
      <c r="D308" s="614" t="s">
        <v>190</v>
      </c>
      <c r="E308" s="614" t="s">
        <v>199</v>
      </c>
      <c r="F308" s="610" t="s">
        <v>1360</v>
      </c>
      <c r="G308" s="610">
        <f>VLOOKUP(E308,Sheet3!$C:$AP,40,0)*100+IF(A308=1,0,0)+IF(A308=2,1,0)+IF(A308=3,2,0)+IF(A308=4,3,0)</f>
        <v>201190800</v>
      </c>
      <c r="H308" s="610">
        <v>8</v>
      </c>
      <c r="I308" s="610">
        <v>1</v>
      </c>
      <c r="J308" s="610">
        <v>1030201</v>
      </c>
      <c r="K308" s="610"/>
      <c r="L308" s="610">
        <v>1</v>
      </c>
      <c r="M308" s="610">
        <v>1</v>
      </c>
      <c r="N308" s="610" t="str">
        <f t="shared" si="672"/>
        <v>20119080,1</v>
      </c>
      <c r="O308" s="610">
        <v>0</v>
      </c>
      <c r="P308" s="610">
        <v>-1</v>
      </c>
      <c r="Q308" s="561">
        <f>VLOOKUP(E308,Sheet3!$C:$AP,40,0)*10+IF(B308=1,0,0)+IF(B308=2,1,0)+IF(B308=3,2,0)+IF(B308=4,3,0)</f>
        <v>20119080</v>
      </c>
      <c r="R308" s="561" t="str">
        <f>IF(H308=8,",1","")</f>
        <v>,1</v>
      </c>
      <c r="S308" s="561"/>
      <c r="T308" s="561"/>
      <c r="U308" s="561"/>
      <c r="V308" s="561"/>
    </row>
    <row r="309" spans="1:22" x14ac:dyDescent="0.25">
      <c r="A309" s="561">
        <v>2</v>
      </c>
      <c r="B309" s="561">
        <v>2</v>
      </c>
      <c r="C309" s="561" t="str">
        <f t="shared" ref="C309" si="674">D309&amp;E309&amp;A309</f>
        <v>七煞铁衣功阴山月2</v>
      </c>
      <c r="D309" s="614" t="s">
        <v>190</v>
      </c>
      <c r="E309" s="614" t="s">
        <v>199</v>
      </c>
      <c r="F309" s="610" t="s">
        <v>1361</v>
      </c>
      <c r="G309" s="610">
        <f>VLOOKUP(E309,Sheet3!$C:$AP,40,0)*100+IF(A309=1,0,0)+IF(A309=2,1,0)+IF(A309=3,2,0)+IF(A309=4,3,0)</f>
        <v>201190801</v>
      </c>
      <c r="H309" s="610">
        <v>3</v>
      </c>
      <c r="I309" s="610">
        <v>1</v>
      </c>
      <c r="J309" s="610" t="s">
        <v>1165</v>
      </c>
      <c r="K309" s="610" t="s">
        <v>1362</v>
      </c>
      <c r="L309" s="610">
        <v>1</v>
      </c>
      <c r="M309" s="610">
        <v>1</v>
      </c>
      <c r="N309" s="610" t="str">
        <f t="shared" si="672"/>
        <v>20119081,1</v>
      </c>
      <c r="O309" s="610">
        <v>0</v>
      </c>
      <c r="P309" s="610">
        <v>-1</v>
      </c>
      <c r="Q309" s="561">
        <f>VLOOKUP(E309,Sheet3!$C:$AP,40,0)*10+IF(B309=1,0,0)+IF(B309=2,1,0)+IF(B309=3,2,0)+IF(B309=4,3,0)</f>
        <v>20119081</v>
      </c>
      <c r="R309" s="561" t="str">
        <f>IF(H309=3,",1","")</f>
        <v>,1</v>
      </c>
      <c r="S309" s="561"/>
      <c r="T309" s="561"/>
      <c r="U309" s="561"/>
      <c r="V309" s="561"/>
    </row>
    <row r="310" spans="1:22" x14ac:dyDescent="0.25">
      <c r="A310" s="561">
        <v>1</v>
      </c>
      <c r="B310" s="561">
        <v>1</v>
      </c>
      <c r="C310" s="561" t="str">
        <f t="shared" si="673"/>
        <v>七煞铁衣功向天悲1</v>
      </c>
      <c r="D310" s="614" t="s">
        <v>190</v>
      </c>
      <c r="E310" s="614" t="s">
        <v>200</v>
      </c>
      <c r="F310" s="610" t="s">
        <v>1265</v>
      </c>
      <c r="G310" s="610">
        <f>VLOOKUP(E310,Sheet3!$C:$AP,40,0)*100+IF(A310=1,0,0)+IF(A310=2,1,0)+IF(A310=3,2,0)+IF(A310=4,3,0)</f>
        <v>201190900</v>
      </c>
      <c r="H310" s="610">
        <v>1</v>
      </c>
      <c r="I310" s="610">
        <v>0</v>
      </c>
      <c r="J310" s="610">
        <v>0</v>
      </c>
      <c r="K310" s="610"/>
      <c r="L310" s="610">
        <v>1</v>
      </c>
      <c r="M310" s="610">
        <v>1</v>
      </c>
      <c r="N310" s="610" t="str">
        <f t="shared" si="672"/>
        <v>20119090,1</v>
      </c>
      <c r="O310" s="610">
        <v>0</v>
      </c>
      <c r="P310" s="610">
        <v>-1</v>
      </c>
      <c r="Q310" s="561">
        <f>VLOOKUP(E310,Sheet3!$C:$AP,40,0)*10+IF(B310=1,0,0)+IF(B310=2,1,0)+IF(B310=3,2,0)+IF(B310=4,3,0)</f>
        <v>20119090</v>
      </c>
      <c r="R310" s="561" t="str">
        <f>IF(H310=1,",1","")</f>
        <v>,1</v>
      </c>
      <c r="S310" s="561"/>
      <c r="T310" s="561"/>
      <c r="U310" s="561"/>
      <c r="V310" s="561"/>
    </row>
    <row r="311" spans="1:22" x14ac:dyDescent="0.25">
      <c r="A311" s="561">
        <v>1</v>
      </c>
      <c r="B311" s="561">
        <v>1</v>
      </c>
      <c r="C311" s="561" t="str">
        <f t="shared" si="673"/>
        <v>七煞铁衣功铁衣柔钢1</v>
      </c>
      <c r="D311" s="614" t="s">
        <v>190</v>
      </c>
      <c r="E311" s="614" t="s">
        <v>1013</v>
      </c>
      <c r="F311" s="610" t="s">
        <v>1363</v>
      </c>
      <c r="G311" s="610">
        <f>VLOOKUP(E311,Sheet3!$C:$AP,40,0)*100+IF(A311=1,0,0)+IF(A311=2,1,0)+IF(A311=3,2,0)+IF(A311=4,3,0)</f>
        <v>201191000</v>
      </c>
      <c r="H311" s="610">
        <v>1</v>
      </c>
      <c r="I311" s="610">
        <v>0</v>
      </c>
      <c r="J311" s="610">
        <v>0</v>
      </c>
      <c r="K311" s="610"/>
      <c r="L311" s="610">
        <v>1</v>
      </c>
      <c r="M311" s="610">
        <v>1</v>
      </c>
      <c r="N311" s="610" t="str">
        <f t="shared" si="672"/>
        <v>20119100,1</v>
      </c>
      <c r="O311" s="610">
        <v>0</v>
      </c>
      <c r="P311" s="610">
        <v>-1</v>
      </c>
      <c r="Q311" s="561">
        <f>VLOOKUP(E311,Sheet3!$C:$AP,40,0)*10+IF(B311=1,0,0)+IF(B311=2,1,0)+IF(B311=3,2,0)+IF(B311=4,3,0)</f>
        <v>20119100</v>
      </c>
      <c r="R311" s="561" t="str">
        <f>IF(H311=1,",1","")</f>
        <v>,1</v>
      </c>
      <c r="S311" s="561" t="str">
        <f>IF(AND(H311=2,I311=1,J311="hp",L311=1,M311=2),",-1","")</f>
        <v/>
      </c>
      <c r="T311" s="561" t="str">
        <f t="shared" ref="T311:T330" si="675">IF(AND(H311=2,I311=1,J311="hp",L311=1,M311=1),",(最大气血-hp)/最大气血*100","")</f>
        <v/>
      </c>
      <c r="U311" s="561" t="str">
        <f>IF(AND(H311=2,I311=1,J311="hp,(hp/气血值)&lt;=0.2",L311=1,M311=3),"气血值*1006","")</f>
        <v/>
      </c>
      <c r="V311" s="561" t="str">
        <f>IF(AND(H311=1,I311=0,J311=0,L311=1,M311=3),"-(hp*0.1)","")</f>
        <v/>
      </c>
    </row>
    <row r="312" spans="1:22" x14ac:dyDescent="0.25">
      <c r="A312" s="561">
        <v>1</v>
      </c>
      <c r="B312" s="561">
        <v>1</v>
      </c>
      <c r="C312" s="561" t="str">
        <f t="shared" si="673"/>
        <v>七煞铁衣功血骨饮1</v>
      </c>
      <c r="D312" s="614" t="s">
        <v>190</v>
      </c>
      <c r="E312" s="614" t="s">
        <v>1014</v>
      </c>
      <c r="F312" s="610" t="s">
        <v>1364</v>
      </c>
      <c r="G312" s="610">
        <f>VLOOKUP(E312,Sheet3!$C:$AP,40,0)*100+IF(A312=1,0,0)+IF(A312=2,1,0)+IF(A312=3,2,0)+IF(A312=4,3,0)</f>
        <v>201191100</v>
      </c>
      <c r="H312" s="610">
        <v>7</v>
      </c>
      <c r="I312" s="610">
        <v>1</v>
      </c>
      <c r="J312" s="610">
        <v>20119010</v>
      </c>
      <c r="K312" s="610"/>
      <c r="L312" s="610">
        <v>1</v>
      </c>
      <c r="M312" s="610">
        <v>3</v>
      </c>
      <c r="N312" s="610" t="s">
        <v>1365</v>
      </c>
      <c r="O312" s="610">
        <v>0</v>
      </c>
      <c r="P312" s="610">
        <v>-1</v>
      </c>
      <c r="Q312" s="561">
        <f>VLOOKUP(E312,Sheet3!$C:$AP,40,0)*10+IF(B312=1,0,0)+IF(B312=2,1,0)+IF(B312=3,2,0)+IF(B312=4,3,0)</f>
        <v>20119110</v>
      </c>
      <c r="R312" s="561" t="str">
        <f>IF(H312=7,",1","")</f>
        <v>,1</v>
      </c>
      <c r="S312" s="561" t="str">
        <f>IF(AND(H312=2,I312=1,J312="hp",L312=1,M312=2),",-1","")</f>
        <v/>
      </c>
      <c r="T312" s="561" t="str">
        <f t="shared" si="675"/>
        <v/>
      </c>
      <c r="U312" s="561" t="str">
        <f>IF(AND(H312=2,I312=1,J312="hp,(hp/气血值)&lt;=0.2",L312=1,M312=3),"气血值*1006","")</f>
        <v/>
      </c>
      <c r="V312" s="561" t="str">
        <f>IF(AND(H312=1,I312=0,J312=0,L312=1,M312=3),"-(hp*0.1)","")</f>
        <v/>
      </c>
    </row>
    <row r="313" spans="1:22" x14ac:dyDescent="0.25">
      <c r="A313" s="561">
        <v>1</v>
      </c>
      <c r="B313" s="561">
        <v>1</v>
      </c>
      <c r="C313" s="561" t="str">
        <f t="shared" ref="C313:C323" si="676">D313&amp;E313&amp;A313</f>
        <v>不仁经刍狗红尘世1</v>
      </c>
      <c r="D313" s="295" t="s">
        <v>201</v>
      </c>
      <c r="E313" s="295" t="s">
        <v>202</v>
      </c>
      <c r="F313" s="285" t="s">
        <v>1199</v>
      </c>
      <c r="G313" s="285">
        <f>VLOOKUP(E313,Sheet3!$C:$AP,40,0)*100+IF(A313=1,0,0)+IF(A313=2,1,0)+IF(A313=3,2,0)+IF(A313=4,3,0)</f>
        <v>201200100</v>
      </c>
      <c r="H313" s="285">
        <v>2</v>
      </c>
      <c r="I313" s="285">
        <v>1</v>
      </c>
      <c r="J313" s="285" t="s">
        <v>1169</v>
      </c>
      <c r="K313" s="285"/>
      <c r="L313" s="285">
        <v>1</v>
      </c>
      <c r="M313" s="285">
        <v>2</v>
      </c>
      <c r="N313" s="285" t="str">
        <f t="shared" ref="N313:N314" si="677">Q313&amp;R313&amp;S313&amp;T313&amp;U313&amp;V313</f>
        <v>20120010,-1</v>
      </c>
      <c r="O313" s="285">
        <v>0</v>
      </c>
      <c r="P313" s="285">
        <v>-1</v>
      </c>
      <c r="Q313" s="561">
        <f>VLOOKUP(E313,Sheet3!$C:$AP,40,0)*10+IF(B313=1,0,0)+IF(B313=2,1,0)+IF(B313=3,2,0)+IF(B313=4,3,0)</f>
        <v>20120010</v>
      </c>
      <c r="R313" s="561"/>
      <c r="S313" s="561" t="str">
        <f t="shared" ref="S313:S324" si="678">IF(AND(H313=2,I313=1,J313="hp",L313=1,M313=2),",-1","")</f>
        <v>,-1</v>
      </c>
      <c r="T313" s="561" t="str">
        <f t="shared" si="675"/>
        <v/>
      </c>
      <c r="U313" s="561" t="str">
        <f t="shared" ref="U313:U324" si="679">IF(AND(H313=2,I313=1,J313="hp,(hp/气血值)&lt;=0.2",L313=1,M313=3),"气血值*1006","")</f>
        <v/>
      </c>
      <c r="V313" s="561" t="str">
        <f t="shared" ref="V313:V324" si="680">IF(AND(H313=1,I313=0,J313=0,L313=1,M313=3),"-(hp*0.1)","")</f>
        <v/>
      </c>
    </row>
    <row r="314" spans="1:22" x14ac:dyDescent="0.25">
      <c r="A314" s="561">
        <v>2</v>
      </c>
      <c r="B314" s="561">
        <v>1</v>
      </c>
      <c r="C314" s="561" t="str">
        <f t="shared" ref="C314" si="681">D314&amp;E314&amp;A314</f>
        <v>不仁经刍狗红尘世2</v>
      </c>
      <c r="D314" s="295" t="s">
        <v>201</v>
      </c>
      <c r="E314" s="295" t="s">
        <v>202</v>
      </c>
      <c r="F314" s="285" t="s">
        <v>1200</v>
      </c>
      <c r="G314" s="285">
        <f>VLOOKUP(E314,Sheet3!$C:$AP,40,0)*100+IF(A314=1,0,0)+IF(A314=2,1,0)+IF(A314=3,2,0)+IF(A314=4,3,0)</f>
        <v>201200101</v>
      </c>
      <c r="H314" s="285">
        <v>2</v>
      </c>
      <c r="I314" s="285">
        <v>1</v>
      </c>
      <c r="J314" s="285" t="s">
        <v>1169</v>
      </c>
      <c r="K314" s="285"/>
      <c r="L314" s="285">
        <v>1</v>
      </c>
      <c r="M314" s="285">
        <v>1</v>
      </c>
      <c r="N314" s="285" t="str">
        <f t="shared" si="677"/>
        <v>20120010,(最大气血-hp)/最大气血*100</v>
      </c>
      <c r="O314" s="285">
        <v>0</v>
      </c>
      <c r="P314" s="285">
        <v>-1</v>
      </c>
      <c r="Q314" s="561">
        <f>VLOOKUP(E314,Sheet3!$C:$AP,40,0)*10+IF(B314=1,0,0)+IF(B314=2,1,0)+IF(B314=3,2,0)+IF(B314=4,3,0)</f>
        <v>20120010</v>
      </c>
      <c r="R314" s="561"/>
      <c r="S314" s="561" t="str">
        <f t="shared" ref="S314" si="682">IF(AND(H314=2,I314=1,J314="hp",L314=1,M314=2),",-1","")</f>
        <v/>
      </c>
      <c r="T314" s="561" t="str">
        <f t="shared" ref="T314" si="683">IF(AND(H314=2,I314=1,J314="hp",L314=1,M314=1),",(最大气血-hp)/最大气血*100","")</f>
        <v>,(最大气血-hp)/最大气血*100</v>
      </c>
      <c r="U314" s="561" t="str">
        <f t="shared" ref="U314" si="684">IF(AND(H314=2,I314=1,J314="hp,(hp/气血值)&lt;=0.2",L314=1,M314=3),"气血值*1006","")</f>
        <v/>
      </c>
      <c r="V314" s="561" t="str">
        <f t="shared" ref="V314" si="685">IF(AND(H314=1,I314=0,J314=0,L314=1,M314=3),"-(hp*0.1)","")</f>
        <v/>
      </c>
    </row>
    <row r="315" spans="1:22" x14ac:dyDescent="0.25">
      <c r="A315" s="561">
        <v>1</v>
      </c>
      <c r="B315" s="561">
        <v>1</v>
      </c>
      <c r="C315" s="561" t="str">
        <f t="shared" si="676"/>
        <v>不仁经诛世刀1</v>
      </c>
      <c r="D315" s="295" t="s">
        <v>201</v>
      </c>
      <c r="E315" s="295" t="s">
        <v>203</v>
      </c>
      <c r="F315" s="605" t="s">
        <v>1366</v>
      </c>
      <c r="G315" s="605">
        <f>VLOOKUP(E315,Sheet3!$C:$AP,40,0)*100+IF(A315=1,0,0)+IF(A315=2,1,0)+IF(A315=3,2,0)+IF(A315=4,3,0)</f>
        <v>201200200</v>
      </c>
      <c r="H315" s="605">
        <v>1</v>
      </c>
      <c r="I315" s="605">
        <v>0</v>
      </c>
      <c r="J315" s="605">
        <v>0</v>
      </c>
      <c r="K315" s="605"/>
      <c r="L315" s="605">
        <v>1</v>
      </c>
      <c r="M315" s="605">
        <v>1</v>
      </c>
      <c r="N315" s="605" t="str">
        <f t="shared" ref="N315:N316" si="686">Q315&amp;R315&amp;S315&amp;T315&amp;U315&amp;V315</f>
        <v>20120020,1</v>
      </c>
      <c r="O315" s="605">
        <v>0</v>
      </c>
      <c r="P315" s="605">
        <v>-1</v>
      </c>
      <c r="Q315" s="561">
        <f>VLOOKUP(E315,Sheet3!$C:$AP,40,0)*10+IF(B315=1,0,0)+IF(B315=2,1,0)+IF(B315=3,2,0)+IF(B315=4,3,0)</f>
        <v>20120020</v>
      </c>
      <c r="R315" s="561" t="str">
        <f>IF(H315=1,",1","")</f>
        <v>,1</v>
      </c>
      <c r="S315" s="561" t="str">
        <f t="shared" si="678"/>
        <v/>
      </c>
      <c r="T315" s="561" t="str">
        <f t="shared" si="675"/>
        <v/>
      </c>
      <c r="U315" s="561" t="str">
        <f t="shared" si="679"/>
        <v/>
      </c>
      <c r="V315" s="561" t="str">
        <f t="shared" si="680"/>
        <v/>
      </c>
    </row>
    <row r="316" spans="1:22" x14ac:dyDescent="0.25">
      <c r="A316" s="561">
        <v>1</v>
      </c>
      <c r="B316" s="561">
        <v>1</v>
      </c>
      <c r="C316" s="561" t="str">
        <f t="shared" si="676"/>
        <v>不仁经恨法晦1</v>
      </c>
      <c r="D316" s="295" t="s">
        <v>201</v>
      </c>
      <c r="E316" s="295" t="s">
        <v>204</v>
      </c>
      <c r="F316" s="605" t="s">
        <v>1367</v>
      </c>
      <c r="G316" s="605">
        <f>VLOOKUP(E316,Sheet3!$C:$AP,40,0)*100+IF(A316=1,0,0)+IF(A316=2,1,0)+IF(A316=3,2,0)+IF(A316=4,3,0)</f>
        <v>201200300</v>
      </c>
      <c r="H316" s="333">
        <v>3</v>
      </c>
      <c r="I316" s="333">
        <v>1</v>
      </c>
      <c r="J316" s="333" t="s">
        <v>1152</v>
      </c>
      <c r="K316" s="333"/>
      <c r="L316" s="333">
        <v>1</v>
      </c>
      <c r="M316" s="333">
        <v>1</v>
      </c>
      <c r="N316" s="333" t="str">
        <f t="shared" si="686"/>
        <v>20120030,1</v>
      </c>
      <c r="O316" s="333">
        <v>0</v>
      </c>
      <c r="P316" s="333">
        <v>-1</v>
      </c>
      <c r="Q316" s="561">
        <f>VLOOKUP(E316,Sheet3!$C:$AP,40,0)*10+IF(B316=1,0,0)+IF(B316=2,1,0)+IF(B316=3,2,0)+IF(B316=4,3,0)</f>
        <v>20120030</v>
      </c>
      <c r="R316" s="561" t="str">
        <f>IF(H316=3,",1","")</f>
        <v>,1</v>
      </c>
      <c r="S316" s="561" t="str">
        <f t="shared" si="678"/>
        <v/>
      </c>
      <c r="T316" s="561" t="str">
        <f t="shared" si="675"/>
        <v/>
      </c>
      <c r="U316" s="561" t="str">
        <f t="shared" si="679"/>
        <v/>
      </c>
      <c r="V316" s="561" t="str">
        <f t="shared" si="680"/>
        <v/>
      </c>
    </row>
    <row r="317" spans="1:22" x14ac:dyDescent="0.25">
      <c r="A317" s="561">
        <v>1</v>
      </c>
      <c r="B317" s="561">
        <v>1</v>
      </c>
      <c r="C317" s="561" t="str">
        <f t="shared" si="676"/>
        <v>不仁经笑忘生1</v>
      </c>
      <c r="D317" s="295" t="s">
        <v>201</v>
      </c>
      <c r="E317" s="295" t="s">
        <v>205</v>
      </c>
      <c r="F317" s="605" t="s">
        <v>1368</v>
      </c>
      <c r="G317" s="605">
        <f>VLOOKUP(E317,Sheet3!$C:$AP,40,0)*100+IF(A317=1,0,0)+IF(A317=2,1,0)+IF(A317=3,2,0)+IF(A317=4,3,0)</f>
        <v>201200400</v>
      </c>
      <c r="H317" s="605">
        <v>6</v>
      </c>
      <c r="I317" s="605">
        <v>1</v>
      </c>
      <c r="J317" s="605">
        <v>20120030</v>
      </c>
      <c r="K317" s="605"/>
      <c r="L317" s="605">
        <v>1</v>
      </c>
      <c r="M317" s="605">
        <v>1</v>
      </c>
      <c r="N317" s="605" t="str">
        <f t="shared" ref="N317:N318" si="687">Q317&amp;R317&amp;S317&amp;T317&amp;U317&amp;V317</f>
        <v>20120040,1</v>
      </c>
      <c r="O317" s="605">
        <v>0</v>
      </c>
      <c r="P317" s="605">
        <v>-1</v>
      </c>
      <c r="Q317" s="561">
        <f>VLOOKUP(E317,Sheet3!$C:$AP,40,0)*10+IF(B317=1,0,0)+IF(B317=2,1,0)+IF(B317=3,2,0)+IF(B317=4,3,0)</f>
        <v>20120040</v>
      </c>
      <c r="R317" s="561" t="str">
        <f>IF(H317=6,",1","")</f>
        <v>,1</v>
      </c>
      <c r="S317" s="561" t="str">
        <f t="shared" si="678"/>
        <v/>
      </c>
      <c r="T317" s="561" t="str">
        <f t="shared" si="675"/>
        <v/>
      </c>
      <c r="U317" s="561" t="str">
        <f t="shared" si="679"/>
        <v/>
      </c>
      <c r="V317" s="561" t="str">
        <f t="shared" si="680"/>
        <v/>
      </c>
    </row>
    <row r="318" spans="1:22" x14ac:dyDescent="0.25">
      <c r="A318" s="561">
        <v>1</v>
      </c>
      <c r="B318" s="561">
        <v>1</v>
      </c>
      <c r="C318" s="561" t="str">
        <f t="shared" si="676"/>
        <v>不仁经浊世经文1</v>
      </c>
      <c r="D318" s="295" t="s">
        <v>201</v>
      </c>
      <c r="E318" s="295" t="s">
        <v>206</v>
      </c>
      <c r="F318" s="605" t="s">
        <v>1369</v>
      </c>
      <c r="G318" s="605">
        <f>VLOOKUP(E318,Sheet3!$C:$AP,40,0)*100+IF(A318=1,0,0)+IF(A318=2,1,0)+IF(A318=3,2,0)+IF(A318=4,3,0)</f>
        <v>201200500</v>
      </c>
      <c r="H318" s="605">
        <v>5</v>
      </c>
      <c r="I318" s="605">
        <v>1</v>
      </c>
      <c r="J318" s="605">
        <v>0</v>
      </c>
      <c r="K318" s="605"/>
      <c r="L318" s="605">
        <v>1</v>
      </c>
      <c r="M318" s="605">
        <v>1</v>
      </c>
      <c r="N318" s="605" t="str">
        <f t="shared" si="687"/>
        <v>20120050,1</v>
      </c>
      <c r="O318" s="605">
        <v>0</v>
      </c>
      <c r="P318" s="605">
        <v>-1</v>
      </c>
      <c r="Q318" s="561">
        <f>VLOOKUP(E318,Sheet3!$C:$AP,40,0)*10+IF(B318=1,0,0)+IF(B318=2,1,0)+IF(B318=3,2,0)+IF(B318=4,3,0)</f>
        <v>20120050</v>
      </c>
      <c r="R318" s="561" t="str">
        <f>IF(H318=5,",1","")</f>
        <v>,1</v>
      </c>
      <c r="S318" s="561" t="str">
        <f t="shared" si="678"/>
        <v/>
      </c>
      <c r="T318" s="561" t="str">
        <f t="shared" si="675"/>
        <v/>
      </c>
      <c r="U318" s="561" t="str">
        <f t="shared" si="679"/>
        <v/>
      </c>
      <c r="V318" s="561" t="str">
        <f t="shared" si="680"/>
        <v/>
      </c>
    </row>
    <row r="319" spans="1:22" x14ac:dyDescent="0.25">
      <c r="A319" s="561">
        <v>1</v>
      </c>
      <c r="B319" s="561">
        <v>1</v>
      </c>
      <c r="C319" s="561" t="str">
        <f t="shared" si="676"/>
        <v>不仁经枯骨界1</v>
      </c>
      <c r="D319" s="295" t="s">
        <v>201</v>
      </c>
      <c r="E319" s="295" t="s">
        <v>207</v>
      </c>
      <c r="F319" s="605" t="s">
        <v>1370</v>
      </c>
      <c r="G319" s="605">
        <f>VLOOKUP(E319,Sheet3!$C:$AP,40,0)*100+IF(A319=1,0,0)+IF(A319=2,1,0)+IF(A319=3,2,0)+IF(A319=4,3,0)</f>
        <v>201200600</v>
      </c>
      <c r="H319" s="605">
        <v>1</v>
      </c>
      <c r="I319" s="605">
        <v>0</v>
      </c>
      <c r="J319" s="605">
        <v>0</v>
      </c>
      <c r="K319" s="605"/>
      <c r="L319" s="605">
        <v>1</v>
      </c>
      <c r="M319" s="605">
        <v>1</v>
      </c>
      <c r="N319" s="605" t="s">
        <v>1371</v>
      </c>
      <c r="O319" s="605">
        <v>0</v>
      </c>
      <c r="P319" s="605">
        <v>-1</v>
      </c>
      <c r="Q319" s="561">
        <f>VLOOKUP(E319,Sheet3!$C:$AP,40,0)*10+IF(B319=1,0,0)+IF(B319=2,1,0)+IF(B319=3,2,0)+IF(B319=4,3,0)</f>
        <v>20120060</v>
      </c>
      <c r="R319" s="561" t="str">
        <f t="shared" ref="R319:R326" si="688">IF(H319=1,",1","")</f>
        <v>,1</v>
      </c>
      <c r="S319" s="561" t="str">
        <f t="shared" si="678"/>
        <v/>
      </c>
      <c r="T319" s="561" t="str">
        <f t="shared" si="675"/>
        <v/>
      </c>
      <c r="U319" s="561" t="str">
        <f t="shared" si="679"/>
        <v/>
      </c>
      <c r="V319" s="561" t="str">
        <f t="shared" si="680"/>
        <v/>
      </c>
    </row>
    <row r="320" spans="1:22" x14ac:dyDescent="0.25">
      <c r="A320" s="561">
        <v>2</v>
      </c>
      <c r="B320" s="561">
        <v>1</v>
      </c>
      <c r="C320" s="561" t="str">
        <f t="shared" ref="C320" si="689">D320&amp;E320&amp;A320</f>
        <v>不仁经枯骨界2</v>
      </c>
      <c r="D320" s="295" t="s">
        <v>201</v>
      </c>
      <c r="E320" s="295" t="s">
        <v>207</v>
      </c>
      <c r="F320" s="605" t="s">
        <v>1372</v>
      </c>
      <c r="G320" s="605">
        <f>VLOOKUP(E320,Sheet3!$C:$AP,40,0)*100+IF(A320=1,0,0)+IF(A320=2,1,0)+IF(A320=3,2,0)+IF(A320=4,3,0)</f>
        <v>201200601</v>
      </c>
      <c r="H320" s="605">
        <v>1</v>
      </c>
      <c r="I320" s="605">
        <v>0</v>
      </c>
      <c r="J320" s="605">
        <v>0</v>
      </c>
      <c r="K320" s="605"/>
      <c r="L320" s="605">
        <v>1</v>
      </c>
      <c r="M320" s="605">
        <v>1</v>
      </c>
      <c r="N320" s="605" t="s">
        <v>1373</v>
      </c>
      <c r="O320" s="605">
        <v>0</v>
      </c>
      <c r="P320" s="605">
        <v>-1</v>
      </c>
      <c r="Q320" s="561">
        <f>VLOOKUP(E320,Sheet3!$C:$AP,40,0)*10+IF(B320=1,0,0)+IF(B320=2,1,0)+IF(B320=3,2,0)+IF(B320=4,3,0)</f>
        <v>20120060</v>
      </c>
      <c r="R320" s="561" t="str">
        <f t="shared" si="688"/>
        <v>,1</v>
      </c>
      <c r="S320" s="561" t="str">
        <f t="shared" ref="S320" si="690">IF(AND(H320=2,I320=1,J320="hp",L320=1,M320=2),",-1","")</f>
        <v/>
      </c>
      <c r="T320" s="561" t="str">
        <f t="shared" ref="T320" si="691">IF(AND(H320=2,I320=1,J320="hp",L320=1,M320=1),",(最大气血-hp)/最大气血*100","")</f>
        <v/>
      </c>
      <c r="U320" s="561" t="str">
        <f t="shared" ref="U320" si="692">IF(AND(H320=2,I320=1,J320="hp,(hp/气血值)&lt;=0.2",L320=1,M320=3),"气血值*1006","")</f>
        <v/>
      </c>
      <c r="V320" s="561" t="str">
        <f t="shared" ref="V320" si="693">IF(AND(H320=1,I320=0,J320=0,L320=1,M320=3),"-(hp*0.1)","")</f>
        <v/>
      </c>
    </row>
    <row r="321" spans="1:22" x14ac:dyDescent="0.25">
      <c r="A321" s="561">
        <v>1</v>
      </c>
      <c r="B321" s="561">
        <v>1</v>
      </c>
      <c r="C321" s="561" t="str">
        <f t="shared" si="676"/>
        <v>不仁经大悲苦1</v>
      </c>
      <c r="D321" s="295" t="s">
        <v>201</v>
      </c>
      <c r="E321" s="295" t="s">
        <v>208</v>
      </c>
      <c r="F321" s="605" t="s">
        <v>1374</v>
      </c>
      <c r="G321" s="605">
        <v>201190205</v>
      </c>
      <c r="H321" s="605">
        <v>1</v>
      </c>
      <c r="I321" s="605">
        <v>0</v>
      </c>
      <c r="J321" s="605">
        <v>0</v>
      </c>
      <c r="K321" s="605"/>
      <c r="L321" s="605">
        <v>1</v>
      </c>
      <c r="M321" s="605">
        <v>1</v>
      </c>
      <c r="N321" s="605" t="str">
        <f t="shared" ref="N321:N325" si="694">Q321&amp;R321&amp;S321&amp;T321&amp;U321&amp;V321</f>
        <v>20120070,1</v>
      </c>
      <c r="O321" s="605">
        <v>0</v>
      </c>
      <c r="P321" s="605">
        <v>-1</v>
      </c>
      <c r="Q321" s="561">
        <f>VLOOKUP(E321,Sheet3!$C:$AP,40,0)*10+IF(B321=1,0,0)+IF(B321=2,1,0)+IF(B321=3,2,0)+IF(B321=4,3,0)</f>
        <v>20120070</v>
      </c>
      <c r="R321" s="561" t="str">
        <f t="shared" si="688"/>
        <v>,1</v>
      </c>
      <c r="S321" s="561" t="str">
        <f t="shared" si="678"/>
        <v/>
      </c>
      <c r="T321" s="561" t="str">
        <f t="shared" si="675"/>
        <v/>
      </c>
      <c r="U321" s="561" t="str">
        <f t="shared" si="679"/>
        <v/>
      </c>
      <c r="V321" s="561" t="str">
        <f t="shared" si="680"/>
        <v/>
      </c>
    </row>
    <row r="322" spans="1:22" x14ac:dyDescent="0.25">
      <c r="A322" s="561">
        <v>1</v>
      </c>
      <c r="B322" s="561">
        <v>1</v>
      </c>
      <c r="C322" s="561" t="str">
        <f t="shared" si="676"/>
        <v>不仁经枯守红梅1</v>
      </c>
      <c r="D322" s="295" t="s">
        <v>201</v>
      </c>
      <c r="E322" s="295" t="s">
        <v>209</v>
      </c>
      <c r="F322" s="605" t="s">
        <v>1375</v>
      </c>
      <c r="G322" s="605">
        <f>VLOOKUP(E322,Sheet3!$C:$AP,40,0)*100+IF(A322=1,0,0)+IF(A322=2,1,0)+IF(A322=3,2,0)+IF(A322=4,3,0)</f>
        <v>201200800</v>
      </c>
      <c r="H322" s="605">
        <v>1</v>
      </c>
      <c r="I322" s="605">
        <v>0</v>
      </c>
      <c r="J322" s="605">
        <v>0</v>
      </c>
      <c r="K322" s="605"/>
      <c r="L322" s="605">
        <v>1</v>
      </c>
      <c r="M322" s="605">
        <v>1</v>
      </c>
      <c r="N322" s="605" t="str">
        <f t="shared" si="694"/>
        <v>20120080,1</v>
      </c>
      <c r="O322" s="605">
        <v>0</v>
      </c>
      <c r="P322" s="605">
        <v>-1</v>
      </c>
      <c r="Q322" s="561">
        <f>VLOOKUP(E322,Sheet3!$C:$AP,40,0)*10+IF(B322=1,0,0)+IF(B322=2,1,0)+IF(B322=3,2,0)+IF(B322=4,3,0)</f>
        <v>20120080</v>
      </c>
      <c r="R322" s="561" t="str">
        <f t="shared" si="688"/>
        <v>,1</v>
      </c>
      <c r="S322" s="561" t="str">
        <f t="shared" si="678"/>
        <v/>
      </c>
      <c r="T322" s="561" t="str">
        <f t="shared" si="675"/>
        <v/>
      </c>
      <c r="U322" s="561" t="str">
        <f t="shared" si="679"/>
        <v/>
      </c>
      <c r="V322" s="561" t="str">
        <f t="shared" si="680"/>
        <v/>
      </c>
    </row>
    <row r="323" spans="1:22" x14ac:dyDescent="0.25">
      <c r="A323" s="561">
        <v>1</v>
      </c>
      <c r="B323" s="561">
        <v>1</v>
      </c>
      <c r="C323" s="561" t="str">
        <f t="shared" si="676"/>
        <v>不仁经恨人痴1</v>
      </c>
      <c r="D323" s="295" t="s">
        <v>201</v>
      </c>
      <c r="E323" s="295" t="s">
        <v>210</v>
      </c>
      <c r="F323" s="605" t="s">
        <v>1376</v>
      </c>
      <c r="G323" s="605">
        <f>VLOOKUP(E323,Sheet3!$C:$AP,40,0)*100+IF(A323=1,0,0)+IF(A323=2,1,0)+IF(A323=3,2,0)+IF(A323=4,3,0)</f>
        <v>201200900</v>
      </c>
      <c r="H323" s="605">
        <v>1</v>
      </c>
      <c r="I323" s="605">
        <v>0</v>
      </c>
      <c r="J323" s="605">
        <v>0</v>
      </c>
      <c r="K323" s="605"/>
      <c r="L323" s="605">
        <v>1</v>
      </c>
      <c r="M323" s="605">
        <v>1</v>
      </c>
      <c r="N323" s="605" t="str">
        <f t="shared" si="694"/>
        <v>20120090,1</v>
      </c>
      <c r="O323" s="605">
        <v>0</v>
      </c>
      <c r="P323" s="605">
        <v>-1</v>
      </c>
      <c r="Q323" s="561">
        <f>VLOOKUP(E323,Sheet3!$C:$AP,40,0)*10+IF(B323=1,0,0)+IF(B323=2,1,0)+IF(B323=3,2,0)+IF(B323=4,3,0)</f>
        <v>20120090</v>
      </c>
      <c r="R323" s="561" t="str">
        <f t="shared" si="688"/>
        <v>,1</v>
      </c>
      <c r="S323" s="561" t="str">
        <f t="shared" si="678"/>
        <v/>
      </c>
      <c r="T323" s="561" t="str">
        <f t="shared" si="675"/>
        <v/>
      </c>
      <c r="U323" s="561" t="str">
        <f t="shared" si="679"/>
        <v/>
      </c>
      <c r="V323" s="561" t="str">
        <f t="shared" si="680"/>
        <v/>
      </c>
    </row>
    <row r="324" spans="1:22" x14ac:dyDescent="0.25">
      <c r="A324" s="561">
        <v>1</v>
      </c>
      <c r="B324" s="561">
        <v>1</v>
      </c>
      <c r="C324" s="561" t="str">
        <f t="shared" ref="C324:C326" si="695">D324&amp;E324&amp;A324</f>
        <v>不仁经离别苦1</v>
      </c>
      <c r="D324" s="295" t="s">
        <v>201</v>
      </c>
      <c r="E324" s="295" t="s">
        <v>211</v>
      </c>
      <c r="F324" s="605" t="s">
        <v>1377</v>
      </c>
      <c r="G324" s="605">
        <f>VLOOKUP(E324,Sheet3!$C:$AP,40,0)*100+IF(A324=1,0,0)+IF(A324=2,1,0)+IF(A324=3,2,0)+IF(A324=4,3,0)</f>
        <v>201201000</v>
      </c>
      <c r="H324" s="605">
        <v>1</v>
      </c>
      <c r="I324" s="605">
        <v>0</v>
      </c>
      <c r="J324" s="605">
        <v>0</v>
      </c>
      <c r="K324" s="605"/>
      <c r="L324" s="605">
        <v>1</v>
      </c>
      <c r="M324" s="605">
        <v>1</v>
      </c>
      <c r="N324" s="605" t="str">
        <f t="shared" si="694"/>
        <v>20120100,1</v>
      </c>
      <c r="O324" s="605">
        <v>0</v>
      </c>
      <c r="P324" s="605">
        <v>-1</v>
      </c>
      <c r="Q324" s="561">
        <f>VLOOKUP(E324,Sheet3!$C:$AP,40,0)*10+IF(B324=1,0,0)+IF(B324=2,1,0)+IF(B324=3,2,0)+IF(B324=4,3,0)</f>
        <v>20120100</v>
      </c>
      <c r="R324" s="561" t="str">
        <f t="shared" si="688"/>
        <v>,1</v>
      </c>
      <c r="S324" s="561" t="str">
        <f t="shared" si="678"/>
        <v/>
      </c>
      <c r="T324" s="561" t="str">
        <f t="shared" si="675"/>
        <v/>
      </c>
      <c r="U324" s="561" t="str">
        <f t="shared" si="679"/>
        <v/>
      </c>
      <c r="V324" s="561" t="str">
        <f t="shared" si="680"/>
        <v/>
      </c>
    </row>
    <row r="325" spans="1:22" x14ac:dyDescent="0.25">
      <c r="A325" s="561">
        <v>1</v>
      </c>
      <c r="B325" s="561">
        <v>1</v>
      </c>
      <c r="C325" s="561" t="str">
        <f t="shared" si="695"/>
        <v>不仁经无穷劫1</v>
      </c>
      <c r="D325" s="295" t="s">
        <v>201</v>
      </c>
      <c r="E325" s="295" t="s">
        <v>212</v>
      </c>
      <c r="F325" s="605" t="s">
        <v>1378</v>
      </c>
      <c r="G325" s="605">
        <f>VLOOKUP(E325,Sheet3!$C:$AP,40,0)*100+IF(A325=1,0,0)+IF(A325=2,1,0)+IF(A325=3,2,0)+IF(A325=4,3,0)</f>
        <v>201201100</v>
      </c>
      <c r="H325" s="605">
        <v>1</v>
      </c>
      <c r="I325" s="605">
        <v>0</v>
      </c>
      <c r="J325" s="605">
        <v>0</v>
      </c>
      <c r="K325" s="605"/>
      <c r="L325" s="605">
        <v>1</v>
      </c>
      <c r="M325" s="605">
        <v>1</v>
      </c>
      <c r="N325" s="605" t="str">
        <f t="shared" si="694"/>
        <v>20120110,1</v>
      </c>
      <c r="O325" s="605">
        <v>0</v>
      </c>
      <c r="P325" s="605">
        <v>-1</v>
      </c>
      <c r="Q325" s="561">
        <f>VLOOKUP(E325,Sheet3!$C:$AP,40,0)*10+IF(B325=1,0,0)+IF(B325=2,1,0)+IF(B325=3,2,0)+IF(B325=4,3,0)</f>
        <v>20120110</v>
      </c>
      <c r="R325" s="561" t="str">
        <f t="shared" si="688"/>
        <v>,1</v>
      </c>
      <c r="S325" s="561"/>
      <c r="T325" s="561"/>
      <c r="U325" s="561"/>
      <c r="V325" s="561"/>
    </row>
    <row r="326" spans="1:22" x14ac:dyDescent="0.25">
      <c r="A326" s="561">
        <v>2</v>
      </c>
      <c r="B326" s="561">
        <v>2</v>
      </c>
      <c r="C326" s="561" t="str">
        <f t="shared" si="695"/>
        <v>步海阁轻别离2</v>
      </c>
      <c r="D326" s="708" t="s">
        <v>181</v>
      </c>
      <c r="E326" s="611" t="s">
        <v>1379</v>
      </c>
      <c r="F326" s="611" t="s">
        <v>1351</v>
      </c>
      <c r="G326" s="611">
        <f>VLOOKUP(E326,Sheet3!$C:$AP,40,0)*100+IF(A326=1,0,0)+IF(A326=2,1,0)+IF(A326=3,2,0)+IF(A326=4,3,0)</f>
        <v>301010101</v>
      </c>
      <c r="H326" s="611">
        <v>1</v>
      </c>
      <c r="I326" s="611">
        <v>0</v>
      </c>
      <c r="J326" s="611">
        <v>0</v>
      </c>
      <c r="K326" s="611"/>
      <c r="L326" s="611">
        <v>1</v>
      </c>
      <c r="M326" s="611">
        <v>1</v>
      </c>
      <c r="N326" s="611" t="str">
        <f t="shared" si="672"/>
        <v>30101011,1</v>
      </c>
      <c r="O326" s="611">
        <v>0</v>
      </c>
      <c r="P326" s="611">
        <v>-1</v>
      </c>
      <c r="Q326" s="561">
        <f>VLOOKUP(E326,Sheet3!$C:$AP,40,0)*10+IF(B326=1,0,0)+IF(B326=2,1,0)+IF(B326=3,2,0)+IF(B326=4,3,0)</f>
        <v>30101011</v>
      </c>
      <c r="R326" s="561" t="str">
        <f t="shared" si="688"/>
        <v>,1</v>
      </c>
      <c r="S326" s="561" t="str">
        <f>IF(AND(H326=2,I326=1,J326="hp",L326=1,M326=2),",-1","")</f>
        <v/>
      </c>
      <c r="T326" s="561" t="str">
        <f t="shared" si="675"/>
        <v/>
      </c>
      <c r="U326" s="561" t="str">
        <f>IF(AND(H326=2,I326=1,J326="hp,(hp/气血值)&lt;=0.2",L326=1,M326=3),"气血值*1006","")</f>
        <v/>
      </c>
      <c r="V326" s="561" t="str">
        <f>IF(AND(H326=1,I326=0,J326=0,L326=1,M326=3),"-(hp*0.1)","")</f>
        <v/>
      </c>
    </row>
    <row r="327" spans="1:22" x14ac:dyDescent="0.25">
      <c r="A327" s="561">
        <v>1</v>
      </c>
      <c r="B327" s="561">
        <v>1</v>
      </c>
      <c r="C327" s="561" t="str">
        <f t="shared" ref="C327" si="696">D327&amp;E327&amp;A327</f>
        <v>步海阁身飘絮1</v>
      </c>
      <c r="D327" s="708" t="s">
        <v>181</v>
      </c>
      <c r="E327" s="611" t="s">
        <v>182</v>
      </c>
      <c r="F327" s="611" t="s">
        <v>1380</v>
      </c>
      <c r="G327" s="611">
        <f>VLOOKUP(E327,Sheet3!$C:$AP,40,0)*100+IF(A327=1,0,0)+IF(A327=2,1,0)+IF(A327=3,2,0)+IF(A327=4,3,0)</f>
        <v>301010200</v>
      </c>
      <c r="H327" s="611">
        <v>1</v>
      </c>
      <c r="I327" s="611">
        <v>0</v>
      </c>
      <c r="J327" s="611">
        <v>0</v>
      </c>
      <c r="K327" s="611"/>
      <c r="L327" s="611">
        <v>1</v>
      </c>
      <c r="M327" s="611">
        <v>1</v>
      </c>
      <c r="N327" s="611" t="str">
        <f t="shared" ref="N327" si="697">Q327&amp;R327&amp;S327&amp;T327&amp;U327&amp;V327</f>
        <v>30101020,1</v>
      </c>
      <c r="O327" s="611">
        <v>0</v>
      </c>
      <c r="P327" s="611">
        <v>-1</v>
      </c>
      <c r="Q327" s="561">
        <f>VLOOKUP(E327,Sheet3!$C:$AP,40,0)*10+IF(B327=1,0,0)+IF(B327=2,1,0)+IF(B327=3,2,0)+IF(B327=4,3,0)</f>
        <v>30101020</v>
      </c>
      <c r="R327" s="561" t="str">
        <f t="shared" ref="R327" si="698">IF(H327=1,",1","")</f>
        <v>,1</v>
      </c>
      <c r="S327" s="561" t="str">
        <f t="shared" ref="S327" si="699">IF(AND(H327=2,I327=1,J327="hp",L327=1,M327=2),",-1","")</f>
        <v/>
      </c>
      <c r="T327" s="561" t="str">
        <f t="shared" si="675"/>
        <v/>
      </c>
      <c r="U327" s="561" t="str">
        <f t="shared" ref="U327" si="700">IF(AND(H327=2,I327=1,J327="hp,(hp/气血值)&lt;=0.2",L327=1,M327=3),"气血值*1006","")</f>
        <v/>
      </c>
      <c r="V327" s="561" t="str">
        <f t="shared" ref="V327" si="701">IF(AND(H327=1,I327=0,J327=0,L327=1,M327=3),"-(hp*0.1)","")</f>
        <v/>
      </c>
    </row>
    <row r="328" spans="1:22" x14ac:dyDescent="0.25">
      <c r="A328" s="561">
        <v>1</v>
      </c>
      <c r="B328" s="561">
        <v>1</v>
      </c>
      <c r="C328" s="561" t="str">
        <f t="shared" ref="C328:C330" si="702">D328&amp;E328&amp;A328</f>
        <v>步海阁车载竹1</v>
      </c>
      <c r="D328" s="708" t="s">
        <v>181</v>
      </c>
      <c r="E328" s="611" t="s">
        <v>183</v>
      </c>
      <c r="F328" s="611" t="s">
        <v>1358</v>
      </c>
      <c r="G328" s="611">
        <f>VLOOKUP(E328,Sheet3!$C:$AP,40,0)*100+IF(A328=1,0,0)+IF(A328=2,1,0)+IF(A328=3,2,0)+IF(A328=4,3,0)</f>
        <v>301010300</v>
      </c>
      <c r="H328" s="611">
        <v>1</v>
      </c>
      <c r="I328" s="611">
        <v>0</v>
      </c>
      <c r="J328" s="611">
        <v>0</v>
      </c>
      <c r="K328" s="611"/>
      <c r="L328" s="611">
        <v>1</v>
      </c>
      <c r="M328" s="611">
        <v>1</v>
      </c>
      <c r="N328" s="611" t="str">
        <f t="shared" ref="N328:N332" si="703">Q328&amp;R328&amp;S328&amp;T328&amp;U328&amp;V328</f>
        <v>30101030,1</v>
      </c>
      <c r="O328" s="611">
        <v>0</v>
      </c>
      <c r="P328" s="611">
        <v>-1</v>
      </c>
      <c r="Q328" s="561">
        <f>VLOOKUP(E328,Sheet3!$C:$AP,40,0)*10+IF(B328=1,0,0)+IF(B328=2,1,0)+IF(B328=3,2,0)+IF(B328=4,3,0)</f>
        <v>30101030</v>
      </c>
      <c r="R328" s="561" t="str">
        <f t="shared" ref="R328" si="704">IF(H328=1,",1","")</f>
        <v>,1</v>
      </c>
      <c r="S328" s="561" t="str">
        <f t="shared" ref="S328:S330" si="705">IF(AND(H328=2,I328=1,J328="hp",L328=1,M328=2),",-1","")</f>
        <v/>
      </c>
      <c r="T328" s="561" t="str">
        <f t="shared" si="675"/>
        <v/>
      </c>
      <c r="U328" s="561" t="str">
        <f t="shared" ref="U328:U330" si="706">IF(AND(H328=2,I328=1,J328="hp,(hp/气血值)&lt;=0.2",L328=1,M328=3),"气血值*1006","")</f>
        <v/>
      </c>
      <c r="V328" s="561" t="str">
        <f t="shared" ref="V328:V330" si="707">IF(AND(H328=1,I328=0,J328=0,L328=1,M328=3),"-(hp*0.1)","")</f>
        <v/>
      </c>
    </row>
    <row r="329" spans="1:22" x14ac:dyDescent="0.25">
      <c r="A329" s="561">
        <v>2</v>
      </c>
      <c r="B329" s="561">
        <v>2</v>
      </c>
      <c r="C329" s="561" t="str">
        <f t="shared" si="702"/>
        <v>步海阁风牧松2</v>
      </c>
      <c r="D329" s="708" t="s">
        <v>181</v>
      </c>
      <c r="E329" s="611" t="s">
        <v>184</v>
      </c>
      <c r="F329" s="611" t="s">
        <v>1351</v>
      </c>
      <c r="G329" s="611">
        <f>VLOOKUP(E329,Sheet3!$C:$AP,40,0)*100+IF(A329=1,0,0)+IF(A329=2,1,0)+IF(A329=3,2,0)+IF(A329=4,3,0)</f>
        <v>301010401</v>
      </c>
      <c r="H329" s="611">
        <v>1</v>
      </c>
      <c r="I329" s="611">
        <v>0</v>
      </c>
      <c r="J329" s="611">
        <v>0</v>
      </c>
      <c r="K329" s="611"/>
      <c r="L329" s="611">
        <v>1</v>
      </c>
      <c r="M329" s="611">
        <v>1</v>
      </c>
      <c r="N329" s="611" t="str">
        <f t="shared" si="703"/>
        <v>30101041,1</v>
      </c>
      <c r="O329" s="611">
        <v>0</v>
      </c>
      <c r="P329" s="611">
        <v>-1</v>
      </c>
      <c r="Q329" s="561">
        <f>VLOOKUP(E329,Sheet3!$C:$AP,40,0)*10+IF(B329=1,0,0)+IF(B329=2,1,0)+IF(B329=3,2,0)+IF(B329=4,3,0)</f>
        <v>30101041</v>
      </c>
      <c r="R329" s="561" t="str">
        <f t="shared" ref="R329:R336" si="708">IF(H329=1,",1","")</f>
        <v>,1</v>
      </c>
      <c r="S329" s="561" t="str">
        <f t="shared" si="705"/>
        <v/>
      </c>
      <c r="T329" s="561" t="str">
        <f t="shared" si="675"/>
        <v/>
      </c>
      <c r="U329" s="561" t="str">
        <f t="shared" si="706"/>
        <v/>
      </c>
      <c r="V329" s="561" t="str">
        <f t="shared" si="707"/>
        <v/>
      </c>
    </row>
    <row r="330" spans="1:22" x14ac:dyDescent="0.25">
      <c r="A330" s="561">
        <v>3</v>
      </c>
      <c r="B330" s="561">
        <v>3</v>
      </c>
      <c r="C330" s="561" t="str">
        <f t="shared" si="702"/>
        <v>步海阁风牧松3</v>
      </c>
      <c r="D330" s="708" t="s">
        <v>181</v>
      </c>
      <c r="E330" s="611" t="s">
        <v>184</v>
      </c>
      <c r="F330" s="611" t="s">
        <v>1210</v>
      </c>
      <c r="G330" s="611">
        <f>VLOOKUP(E330,Sheet3!$C:$AP,40,0)*100+IF(A330=1,0,0)+IF(A330=2,1,0)+IF(A330=3,2,0)+IF(A330=4,3,0)</f>
        <v>301010402</v>
      </c>
      <c r="H330" s="611">
        <v>1</v>
      </c>
      <c r="I330" s="611">
        <v>0</v>
      </c>
      <c r="J330" s="611">
        <v>0</v>
      </c>
      <c r="K330" s="611"/>
      <c r="L330" s="611">
        <v>1</v>
      </c>
      <c r="M330" s="611">
        <v>1</v>
      </c>
      <c r="N330" s="611" t="str">
        <f t="shared" si="703"/>
        <v>30101042,1</v>
      </c>
      <c r="O330" s="611">
        <v>0</v>
      </c>
      <c r="P330" s="611">
        <v>-1</v>
      </c>
      <c r="Q330" s="561">
        <f>VLOOKUP(E330,Sheet3!$C:$AP,40,0)*10+IF(B330=1,0,0)+IF(B330=2,1,0)+IF(B330=3,2,0)+IF(B330=4,3,0)</f>
        <v>30101042</v>
      </c>
      <c r="R330" s="561" t="str">
        <f t="shared" si="708"/>
        <v>,1</v>
      </c>
      <c r="S330" s="561" t="str">
        <f t="shared" si="705"/>
        <v/>
      </c>
      <c r="T330" s="561" t="str">
        <f t="shared" si="675"/>
        <v/>
      </c>
      <c r="U330" s="561" t="str">
        <f t="shared" si="706"/>
        <v/>
      </c>
      <c r="V330" s="561" t="str">
        <f t="shared" si="707"/>
        <v/>
      </c>
    </row>
    <row r="331" spans="1:22" x14ac:dyDescent="0.25">
      <c r="A331" s="561">
        <v>1</v>
      </c>
      <c r="B331" s="561">
        <v>1</v>
      </c>
      <c r="C331" s="561" t="str">
        <f t="shared" ref="C331" si="709">D331&amp;E331&amp;A331</f>
        <v>步海阁纵阁登楼1</v>
      </c>
      <c r="D331" s="708" t="s">
        <v>181</v>
      </c>
      <c r="E331" s="611" t="s">
        <v>185</v>
      </c>
      <c r="F331" s="611" t="s">
        <v>1381</v>
      </c>
      <c r="G331" s="611">
        <f>VLOOKUP(E331,Sheet3!$C:$AP,40,0)*100+IF(A331=1,0,0)+IF(A331=2,1,0)+IF(A331=3,2,0)+IF(A331=4,3,0)</f>
        <v>301010500</v>
      </c>
      <c r="H331" s="611">
        <v>1</v>
      </c>
      <c r="I331" s="611">
        <v>0</v>
      </c>
      <c r="J331" s="611">
        <v>0</v>
      </c>
      <c r="K331" s="611"/>
      <c r="L331" s="611">
        <v>1</v>
      </c>
      <c r="M331" s="611">
        <v>1</v>
      </c>
      <c r="N331" s="611" t="str">
        <f t="shared" si="703"/>
        <v>30101050,1</v>
      </c>
      <c r="O331" s="611">
        <v>0</v>
      </c>
      <c r="P331" s="611">
        <v>-1</v>
      </c>
      <c r="Q331" s="561">
        <f>VLOOKUP(E331,Sheet3!$C:$AP,40,0)*10+IF(B331=1,0,0)+IF(B331=2,1,0)+IF(B331=3,2,0)+IF(B331=4,3,0)</f>
        <v>30101050</v>
      </c>
      <c r="R331" s="561" t="str">
        <f t="shared" si="708"/>
        <v>,1</v>
      </c>
      <c r="S331" s="561"/>
      <c r="T331" s="561"/>
      <c r="U331" s="561"/>
      <c r="V331" s="561"/>
    </row>
    <row r="332" spans="1:22" x14ac:dyDescent="0.25">
      <c r="A332" s="561">
        <v>1</v>
      </c>
      <c r="B332" s="561">
        <v>1</v>
      </c>
      <c r="C332" s="561" t="str">
        <f t="shared" ref="C332" si="710">D332&amp;E332&amp;A332</f>
        <v>步海阁环顾自影1</v>
      </c>
      <c r="D332" s="708" t="s">
        <v>181</v>
      </c>
      <c r="E332" s="317" t="s">
        <v>186</v>
      </c>
      <c r="F332" s="611" t="s">
        <v>1263</v>
      </c>
      <c r="G332" s="611">
        <f>VLOOKUP(E332,Sheet3!$C:$AP,40,0)*100+IF(A332=1,0,0)+IF(A332=2,1,0)+IF(A332=3,2,0)+IF(A332=4,3,0)</f>
        <v>301010600</v>
      </c>
      <c r="H332" s="611">
        <v>1</v>
      </c>
      <c r="I332" s="611">
        <v>0</v>
      </c>
      <c r="J332" s="611">
        <v>0</v>
      </c>
      <c r="K332" s="611"/>
      <c r="L332" s="611">
        <v>1</v>
      </c>
      <c r="M332" s="611">
        <v>1</v>
      </c>
      <c r="N332" s="611" t="str">
        <f t="shared" si="703"/>
        <v>30101060,1</v>
      </c>
      <c r="O332" s="611">
        <v>0</v>
      </c>
      <c r="P332" s="611">
        <v>-1</v>
      </c>
      <c r="Q332" s="561">
        <f>VLOOKUP(E332,Sheet3!$C:$AP,40,0)*10+IF(B332=1,0,0)+IF(B332=2,1,0)+IF(B332=3,2,0)+IF(B332=4,3,0)</f>
        <v>30101060</v>
      </c>
      <c r="R332" s="561" t="str">
        <f t="shared" si="708"/>
        <v>,1</v>
      </c>
      <c r="S332" s="561"/>
      <c r="T332" s="561"/>
      <c r="U332" s="561"/>
      <c r="V332" s="561"/>
    </row>
    <row r="333" spans="1:22" x14ac:dyDescent="0.25">
      <c r="A333" s="561">
        <v>2</v>
      </c>
      <c r="B333" s="561">
        <v>2</v>
      </c>
      <c r="C333" s="561" t="str">
        <f t="shared" ref="C333" si="711">D333&amp;E333&amp;A333</f>
        <v>步海阁环顾自影2</v>
      </c>
      <c r="D333" s="708" t="s">
        <v>181</v>
      </c>
      <c r="E333" s="317" t="s">
        <v>186</v>
      </c>
      <c r="F333" s="611" t="s">
        <v>1264</v>
      </c>
      <c r="G333" s="611">
        <f>VLOOKUP(E333,Sheet3!$C:$AP,40,0)*100+IF(A333=1,0,0)+IF(A333=2,1,0)+IF(A333=3,2,0)+IF(A333=4,3,0)</f>
        <v>301010601</v>
      </c>
      <c r="H333" s="611">
        <v>1</v>
      </c>
      <c r="I333" s="611">
        <v>0</v>
      </c>
      <c r="J333" s="611">
        <v>0</v>
      </c>
      <c r="K333" s="611"/>
      <c r="L333" s="611">
        <v>1</v>
      </c>
      <c r="M333" s="611">
        <v>1</v>
      </c>
      <c r="N333" s="611" t="str">
        <f t="shared" ref="N333" si="712">Q333&amp;R333&amp;S333&amp;T333&amp;U333&amp;V333</f>
        <v>30101061,1</v>
      </c>
      <c r="O333" s="611">
        <v>0</v>
      </c>
      <c r="P333" s="611">
        <v>-1</v>
      </c>
      <c r="Q333" s="561">
        <f>VLOOKUP(E333,Sheet3!$C:$AP,40,0)*10+IF(B333=1,0,0)+IF(B333=2,1,0)+IF(B333=3,2,0)+IF(B333=4,3,0)</f>
        <v>30101061</v>
      </c>
      <c r="R333" s="561" t="str">
        <f t="shared" si="708"/>
        <v>,1</v>
      </c>
      <c r="S333" s="561"/>
      <c r="T333" s="561"/>
      <c r="U333" s="561"/>
      <c r="V333" s="561"/>
    </row>
    <row r="334" spans="1:22" x14ac:dyDescent="0.25">
      <c r="A334" s="561">
        <v>3</v>
      </c>
      <c r="B334" s="561">
        <v>3</v>
      </c>
      <c r="C334" s="561" t="str">
        <f t="shared" ref="C334:C338" si="713">D334&amp;E334&amp;A334</f>
        <v>步海阁环顾自影3</v>
      </c>
      <c r="D334" s="708" t="s">
        <v>181</v>
      </c>
      <c r="E334" s="317" t="s">
        <v>186</v>
      </c>
      <c r="F334" s="611" t="s">
        <v>1265</v>
      </c>
      <c r="G334" s="611">
        <f>VLOOKUP(E334,Sheet3!$C:$AP,40,0)*100+IF(A334=1,0,0)+IF(A334=2,1,0)+IF(A334=3,2,0)+IF(A334=4,3,0)</f>
        <v>301010602</v>
      </c>
      <c r="H334" s="611">
        <v>1</v>
      </c>
      <c r="I334" s="611">
        <v>0</v>
      </c>
      <c r="J334" s="611">
        <v>0</v>
      </c>
      <c r="K334" s="611"/>
      <c r="L334" s="611">
        <v>1</v>
      </c>
      <c r="M334" s="611">
        <v>1</v>
      </c>
      <c r="N334" s="611" t="str">
        <f t="shared" ref="N334:N336" si="714">Q334&amp;R334&amp;S334&amp;T334&amp;U334&amp;V334</f>
        <v>30101062,1</v>
      </c>
      <c r="O334" s="611">
        <v>0</v>
      </c>
      <c r="P334" s="611">
        <v>-1</v>
      </c>
      <c r="Q334" s="561">
        <f>VLOOKUP(E334,Sheet3!$C:$AP,40,0)*10+IF(B334=1,0,0)+IF(B334=2,1,0)+IF(B334=3,2,0)+IF(B334=4,3,0)</f>
        <v>30101062</v>
      </c>
      <c r="R334" s="561" t="str">
        <f t="shared" si="708"/>
        <v>,1</v>
      </c>
      <c r="S334" s="561"/>
      <c r="T334" s="561"/>
      <c r="U334" s="561"/>
      <c r="V334" s="561"/>
    </row>
    <row r="335" spans="1:22" x14ac:dyDescent="0.25">
      <c r="A335" s="561">
        <v>2</v>
      </c>
      <c r="B335" s="561">
        <v>2</v>
      </c>
      <c r="C335" s="561" t="str">
        <f t="shared" si="713"/>
        <v>步海阁掠寒柏2</v>
      </c>
      <c r="D335" s="708" t="s">
        <v>181</v>
      </c>
      <c r="E335" s="611" t="s">
        <v>187</v>
      </c>
      <c r="F335" s="611" t="s">
        <v>1351</v>
      </c>
      <c r="G335" s="611">
        <f>VLOOKUP(E335,Sheet3!$C:$AP,40,0)*100+IF(A335=1,0,0)+IF(A335=2,1,0)+IF(A335=3,2,0)+IF(A335=4,3,0)</f>
        <v>301010701</v>
      </c>
      <c r="H335" s="611">
        <v>1</v>
      </c>
      <c r="I335" s="611">
        <v>0</v>
      </c>
      <c r="J335" s="611">
        <v>0</v>
      </c>
      <c r="K335" s="611"/>
      <c r="L335" s="611">
        <v>1</v>
      </c>
      <c r="M335" s="611">
        <v>1</v>
      </c>
      <c r="N335" s="611" t="str">
        <f t="shared" si="714"/>
        <v>30101071,1</v>
      </c>
      <c r="O335" s="611">
        <v>0</v>
      </c>
      <c r="P335" s="611">
        <v>-1</v>
      </c>
      <c r="Q335" s="561">
        <f>VLOOKUP(E335,Sheet3!$C:$AP,40,0)*10+IF(B335=1,0,0)+IF(B335=2,1,0)+IF(B335=3,2,0)+IF(B335=4,3,0)</f>
        <v>30101071</v>
      </c>
      <c r="R335" s="561" t="str">
        <f t="shared" si="708"/>
        <v>,1</v>
      </c>
      <c r="S335" s="561" t="str">
        <f>IF(AND(H335=2,I335=1,J335="hp",L335=1,M335=2),",-1","")</f>
        <v/>
      </c>
      <c r="T335" s="561" t="str">
        <f>IF(AND(H335=2,I335=1,J335="hp",L335=1,M335=1),",(最大气血-hp)/最大气血*100","")</f>
        <v/>
      </c>
      <c r="U335" s="561" t="str">
        <f>IF(AND(H335=2,I335=1,J335="hp,(hp/气血值)&lt;=0.2",L335=1,M335=3),"气血值*1006","")</f>
        <v/>
      </c>
      <c r="V335" s="561" t="str">
        <f>IF(AND(H335=1,I335=0,J335=0,L335=1,M335=3),"-(hp*0.1)","")</f>
        <v/>
      </c>
    </row>
    <row r="336" spans="1:22" x14ac:dyDescent="0.25">
      <c r="A336" s="561">
        <v>3</v>
      </c>
      <c r="B336" s="561">
        <v>3</v>
      </c>
      <c r="C336" s="561" t="str">
        <f t="shared" si="713"/>
        <v>步海阁掠寒柏3</v>
      </c>
      <c r="D336" s="708" t="s">
        <v>181</v>
      </c>
      <c r="E336" s="611" t="s">
        <v>187</v>
      </c>
      <c r="F336" s="611" t="s">
        <v>1210</v>
      </c>
      <c r="G336" s="611">
        <f>VLOOKUP(E336,Sheet3!$C:$AP,40,0)*100+IF(A336=1,0,0)+IF(A336=2,1,0)+IF(A336=3,2,0)+IF(A336=4,3,0)</f>
        <v>301010702</v>
      </c>
      <c r="H336" s="611">
        <v>1</v>
      </c>
      <c r="I336" s="611">
        <v>0</v>
      </c>
      <c r="J336" s="611">
        <v>0</v>
      </c>
      <c r="K336" s="611"/>
      <c r="L336" s="611">
        <v>1</v>
      </c>
      <c r="M336" s="611">
        <v>1</v>
      </c>
      <c r="N336" s="611" t="str">
        <f t="shared" si="714"/>
        <v>30101072,1</v>
      </c>
      <c r="O336" s="611">
        <v>0</v>
      </c>
      <c r="P336" s="611">
        <v>-1</v>
      </c>
      <c r="Q336" s="561">
        <f>VLOOKUP(E336,Sheet3!$C:$AP,40,0)*10+IF(B336=1,0,0)+IF(B336=2,1,0)+IF(B336=3,2,0)+IF(B336=4,3,0)</f>
        <v>30101072</v>
      </c>
      <c r="R336" s="561" t="str">
        <f t="shared" si="708"/>
        <v>,1</v>
      </c>
      <c r="S336" s="561" t="str">
        <f>IF(AND(H336=2,I336=1,J336="hp",L336=1,M336=2),",-1","")</f>
        <v/>
      </c>
      <c r="T336" s="561" t="str">
        <f>IF(AND(H336=2,I336=1,J336="hp",L336=1,M336=1),",(最大气血-hp)/最大气血*100","")</f>
        <v/>
      </c>
      <c r="U336" s="561" t="str">
        <f>IF(AND(H336=2,I336=1,J336="hp,(hp/气血值)&lt;=0.2",L336=1,M336=3),"气血值*1006","")</f>
        <v/>
      </c>
      <c r="V336" s="561" t="str">
        <f>IF(AND(H336=1,I336=0,J336=0,L336=1,M336=3),"-(hp*0.1)","")</f>
        <v/>
      </c>
    </row>
    <row r="337" spans="1:22" x14ac:dyDescent="0.25">
      <c r="A337" s="561">
        <v>1</v>
      </c>
      <c r="B337" s="561">
        <v>1</v>
      </c>
      <c r="C337" s="561" t="str">
        <f t="shared" si="713"/>
        <v>步海阁海角觅此声1</v>
      </c>
      <c r="D337" s="708" t="s">
        <v>181</v>
      </c>
      <c r="E337" s="317" t="s">
        <v>188</v>
      </c>
      <c r="F337" s="333" t="s">
        <v>1163</v>
      </c>
      <c r="G337" s="333">
        <f>VLOOKUP(E337,Sheet3!$C:$AP,40,0)*100+IF(A337=1,0,0)+IF(A337=2,1,0)+IF(A337=3,2,0)+IF(A337=4,3,0)</f>
        <v>301010800</v>
      </c>
      <c r="H337" s="333">
        <v>4</v>
      </c>
      <c r="I337" s="333">
        <v>1</v>
      </c>
      <c r="J337" s="333">
        <v>8</v>
      </c>
      <c r="K337" s="333"/>
      <c r="L337" s="333">
        <v>1</v>
      </c>
      <c r="M337" s="333">
        <v>1</v>
      </c>
      <c r="N337" s="333" t="s">
        <v>1382</v>
      </c>
      <c r="O337" s="333">
        <v>0</v>
      </c>
      <c r="P337" s="333">
        <v>-1</v>
      </c>
      <c r="Q337" s="561">
        <f>VLOOKUP(E337,Sheet3!$C:$AP,40,0)*10+IF(B337=1,0,0)+IF(B337=2,1,0)+IF(B337=3,2,0)+IF(B337=4,3,0)</f>
        <v>30101080</v>
      </c>
      <c r="R337" s="561" t="str">
        <f>IF(H337=4,",1","")</f>
        <v>,1</v>
      </c>
      <c r="S337" s="561" t="str">
        <f>IF(AND(H337=2,I337=1,J337="hp",L337=1,M337=2),",-1","")</f>
        <v/>
      </c>
      <c r="T337" s="561" t="str">
        <f t="shared" ref="T337" si="715">IF(AND(H337=2,I337=1,J337="hp",L337=1,M337=1),",(最大气血-hp)/最大气血*100","")</f>
        <v/>
      </c>
      <c r="U337" s="561" t="str">
        <f>IF(AND(H337=2,I337=1,J337="hp,(hp/气血值)&lt;=0.2",L337=1,M337=3),"气血值*1006","")</f>
        <v/>
      </c>
      <c r="V337" s="561" t="str">
        <f>IF(AND(H337=1,I337=0,J337=0,L337=1,M337=3),"-(hp*0.1)","")</f>
        <v/>
      </c>
    </row>
    <row r="338" spans="1:22" x14ac:dyDescent="0.25">
      <c r="A338" s="561">
        <v>1</v>
      </c>
      <c r="B338" s="561">
        <v>1</v>
      </c>
      <c r="C338" s="561" t="str">
        <f t="shared" si="713"/>
        <v>步海阁穿海步履1</v>
      </c>
      <c r="D338" s="708" t="s">
        <v>181</v>
      </c>
      <c r="E338" s="317" t="s">
        <v>189</v>
      </c>
      <c r="F338" s="611"/>
      <c r="G338" s="611">
        <f>VLOOKUP(E338,Sheet3!$C:$AP,40,0)*100+IF(A338=1,0,0)+IF(A338=2,1,0)+IF(A338=3,2,0)+IF(A338=4,3,0)</f>
        <v>301010900</v>
      </c>
      <c r="H338" s="611">
        <v>1</v>
      </c>
      <c r="I338" s="611">
        <v>0</v>
      </c>
      <c r="J338" s="611">
        <v>0</v>
      </c>
      <c r="K338" s="611"/>
      <c r="L338" s="611">
        <v>1</v>
      </c>
      <c r="M338" s="611">
        <v>1</v>
      </c>
      <c r="N338" s="611" t="str">
        <f>Q338&amp;R338&amp;S338&amp;T338&amp;U338&amp;V338</f>
        <v>30101090,1</v>
      </c>
      <c r="O338" s="611">
        <v>0</v>
      </c>
      <c r="P338" s="611">
        <v>-1</v>
      </c>
      <c r="Q338" s="561">
        <f>VLOOKUP(E338,Sheet3!$C:$AP,40,0)*10+IF(B338=1,0,0)+IF(B338=2,1,0)+IF(B338=3,2,0)+IF(B338=4,3,0)</f>
        <v>30101090</v>
      </c>
      <c r="R338" s="561" t="str">
        <f>IF(H338=1,",1","")</f>
        <v>,1</v>
      </c>
      <c r="S338" s="561"/>
      <c r="T338" s="561"/>
      <c r="U338" s="561"/>
      <c r="V338" s="561"/>
    </row>
    <row r="339" spans="1:22" x14ac:dyDescent="0.25">
      <c r="A339" s="561">
        <v>1</v>
      </c>
      <c r="B339" s="561">
        <v>1</v>
      </c>
      <c r="C339" s="561" t="str">
        <f t="shared" ref="C339:C341" si="716">D339&amp;E339&amp;A339</f>
        <v>步海阁海阔两宽1</v>
      </c>
      <c r="D339" s="708" t="s">
        <v>181</v>
      </c>
      <c r="E339" s="611" t="s">
        <v>1015</v>
      </c>
      <c r="F339" s="611" t="s">
        <v>1380</v>
      </c>
      <c r="G339" s="611">
        <f>VLOOKUP(E339,Sheet3!$C:$AP,40,0)*100+IF(A339=1,0,0)+IF(A339=2,1,0)+IF(A339=3,2,0)+IF(A339=4,3,0)</f>
        <v>301011000</v>
      </c>
      <c r="H339" s="611">
        <v>1</v>
      </c>
      <c r="I339" s="611">
        <v>0</v>
      </c>
      <c r="J339" s="611">
        <v>0</v>
      </c>
      <c r="K339" s="611"/>
      <c r="L339" s="611">
        <v>1</v>
      </c>
      <c r="M339" s="611">
        <v>1</v>
      </c>
      <c r="N339" s="611" t="str">
        <f t="shared" ref="N339:N340" si="717">Q339&amp;R339&amp;S339&amp;T339&amp;U339&amp;V339</f>
        <v>30101100,1</v>
      </c>
      <c r="O339" s="611">
        <v>0</v>
      </c>
      <c r="P339" s="611">
        <v>-1</v>
      </c>
      <c r="Q339" s="561">
        <f>VLOOKUP(E339,Sheet3!$C:$AP,40,0)*10+IF(B339=1,0,0)+IF(B339=2,1,0)+IF(B339=3,2,0)+IF(B339=4,3,0)</f>
        <v>30101100</v>
      </c>
      <c r="R339" s="561" t="str">
        <f t="shared" ref="R339" si="718">IF(H339=1,",1","")</f>
        <v>,1</v>
      </c>
      <c r="S339" s="561" t="str">
        <f t="shared" ref="S339:S341" si="719">IF(AND(H339=2,I339=1,J339="hp",L339=1,M339=2),",-1","")</f>
        <v/>
      </c>
      <c r="T339" s="561" t="str">
        <f t="shared" ref="T339:T344" si="720">IF(AND(H339=2,I339=1,J339="hp",L339=1,M339=1),",(最大气血-hp)/最大气血*100","")</f>
        <v/>
      </c>
      <c r="U339" s="561" t="str">
        <f t="shared" ref="U339:U341" si="721">IF(AND(H339=2,I339=1,J339="hp,(hp/气血值)&lt;=0.2",L339=1,M339=3),"气血值*1006","")</f>
        <v/>
      </c>
      <c r="V339" s="561" t="str">
        <f t="shared" ref="V339:V341" si="722">IF(AND(H339=1,I339=0,J339=0,L339=1,M339=3),"-(hp*0.1)","")</f>
        <v/>
      </c>
    </row>
    <row r="340" spans="1:22" x14ac:dyDescent="0.25">
      <c r="A340" s="561">
        <v>1</v>
      </c>
      <c r="B340" s="561">
        <v>1</v>
      </c>
      <c r="C340" s="561" t="str">
        <f t="shared" si="716"/>
        <v>步海阁离莫寻1</v>
      </c>
      <c r="D340" s="708" t="s">
        <v>181</v>
      </c>
      <c r="E340" s="611" t="s">
        <v>1016</v>
      </c>
      <c r="F340" s="611" t="s">
        <v>1351</v>
      </c>
      <c r="G340" s="611">
        <f>VLOOKUP(E340,Sheet3!$C:$AP,40,0)*100+IF(A340=1,0,0)+IF(A340=2,1,0)+IF(A340=3,2,0)+IF(A340=4,3,0)</f>
        <v>301011100</v>
      </c>
      <c r="H340" s="611">
        <v>8</v>
      </c>
      <c r="I340" s="611">
        <v>1</v>
      </c>
      <c r="J340" s="611">
        <v>3010101</v>
      </c>
      <c r="K340" s="611"/>
      <c r="L340" s="611">
        <v>1</v>
      </c>
      <c r="M340" s="611">
        <v>1</v>
      </c>
      <c r="N340" s="611" t="str">
        <f t="shared" si="717"/>
        <v>30101110,1</v>
      </c>
      <c r="O340" s="611">
        <v>0</v>
      </c>
      <c r="P340" s="611">
        <v>-1</v>
      </c>
      <c r="Q340" s="561">
        <f>VLOOKUP(E340,Sheet3!$C:$AP,40,0)*10+IF(B340=1,0,0)+IF(B340=2,1,0)+IF(B340=3,2,0)+IF(B340=4,3,0)</f>
        <v>30101110</v>
      </c>
      <c r="R340" s="561" t="str">
        <f>IF(H340=8,",1","")</f>
        <v>,1</v>
      </c>
      <c r="S340" s="561" t="str">
        <f t="shared" si="719"/>
        <v/>
      </c>
      <c r="T340" s="561" t="str">
        <f t="shared" si="720"/>
        <v/>
      </c>
      <c r="U340" s="561" t="str">
        <f t="shared" si="721"/>
        <v/>
      </c>
      <c r="V340" s="561" t="str">
        <f t="shared" si="722"/>
        <v/>
      </c>
    </row>
    <row r="341" spans="1:22" x14ac:dyDescent="0.25">
      <c r="A341" s="561">
        <v>2</v>
      </c>
      <c r="B341" s="561">
        <v>2</v>
      </c>
      <c r="C341" s="561" t="str">
        <f t="shared" si="716"/>
        <v>步海阁离莫寻2</v>
      </c>
      <c r="D341" s="708" t="s">
        <v>181</v>
      </c>
      <c r="E341" s="611" t="s">
        <v>1016</v>
      </c>
      <c r="F341" s="611" t="s">
        <v>1210</v>
      </c>
      <c r="G341" s="611">
        <f>VLOOKUP(E341,Sheet3!$C:$AP,40,0)*100+IF(A341=1,0,0)+IF(A341=2,1,0)+IF(A341=3,2,0)+IF(A341=4,3,0)</f>
        <v>301011101</v>
      </c>
      <c r="H341" s="611">
        <v>1</v>
      </c>
      <c r="I341" s="611">
        <v>0</v>
      </c>
      <c r="J341" s="611">
        <v>0</v>
      </c>
      <c r="K341" s="611"/>
      <c r="L341" s="611">
        <v>1</v>
      </c>
      <c r="M341" s="611">
        <v>1</v>
      </c>
      <c r="N341" s="611" t="str">
        <f t="shared" ref="N341:N342" si="723">Q341&amp;R341&amp;S341&amp;T341&amp;U341&amp;V341</f>
        <v>30101111,1</v>
      </c>
      <c r="O341" s="611">
        <v>0</v>
      </c>
      <c r="P341" s="611">
        <v>-1</v>
      </c>
      <c r="Q341" s="561">
        <f>VLOOKUP(E341,Sheet3!$C:$AP,40,0)*10+IF(B341=1,0,0)+IF(B341=2,1,0)+IF(B341=3,2,0)+IF(B341=4,3,0)</f>
        <v>30101111</v>
      </c>
      <c r="R341" s="561" t="str">
        <f t="shared" ref="R341" si="724">IF(H341=1,",1","")</f>
        <v>,1</v>
      </c>
      <c r="S341" s="561" t="str">
        <f t="shared" si="719"/>
        <v/>
      </c>
      <c r="T341" s="561" t="str">
        <f t="shared" si="720"/>
        <v/>
      </c>
      <c r="U341" s="561" t="str">
        <f t="shared" si="721"/>
        <v/>
      </c>
      <c r="V341" s="561" t="str">
        <f t="shared" si="722"/>
        <v/>
      </c>
    </row>
    <row r="342" spans="1:22" x14ac:dyDescent="0.25">
      <c r="A342" s="561">
        <v>1</v>
      </c>
      <c r="B342" s="561">
        <v>1</v>
      </c>
      <c r="C342" s="561" t="str">
        <f t="shared" ref="C342:C344" si="725">D342&amp;E342&amp;A342</f>
        <v>赶蝉游身环粘蝉环步1</v>
      </c>
      <c r="D342" s="709" t="s">
        <v>213</v>
      </c>
      <c r="E342" s="597" t="s">
        <v>214</v>
      </c>
      <c r="F342" s="205" t="s">
        <v>1383</v>
      </c>
      <c r="G342" s="205">
        <f>VLOOKUP(E342,Sheet3!$C:$AP,40,0)*100+IF(A342=1,0,0)+IF(A342=2,1,0)+IF(A342=3,2,0)+IF(A342=4,3,0)</f>
        <v>301020100</v>
      </c>
      <c r="H342" s="205">
        <v>8</v>
      </c>
      <c r="I342" s="205">
        <v>1</v>
      </c>
      <c r="J342" s="205">
        <v>3010201</v>
      </c>
      <c r="K342" s="205"/>
      <c r="L342" s="205">
        <v>1</v>
      </c>
      <c r="M342" s="205">
        <v>1</v>
      </c>
      <c r="N342" s="205" t="str">
        <f t="shared" si="723"/>
        <v>30102010,3</v>
      </c>
      <c r="O342" s="205">
        <v>0</v>
      </c>
      <c r="P342" s="205">
        <v>-1</v>
      </c>
      <c r="Q342" s="561">
        <f>VLOOKUP(E342,Sheet3!$C:$AP,40,0)*10+IF(B342=1,0,0)+IF(B342=2,1,0)+IF(B342=3,2,0)+IF(B342=4,3,0)</f>
        <v>30102010</v>
      </c>
      <c r="R342" s="561" t="str">
        <f>IF(H342=8,",3","")</f>
        <v>,3</v>
      </c>
      <c r="S342" s="561" t="str">
        <f t="shared" ref="S342:S344" si="726">IF(AND(H342=2,I342=1,J342="hp",L342=1,M342=2),",-1","")</f>
        <v/>
      </c>
      <c r="T342" s="561" t="str">
        <f t="shared" si="720"/>
        <v/>
      </c>
      <c r="U342" s="561" t="str">
        <f t="shared" ref="U342:U344" si="727">IF(AND(H342=2,I342=1,J342="hp,(hp/气血值)&lt;=0.2",L342=1,M342=3),"气血值*1006","")</f>
        <v/>
      </c>
      <c r="V342" s="561" t="str">
        <f t="shared" ref="V342:V344" si="728">IF(AND(H342=1,I342=0,J342=0,L342=1,M342=3),"-(hp*0.1)","")</f>
        <v/>
      </c>
    </row>
    <row r="343" spans="1:22" x14ac:dyDescent="0.25">
      <c r="A343" s="561">
        <v>1</v>
      </c>
      <c r="B343" s="561">
        <v>1</v>
      </c>
      <c r="C343" s="561" t="str">
        <f t="shared" si="725"/>
        <v>赶蝉游身环粘蝉劲1</v>
      </c>
      <c r="D343" s="709" t="s">
        <v>213</v>
      </c>
      <c r="E343" s="352" t="s">
        <v>215</v>
      </c>
      <c r="F343" s="205" t="s">
        <v>1384</v>
      </c>
      <c r="G343" s="205">
        <f>VLOOKUP(E343,Sheet3!$C:$AP,40,0)*100+IF(A343=1,0,0)+IF(A343=2,1,0)+IF(A343=3,2,0)+IF(A343=4,3,0)</f>
        <v>301020200</v>
      </c>
      <c r="H343" s="205">
        <v>16</v>
      </c>
      <c r="I343" s="205">
        <v>1</v>
      </c>
      <c r="J343" s="205">
        <v>0</v>
      </c>
      <c r="K343" s="205"/>
      <c r="L343" s="205">
        <v>1</v>
      </c>
      <c r="M343" s="205">
        <v>1</v>
      </c>
      <c r="N343" s="205" t="str">
        <f t="shared" ref="N343:N344" si="729">Q343&amp;R343&amp;S343&amp;T343&amp;U343&amp;V343</f>
        <v>30102020,1</v>
      </c>
      <c r="O343" s="205">
        <v>0</v>
      </c>
      <c r="P343" s="205">
        <v>-1</v>
      </c>
      <c r="Q343" s="561">
        <f>VLOOKUP(E343,Sheet3!$C:$AP,40,0)*10+IF(B343=1,0,0)+IF(B343=2,1,0)+IF(B343=3,2,0)+IF(B343=4,3,0)</f>
        <v>30102020</v>
      </c>
      <c r="R343" s="561" t="str">
        <f>IF(H343=16,",1","")</f>
        <v>,1</v>
      </c>
      <c r="S343" s="561" t="str">
        <f t="shared" si="726"/>
        <v/>
      </c>
      <c r="T343" s="561" t="str">
        <f t="shared" si="720"/>
        <v/>
      </c>
      <c r="U343" s="561" t="str">
        <f t="shared" si="727"/>
        <v/>
      </c>
      <c r="V343" s="561" t="str">
        <f t="shared" si="728"/>
        <v/>
      </c>
    </row>
    <row r="344" spans="1:22" x14ac:dyDescent="0.25">
      <c r="A344" s="561">
        <v>1</v>
      </c>
      <c r="B344" s="561">
        <v>1</v>
      </c>
      <c r="C344" s="561" t="str">
        <f t="shared" si="725"/>
        <v>赶蝉游身环鸣皋烟1</v>
      </c>
      <c r="D344" s="709" t="s">
        <v>213</v>
      </c>
      <c r="E344" s="205" t="s">
        <v>216</v>
      </c>
      <c r="F344" s="205" t="s">
        <v>1210</v>
      </c>
      <c r="G344" s="205">
        <f>VLOOKUP(E344,Sheet3!$C:$AP,40,0)*100+IF(A344=1,0,0)+IF(A344=2,1,0)+IF(A344=3,2,0)+IF(A344=4,3,0)</f>
        <v>301020400</v>
      </c>
      <c r="H344" s="205">
        <v>1</v>
      </c>
      <c r="I344" s="205">
        <v>0</v>
      </c>
      <c r="J344" s="205">
        <v>0</v>
      </c>
      <c r="K344" s="205"/>
      <c r="L344" s="205">
        <v>1</v>
      </c>
      <c r="M344" s="205">
        <v>1</v>
      </c>
      <c r="N344" s="205" t="str">
        <f t="shared" si="729"/>
        <v>30102040,1</v>
      </c>
      <c r="O344" s="205">
        <v>0</v>
      </c>
      <c r="P344" s="205">
        <v>-1</v>
      </c>
      <c r="Q344" s="561">
        <f>VLOOKUP(E344,Sheet3!$C:$AP,40,0)*10+IF(B344=1,0,0)+IF(B344=2,1,0)+IF(B344=3,2,0)+IF(B344=4,3,0)</f>
        <v>30102040</v>
      </c>
      <c r="R344" s="561" t="str">
        <f>IF(H344=1,",1","")</f>
        <v>,1</v>
      </c>
      <c r="S344" s="561" t="str">
        <f t="shared" si="726"/>
        <v/>
      </c>
      <c r="T344" s="561" t="str">
        <f t="shared" si="720"/>
        <v/>
      </c>
      <c r="U344" s="561" t="str">
        <f t="shared" si="727"/>
        <v/>
      </c>
      <c r="V344" s="561" t="str">
        <f t="shared" si="728"/>
        <v/>
      </c>
    </row>
    <row r="345" spans="1:22" x14ac:dyDescent="0.25">
      <c r="A345" s="561">
        <v>1</v>
      </c>
      <c r="B345" s="561">
        <v>1</v>
      </c>
      <c r="C345" s="561" t="str">
        <f t="shared" ref="C345" si="730">D345&amp;E345&amp;A345</f>
        <v>赶蝉游身环长亭寒1</v>
      </c>
      <c r="D345" s="709" t="s">
        <v>213</v>
      </c>
      <c r="E345" s="597" t="s">
        <v>217</v>
      </c>
      <c r="F345" s="205" t="s">
        <v>1385</v>
      </c>
      <c r="G345" s="205">
        <f>VLOOKUP(E345,Sheet3!$C:$AP,40,0)*100+IF(A345=1,0,0)+IF(A345=2,1,0)+IF(A345=3,2,0)+IF(A345=4,3,0)</f>
        <v>301020300</v>
      </c>
      <c r="H345" s="205">
        <v>1</v>
      </c>
      <c r="I345" s="205">
        <v>0</v>
      </c>
      <c r="J345" s="205">
        <v>0</v>
      </c>
      <c r="K345" s="205"/>
      <c r="L345" s="205">
        <v>1</v>
      </c>
      <c r="M345" s="205">
        <v>1</v>
      </c>
      <c r="N345" s="205" t="str">
        <f t="shared" ref="N345" si="731">Q345&amp;R345&amp;S345&amp;T345&amp;U345&amp;V345</f>
        <v>30102030,1</v>
      </c>
      <c r="O345" s="205">
        <v>0</v>
      </c>
      <c r="P345" s="205">
        <v>-1</v>
      </c>
      <c r="Q345" s="561">
        <f>VLOOKUP(E345,Sheet3!$C:$AP,40,0)*10+IF(B345=1,0,0)+IF(B345=2,1,0)+IF(B345=3,2,0)+IF(B345=4,3,0)</f>
        <v>30102030</v>
      </c>
      <c r="R345" s="561" t="str">
        <f t="shared" ref="R345" si="732">IF(H345=1,",1","")</f>
        <v>,1</v>
      </c>
      <c r="S345" s="561"/>
      <c r="T345" s="561"/>
      <c r="U345" s="561"/>
      <c r="V345" s="561"/>
    </row>
    <row r="346" spans="1:22" x14ac:dyDescent="0.25">
      <c r="A346" s="561">
        <v>1</v>
      </c>
      <c r="B346" s="561">
        <v>1</v>
      </c>
      <c r="C346" s="561" t="str">
        <f t="shared" ref="C346" si="733">D346&amp;E346&amp;A346</f>
        <v>赶蝉游身环蝉鸣秋1</v>
      </c>
      <c r="D346" s="709" t="s">
        <v>213</v>
      </c>
      <c r="E346" s="205" t="s">
        <v>218</v>
      </c>
      <c r="F346" s="205" t="s">
        <v>1386</v>
      </c>
      <c r="G346" s="205">
        <f>VLOOKUP(E346,Sheet3!$C:$AP,40,0)*100+IF(A346=1,0,0)+IF(A346=2,1,0)+IF(A346=3,2,0)+IF(A346=4,3,0)</f>
        <v>301020500</v>
      </c>
      <c r="H346" s="205">
        <v>1</v>
      </c>
      <c r="I346" s="205">
        <v>0</v>
      </c>
      <c r="J346" s="205">
        <v>0</v>
      </c>
      <c r="K346" s="205"/>
      <c r="L346" s="205">
        <v>1</v>
      </c>
      <c r="M346" s="205">
        <v>1</v>
      </c>
      <c r="N346" s="205" t="str">
        <f t="shared" ref="N346" si="734">Q346&amp;R346&amp;S346&amp;T346&amp;U346&amp;V346</f>
        <v>30102050,1</v>
      </c>
      <c r="O346" s="205">
        <v>0</v>
      </c>
      <c r="P346" s="205">
        <v>-1</v>
      </c>
      <c r="Q346" s="561">
        <f>VLOOKUP(E346,Sheet3!$C:$AP,40,0)*10+IF(B346=1,0,0)+IF(B346=2,1,0)+IF(B346=3,2,0)+IF(B346=4,3,0)</f>
        <v>30102050</v>
      </c>
      <c r="R346" s="561" t="str">
        <f t="shared" ref="R346" si="735">IF(H346=1,",1","")</f>
        <v>,1</v>
      </c>
      <c r="S346" s="561" t="str">
        <f t="shared" ref="S346" si="736">IF(AND(H346=2,I346=1,J346="hp",L346=1,M346=2),",-1","")</f>
        <v/>
      </c>
      <c r="T346" s="561" t="str">
        <f t="shared" ref="T346:T362" si="737">IF(AND(H346=2,I346=1,J346="hp",L346=1,M346=1),",(最大气血-hp)/最大气血*100","")</f>
        <v/>
      </c>
      <c r="U346" s="561" t="str">
        <f t="shared" ref="U346" si="738">IF(AND(H346=2,I346=1,J346="hp,(hp/气血值)&lt;=0.2",L346=1,M346=3),"气血值*1006","")</f>
        <v/>
      </c>
      <c r="V346" s="561" t="str">
        <f t="shared" ref="V346" si="739">IF(AND(H346=1,I346=0,J346=0,L346=1,M346=3),"-(hp*0.1)","")</f>
        <v/>
      </c>
    </row>
    <row r="347" spans="1:22" x14ac:dyDescent="0.25">
      <c r="A347" s="561">
        <v>1</v>
      </c>
      <c r="B347" s="561">
        <v>1</v>
      </c>
      <c r="C347" s="561" t="str">
        <f t="shared" ref="C347:C348" si="740">D347&amp;E347&amp;A347</f>
        <v>赶蝉游身环游身步1</v>
      </c>
      <c r="D347" s="709" t="s">
        <v>213</v>
      </c>
      <c r="E347" s="205" t="s">
        <v>219</v>
      </c>
      <c r="F347" s="205" t="s">
        <v>1387</v>
      </c>
      <c r="G347" s="205">
        <f>VLOOKUP(E347,Sheet3!$C:$AP,40,0)*100+IF(A347=1,0,0)+IF(A347=2,1,0)+IF(A347=3,2,0)+IF(A347=4,3,0)</f>
        <v>301020600</v>
      </c>
      <c r="H347" s="205">
        <v>1</v>
      </c>
      <c r="I347" s="205">
        <v>0</v>
      </c>
      <c r="J347" s="205">
        <v>0</v>
      </c>
      <c r="K347" s="205"/>
      <c r="L347" s="205">
        <v>1</v>
      </c>
      <c r="M347" s="205">
        <v>1</v>
      </c>
      <c r="N347" s="205" t="str">
        <f t="shared" ref="N347:N348" si="741">Q347&amp;R347&amp;S347&amp;T347&amp;U347&amp;V347</f>
        <v>30102060,1</v>
      </c>
      <c r="O347" s="205">
        <v>0</v>
      </c>
      <c r="P347" s="205">
        <v>-1</v>
      </c>
      <c r="Q347" s="561">
        <f>VLOOKUP(E347,Sheet3!$C:$AP,40,0)*10+IF(B347=1,0,0)+IF(B347=2,1,0)+IF(B347=3,2,0)+IF(B347=4,3,0)</f>
        <v>30102060</v>
      </c>
      <c r="R347" s="561" t="str">
        <f t="shared" ref="R347:R348" si="742">IF(H347=1,",1","")</f>
        <v>,1</v>
      </c>
      <c r="S347" s="561" t="str">
        <f t="shared" ref="S347:S348" si="743">IF(AND(H347=2,I347=1,J347="hp",L347=1,M347=2),",-1","")</f>
        <v/>
      </c>
      <c r="T347" s="561" t="str">
        <f t="shared" si="737"/>
        <v/>
      </c>
      <c r="U347" s="561" t="str">
        <f t="shared" ref="U347:U348" si="744">IF(AND(H347=2,I347=1,J347="hp,(hp/气血值)&lt;=0.2",L347=1,M347=3),"气血值*1006","")</f>
        <v/>
      </c>
      <c r="V347" s="561" t="str">
        <f t="shared" ref="V347:V348" si="745">IF(AND(H347=1,I347=0,J347=0,L347=1,M347=3),"-(hp*0.1)","")</f>
        <v/>
      </c>
    </row>
    <row r="348" spans="1:22" x14ac:dyDescent="0.25">
      <c r="A348" s="561">
        <v>1</v>
      </c>
      <c r="B348" s="561">
        <v>1</v>
      </c>
      <c r="C348" s="561" t="str">
        <f t="shared" si="740"/>
        <v>赶蝉游身环昼夏生1</v>
      </c>
      <c r="D348" s="205" t="s">
        <v>213</v>
      </c>
      <c r="E348" s="205" t="s">
        <v>220</v>
      </c>
      <c r="F348" s="205" t="s">
        <v>1210</v>
      </c>
      <c r="G348" s="205">
        <f>VLOOKUP(E348,Sheet3!$C:$AP,40,0)*100+IF(A348=1,0,0)+IF(A348=2,1,0)+IF(A348=3,2,0)+IF(A348=4,3,0)</f>
        <v>301020700</v>
      </c>
      <c r="H348" s="205">
        <v>1</v>
      </c>
      <c r="I348" s="205">
        <v>0</v>
      </c>
      <c r="J348" s="205">
        <v>0</v>
      </c>
      <c r="K348" s="205"/>
      <c r="L348" s="205">
        <v>1</v>
      </c>
      <c r="M348" s="205">
        <v>1</v>
      </c>
      <c r="N348" s="205" t="str">
        <f t="shared" si="741"/>
        <v>30102070,1</v>
      </c>
      <c r="O348" s="205">
        <v>0</v>
      </c>
      <c r="P348" s="205">
        <v>-1</v>
      </c>
      <c r="Q348" s="561">
        <f>VLOOKUP(E348,Sheet3!$C:$AP,40,0)*10+IF(B348=1,0,0)+IF(B348=2,1,0)+IF(B348=3,2,0)+IF(B348=4,3,0)</f>
        <v>30102070</v>
      </c>
      <c r="R348" s="561" t="str">
        <f t="shared" si="742"/>
        <v>,1</v>
      </c>
      <c r="S348" s="561" t="str">
        <f t="shared" si="743"/>
        <v/>
      </c>
      <c r="T348" s="561" t="str">
        <f t="shared" si="737"/>
        <v/>
      </c>
      <c r="U348" s="561" t="str">
        <f t="shared" si="744"/>
        <v/>
      </c>
      <c r="V348" s="561" t="str">
        <f t="shared" si="745"/>
        <v/>
      </c>
    </row>
    <row r="349" spans="1:22" x14ac:dyDescent="0.25">
      <c r="A349" s="561">
        <v>1</v>
      </c>
      <c r="B349" s="561">
        <v>1</v>
      </c>
      <c r="C349" s="561" t="str">
        <f t="shared" ref="C349:C352" si="746">D349&amp;E349&amp;A349</f>
        <v>赶蝉游身环暮蝉运巧1</v>
      </c>
      <c r="D349" s="205" t="s">
        <v>213</v>
      </c>
      <c r="E349" s="208" t="s">
        <v>221</v>
      </c>
      <c r="F349" s="208" t="s">
        <v>1388</v>
      </c>
      <c r="G349" s="205">
        <f>VLOOKUP(E349,Sheet3!$C:$AP,40,0)*100+IF(A349=1,0,0)+IF(A349=2,1,0)+IF(A349=3,2,0)+IF(A349=4,3,0)</f>
        <v>301020800</v>
      </c>
      <c r="H349" s="205">
        <v>18</v>
      </c>
      <c r="I349" s="205">
        <v>0</v>
      </c>
      <c r="J349" s="205">
        <v>0</v>
      </c>
      <c r="K349" s="205"/>
      <c r="L349" s="205">
        <v>1</v>
      </c>
      <c r="M349" s="205">
        <v>1</v>
      </c>
      <c r="N349" s="205" t="str">
        <f t="shared" ref="N349:N352" si="747">Q349&amp;R349&amp;S349&amp;T349&amp;U349&amp;V349</f>
        <v>30102080,1</v>
      </c>
      <c r="O349" s="205">
        <v>0</v>
      </c>
      <c r="P349" s="205">
        <v>-1</v>
      </c>
      <c r="Q349" s="561">
        <f>VLOOKUP(E349,Sheet3!$C:$AP,40,0)*10+IF(B349=1,0,0)+IF(B349=2,1,0)+IF(B349=3,2,0)+IF(B349=4,3,0)</f>
        <v>30102080</v>
      </c>
      <c r="R349" s="561" t="str">
        <f>IF(H349=18,",1","")</f>
        <v>,1</v>
      </c>
      <c r="S349" s="561" t="str">
        <f t="shared" ref="S349:S352" si="748">IF(AND(H349=2,I349=1,J349="hp",L349=1,M349=2),",-1","")</f>
        <v/>
      </c>
      <c r="T349" s="561" t="str">
        <f t="shared" ref="T349:T352" si="749">IF(AND(H349=2,I349=1,J349="hp",L349=1,M349=1),",(最大气血-hp)/最大气血*100","")</f>
        <v/>
      </c>
      <c r="U349" s="561" t="str">
        <f t="shared" ref="U349:U352" si="750">IF(AND(H349=2,I349=1,J349="hp,(hp/气血值)&lt;=0.2",L349=1,M349=3),"气血值*1006","")</f>
        <v/>
      </c>
      <c r="V349" s="561" t="str">
        <f t="shared" ref="V349:V352" si="751">IF(AND(H349=1,I349=0,J349=0,L349=1,M349=3),"-(hp*0.1)","")</f>
        <v/>
      </c>
    </row>
    <row r="350" spans="1:22" x14ac:dyDescent="0.25">
      <c r="A350" s="561">
        <v>1</v>
      </c>
      <c r="B350" s="561">
        <v>1</v>
      </c>
      <c r="C350" s="561" t="str">
        <f t="shared" si="746"/>
        <v>赶蝉游身环游寰穿身1</v>
      </c>
      <c r="D350" s="205" t="s">
        <v>213</v>
      </c>
      <c r="E350" s="205" t="s">
        <v>222</v>
      </c>
      <c r="F350" s="205"/>
      <c r="G350" s="205">
        <f>VLOOKUP(E350,Sheet3!$C:$AP,40,0)*100+IF(A350=1,0,0)+IF(A350=2,1,0)+IF(A350=3,2,0)+IF(A350=4,3,0)</f>
        <v>301020900</v>
      </c>
      <c r="H350" s="205">
        <v>1</v>
      </c>
      <c r="I350" s="205">
        <v>0</v>
      </c>
      <c r="J350" s="205">
        <v>0</v>
      </c>
      <c r="K350" s="205"/>
      <c r="L350" s="205">
        <v>1</v>
      </c>
      <c r="M350" s="205">
        <v>1</v>
      </c>
      <c r="N350" s="205" t="str">
        <f t="shared" si="747"/>
        <v>30102090,1</v>
      </c>
      <c r="O350" s="205">
        <v>0</v>
      </c>
      <c r="P350" s="205">
        <v>-1</v>
      </c>
      <c r="Q350" s="561">
        <f>VLOOKUP(E350,Sheet3!$C:$AP,40,0)*10+IF(B350=1,0,0)+IF(B350=2,1,0)+IF(B350=3,2,0)+IF(B350=4,3,0)</f>
        <v>30102090</v>
      </c>
      <c r="R350" s="561" t="str">
        <f t="shared" ref="R350:R352" si="752">IF(H350=1,",1","")</f>
        <v>,1</v>
      </c>
      <c r="S350" s="561" t="str">
        <f t="shared" si="748"/>
        <v/>
      </c>
      <c r="T350" s="561" t="str">
        <f t="shared" si="749"/>
        <v/>
      </c>
      <c r="U350" s="561" t="str">
        <f t="shared" si="750"/>
        <v/>
      </c>
      <c r="V350" s="561" t="str">
        <f t="shared" si="751"/>
        <v/>
      </c>
    </row>
    <row r="351" spans="1:22" x14ac:dyDescent="0.25">
      <c r="A351" s="561">
        <v>1</v>
      </c>
      <c r="B351" s="561">
        <v>1</v>
      </c>
      <c r="C351" s="561" t="str">
        <f t="shared" si="746"/>
        <v>赶蝉游身环蝉鸣长生1</v>
      </c>
      <c r="D351" s="709" t="s">
        <v>213</v>
      </c>
      <c r="E351" s="205" t="s">
        <v>1017</v>
      </c>
      <c r="F351" s="205" t="s">
        <v>1387</v>
      </c>
      <c r="G351" s="205">
        <f>VLOOKUP(E351,Sheet3!$C:$AP,40,0)*100+IF(A351=1,0,0)+IF(A351=2,1,0)+IF(A351=3,2,0)+IF(A351=4,3,0)</f>
        <v>301021000</v>
      </c>
      <c r="H351" s="205">
        <v>1</v>
      </c>
      <c r="I351" s="205">
        <v>0</v>
      </c>
      <c r="J351" s="205">
        <v>0</v>
      </c>
      <c r="K351" s="205"/>
      <c r="L351" s="205">
        <v>1</v>
      </c>
      <c r="M351" s="205">
        <v>1</v>
      </c>
      <c r="N351" s="205" t="str">
        <f t="shared" si="747"/>
        <v>30102100,1</v>
      </c>
      <c r="O351" s="205">
        <v>0</v>
      </c>
      <c r="P351" s="205">
        <v>-1</v>
      </c>
      <c r="Q351" s="561">
        <f>VLOOKUP(E351,Sheet3!$C:$AP,40,0)*10+IF(B351=1,0,0)+IF(B351=2,1,0)+IF(B351=3,2,0)+IF(B351=4,3,0)</f>
        <v>30102100</v>
      </c>
      <c r="R351" s="561" t="str">
        <f t="shared" si="752"/>
        <v>,1</v>
      </c>
      <c r="S351" s="561" t="str">
        <f t="shared" si="748"/>
        <v/>
      </c>
      <c r="T351" s="561" t="str">
        <f t="shared" si="749"/>
        <v/>
      </c>
      <c r="U351" s="561" t="str">
        <f t="shared" si="750"/>
        <v/>
      </c>
      <c r="V351" s="561" t="str">
        <f t="shared" si="751"/>
        <v/>
      </c>
    </row>
    <row r="352" spans="1:22" x14ac:dyDescent="0.25">
      <c r="A352" s="561">
        <v>1</v>
      </c>
      <c r="B352" s="561">
        <v>1</v>
      </c>
      <c r="C352" s="561" t="str">
        <f t="shared" si="746"/>
        <v>赶蝉游身环游巧世1</v>
      </c>
      <c r="D352" s="709" t="s">
        <v>213</v>
      </c>
      <c r="E352" s="205" t="s">
        <v>1018</v>
      </c>
      <c r="F352" s="205" t="s">
        <v>1210</v>
      </c>
      <c r="G352" s="205">
        <f>VLOOKUP(E352,Sheet3!$C:$AP,40,0)*100+IF(A352=1,0,0)+IF(A352=2,1,0)+IF(A352=3,2,0)+IF(A352=4,3,0)</f>
        <v>301021100</v>
      </c>
      <c r="H352" s="205">
        <v>1</v>
      </c>
      <c r="I352" s="205">
        <v>0</v>
      </c>
      <c r="J352" s="205">
        <v>0</v>
      </c>
      <c r="K352" s="205"/>
      <c r="L352" s="205">
        <v>1</v>
      </c>
      <c r="M352" s="205">
        <v>1</v>
      </c>
      <c r="N352" s="205" t="str">
        <f t="shared" si="747"/>
        <v>30102110,1</v>
      </c>
      <c r="O352" s="205">
        <v>0</v>
      </c>
      <c r="P352" s="205">
        <v>-1</v>
      </c>
      <c r="Q352" s="561">
        <f>VLOOKUP(E352,Sheet3!$C:$AP,40,0)*10+IF(B352=1,0,0)+IF(B352=2,1,0)+IF(B352=3,2,0)+IF(B352=4,3,0)</f>
        <v>30102110</v>
      </c>
      <c r="R352" s="561" t="str">
        <f t="shared" si="752"/>
        <v>,1</v>
      </c>
      <c r="S352" s="561" t="str">
        <f t="shared" si="748"/>
        <v/>
      </c>
      <c r="T352" s="561" t="str">
        <f t="shared" si="749"/>
        <v/>
      </c>
      <c r="U352" s="561" t="str">
        <f t="shared" si="750"/>
        <v/>
      </c>
      <c r="V352" s="561" t="str">
        <f t="shared" si="751"/>
        <v/>
      </c>
    </row>
    <row r="353" spans="1:22" x14ac:dyDescent="0.25">
      <c r="A353" s="561">
        <v>1</v>
      </c>
      <c r="B353" s="561">
        <v>1</v>
      </c>
      <c r="C353" s="561" t="str">
        <f t="shared" ref="C353:C356" si="753">D353&amp;E353&amp;A353</f>
        <v>洛神踏雪步繁霜至曙1</v>
      </c>
      <c r="D353" s="35" t="s">
        <v>232</v>
      </c>
      <c r="E353" s="69" t="s">
        <v>233</v>
      </c>
      <c r="F353" s="69" t="s">
        <v>1389</v>
      </c>
      <c r="G353" s="69">
        <f>VLOOKUP(E353,Sheet3!$C:$AP,40,0)*100+IF(A353=1,0,0)+IF(A353=2,1,0)+IF(A353=3,2,0)+IF(A353=4,3,0)</f>
        <v>301040200</v>
      </c>
      <c r="H353" s="69">
        <v>1</v>
      </c>
      <c r="I353" s="69">
        <v>0</v>
      </c>
      <c r="J353" s="69">
        <v>0</v>
      </c>
      <c r="K353" s="69"/>
      <c r="L353" s="69">
        <v>1</v>
      </c>
      <c r="M353" s="69">
        <v>1</v>
      </c>
      <c r="N353" s="69" t="str">
        <f t="shared" ref="N353:N356" si="754">Q353&amp;R353&amp;S353&amp;T353&amp;U353&amp;V353</f>
        <v>30104020,1</v>
      </c>
      <c r="O353" s="69">
        <v>0</v>
      </c>
      <c r="P353" s="69">
        <v>-1</v>
      </c>
      <c r="Q353" s="561">
        <f>VLOOKUP(E353,Sheet3!$C:$AP,40,0)*10+IF(B353=1,0,0)+IF(B353=2,1,0)+IF(B353=3,2,0)+IF(B353=4,3,0)</f>
        <v>30104020</v>
      </c>
      <c r="R353" s="561" t="str">
        <f t="shared" ref="R353:R354" si="755">IF(H353=1,",1","")</f>
        <v>,1</v>
      </c>
      <c r="S353" s="561" t="str">
        <f t="shared" ref="S353:S356" si="756">IF(AND(H353=2,I353=1,J353="hp",L353=1,M353=2),",-1","")</f>
        <v/>
      </c>
      <c r="T353" s="561" t="str">
        <f t="shared" si="737"/>
        <v/>
      </c>
      <c r="U353" s="561" t="str">
        <f t="shared" ref="U353:U357" si="757">IF(AND(H353=2,I353=1,J353="hp,(hp/气血值)&lt;=0.2",L353=1,M353=3),"气血值*1006","")</f>
        <v/>
      </c>
      <c r="V353" s="561" t="str">
        <f t="shared" ref="V353:V356" si="758">IF(AND(H353=1,I353=0,J353=0,L353=1,M353=3),"-(hp*0.1)","")</f>
        <v/>
      </c>
    </row>
    <row r="354" spans="1:22" x14ac:dyDescent="0.25">
      <c r="A354" s="561">
        <v>1</v>
      </c>
      <c r="B354" s="561">
        <v>1</v>
      </c>
      <c r="C354" s="561" t="str">
        <f t="shared" si="753"/>
        <v>洛神踏雪步洛水寒1</v>
      </c>
      <c r="D354" s="35" t="s">
        <v>232</v>
      </c>
      <c r="E354" s="69" t="s">
        <v>234</v>
      </c>
      <c r="F354" s="69" t="s">
        <v>1390</v>
      </c>
      <c r="G354" s="69">
        <f>VLOOKUP(E354,Sheet3!$C:$AP,40,0)*100+IF(A354=1,0,0)+IF(A354=2,1,0)+IF(A354=3,2,0)+IF(A354=4,3,0)</f>
        <v>301040300</v>
      </c>
      <c r="H354" s="69">
        <v>1</v>
      </c>
      <c r="I354" s="69">
        <v>0</v>
      </c>
      <c r="J354" s="69">
        <v>0</v>
      </c>
      <c r="K354" s="69"/>
      <c r="L354" s="69">
        <v>1</v>
      </c>
      <c r="M354" s="69">
        <v>1</v>
      </c>
      <c r="N354" s="69" t="str">
        <f t="shared" si="754"/>
        <v>30104030,1</v>
      </c>
      <c r="O354" s="69">
        <v>0</v>
      </c>
      <c r="P354" s="69">
        <v>-1</v>
      </c>
      <c r="Q354" s="561">
        <f>VLOOKUP(E354,Sheet3!$C:$AP,40,0)*10+IF(B354=1,0,0)+IF(B354=2,1,0)+IF(B354=3,2,0)+IF(B354=4,3,0)</f>
        <v>30104030</v>
      </c>
      <c r="R354" s="561" t="str">
        <f t="shared" si="755"/>
        <v>,1</v>
      </c>
      <c r="S354" s="561" t="str">
        <f t="shared" si="756"/>
        <v/>
      </c>
      <c r="T354" s="561" t="str">
        <f t="shared" si="737"/>
        <v/>
      </c>
      <c r="U354" s="561" t="str">
        <f t="shared" si="757"/>
        <v/>
      </c>
      <c r="V354" s="561" t="str">
        <f t="shared" si="758"/>
        <v/>
      </c>
    </row>
    <row r="355" spans="1:22" x14ac:dyDescent="0.25">
      <c r="A355" s="561">
        <v>1</v>
      </c>
      <c r="B355" s="561">
        <v>1</v>
      </c>
      <c r="C355" s="561" t="str">
        <f t="shared" si="753"/>
        <v>洛神踏雪步罗袂掩涕1</v>
      </c>
      <c r="D355" s="35" t="s">
        <v>232</v>
      </c>
      <c r="E355" s="69" t="s">
        <v>235</v>
      </c>
      <c r="F355" s="69" t="s">
        <v>1391</v>
      </c>
      <c r="G355" s="69">
        <f>VLOOKUP(E355,Sheet3!$C:$AP,40,0)*100+IF(A355=1,0,0)+IF(A355=2,1,0)+IF(A355=3,2,0)+IF(A355=4,3,0)</f>
        <v>301040400</v>
      </c>
      <c r="H355" s="69">
        <v>6</v>
      </c>
      <c r="I355" s="69">
        <v>1</v>
      </c>
      <c r="J355" s="69">
        <v>30104010</v>
      </c>
      <c r="K355" s="69"/>
      <c r="L355" s="69">
        <v>1</v>
      </c>
      <c r="M355" s="69">
        <v>1</v>
      </c>
      <c r="N355" s="69" t="str">
        <f t="shared" si="754"/>
        <v>30104040,1</v>
      </c>
      <c r="O355" s="69">
        <v>0</v>
      </c>
      <c r="P355" s="69">
        <v>-1</v>
      </c>
      <c r="Q355" s="561">
        <f>VLOOKUP(E355,Sheet3!$C:$AP,40,0)*10+IF(B355=1,0,0)+IF(B355=2,1,0)+IF(B355=3,2,0)+IF(B355=4,3,0)</f>
        <v>30104040</v>
      </c>
      <c r="R355" s="561" t="str">
        <f>IF(H355=6,",1","")</f>
        <v>,1</v>
      </c>
      <c r="S355" s="561" t="str">
        <f t="shared" si="756"/>
        <v/>
      </c>
      <c r="T355" s="561" t="str">
        <f t="shared" ref="T355" si="759">IF(AND(H355=2,I355=1,J355="hp",L355=1,M355=1),",(最大气血-hp)/最大气血*100","")</f>
        <v/>
      </c>
      <c r="U355" s="561" t="str">
        <f t="shared" si="757"/>
        <v/>
      </c>
      <c r="V355" s="561" t="str">
        <f t="shared" si="758"/>
        <v/>
      </c>
    </row>
    <row r="356" spans="1:22" x14ac:dyDescent="0.25">
      <c r="A356" s="561">
        <v>2</v>
      </c>
      <c r="B356" s="561">
        <v>2</v>
      </c>
      <c r="C356" s="561" t="str">
        <f t="shared" si="753"/>
        <v>洛神踏雪步罗袂掩涕2</v>
      </c>
      <c r="D356" s="35" t="s">
        <v>232</v>
      </c>
      <c r="E356" s="69" t="s">
        <v>235</v>
      </c>
      <c r="F356" s="69" t="s">
        <v>1391</v>
      </c>
      <c r="G356" s="69">
        <f>VLOOKUP(E356,Sheet3!$C:$AP,40,0)*100+IF(A356=1,0,0)+IF(A356=2,1,0)+IF(A356=3,2,0)+IF(A356=4,3,0)</f>
        <v>301040401</v>
      </c>
      <c r="H356" s="69">
        <v>6</v>
      </c>
      <c r="I356" s="69">
        <v>1</v>
      </c>
      <c r="J356" s="69">
        <v>30104010</v>
      </c>
      <c r="K356" s="69"/>
      <c r="L356" s="69">
        <v>1</v>
      </c>
      <c r="M356" s="69">
        <v>1</v>
      </c>
      <c r="N356" s="69" t="str">
        <f t="shared" si="754"/>
        <v>30104041,1</v>
      </c>
      <c r="O356" s="69">
        <v>0</v>
      </c>
      <c r="P356" s="69">
        <v>-1</v>
      </c>
      <c r="Q356" s="561">
        <f>VLOOKUP(E356,Sheet3!$C:$AP,40,0)*10+IF(B356=1,0,0)+IF(B356=2,1,0)+IF(B356=3,2,0)+IF(B356=4,3,0)</f>
        <v>30104041</v>
      </c>
      <c r="R356" s="561" t="str">
        <f>IF(H356=6,",1","")</f>
        <v>,1</v>
      </c>
      <c r="S356" s="561" t="str">
        <f t="shared" si="756"/>
        <v/>
      </c>
      <c r="T356" s="561" t="str">
        <f t="shared" si="737"/>
        <v/>
      </c>
      <c r="U356" s="561" t="str">
        <f t="shared" si="757"/>
        <v/>
      </c>
      <c r="V356" s="561" t="str">
        <f t="shared" si="758"/>
        <v/>
      </c>
    </row>
    <row r="357" spans="1:22" x14ac:dyDescent="0.25">
      <c r="A357" s="561">
        <v>3</v>
      </c>
      <c r="B357" s="561">
        <v>3</v>
      </c>
      <c r="C357" s="561" t="str">
        <f t="shared" ref="C357" si="760">D357&amp;E357&amp;A357</f>
        <v>洛神踏雪步罗袂掩涕3</v>
      </c>
      <c r="D357" s="35" t="s">
        <v>232</v>
      </c>
      <c r="E357" s="69" t="s">
        <v>235</v>
      </c>
      <c r="F357" s="69" t="s">
        <v>1210</v>
      </c>
      <c r="G357" s="69">
        <f>VLOOKUP(E357,Sheet3!$C:$AP,40,0)*100+IF(A357=1,0,0)+IF(A357=2,1,0)+IF(A357=3,2,0)+IF(A357=4,3,0)</f>
        <v>301040402</v>
      </c>
      <c r="H357" s="69">
        <v>1</v>
      </c>
      <c r="I357" s="69">
        <v>0</v>
      </c>
      <c r="J357" s="69">
        <v>0</v>
      </c>
      <c r="K357" s="69"/>
      <c r="L357" s="69">
        <v>1</v>
      </c>
      <c r="M357" s="69">
        <v>1</v>
      </c>
      <c r="N357" s="69" t="str">
        <f t="shared" ref="N357" si="761">Q357&amp;R357&amp;S357&amp;T357&amp;U357&amp;V357</f>
        <v>30104042,1</v>
      </c>
      <c r="O357" s="69">
        <v>0</v>
      </c>
      <c r="P357" s="69">
        <v>-1</v>
      </c>
      <c r="Q357" s="561">
        <f>VLOOKUP(E357,Sheet3!$C:$AP,40,0)*10+IF(B357=1,0,0)+IF(B357=2,1,0)+IF(B357=3,2,0)+IF(B357=4,3,0)</f>
        <v>30104042</v>
      </c>
      <c r="R357" s="561" t="str">
        <f t="shared" ref="R357" si="762">IF(H357=1,",1","")</f>
        <v>,1</v>
      </c>
      <c r="S357" s="561" t="str">
        <f t="shared" ref="S357" si="763">IF(AND(H357=2,I357=1,J357="hp",L357=1,M357=2),",-1","")</f>
        <v/>
      </c>
      <c r="T357" s="561" t="str">
        <f t="shared" si="737"/>
        <v/>
      </c>
      <c r="U357" s="561" t="str">
        <f t="shared" si="757"/>
        <v/>
      </c>
      <c r="V357" s="561" t="str">
        <f t="shared" ref="V357" si="764">IF(AND(H357=1,I357=0,J357=0,L357=1,M357=3),"-(hp*0.1)","")</f>
        <v/>
      </c>
    </row>
    <row r="358" spans="1:22" x14ac:dyDescent="0.25">
      <c r="A358" s="561">
        <v>1</v>
      </c>
      <c r="B358" s="561">
        <v>1</v>
      </c>
      <c r="C358" s="561" t="str">
        <f t="shared" ref="C358:C369" si="765">D358&amp;E358&amp;A358</f>
        <v>洛神踏雪步暖玉生烟1</v>
      </c>
      <c r="D358" s="35" t="s">
        <v>232</v>
      </c>
      <c r="E358" s="69" t="s">
        <v>236</v>
      </c>
      <c r="F358" s="69" t="s">
        <v>1392</v>
      </c>
      <c r="G358" s="69">
        <f>VLOOKUP(E358,Sheet3!$C:$AP,40,0)*100+IF(A358=1,0,0)+IF(A358=2,1,0)+IF(A358=3,2,0)+IF(A358=4,3,0)</f>
        <v>301040500</v>
      </c>
      <c r="H358" s="69">
        <v>1</v>
      </c>
      <c r="I358" s="69">
        <v>0</v>
      </c>
      <c r="J358" s="69">
        <v>0</v>
      </c>
      <c r="K358" s="69"/>
      <c r="L358" s="69">
        <v>1</v>
      </c>
      <c r="M358" s="69">
        <v>1</v>
      </c>
      <c r="N358" s="69" t="str">
        <f t="shared" ref="N358:N364" si="766">Q358&amp;R358&amp;S358&amp;T358&amp;U358&amp;V358</f>
        <v>30104050,1</v>
      </c>
      <c r="O358" s="69">
        <v>0</v>
      </c>
      <c r="P358" s="69">
        <v>-1</v>
      </c>
      <c r="Q358" s="561">
        <f>VLOOKUP(E358,Sheet3!$C:$AP,40,0)*10+IF(B358=1,0,0)+IF(B358=2,1,0)+IF(B358=3,2,0)+IF(B358=4,3,0)</f>
        <v>30104050</v>
      </c>
      <c r="R358" s="561" t="str">
        <f t="shared" ref="R358" si="767">IF(H358=1,",1","")</f>
        <v>,1</v>
      </c>
      <c r="S358" s="561" t="str">
        <f t="shared" ref="S358:S361" si="768">IF(AND(H358=2,I358=1,J358="hp",L358=1,M358=2),",-1","")</f>
        <v/>
      </c>
      <c r="T358" s="561" t="str">
        <f t="shared" si="737"/>
        <v/>
      </c>
      <c r="U358" s="561" t="str">
        <f t="shared" ref="U358:U361" si="769">IF(AND(H358=2,I358=1,J358="hp,(hp/气血值)&lt;=0.2",L358=1,M358=3),"气血值*1006","")</f>
        <v/>
      </c>
      <c r="V358" s="561" t="str">
        <f t="shared" ref="V358:V362" si="770">IF(AND(H358=1,I358=0,J358=0,L358=1,M358=3),"-(hp*0.1)","")</f>
        <v/>
      </c>
    </row>
    <row r="359" spans="1:22" x14ac:dyDescent="0.25">
      <c r="A359" s="561">
        <v>1</v>
      </c>
      <c r="B359" s="561">
        <v>1</v>
      </c>
      <c r="C359" s="561" t="str">
        <f t="shared" ref="C359" si="771">D359&amp;E359&amp;A359</f>
        <v>洛神踏雪步哀逝异乡1</v>
      </c>
      <c r="D359" s="35" t="s">
        <v>232</v>
      </c>
      <c r="E359" s="168" t="s">
        <v>237</v>
      </c>
      <c r="F359" s="69" t="s">
        <v>1393</v>
      </c>
      <c r="G359" s="69">
        <f>VLOOKUP(E359,Sheet3!$C:$AP,40,0)*100+IF(A359=1,0,0)+IF(A359=2,1,0)+IF(A359=3,2,0)+IF(A359=4,3,0)</f>
        <v>301040600</v>
      </c>
      <c r="H359" s="69">
        <v>1</v>
      </c>
      <c r="I359" s="69">
        <v>0</v>
      </c>
      <c r="J359" s="69">
        <v>0</v>
      </c>
      <c r="K359" s="69"/>
      <c r="L359" s="69">
        <v>1</v>
      </c>
      <c r="M359" s="69">
        <v>19</v>
      </c>
      <c r="N359" s="69" t="s">
        <v>1394</v>
      </c>
      <c r="O359" s="69">
        <v>0</v>
      </c>
      <c r="P359" s="69">
        <v>-1</v>
      </c>
      <c r="Q359" s="561">
        <f>VLOOKUP(E359,Sheet3!$C:$AP,40,0)*10+IF(B359=1,0,0)+IF(B359=2,1,0)+IF(B359=3,2,0)+IF(B359=4,3,0)</f>
        <v>30104060</v>
      </c>
      <c r="R359" s="561" t="str">
        <f t="shared" ref="R359" si="772">IF(H359=1,",1","")</f>
        <v>,1</v>
      </c>
      <c r="S359" s="561" t="str">
        <f t="shared" ref="S359" si="773">IF(AND(H359=2,I359=1,J359="hp",L359=1,M359=2),",-1","")</f>
        <v/>
      </c>
      <c r="T359" s="561" t="str">
        <f t="shared" ref="T359" si="774">IF(AND(H359=2,I359=1,J359="hp",L359=1,M359=1),",(最大气血-hp)/最大气血*100","")</f>
        <v/>
      </c>
      <c r="U359" s="561" t="str">
        <f t="shared" ref="U359" si="775">IF(AND(H359=2,I359=1,J359="hp,(hp/气血值)&lt;=0.2",L359=1,M359=3),"气血值*1006","")</f>
        <v/>
      </c>
      <c r="V359" s="561" t="str">
        <f t="shared" ref="V359" si="776">IF(AND(H359=1,I359=0,J359=0,L359=1,M359=3),"-(hp*0.1)","")</f>
        <v/>
      </c>
    </row>
    <row r="360" spans="1:22" x14ac:dyDescent="0.25">
      <c r="A360" s="561">
        <v>1</v>
      </c>
      <c r="B360" s="561">
        <v>1</v>
      </c>
      <c r="C360" s="561" t="str">
        <f t="shared" si="765"/>
        <v>洛神踏雪步神宵蔽光1</v>
      </c>
      <c r="D360" s="35" t="s">
        <v>232</v>
      </c>
      <c r="E360" s="69" t="s">
        <v>238</v>
      </c>
      <c r="F360" s="69" t="s">
        <v>1395</v>
      </c>
      <c r="G360" s="69">
        <f>VLOOKUP(E360,Sheet3!$C:$AP,40,0)*100+IF(A360=1,0,0)+IF(A360=2,1,0)+IF(A360=3,2,0)+IF(A360=4,3,0)</f>
        <v>301040700</v>
      </c>
      <c r="H360" s="69">
        <v>6</v>
      </c>
      <c r="I360" s="69">
        <v>1</v>
      </c>
      <c r="J360" s="69">
        <v>30104010</v>
      </c>
      <c r="K360" s="69"/>
      <c r="L360" s="69">
        <v>1</v>
      </c>
      <c r="M360" s="69">
        <v>1</v>
      </c>
      <c r="N360" s="69" t="str">
        <f t="shared" si="766"/>
        <v>30104070,1</v>
      </c>
      <c r="O360" s="69">
        <v>0</v>
      </c>
      <c r="P360" s="69">
        <v>-1</v>
      </c>
      <c r="Q360" s="561">
        <f>VLOOKUP(E360,Sheet3!$C:$AP,40,0)*10+IF(B360=1,0,0)+IF(B360=2,1,0)+IF(B360=3,2,0)+IF(B360=4,3,0)</f>
        <v>30104070</v>
      </c>
      <c r="R360" s="561" t="str">
        <f>IF(H360=6,",1","")</f>
        <v>,1</v>
      </c>
      <c r="S360" s="561" t="str">
        <f t="shared" si="768"/>
        <v/>
      </c>
      <c r="T360" s="561" t="str">
        <f t="shared" ref="T360" si="777">IF(AND(H360=2,I360=1,J360="hp",L360=1,M360=1),",(最大气血-hp)/最大气血*100","")</f>
        <v/>
      </c>
      <c r="U360" s="561" t="str">
        <f t="shared" si="769"/>
        <v/>
      </c>
      <c r="V360" s="561" t="str">
        <f t="shared" si="770"/>
        <v/>
      </c>
    </row>
    <row r="361" spans="1:22" x14ac:dyDescent="0.25">
      <c r="A361" s="561">
        <v>2</v>
      </c>
      <c r="B361" s="561">
        <v>2</v>
      </c>
      <c r="C361" s="561" t="str">
        <f t="shared" si="765"/>
        <v>洛神踏雪步神宵蔽光2</v>
      </c>
      <c r="D361" s="35" t="s">
        <v>232</v>
      </c>
      <c r="E361" s="69" t="s">
        <v>238</v>
      </c>
      <c r="F361" s="69" t="s">
        <v>1395</v>
      </c>
      <c r="G361" s="69">
        <f>VLOOKUP(E361,Sheet3!$C:$AP,40,0)*100+IF(A361=1,0,0)+IF(A361=2,1,0)+IF(A361=3,2,0)+IF(A361=4,3,0)</f>
        <v>301040701</v>
      </c>
      <c r="H361" s="69">
        <v>6</v>
      </c>
      <c r="I361" s="69">
        <v>1</v>
      </c>
      <c r="J361" s="69">
        <v>30104010</v>
      </c>
      <c r="K361" s="69"/>
      <c r="L361" s="69">
        <v>1</v>
      </c>
      <c r="M361" s="69">
        <v>1</v>
      </c>
      <c r="N361" s="69" t="str">
        <f t="shared" si="766"/>
        <v>30104071,1</v>
      </c>
      <c r="O361" s="69">
        <v>0</v>
      </c>
      <c r="P361" s="69">
        <v>-1</v>
      </c>
      <c r="Q361" s="561">
        <f>VLOOKUP(E361,Sheet3!$C:$AP,40,0)*10+IF(B361=1,0,0)+IF(B361=2,1,0)+IF(B361=3,2,0)+IF(B361=4,3,0)</f>
        <v>30104071</v>
      </c>
      <c r="R361" s="561" t="str">
        <f>IF(H361=6,",1","")</f>
        <v>,1</v>
      </c>
      <c r="S361" s="561" t="str">
        <f t="shared" si="768"/>
        <v/>
      </c>
      <c r="T361" s="561" t="str">
        <f t="shared" si="737"/>
        <v/>
      </c>
      <c r="U361" s="561" t="str">
        <f t="shared" si="769"/>
        <v/>
      </c>
      <c r="V361" s="561" t="str">
        <f t="shared" si="770"/>
        <v/>
      </c>
    </row>
    <row r="362" spans="1:22" x14ac:dyDescent="0.25">
      <c r="A362" s="561">
        <v>3</v>
      </c>
      <c r="B362" s="561">
        <v>3</v>
      </c>
      <c r="C362" s="561" t="str">
        <f t="shared" si="765"/>
        <v>洛神踏雪步神宵蔽光3</v>
      </c>
      <c r="D362" s="35" t="s">
        <v>232</v>
      </c>
      <c r="E362" s="69" t="s">
        <v>238</v>
      </c>
      <c r="F362" s="69" t="s">
        <v>1210</v>
      </c>
      <c r="G362" s="69">
        <f>VLOOKUP(E362,Sheet3!$C:$AP,40,0)*100+IF(A362=1,0,0)+IF(A362=2,1,0)+IF(A362=3,2,0)+IF(A362=4,3,0)</f>
        <v>301040702</v>
      </c>
      <c r="H362" s="69">
        <v>1</v>
      </c>
      <c r="I362" s="69">
        <v>0</v>
      </c>
      <c r="J362" s="69">
        <v>0</v>
      </c>
      <c r="K362" s="69"/>
      <c r="L362" s="69">
        <v>1</v>
      </c>
      <c r="M362" s="69">
        <v>1</v>
      </c>
      <c r="N362" s="69" t="str">
        <f t="shared" si="766"/>
        <v>30104072,1</v>
      </c>
      <c r="O362" s="69">
        <v>0</v>
      </c>
      <c r="P362" s="69">
        <v>-1</v>
      </c>
      <c r="Q362" s="561">
        <f>VLOOKUP(E362,Sheet3!$C:$AP,40,0)*10+IF(B362=1,0,0)+IF(B362=2,1,0)+IF(B362=3,2,0)+IF(B362=4,3,0)</f>
        <v>30104072</v>
      </c>
      <c r="R362" s="561" t="str">
        <f t="shared" ref="R362" si="778">IF(H362=1,",1","")</f>
        <v>,1</v>
      </c>
      <c r="S362" s="561"/>
      <c r="T362" s="561" t="str">
        <f t="shared" si="737"/>
        <v/>
      </c>
      <c r="U362" s="561" t="str">
        <f t="shared" ref="U362:U369" si="779">IF(AND(H362=2,I362=1,J362="hp,(hp/气血值)&lt;=0.2",L362=1,M362=3),"气血值*1006","")</f>
        <v/>
      </c>
      <c r="V362" s="561" t="str">
        <f t="shared" si="770"/>
        <v/>
      </c>
    </row>
    <row r="363" spans="1:22" x14ac:dyDescent="0.25">
      <c r="A363" s="561">
        <v>1</v>
      </c>
      <c r="B363" s="561">
        <v>1</v>
      </c>
      <c r="C363" s="561" t="str">
        <f t="shared" si="765"/>
        <v>洛神踏雪步鸣玉鸾偕1</v>
      </c>
      <c r="D363" s="35" t="s">
        <v>232</v>
      </c>
      <c r="E363" s="168" t="s">
        <v>239</v>
      </c>
      <c r="F363" s="69" t="s">
        <v>1396</v>
      </c>
      <c r="G363" s="69">
        <f>VLOOKUP(E363,Sheet3!$C:$AP,40,0)*100+IF(A363=1,0,0)+IF(A363=2,1,0)+IF(A363=3,2,0)+IF(A363=4,3,0)</f>
        <v>301040800</v>
      </c>
      <c r="H363" s="69">
        <v>3</v>
      </c>
      <c r="I363" s="69">
        <v>1</v>
      </c>
      <c r="J363" s="69" t="s">
        <v>1165</v>
      </c>
      <c r="K363" s="69" t="s">
        <v>1397</v>
      </c>
      <c r="L363" s="69">
        <v>1</v>
      </c>
      <c r="M363" s="69">
        <v>1</v>
      </c>
      <c r="N363" s="69" t="str">
        <f t="shared" si="766"/>
        <v>30104080,1</v>
      </c>
      <c r="O363" s="69">
        <v>0</v>
      </c>
      <c r="P363" s="69">
        <v>-1</v>
      </c>
      <c r="Q363" s="561">
        <f>VLOOKUP(E363,Sheet3!$C:$AP,40,0)*10+IF(B363=1,0,0)+IF(B363=2,1,0)+IF(B363=3,2,0)+IF(B363=4,3,0)</f>
        <v>30104080</v>
      </c>
      <c r="R363" s="561" t="str">
        <f>IF(H363=3,",1","")</f>
        <v>,1</v>
      </c>
      <c r="S363" s="561" t="str">
        <f t="shared" ref="S363:S364" si="780">IF(AND(H363=2,I363=1,J363="hp",L363=1,M363=2),",-1","")</f>
        <v/>
      </c>
      <c r="T363" s="561" t="str">
        <f t="shared" ref="T363:T366" si="781">IF(AND(H363=2,I363=1,J363="hp",L363=1,M363=1),",(最大气血-hp)/最大气血*100","")</f>
        <v/>
      </c>
      <c r="U363" s="561" t="str">
        <f t="shared" si="779"/>
        <v/>
      </c>
      <c r="V363" s="561" t="str">
        <f t="shared" ref="V363:V369" si="782">IF(AND(H363=1,I363=0,J363=0,L363=1,M363=3),"-(hp*0.1)","")</f>
        <v/>
      </c>
    </row>
    <row r="364" spans="1:22" x14ac:dyDescent="0.25">
      <c r="A364" s="561">
        <v>1</v>
      </c>
      <c r="B364" s="561">
        <v>1</v>
      </c>
      <c r="C364" s="561" t="str">
        <f t="shared" si="765"/>
        <v>洛神踏雪步飘摇仿佛1</v>
      </c>
      <c r="D364" s="35" t="s">
        <v>232</v>
      </c>
      <c r="E364" s="168" t="s">
        <v>240</v>
      </c>
      <c r="F364" s="69"/>
      <c r="G364" s="69">
        <f>VLOOKUP(E364,Sheet3!$C:$AP,40,0)*100+IF(A364=1,0,0)+IF(A364=2,1,0)+IF(A364=3,2,0)+IF(A364=4,3,0)</f>
        <v>301040900</v>
      </c>
      <c r="H364" s="69">
        <v>1</v>
      </c>
      <c r="I364" s="69">
        <v>0</v>
      </c>
      <c r="J364" s="69">
        <v>0</v>
      </c>
      <c r="K364" s="69"/>
      <c r="L364" s="69">
        <v>1</v>
      </c>
      <c r="M364" s="69">
        <v>1</v>
      </c>
      <c r="N364" s="69" t="str">
        <f t="shared" si="766"/>
        <v>30104090,1</v>
      </c>
      <c r="O364" s="69">
        <v>0</v>
      </c>
      <c r="P364" s="69">
        <v>-1</v>
      </c>
      <c r="Q364" s="561">
        <f>VLOOKUP(E364,Sheet3!$C:$AP,40,0)*10+IF(B364=1,0,0)+IF(B364=2,1,0)+IF(B364=3,2,0)+IF(B364=4,3,0)</f>
        <v>30104090</v>
      </c>
      <c r="R364" s="561" t="str">
        <f t="shared" ref="R364:R366" si="783">IF(H364=1,",1","")</f>
        <v>,1</v>
      </c>
      <c r="S364" s="561" t="str">
        <f t="shared" si="780"/>
        <v/>
      </c>
      <c r="T364" s="561" t="str">
        <f t="shared" si="781"/>
        <v/>
      </c>
      <c r="U364" s="561" t="str">
        <f t="shared" si="779"/>
        <v/>
      </c>
      <c r="V364" s="561" t="str">
        <f t="shared" si="782"/>
        <v/>
      </c>
    </row>
    <row r="365" spans="1:22" x14ac:dyDescent="0.25">
      <c r="A365" s="561">
        <v>1</v>
      </c>
      <c r="B365" s="561">
        <v>1</v>
      </c>
      <c r="C365" s="561" t="str">
        <f t="shared" ref="C365:C366" si="784">D365&amp;E365&amp;A365</f>
        <v>洛神踏雪步寒玉暖1</v>
      </c>
      <c r="D365" s="35" t="s">
        <v>232</v>
      </c>
      <c r="E365" s="69" t="s">
        <v>1019</v>
      </c>
      <c r="F365" s="69" t="s">
        <v>1210</v>
      </c>
      <c r="G365" s="69">
        <f>VLOOKUP(E365,Sheet3!$C:$AP,40,0)*100+IF(A365=1,0,0)+IF(A365=2,1,0)+IF(A365=3,2,0)+IF(A365=4,3,0)</f>
        <v>301041000</v>
      </c>
      <c r="H365" s="69">
        <v>1</v>
      </c>
      <c r="I365" s="69">
        <v>0</v>
      </c>
      <c r="J365" s="69">
        <v>0</v>
      </c>
      <c r="K365" s="69"/>
      <c r="L365" s="69">
        <v>1</v>
      </c>
      <c r="M365" s="69">
        <v>1</v>
      </c>
      <c r="N365" s="69" t="str">
        <f t="shared" ref="N365:N366" si="785">Q365&amp;R365&amp;S365&amp;T365&amp;U365&amp;V365</f>
        <v>30104100,1</v>
      </c>
      <c r="O365" s="69">
        <v>0</v>
      </c>
      <c r="P365" s="69">
        <v>-1</v>
      </c>
      <c r="Q365" s="561">
        <f>VLOOKUP(E365,Sheet3!$C:$AP,40,0)*10+IF(B365=1,0,0)+IF(B365=2,1,0)+IF(B365=3,2,0)+IF(B365=4,3,0)</f>
        <v>30104100</v>
      </c>
      <c r="R365" s="561" t="str">
        <f t="shared" si="783"/>
        <v>,1</v>
      </c>
      <c r="S365" s="561"/>
      <c r="T365" s="561" t="str">
        <f t="shared" si="781"/>
        <v/>
      </c>
      <c r="U365" s="561" t="str">
        <f t="shared" ref="U365:U366" si="786">IF(AND(H365=2,I365=1,J365="hp,(hp/气血值)&lt;=0.2",L365=1,M365=3),"气血值*1006","")</f>
        <v/>
      </c>
      <c r="V365" s="561" t="str">
        <f t="shared" si="782"/>
        <v/>
      </c>
    </row>
    <row r="366" spans="1:22" x14ac:dyDescent="0.25">
      <c r="A366" s="561">
        <v>1</v>
      </c>
      <c r="B366" s="561">
        <v>1</v>
      </c>
      <c r="C366" s="561" t="str">
        <f t="shared" si="784"/>
        <v>洛神踏雪步独蹁跹1</v>
      </c>
      <c r="D366" s="35" t="s">
        <v>232</v>
      </c>
      <c r="E366" s="69" t="s">
        <v>1020</v>
      </c>
      <c r="F366" s="69" t="s">
        <v>1398</v>
      </c>
      <c r="G366" s="69">
        <f>VLOOKUP(E366,Sheet3!$C:$AP,40,0)*100+IF(A366=1,0,0)+IF(A366=2,1,0)+IF(A366=3,2,0)+IF(A366=4,3,0)</f>
        <v>301041100</v>
      </c>
      <c r="H366" s="69">
        <v>1</v>
      </c>
      <c r="I366" s="69">
        <v>0</v>
      </c>
      <c r="J366" s="69">
        <v>0</v>
      </c>
      <c r="K366" s="69"/>
      <c r="L366" s="69">
        <v>1</v>
      </c>
      <c r="M366" s="69">
        <v>1</v>
      </c>
      <c r="N366" s="69" t="str">
        <f t="shared" si="785"/>
        <v>30104110,1</v>
      </c>
      <c r="O366" s="69">
        <v>0</v>
      </c>
      <c r="P366" s="69">
        <v>-1</v>
      </c>
      <c r="Q366" s="561">
        <f>VLOOKUP(E366,Sheet3!$C:$AP,40,0)*10+IF(B366=1,0,0)+IF(B366=2,1,0)+IF(B366=3,2,0)+IF(B366=4,3,0)</f>
        <v>30104110</v>
      </c>
      <c r="R366" s="561" t="str">
        <f t="shared" si="783"/>
        <v>,1</v>
      </c>
      <c r="S366" s="561" t="str">
        <f t="shared" ref="S366" si="787">IF(AND(H366=2,I366=1,J366="hp",L366=1,M366=2),",-1","")</f>
        <v/>
      </c>
      <c r="T366" s="561" t="str">
        <f t="shared" si="781"/>
        <v/>
      </c>
      <c r="U366" s="561" t="str">
        <f t="shared" si="786"/>
        <v/>
      </c>
      <c r="V366" s="561" t="str">
        <f t="shared" si="782"/>
        <v/>
      </c>
    </row>
    <row r="367" spans="1:22" s="556" customFormat="1" x14ac:dyDescent="0.25">
      <c r="A367" s="584">
        <v>1</v>
      </c>
      <c r="B367" s="584">
        <v>1</v>
      </c>
      <c r="C367" s="584" t="str">
        <f t="shared" si="765"/>
        <v>晴梅花步如香故1</v>
      </c>
      <c r="D367" s="660" t="s">
        <v>223</v>
      </c>
      <c r="E367" s="616" t="s">
        <v>224</v>
      </c>
      <c r="F367" s="616" t="s">
        <v>1399</v>
      </c>
      <c r="G367" s="616">
        <f>VLOOKUP(E367,Sheet3!$C:$AP,40,0)*100+IF(A367=1,0,0)+IF(A367=2,1,0)+IF(A367=3,2,0)+IF(A367=4,3,0)</f>
        <v>301050100</v>
      </c>
      <c r="H367" s="616">
        <v>2</v>
      </c>
      <c r="I367" s="616">
        <v>1</v>
      </c>
      <c r="J367" s="616" t="s">
        <v>1169</v>
      </c>
      <c r="K367" s="616"/>
      <c r="L367" s="616">
        <v>1</v>
      </c>
      <c r="M367" s="616">
        <v>2</v>
      </c>
      <c r="N367" s="616" t="str">
        <f t="shared" ref="N367" si="788">Q367&amp;R367&amp;S367&amp;T367&amp;U367&amp;V367</f>
        <v>30105010,-1</v>
      </c>
      <c r="O367" s="616">
        <v>0</v>
      </c>
      <c r="P367" s="616">
        <v>-1</v>
      </c>
      <c r="Q367" s="561">
        <v>30105010</v>
      </c>
      <c r="R367" s="561" t="str">
        <f t="shared" ref="R367" si="789">IF(H367=1,",1","")</f>
        <v/>
      </c>
      <c r="S367" s="561" t="str">
        <f t="shared" ref="S367:S369" si="790">IF(AND(H367=2,I367=1,J367="hp",L367=1,M367=2),",-1","")</f>
        <v>,-1</v>
      </c>
      <c r="T367" s="696" t="str">
        <f>IF(AND(H367=2,I367=1,J367="hp",L367=1,M367=1),",-1","")</f>
        <v/>
      </c>
      <c r="U367" s="696" t="str">
        <f t="shared" si="779"/>
        <v/>
      </c>
      <c r="V367" s="696" t="str">
        <f t="shared" si="782"/>
        <v/>
      </c>
    </row>
    <row r="368" spans="1:22" s="556" customFormat="1" x14ac:dyDescent="0.25">
      <c r="A368" s="584">
        <v>2</v>
      </c>
      <c r="B368" s="584">
        <v>0</v>
      </c>
      <c r="C368" s="584" t="str">
        <f t="shared" si="765"/>
        <v>晴梅花步如香故2</v>
      </c>
      <c r="D368" s="660" t="s">
        <v>223</v>
      </c>
      <c r="E368" s="616" t="s">
        <v>224</v>
      </c>
      <c r="F368" s="616" t="s">
        <v>1400</v>
      </c>
      <c r="G368" s="616">
        <f>VLOOKUP(E368,Sheet3!$C:$AP,40,0)*100+IF(A368=1,0,0)+IF(A368=2,1,0)+IF(A368=3,2,0)+IF(A368=4,3,0)</f>
        <v>301050101</v>
      </c>
      <c r="H368" s="616">
        <v>2</v>
      </c>
      <c r="I368" s="616">
        <v>1</v>
      </c>
      <c r="J368" s="616" t="s">
        <v>1169</v>
      </c>
      <c r="K368" s="616"/>
      <c r="L368" s="616">
        <v>1</v>
      </c>
      <c r="M368" s="616">
        <v>1</v>
      </c>
      <c r="N368" s="616" t="s">
        <v>1401</v>
      </c>
      <c r="O368" s="616">
        <v>0</v>
      </c>
      <c r="P368" s="616">
        <v>-1</v>
      </c>
      <c r="Q368" s="696">
        <f>VLOOKUP(E368,Sheet3!$C:$AP,40,0)*10+IF(B368=1,0,0)+IF(B368=2,1,0)+IF(B368=3,2,0)+IF(B368=4,3,0)</f>
        <v>30105010</v>
      </c>
      <c r="R368" s="696" t="str">
        <f>IF(H368=2,",1","")</f>
        <v>,1</v>
      </c>
      <c r="S368" s="696" t="str">
        <f t="shared" si="790"/>
        <v/>
      </c>
      <c r="T368" s="696" t="str">
        <f t="shared" ref="T368:T373" si="791">IF(AND(H368=2,I368=1,J368="hp",L368=1,M368=1),",(最大气血-hp)/最大气血*100","")</f>
        <v>,(最大气血-hp)/最大气血*100</v>
      </c>
      <c r="U368" s="696" t="str">
        <f t="shared" si="779"/>
        <v/>
      </c>
      <c r="V368" s="696" t="str">
        <f t="shared" si="782"/>
        <v/>
      </c>
    </row>
    <row r="369" spans="1:22" s="556" customFormat="1" x14ac:dyDescent="0.25">
      <c r="A369" s="584">
        <v>3</v>
      </c>
      <c r="B369" s="584">
        <v>2</v>
      </c>
      <c r="C369" s="584" t="str">
        <f t="shared" si="765"/>
        <v>晴梅花步如香故3</v>
      </c>
      <c r="D369" s="660" t="s">
        <v>223</v>
      </c>
      <c r="E369" s="616" t="s">
        <v>224</v>
      </c>
      <c r="F369" s="616" t="s">
        <v>1402</v>
      </c>
      <c r="G369" s="616">
        <f>VLOOKUP(E369,Sheet3!$C:$AP,40,0)*100+IF(A369=1,0,0)+IF(A369=2,1,0)+IF(A369=3,2,0)+IF(A369=4,3,0)</f>
        <v>301050102</v>
      </c>
      <c r="H369" s="616">
        <v>1</v>
      </c>
      <c r="I369" s="616">
        <v>0</v>
      </c>
      <c r="J369" s="616">
        <v>0</v>
      </c>
      <c r="K369" s="616"/>
      <c r="L369" s="616">
        <v>1</v>
      </c>
      <c r="M369" s="616">
        <v>1</v>
      </c>
      <c r="N369" s="616" t="str">
        <f t="shared" ref="N369" si="792">Q369&amp;R369&amp;S369&amp;T369&amp;U369&amp;V369</f>
        <v>30105011,1</v>
      </c>
      <c r="O369" s="616">
        <v>0</v>
      </c>
      <c r="P369" s="616">
        <v>-1</v>
      </c>
      <c r="Q369" s="561">
        <f>VLOOKUP(E369,Sheet3!$C:$AP,40,0)*10+IF(B369=1,0,0)+IF(B369=2,1,0)+IF(B369=3,2,0)+IF(B369=4,3,0)</f>
        <v>30105011</v>
      </c>
      <c r="R369" s="561" t="str">
        <f t="shared" ref="R369:R370" si="793">IF(H369=1,",1","")</f>
        <v>,1</v>
      </c>
      <c r="S369" s="696" t="str">
        <f t="shared" si="790"/>
        <v/>
      </c>
      <c r="T369" s="696" t="str">
        <f t="shared" si="791"/>
        <v/>
      </c>
      <c r="U369" s="696" t="str">
        <f t="shared" si="779"/>
        <v/>
      </c>
      <c r="V369" s="696" t="str">
        <f t="shared" si="782"/>
        <v/>
      </c>
    </row>
    <row r="370" spans="1:22" x14ac:dyDescent="0.25">
      <c r="A370" s="561">
        <v>1</v>
      </c>
      <c r="B370" s="561">
        <v>1</v>
      </c>
      <c r="C370" s="561" t="str">
        <f t="shared" ref="C370:C373" si="794">D370&amp;E370&amp;A370</f>
        <v>晴梅花步群芳任妒1</v>
      </c>
      <c r="D370" s="210" t="s">
        <v>223</v>
      </c>
      <c r="E370" s="323" t="s">
        <v>225</v>
      </c>
      <c r="F370" s="323" t="s">
        <v>1403</v>
      </c>
      <c r="G370" s="323">
        <f>VLOOKUP(E370,Sheet3!$C:$AP,40,0)*100+IF(A370=1,0,0)+IF(A370=2,1,0)+IF(A370=3,2,0)+IF(A370=4,3,0)</f>
        <v>301050200</v>
      </c>
      <c r="H370" s="323">
        <v>1</v>
      </c>
      <c r="I370" s="323">
        <v>0</v>
      </c>
      <c r="J370" s="323">
        <v>0</v>
      </c>
      <c r="K370" s="323"/>
      <c r="L370" s="323">
        <v>1</v>
      </c>
      <c r="M370" s="323">
        <v>1</v>
      </c>
      <c r="N370" s="323" t="str">
        <f t="shared" ref="N370" si="795">Q370&amp;R370&amp;S370&amp;T370&amp;U370&amp;V370</f>
        <v>30105020,1</v>
      </c>
      <c r="O370" s="323">
        <v>0</v>
      </c>
      <c r="P370" s="323">
        <v>-1</v>
      </c>
      <c r="Q370" s="561">
        <f>VLOOKUP(E370,Sheet3!$C:$AP,40,0)*10+IF(B370=1,0,0)+IF(B370=2,1,0)+IF(B370=3,2,0)+IF(B370=4,3,0)</f>
        <v>30105020</v>
      </c>
      <c r="R370" s="561" t="str">
        <f t="shared" si="793"/>
        <v>,1</v>
      </c>
      <c r="S370" s="561" t="str">
        <f t="shared" ref="S370" si="796">IF(AND(H370=2,I370=1,J370="hp",L370=1,M370=2),",-1","")</f>
        <v/>
      </c>
      <c r="T370" s="561" t="str">
        <f t="shared" si="791"/>
        <v/>
      </c>
      <c r="U370" s="561" t="str">
        <f t="shared" ref="U370:U373" si="797">IF(AND(H370=2,I370=1,J370="hp,(hp/气血值)&lt;=0.2",L370=1,M370=3),"气血值*1006","")</f>
        <v/>
      </c>
      <c r="V370" s="561" t="str">
        <f t="shared" ref="V370:V373" si="798">IF(AND(H370=1,I370=0,J370=0,L370=1,M370=3),"-(hp*0.1)","")</f>
        <v/>
      </c>
    </row>
    <row r="371" spans="1:22" x14ac:dyDescent="0.25">
      <c r="A371" s="561">
        <v>1</v>
      </c>
      <c r="B371" s="561">
        <v>1</v>
      </c>
      <c r="C371" s="561" t="str">
        <f t="shared" si="794"/>
        <v>晴梅花步独寒归1</v>
      </c>
      <c r="D371" s="210" t="s">
        <v>223</v>
      </c>
      <c r="E371" s="323" t="s">
        <v>226</v>
      </c>
      <c r="F371" s="323" t="s">
        <v>1404</v>
      </c>
      <c r="G371" s="323">
        <f>VLOOKUP(E371,Sheet3!$C:$AP,40,0)*100+IF(A371=1,0,0)+IF(A371=2,1,0)+IF(A371=3,2,0)+IF(A371=4,3,0)</f>
        <v>301050300</v>
      </c>
      <c r="H371" s="323">
        <v>1</v>
      </c>
      <c r="I371" s="323">
        <v>0</v>
      </c>
      <c r="J371" s="323">
        <v>0</v>
      </c>
      <c r="K371" s="323"/>
      <c r="L371" s="323">
        <v>1</v>
      </c>
      <c r="M371" s="323">
        <v>1</v>
      </c>
      <c r="N371" s="323" t="str">
        <f t="shared" ref="N371" si="799">Q371&amp;R371&amp;S371&amp;T371&amp;U371&amp;V371</f>
        <v>30105030,1</v>
      </c>
      <c r="O371" s="323">
        <v>0</v>
      </c>
      <c r="P371" s="323">
        <v>-1</v>
      </c>
      <c r="Q371" s="561">
        <f>VLOOKUP(E371,Sheet3!$C:$AP,40,0)*10+IF(B371=1,0,0)+IF(B371=2,1,0)+IF(B371=3,2,0)+IF(B371=4,3,0)</f>
        <v>30105030</v>
      </c>
      <c r="R371" s="561" t="str">
        <f t="shared" ref="R371" si="800">IF(H371=1,",1","")</f>
        <v>,1</v>
      </c>
      <c r="S371" s="561"/>
      <c r="T371" s="561" t="str">
        <f t="shared" si="791"/>
        <v/>
      </c>
      <c r="U371" s="561" t="str">
        <f t="shared" si="797"/>
        <v/>
      </c>
      <c r="V371" s="561" t="str">
        <f t="shared" si="798"/>
        <v/>
      </c>
    </row>
    <row r="372" spans="1:22" s="556" customFormat="1" x14ac:dyDescent="0.25">
      <c r="A372" s="584">
        <v>1</v>
      </c>
      <c r="B372" s="584">
        <v>1</v>
      </c>
      <c r="C372" s="584" t="str">
        <f t="shared" si="794"/>
        <v>晴梅花步暗香盖雪1</v>
      </c>
      <c r="D372" s="660" t="s">
        <v>223</v>
      </c>
      <c r="E372" s="616" t="s">
        <v>227</v>
      </c>
      <c r="F372" s="616" t="s">
        <v>1402</v>
      </c>
      <c r="G372" s="616">
        <f>VLOOKUP(E372,Sheet3!$C:$AP,40,0)*100+IF(A372=1,0,0)+IF(A372=2,1,0)+IF(A372=3,2,0)+IF(A372=4,3,0)</f>
        <v>301050400</v>
      </c>
      <c r="H372" s="616">
        <v>1</v>
      </c>
      <c r="I372" s="616">
        <v>0</v>
      </c>
      <c r="J372" s="616">
        <v>0</v>
      </c>
      <c r="K372" s="616"/>
      <c r="L372" s="616">
        <v>1</v>
      </c>
      <c r="M372" s="616">
        <v>1</v>
      </c>
      <c r="N372" s="616" t="str">
        <f t="shared" ref="N372:N373" si="801">Q372&amp;R372&amp;S372&amp;T372&amp;U372&amp;V372</f>
        <v>30105040,1</v>
      </c>
      <c r="O372" s="616">
        <v>0</v>
      </c>
      <c r="P372" s="616">
        <v>-1</v>
      </c>
      <c r="Q372" s="561">
        <f>VLOOKUP(E372,Sheet3!$C:$AP,40,0)*10+IF(B372=1,0,0)+IF(B372=2,1,0)+IF(B372=3,2,0)+IF(B372=4,3,0)</f>
        <v>30105040</v>
      </c>
      <c r="R372" s="561" t="str">
        <f t="shared" ref="R372:R373" si="802">IF(H372=1,",1","")</f>
        <v>,1</v>
      </c>
      <c r="S372" s="696" t="str">
        <f>IF(AND(H372=2,I372=1,J372="hp",L372=1,M372=2),",-1","")</f>
        <v/>
      </c>
      <c r="T372" s="696" t="str">
        <f t="shared" si="791"/>
        <v/>
      </c>
      <c r="U372" s="696" t="str">
        <f t="shared" si="797"/>
        <v/>
      </c>
      <c r="V372" s="696" t="str">
        <f t="shared" si="798"/>
        <v/>
      </c>
    </row>
    <row r="373" spans="1:22" x14ac:dyDescent="0.25">
      <c r="A373" s="561">
        <v>1</v>
      </c>
      <c r="B373" s="561">
        <v>1</v>
      </c>
      <c r="C373" s="561" t="str">
        <f t="shared" si="794"/>
        <v>晴梅花步寒梅缀枝1</v>
      </c>
      <c r="D373" s="210" t="s">
        <v>223</v>
      </c>
      <c r="E373" s="323" t="s">
        <v>228</v>
      </c>
      <c r="F373" s="323" t="s">
        <v>1405</v>
      </c>
      <c r="G373" s="323">
        <f>VLOOKUP(E373,Sheet3!$C:$AP,40,0)*100+IF(A373=1,0,0)+IF(A373=2,1,0)+IF(A373=3,2,0)+IF(A373=4,3,0)</f>
        <v>301050500</v>
      </c>
      <c r="H373" s="323">
        <v>1</v>
      </c>
      <c r="I373" s="323">
        <v>0</v>
      </c>
      <c r="J373" s="323">
        <v>0</v>
      </c>
      <c r="K373" s="323"/>
      <c r="L373" s="323">
        <v>1</v>
      </c>
      <c r="M373" s="323">
        <v>1</v>
      </c>
      <c r="N373" s="323" t="str">
        <f t="shared" si="801"/>
        <v>30105050,1</v>
      </c>
      <c r="O373" s="323">
        <v>0</v>
      </c>
      <c r="P373" s="323">
        <v>-1</v>
      </c>
      <c r="Q373" s="561">
        <f>VLOOKUP(E373,Sheet3!$C:$AP,40,0)*10+IF(B373=1,0,0)+IF(B373=2,1,0)+IF(B373=3,2,0)+IF(B373=4,3,0)</f>
        <v>30105050</v>
      </c>
      <c r="R373" s="561" t="str">
        <f t="shared" si="802"/>
        <v>,1</v>
      </c>
      <c r="S373" s="561" t="str">
        <f>IF(AND(H373=2,I373=1,J373="hp",L373=1,M373=2),",-1","")</f>
        <v/>
      </c>
      <c r="T373" s="561" t="str">
        <f t="shared" si="791"/>
        <v/>
      </c>
      <c r="U373" s="561" t="str">
        <f t="shared" si="797"/>
        <v/>
      </c>
      <c r="V373" s="561" t="str">
        <f t="shared" si="798"/>
        <v/>
      </c>
    </row>
    <row r="374" spans="1:22" x14ac:dyDescent="0.25">
      <c r="A374" s="561">
        <v>1</v>
      </c>
      <c r="B374" s="561">
        <v>1</v>
      </c>
      <c r="C374" s="561" t="str">
        <f t="shared" ref="C374:C375" si="803">D374&amp;E374&amp;A374</f>
        <v>晴梅花步傲骨梅十1</v>
      </c>
      <c r="D374" s="210" t="s">
        <v>223</v>
      </c>
      <c r="E374" s="245" t="s">
        <v>229</v>
      </c>
      <c r="F374" s="323" t="s">
        <v>1406</v>
      </c>
      <c r="G374" s="323">
        <f>VLOOKUP(E374,Sheet3!$C:$AP,40,0)*100+IF(A374=1,0,0)+IF(A374=2,1,0)+IF(A374=3,2,0)+IF(A374=4,3,0)</f>
        <v>301050600</v>
      </c>
      <c r="H374" s="323">
        <v>1</v>
      </c>
      <c r="I374" s="323">
        <v>0</v>
      </c>
      <c r="J374" s="323">
        <v>0</v>
      </c>
      <c r="K374" s="323"/>
      <c r="L374" s="323">
        <v>3</v>
      </c>
      <c r="M374" s="323">
        <v>1</v>
      </c>
      <c r="N374" s="323" t="str">
        <f t="shared" ref="N374" si="804">Q374&amp;R374&amp;S374&amp;T374&amp;U374&amp;V374</f>
        <v>30105060,1</v>
      </c>
      <c r="O374" s="323">
        <v>0</v>
      </c>
      <c r="P374" s="323">
        <v>-1</v>
      </c>
      <c r="Q374" s="561">
        <f>VLOOKUP(E374,Sheet3!$C:$AP,40,0)*10+IF(B374=1,0,0)+IF(B374=2,1,0)+IF(B374=3,2,0)+IF(B374=4,3,0)</f>
        <v>30105060</v>
      </c>
      <c r="R374" s="561" t="str">
        <f t="shared" ref="R374" si="805">IF(H374=1,",1","")</f>
        <v>,1</v>
      </c>
      <c r="S374" s="561" t="str">
        <f t="shared" ref="S374:S375" si="806">IF(AND(H374=2,I374=1,J374="hp",L374=1,M374=2),",-1","")</f>
        <v/>
      </c>
      <c r="T374" s="561" t="str">
        <f t="shared" ref="T374:T375" si="807">IF(AND(H374=2,I374=1,J374="hp",L374=1,M374=1),",(最大气血-hp)/最大气血*100","")</f>
        <v/>
      </c>
      <c r="U374" s="561" t="str">
        <f t="shared" ref="U374:U375" si="808">IF(AND(H374=2,I374=1,J374="hp,(hp/气血值)&lt;=0.2",L374=1,M374=3),"气血值*1006","")</f>
        <v/>
      </c>
      <c r="V374" s="561" t="str">
        <f t="shared" ref="V374:V375" si="809">IF(AND(H374=1,I374=0,J374=0,L374=1,M374=3),"-(hp*0.1)","")</f>
        <v/>
      </c>
    </row>
    <row r="375" spans="1:22" s="556" customFormat="1" x14ac:dyDescent="0.25">
      <c r="A375" s="584">
        <v>1</v>
      </c>
      <c r="B375" s="584">
        <v>1</v>
      </c>
      <c r="C375" s="584" t="str">
        <f t="shared" si="803"/>
        <v>晴梅花步暮诗咏雪1</v>
      </c>
      <c r="D375" s="660" t="s">
        <v>223</v>
      </c>
      <c r="E375" s="616" t="s">
        <v>230</v>
      </c>
      <c r="F375" s="616" t="s">
        <v>1402</v>
      </c>
      <c r="G375" s="616">
        <f>VLOOKUP(E375,Sheet3!$C:$AP,40,0)*100+IF(A375=1,0,0)+IF(A375=2,1,0)+IF(A375=3,2,0)+IF(A375=4,3,0)</f>
        <v>301050700</v>
      </c>
      <c r="H375" s="616">
        <v>1</v>
      </c>
      <c r="I375" s="616">
        <v>0</v>
      </c>
      <c r="J375" s="616">
        <v>0</v>
      </c>
      <c r="K375" s="616"/>
      <c r="L375" s="616">
        <v>1</v>
      </c>
      <c r="M375" s="616">
        <v>1</v>
      </c>
      <c r="N375" s="616" t="str">
        <f t="shared" ref="N375:N379" si="810">Q375&amp;R375&amp;S375&amp;T375&amp;U375&amp;V375</f>
        <v>30105070,1</v>
      </c>
      <c r="O375" s="616">
        <v>0</v>
      </c>
      <c r="P375" s="616">
        <v>-1</v>
      </c>
      <c r="Q375" s="561">
        <f>VLOOKUP(E375,Sheet3!$C:$AP,40,0)*10+IF(B375=1,0,0)+IF(B375=2,1,0)+IF(B375=3,2,0)+IF(B375=4,3,0)</f>
        <v>30105070</v>
      </c>
      <c r="R375" s="561" t="str">
        <f t="shared" ref="R375:R377" si="811">IF(H375=1,",1","")</f>
        <v>,1</v>
      </c>
      <c r="S375" s="696" t="str">
        <f t="shared" si="806"/>
        <v/>
      </c>
      <c r="T375" s="696" t="str">
        <f t="shared" si="807"/>
        <v/>
      </c>
      <c r="U375" s="696" t="str">
        <f t="shared" si="808"/>
        <v/>
      </c>
      <c r="V375" s="696" t="str">
        <f t="shared" si="809"/>
        <v/>
      </c>
    </row>
    <row r="376" spans="1:22" x14ac:dyDescent="0.25">
      <c r="A376" s="561">
        <v>1</v>
      </c>
      <c r="B376" s="561">
        <v>1</v>
      </c>
      <c r="C376" s="561" t="str">
        <f t="shared" ref="C376:C379" si="812">D376&amp;E376&amp;A376</f>
        <v>晴梅花步傲梅骨1</v>
      </c>
      <c r="D376" s="210" t="s">
        <v>223</v>
      </c>
      <c r="E376" s="323" t="s">
        <v>231</v>
      </c>
      <c r="F376" s="323"/>
      <c r="G376" s="323">
        <f>VLOOKUP(E376,Sheet3!$C:$AP,40,0)*100+IF(A376=1,0,0)+IF(A376=2,1,0)+IF(A376=3,2,0)+IF(A376=4,3,0)</f>
        <v>301050900</v>
      </c>
      <c r="H376" s="323">
        <v>1</v>
      </c>
      <c r="I376" s="323">
        <v>0</v>
      </c>
      <c r="J376" s="323">
        <v>0</v>
      </c>
      <c r="K376" s="323"/>
      <c r="L376" s="323">
        <v>1</v>
      </c>
      <c r="M376" s="323">
        <v>1</v>
      </c>
      <c r="N376" s="323" t="str">
        <f t="shared" si="810"/>
        <v>30105090,1</v>
      </c>
      <c r="O376" s="323">
        <v>0</v>
      </c>
      <c r="P376" s="323">
        <v>-1</v>
      </c>
      <c r="Q376" s="561">
        <f>VLOOKUP(E376,Sheet3!$C:$AP,40,0)*10+IF(B376=1,0,0)+IF(B376=2,1,0)+IF(B376=3,2,0)+IF(B376=4,3,0)</f>
        <v>30105090</v>
      </c>
      <c r="R376" s="561" t="str">
        <f t="shared" si="811"/>
        <v>,1</v>
      </c>
      <c r="S376" s="561" t="str">
        <f t="shared" ref="S376:S379" si="813">IF(AND(H376=2,I376=1,J376="hp",L376=1,M376=2),",-1","")</f>
        <v/>
      </c>
      <c r="T376" s="561" t="str">
        <f t="shared" ref="T376:T379" si="814">IF(AND(H376=2,I376=1,J376="hp",L376=1,M376=1),",(最大气血-hp)/最大气血*100","")</f>
        <v/>
      </c>
      <c r="U376" s="561" t="str">
        <f t="shared" ref="U376:U379" si="815">IF(AND(H376=2,I376=1,J376="hp,(hp/气血值)&lt;=0.2",L376=1,M376=3),"气血值*1006","")</f>
        <v/>
      </c>
      <c r="V376" s="561" t="str">
        <f t="shared" ref="V376:V379" si="816">IF(AND(H376=1,I376=0,J376=0,L376=1,M376=3),"-(hp*0.1)","")</f>
        <v/>
      </c>
    </row>
    <row r="377" spans="1:22" x14ac:dyDescent="0.25">
      <c r="A377" s="561">
        <v>1</v>
      </c>
      <c r="B377" s="561">
        <v>1</v>
      </c>
      <c r="C377" s="561" t="str">
        <f t="shared" si="812"/>
        <v>晴梅花步孤寒冷香1</v>
      </c>
      <c r="D377" s="210" t="s">
        <v>223</v>
      </c>
      <c r="E377" s="323" t="s">
        <v>1021</v>
      </c>
      <c r="F377" s="323" t="s">
        <v>1405</v>
      </c>
      <c r="G377" s="323">
        <f>VLOOKUP(E377,Sheet3!$C:$AP,40,0)*100+IF(A377=1,0,0)+IF(A377=2,1,0)+IF(A377=3,2,0)+IF(A377=4,3,0)</f>
        <v>301051000</v>
      </c>
      <c r="H377" s="323">
        <v>1</v>
      </c>
      <c r="I377" s="323">
        <v>0</v>
      </c>
      <c r="J377" s="323">
        <v>0</v>
      </c>
      <c r="K377" s="323"/>
      <c r="L377" s="323">
        <v>1</v>
      </c>
      <c r="M377" s="323">
        <v>1</v>
      </c>
      <c r="N377" s="323" t="str">
        <f t="shared" si="810"/>
        <v>30105100,1</v>
      </c>
      <c r="O377" s="323">
        <v>0</v>
      </c>
      <c r="P377" s="323">
        <v>-1</v>
      </c>
      <c r="Q377" s="561">
        <f>VLOOKUP(E377,Sheet3!$C:$AP,40,0)*10+IF(B377=1,0,0)+IF(B377=2,1,0)+IF(B377=3,2,0)+IF(B377=4,3,0)</f>
        <v>30105100</v>
      </c>
      <c r="R377" s="561" t="str">
        <f t="shared" si="811"/>
        <v>,1</v>
      </c>
      <c r="S377" s="561" t="str">
        <f t="shared" si="813"/>
        <v/>
      </c>
      <c r="T377" s="561" t="str">
        <f t="shared" si="814"/>
        <v/>
      </c>
      <c r="U377" s="561" t="str">
        <f t="shared" si="815"/>
        <v/>
      </c>
      <c r="V377" s="561" t="str">
        <f t="shared" si="816"/>
        <v/>
      </c>
    </row>
    <row r="378" spans="1:22" s="556" customFormat="1" x14ac:dyDescent="0.25">
      <c r="A378" s="584">
        <v>1</v>
      </c>
      <c r="B378" s="584">
        <v>1</v>
      </c>
      <c r="C378" s="584" t="str">
        <f t="shared" si="812"/>
        <v>晴梅花步凛梅暗来1</v>
      </c>
      <c r="D378" s="660" t="s">
        <v>223</v>
      </c>
      <c r="E378" s="616" t="s">
        <v>1022</v>
      </c>
      <c r="F378" s="616" t="s">
        <v>1402</v>
      </c>
      <c r="G378" s="616">
        <f>VLOOKUP(E378,Sheet3!$C:$AP,40,0)*100+IF(A378=1,0,0)+IF(A378=2,1,0)+IF(A378=3,2,0)+IF(A378=4,3,0)</f>
        <v>301051100</v>
      </c>
      <c r="H378" s="616">
        <v>1</v>
      </c>
      <c r="I378" s="616">
        <v>0</v>
      </c>
      <c r="J378" s="616">
        <v>0</v>
      </c>
      <c r="K378" s="616"/>
      <c r="L378" s="616">
        <v>1</v>
      </c>
      <c r="M378" s="616">
        <v>1</v>
      </c>
      <c r="N378" s="616" t="str">
        <f t="shared" ref="N378" si="817">Q378&amp;R378&amp;S378&amp;T378&amp;U378&amp;V378</f>
        <v>30105110,1</v>
      </c>
      <c r="O378" s="616">
        <v>0</v>
      </c>
      <c r="P378" s="616">
        <v>-1</v>
      </c>
      <c r="Q378" s="561">
        <f>VLOOKUP(E378,Sheet3!$C:$AP,40,0)*10+IF(B378=1,0,0)+IF(B378=2,1,0)+IF(B378=3,2,0)+IF(B378=4,3,0)</f>
        <v>30105110</v>
      </c>
      <c r="R378" s="561" t="str">
        <f t="shared" ref="R378" si="818">IF(H378=1,",1","")</f>
        <v>,1</v>
      </c>
      <c r="S378" s="696" t="str">
        <f t="shared" ref="S378" si="819">IF(AND(H378=2,I378=1,J378="hp",L378=1,M378=2),",-1","")</f>
        <v/>
      </c>
      <c r="T378" s="696" t="str">
        <f t="shared" si="814"/>
        <v/>
      </c>
      <c r="U378" s="696" t="str">
        <f t="shared" si="815"/>
        <v/>
      </c>
      <c r="V378" s="696" t="str">
        <f t="shared" si="816"/>
        <v/>
      </c>
    </row>
    <row r="379" spans="1:22" x14ac:dyDescent="0.25">
      <c r="A379" s="561">
        <v>1</v>
      </c>
      <c r="B379" s="561">
        <v>1</v>
      </c>
      <c r="C379" s="561" t="str">
        <f t="shared" si="812"/>
        <v>犰狳穿滚术狳甲翻1</v>
      </c>
      <c r="D379" s="204" t="s">
        <v>241</v>
      </c>
      <c r="E379" s="324" t="s">
        <v>1407</v>
      </c>
      <c r="F379" s="324"/>
      <c r="G379" s="324">
        <f>VLOOKUP(E379,Sheet3!$C:$AP,40,0)*100+IF(A379=1,0,0)+IF(A379=2,1,0)+IF(A379=3,2,0)+IF(A379=4,3,0)</f>
        <v>301060100</v>
      </c>
      <c r="H379" s="324">
        <v>1</v>
      </c>
      <c r="I379" s="324">
        <v>0</v>
      </c>
      <c r="J379" s="324">
        <v>0</v>
      </c>
      <c r="K379" s="324"/>
      <c r="L379" s="324">
        <v>1</v>
      </c>
      <c r="M379" s="324">
        <v>1</v>
      </c>
      <c r="N379" s="324" t="str">
        <f t="shared" si="810"/>
        <v>30106010,1</v>
      </c>
      <c r="O379" s="324">
        <v>0</v>
      </c>
      <c r="P379" s="324">
        <v>-1</v>
      </c>
      <c r="Q379" s="561">
        <f>VLOOKUP(E379,Sheet3!$C:$AP,40,0)*10+IF(B379=1,0,0)+IF(B379=2,1,0)+IF(B379=3,2,0)+IF(B379=4,3,0)</f>
        <v>30106010</v>
      </c>
      <c r="R379" s="561" t="str">
        <f t="shared" ref="R379:R385" si="820">IF(H379=1,",1","")</f>
        <v>,1</v>
      </c>
      <c r="S379" s="561" t="str">
        <f t="shared" si="813"/>
        <v/>
      </c>
      <c r="T379" s="561" t="str">
        <f t="shared" si="814"/>
        <v/>
      </c>
      <c r="U379" s="561" t="str">
        <f t="shared" si="815"/>
        <v/>
      </c>
      <c r="V379" s="561" t="str">
        <f t="shared" si="816"/>
        <v/>
      </c>
    </row>
    <row r="380" spans="1:22" x14ac:dyDescent="0.25">
      <c r="A380" s="561">
        <v>1</v>
      </c>
      <c r="B380" s="561">
        <v>1</v>
      </c>
      <c r="C380" s="561" t="str">
        <f t="shared" ref="C380" si="821">D380&amp;E380&amp;A380</f>
        <v>犰狳穿滚术叠软猬1</v>
      </c>
      <c r="D380" s="204" t="s">
        <v>241</v>
      </c>
      <c r="E380" s="282" t="s">
        <v>242</v>
      </c>
      <c r="F380" s="324"/>
      <c r="G380" s="324">
        <f>VLOOKUP(E380,Sheet3!$C:$AP,40,0)*100+IF(A380=1,0,0)+IF(A380=2,1,0)+IF(A380=3,2,0)+IF(A380=4,3,0)</f>
        <v>301060200</v>
      </c>
      <c r="H380" s="324">
        <v>3</v>
      </c>
      <c r="I380" s="324">
        <v>1</v>
      </c>
      <c r="J380" s="324" t="s">
        <v>1165</v>
      </c>
      <c r="K380" s="324"/>
      <c r="L380" s="324">
        <v>1</v>
      </c>
      <c r="M380" s="324">
        <v>21</v>
      </c>
      <c r="N380" s="348" t="s">
        <v>1408</v>
      </c>
      <c r="O380" s="324">
        <v>0</v>
      </c>
      <c r="P380" s="324">
        <v>-1</v>
      </c>
      <c r="Q380" s="561">
        <f>VLOOKUP(E380,Sheet3!$C:$AP,40,0)*10+IF(B380=1,0,0)+IF(B380=2,1,0)+IF(B380=3,2,0)+IF(B380=4,3,0)</f>
        <v>30106020</v>
      </c>
      <c r="R380" s="561" t="str">
        <f t="shared" si="820"/>
        <v/>
      </c>
      <c r="S380" s="561" t="str">
        <f t="shared" ref="S380" si="822">IF(AND(H380=2,I380=1,J380="hp",L380=1,M380=2),",-1","")</f>
        <v/>
      </c>
      <c r="T380" s="561" t="str">
        <f t="shared" ref="T380" si="823">IF(AND(H380=2,I380=1,J380="hp",L380=1,M380=1),",(最大气血-hp)/最大气血*100","")</f>
        <v/>
      </c>
      <c r="U380" s="561" t="str">
        <f t="shared" ref="U380" si="824">IF(AND(H380=2,I380=1,J380="hp,(hp/气血值)&lt;=0.2",L380=1,M380=3),"气血值*1006","")</f>
        <v/>
      </c>
      <c r="V380" s="561" t="str">
        <f t="shared" ref="V380" si="825">IF(AND(H380=1,I380=0,J380=0,L380=1,M380=3),"-(hp*0.1)","")</f>
        <v/>
      </c>
    </row>
    <row r="381" spans="1:22" x14ac:dyDescent="0.25">
      <c r="A381" s="561">
        <v>1</v>
      </c>
      <c r="B381" s="561">
        <v>1</v>
      </c>
      <c r="C381" s="561" t="str">
        <f t="shared" ref="C381:C382" si="826">D381&amp;E381&amp;A381</f>
        <v>犰狳穿滚术甲御鳞1</v>
      </c>
      <c r="D381" s="204" t="s">
        <v>241</v>
      </c>
      <c r="E381" s="282" t="s">
        <v>243</v>
      </c>
      <c r="F381" s="324"/>
      <c r="G381" s="324">
        <f>VLOOKUP(E381,Sheet3!$C:$AP,40,0)*100+IF(A381=1,0,0)+IF(A381=2,1,0)+IF(A381=3,2,0)+IF(A381=4,3,0)</f>
        <v>301060300</v>
      </c>
      <c r="H381" s="324">
        <v>1</v>
      </c>
      <c r="I381" s="324">
        <v>0</v>
      </c>
      <c r="J381" s="324">
        <v>0</v>
      </c>
      <c r="K381" s="324"/>
      <c r="L381" s="324">
        <v>1</v>
      </c>
      <c r="M381" s="324">
        <v>1</v>
      </c>
      <c r="N381" s="324" t="str">
        <f t="shared" ref="N381:N382" si="827">Q381&amp;R381&amp;S381&amp;T381&amp;U381&amp;V381</f>
        <v>30106030,1</v>
      </c>
      <c r="O381" s="324">
        <v>0</v>
      </c>
      <c r="P381" s="324">
        <v>-1</v>
      </c>
      <c r="Q381" s="561">
        <f>VLOOKUP(E381,Sheet3!$C:$AP,40,0)*10+IF(B381=1,0,0)+IF(B381=2,1,0)+IF(B381=3,2,0)+IF(B381=4,3,0)</f>
        <v>30106030</v>
      </c>
      <c r="R381" s="561" t="str">
        <f t="shared" ref="R381" si="828">IF(H381=1,",1","")</f>
        <v>,1</v>
      </c>
      <c r="S381" s="561" t="str">
        <f t="shared" ref="S381:S382" si="829">IF(AND(H381=2,I381=1,J381="hp",L381=1,M381=2),",-1","")</f>
        <v/>
      </c>
      <c r="T381" s="561" t="str">
        <f t="shared" ref="T381:T382" si="830">IF(AND(H381=2,I381=1,J381="hp",L381=1,M381=1),",(最大气血-hp)/最大气血*100","")</f>
        <v/>
      </c>
      <c r="U381" s="561" t="str">
        <f t="shared" ref="U381:U382" si="831">IF(AND(H381=2,I381=1,J381="hp,(hp/气血值)&lt;=0.2",L381=1,M381=3),"气血值*1006","")</f>
        <v/>
      </c>
      <c r="V381" s="561" t="str">
        <f t="shared" ref="V381:V382" si="832">IF(AND(H381=1,I381=0,J381=0,L381=1,M381=3),"-(hp*0.1)","")</f>
        <v/>
      </c>
    </row>
    <row r="382" spans="1:22" x14ac:dyDescent="0.25">
      <c r="A382" s="561">
        <v>1</v>
      </c>
      <c r="B382" s="561">
        <v>1</v>
      </c>
      <c r="C382" s="561" t="str">
        <f t="shared" si="826"/>
        <v>犰狳穿滚术破洞伐庙1</v>
      </c>
      <c r="D382" s="204" t="s">
        <v>241</v>
      </c>
      <c r="E382" s="324" t="s">
        <v>244</v>
      </c>
      <c r="F382" s="324"/>
      <c r="G382" s="324">
        <f>VLOOKUP(E382,Sheet3!$C:$AP,40,0)*100+IF(A382=1,0,0)+IF(A382=2,1,0)+IF(A382=3,2,0)+IF(A382=4,3,0)</f>
        <v>301060400</v>
      </c>
      <c r="H382" s="324">
        <v>1</v>
      </c>
      <c r="I382" s="324">
        <v>0</v>
      </c>
      <c r="J382" s="324">
        <v>0</v>
      </c>
      <c r="K382" s="324"/>
      <c r="L382" s="324">
        <v>1</v>
      </c>
      <c r="M382" s="324">
        <v>1</v>
      </c>
      <c r="N382" s="324" t="str">
        <f t="shared" si="827"/>
        <v>30106040,1</v>
      </c>
      <c r="O382" s="324">
        <v>0</v>
      </c>
      <c r="P382" s="324">
        <v>-1</v>
      </c>
      <c r="Q382" s="561">
        <f>VLOOKUP(E382,Sheet3!$C:$AP,40,0)*10+IF(B382=1,0,0)+IF(B382=2,1,0)+IF(B382=3,2,0)+IF(B382=4,3,0)</f>
        <v>30106040</v>
      </c>
      <c r="R382" s="561" t="str">
        <f t="shared" si="820"/>
        <v>,1</v>
      </c>
      <c r="S382" s="561" t="str">
        <f t="shared" si="829"/>
        <v/>
      </c>
      <c r="T382" s="561" t="str">
        <f t="shared" si="830"/>
        <v/>
      </c>
      <c r="U382" s="561" t="str">
        <f t="shared" si="831"/>
        <v/>
      </c>
      <c r="V382" s="561" t="str">
        <f t="shared" si="832"/>
        <v/>
      </c>
    </row>
    <row r="383" spans="1:22" x14ac:dyDescent="0.25">
      <c r="A383" s="561">
        <v>1</v>
      </c>
      <c r="B383" s="561">
        <v>1</v>
      </c>
      <c r="C383" s="561" t="str">
        <f t="shared" ref="C383" si="833">D383&amp;E383&amp;A383</f>
        <v>犰狳穿滚术寻隙定神1</v>
      </c>
      <c r="D383" s="204" t="s">
        <v>241</v>
      </c>
      <c r="E383" s="282" t="s">
        <v>245</v>
      </c>
      <c r="F383" s="324"/>
      <c r="G383" s="324">
        <f>VLOOKUP(E383,Sheet3!$C:$AP,40,0)*100+IF(A383=1,0,0)+IF(A383=2,1,0)+IF(A383=3,2,0)+IF(A383=4,3,0)</f>
        <v>301060500</v>
      </c>
      <c r="H383" s="324">
        <v>1</v>
      </c>
      <c r="I383" s="324">
        <v>0</v>
      </c>
      <c r="J383" s="324">
        <v>0</v>
      </c>
      <c r="K383" s="324"/>
      <c r="L383" s="324">
        <v>1</v>
      </c>
      <c r="M383" s="324">
        <v>1</v>
      </c>
      <c r="N383" s="324" t="str">
        <f t="shared" ref="N383" si="834">Q383&amp;R383&amp;S383&amp;T383&amp;U383&amp;V383</f>
        <v>30106050,1</v>
      </c>
      <c r="O383" s="324">
        <v>0</v>
      </c>
      <c r="P383" s="324">
        <v>-1</v>
      </c>
      <c r="Q383" s="561">
        <f>VLOOKUP(E383,Sheet3!$C:$AP,40,0)*10+IF(B383=1,0,0)+IF(B383=2,1,0)+IF(B383=3,2,0)+IF(B383=4,3,0)</f>
        <v>30106050</v>
      </c>
      <c r="R383" s="561" t="str">
        <f t="shared" ref="R383" si="835">IF(H383=1,",1","")</f>
        <v>,1</v>
      </c>
      <c r="S383" s="561" t="str">
        <f t="shared" ref="S383" si="836">IF(AND(H383=2,I383=1,J383="hp",L383=1,M383=2),",-1","")</f>
        <v/>
      </c>
      <c r="T383" s="561" t="str">
        <f t="shared" ref="T383" si="837">IF(AND(H383=2,I383=1,J383="hp",L383=1,M383=1),",(最大气血-hp)/最大气血*100","")</f>
        <v/>
      </c>
      <c r="U383" s="561" t="str">
        <f t="shared" ref="U383" si="838">IF(AND(H383=2,I383=1,J383="hp,(hp/气血值)&lt;=0.2",L383=1,M383=3),"气血值*1006","")</f>
        <v/>
      </c>
      <c r="V383" s="561" t="str">
        <f t="shared" ref="V383" si="839">IF(AND(H383=1,I383=0,J383=0,L383=1,M383=3),"-(hp*0.1)","")</f>
        <v/>
      </c>
    </row>
    <row r="384" spans="1:22" x14ac:dyDescent="0.25">
      <c r="A384" s="561">
        <v>1</v>
      </c>
      <c r="B384" s="561">
        <v>1</v>
      </c>
      <c r="C384" s="561" t="str">
        <f t="shared" ref="C384:C385" si="840">D384&amp;E384&amp;A384</f>
        <v>犰狳穿滚术环犰无痕1</v>
      </c>
      <c r="D384" s="204" t="s">
        <v>241</v>
      </c>
      <c r="E384" s="282" t="s">
        <v>246</v>
      </c>
      <c r="F384" s="324"/>
      <c r="G384" s="324">
        <f>VLOOKUP(E384,Sheet3!$C:$AP,40,0)*100+IF(A384=1,0,0)+IF(A384=2,1,0)+IF(A384=3,2,0)+IF(A384=4,3,0)</f>
        <v>301060600</v>
      </c>
      <c r="H384" s="324">
        <v>8</v>
      </c>
      <c r="I384" s="324">
        <v>1</v>
      </c>
      <c r="J384" s="324">
        <v>3010601</v>
      </c>
      <c r="K384" s="324"/>
      <c r="L384" s="324">
        <v>1</v>
      </c>
      <c r="M384" s="324">
        <v>1</v>
      </c>
      <c r="N384" s="324" t="str">
        <f t="shared" ref="N384:N385" si="841">Q384&amp;R384&amp;S384&amp;T384&amp;U384&amp;V384</f>
        <v>30106060,1</v>
      </c>
      <c r="O384" s="324">
        <v>0</v>
      </c>
      <c r="P384" s="324">
        <v>-1</v>
      </c>
      <c r="Q384" s="561">
        <f>VLOOKUP(E384,Sheet3!$C:$AP,40,0)*10+IF(B384=1,0,0)+IF(B384=2,1,0)+IF(B384=3,2,0)+IF(B384=4,3,0)</f>
        <v>30106060</v>
      </c>
      <c r="R384" s="561" t="str">
        <f>IF(H384=8,",1","")</f>
        <v>,1</v>
      </c>
      <c r="S384" s="561" t="str">
        <f t="shared" ref="S384:S385" si="842">IF(AND(H384=2,I384=1,J384="hp",L384=1,M384=2),",-1","")</f>
        <v/>
      </c>
      <c r="T384" s="561" t="str">
        <f t="shared" ref="T384:T385" si="843">IF(AND(H384=2,I384=1,J384="hp",L384=1,M384=1),",(最大气血-hp)/最大气血*100","")</f>
        <v/>
      </c>
      <c r="U384" s="561" t="str">
        <f t="shared" ref="U384:U385" si="844">IF(AND(H384=2,I384=1,J384="hp,(hp/气血值)&lt;=0.2",L384=1,M384=3),"气血值*1006","")</f>
        <v/>
      </c>
      <c r="V384" s="561" t="str">
        <f t="shared" ref="V384:V385" si="845">IF(AND(H384=1,I384=0,J384=0,L384=1,M384=3),"-(hp*0.1)","")</f>
        <v/>
      </c>
    </row>
    <row r="385" spans="1:22" x14ac:dyDescent="0.25">
      <c r="A385" s="561">
        <v>1</v>
      </c>
      <c r="B385" s="561">
        <v>1</v>
      </c>
      <c r="C385" s="561" t="str">
        <f t="shared" si="840"/>
        <v>犰狳穿滚术穿山梭海1</v>
      </c>
      <c r="D385" s="204" t="s">
        <v>241</v>
      </c>
      <c r="E385" s="324" t="s">
        <v>247</v>
      </c>
      <c r="F385" s="324"/>
      <c r="G385" s="324">
        <f>VLOOKUP(E385,Sheet3!$C:$AP,40,0)*100+IF(A385=1,0,0)+IF(A385=2,1,0)+IF(A385=3,2,0)+IF(A385=4,3,0)</f>
        <v>301060700</v>
      </c>
      <c r="H385" s="324">
        <v>1</v>
      </c>
      <c r="I385" s="324">
        <v>0</v>
      </c>
      <c r="J385" s="324">
        <v>0</v>
      </c>
      <c r="K385" s="324"/>
      <c r="L385" s="324">
        <v>1</v>
      </c>
      <c r="M385" s="324">
        <v>1</v>
      </c>
      <c r="N385" s="324" t="str">
        <f t="shared" si="841"/>
        <v>30106070,1</v>
      </c>
      <c r="O385" s="324">
        <v>0</v>
      </c>
      <c r="P385" s="324">
        <v>-1</v>
      </c>
      <c r="Q385" s="561">
        <f>VLOOKUP(E385,Sheet3!$C:$AP,40,0)*10+IF(B385=1,0,0)+IF(B385=2,1,0)+IF(B385=3,2,0)+IF(B385=4,3,0)</f>
        <v>30106070</v>
      </c>
      <c r="R385" s="561" t="str">
        <f t="shared" si="820"/>
        <v>,1</v>
      </c>
      <c r="S385" s="561" t="str">
        <f t="shared" si="842"/>
        <v/>
      </c>
      <c r="T385" s="561" t="str">
        <f t="shared" si="843"/>
        <v/>
      </c>
      <c r="U385" s="561" t="str">
        <f t="shared" si="844"/>
        <v/>
      </c>
      <c r="V385" s="561" t="str">
        <f t="shared" si="845"/>
        <v/>
      </c>
    </row>
    <row r="386" spans="1:22" x14ac:dyDescent="0.25">
      <c r="A386" s="561">
        <v>1</v>
      </c>
      <c r="B386" s="561">
        <v>1</v>
      </c>
      <c r="C386" s="561" t="str">
        <f t="shared" ref="C386:C390" si="846">D386&amp;E386&amp;A386</f>
        <v>犰狳穿滚术地霸身1</v>
      </c>
      <c r="D386" s="204" t="s">
        <v>241</v>
      </c>
      <c r="E386" s="282" t="s">
        <v>248</v>
      </c>
      <c r="F386" s="324"/>
      <c r="G386" s="324">
        <f>VLOOKUP(E386,Sheet3!$C:$AP,40,0)*100+IF(A386=1,0,0)+IF(A386=2,1,0)+IF(A386=3,2,0)+IF(A386=4,3,0)</f>
        <v>301060800</v>
      </c>
      <c r="H386" s="324">
        <v>4</v>
      </c>
      <c r="I386" s="324">
        <v>1</v>
      </c>
      <c r="J386" s="324">
        <v>1.5</v>
      </c>
      <c r="K386" s="324" t="s">
        <v>1409</v>
      </c>
      <c r="L386" s="324">
        <v>1</v>
      </c>
      <c r="M386" s="324">
        <v>1</v>
      </c>
      <c r="N386" s="324" t="str">
        <f t="shared" ref="N386:N390" si="847">Q386&amp;R386&amp;S386&amp;T386&amp;U386&amp;V386</f>
        <v>30106080,1</v>
      </c>
      <c r="O386" s="324">
        <v>0</v>
      </c>
      <c r="P386" s="324">
        <v>-1</v>
      </c>
      <c r="Q386" s="561">
        <f>VLOOKUP(E386,Sheet3!$C:$AP,40,0)*10+IF(B386=1,0,0)+IF(B386=2,1,0)+IF(B386=3,2,0)+IF(B386=4,3,0)</f>
        <v>30106080</v>
      </c>
      <c r="R386" s="561" t="str">
        <f>IF(H386=4,",1","")</f>
        <v>,1</v>
      </c>
      <c r="S386" s="561" t="str">
        <f t="shared" ref="S386:S390" si="848">IF(AND(H386=2,I386=1,J386="hp",L386=1,M386=2),",-1","")</f>
        <v/>
      </c>
      <c r="T386" s="561" t="str">
        <f t="shared" ref="T386:T394" si="849">IF(AND(H386=2,I386=1,J386="hp",L386=1,M386=1),",(最大气血-hp)/最大气血*100","")</f>
        <v/>
      </c>
      <c r="U386" s="561" t="str">
        <f t="shared" ref="U386:U390" si="850">IF(AND(H386=2,I386=1,J386="hp,(hp/气血值)&lt;=0.2",L386=1,M386=3),"气血值*1006","")</f>
        <v/>
      </c>
      <c r="V386" s="561" t="str">
        <f t="shared" ref="V386:V390" si="851">IF(AND(H386=1,I386=0,J386=0,L386=1,M386=3),"-(hp*0.1)","")</f>
        <v/>
      </c>
    </row>
    <row r="387" spans="1:22" x14ac:dyDescent="0.25">
      <c r="A387" s="561">
        <v>1</v>
      </c>
      <c r="B387" s="561">
        <v>1</v>
      </c>
      <c r="C387" s="561" t="str">
        <f t="shared" si="846"/>
        <v>犰狳穿滚术犰形穿叠1</v>
      </c>
      <c r="D387" s="204" t="s">
        <v>241</v>
      </c>
      <c r="E387" s="324" t="s">
        <v>249</v>
      </c>
      <c r="F387" s="324"/>
      <c r="G387" s="324">
        <f>VLOOKUP(E387,Sheet3!$C:$AP,40,0)*100+IF(A387=1,0,0)+IF(A387=2,1,0)+IF(A387=3,2,0)+IF(A387=4,3,0)</f>
        <v>301060900</v>
      </c>
      <c r="H387" s="324">
        <v>1</v>
      </c>
      <c r="I387" s="324">
        <v>0</v>
      </c>
      <c r="J387" s="324">
        <v>0</v>
      </c>
      <c r="K387" s="324"/>
      <c r="L387" s="324">
        <v>1</v>
      </c>
      <c r="M387" s="324">
        <v>1</v>
      </c>
      <c r="N387" s="324" t="str">
        <f t="shared" si="847"/>
        <v>30106090,1</v>
      </c>
      <c r="O387" s="324">
        <v>0</v>
      </c>
      <c r="P387" s="324">
        <v>-1</v>
      </c>
      <c r="Q387" s="561">
        <f>VLOOKUP(E387,Sheet3!$C:$AP,40,0)*10+IF(B387=1,0,0)+IF(B387=2,1,0)+IF(B387=3,2,0)+IF(B387=4,3,0)</f>
        <v>30106090</v>
      </c>
      <c r="R387" s="561" t="str">
        <f t="shared" ref="R387:R390" si="852">IF(H387=1,",1","")</f>
        <v>,1</v>
      </c>
      <c r="S387" s="561" t="str">
        <f t="shared" si="848"/>
        <v/>
      </c>
      <c r="T387" s="561" t="str">
        <f t="shared" si="849"/>
        <v/>
      </c>
      <c r="U387" s="561" t="str">
        <f t="shared" si="850"/>
        <v/>
      </c>
      <c r="V387" s="561" t="str">
        <f t="shared" si="851"/>
        <v/>
      </c>
    </row>
    <row r="388" spans="1:22" x14ac:dyDescent="0.25">
      <c r="A388" s="561">
        <v>1</v>
      </c>
      <c r="B388" s="561">
        <v>1</v>
      </c>
      <c r="C388" s="561" t="str">
        <f t="shared" si="846"/>
        <v>犰狳穿滚术巧机穿纵1</v>
      </c>
      <c r="D388" s="204" t="s">
        <v>241</v>
      </c>
      <c r="E388" s="324" t="s">
        <v>1023</v>
      </c>
      <c r="F388" s="324"/>
      <c r="G388" s="324">
        <f>VLOOKUP(E388,Sheet3!$C:$AP,40,0)*100+IF(A388=1,0,0)+IF(A388=2,1,0)+IF(A388=3,2,0)+IF(A388=4,3,0)</f>
        <v>301061000</v>
      </c>
      <c r="H388" s="324">
        <v>1</v>
      </c>
      <c r="I388" s="324">
        <v>0</v>
      </c>
      <c r="J388" s="324">
        <v>0</v>
      </c>
      <c r="K388" s="324"/>
      <c r="L388" s="324">
        <v>1</v>
      </c>
      <c r="M388" s="324">
        <v>1</v>
      </c>
      <c r="N388" s="324" t="str">
        <f t="shared" si="847"/>
        <v>30106100,1</v>
      </c>
      <c r="O388" s="324">
        <v>0</v>
      </c>
      <c r="P388" s="324">
        <v>-1</v>
      </c>
      <c r="Q388" s="561">
        <f>VLOOKUP(E388,Sheet3!$C:$AP,40,0)*10+IF(B388=1,0,0)+IF(B388=2,1,0)+IF(B388=3,2,0)+IF(B388=4,3,0)</f>
        <v>30106100</v>
      </c>
      <c r="R388" s="561" t="str">
        <f t="shared" si="852"/>
        <v>,1</v>
      </c>
      <c r="S388" s="561" t="str">
        <f t="shared" si="848"/>
        <v/>
      </c>
      <c r="T388" s="561" t="str">
        <f t="shared" si="849"/>
        <v/>
      </c>
      <c r="U388" s="561" t="str">
        <f t="shared" si="850"/>
        <v/>
      </c>
      <c r="V388" s="561" t="str">
        <f t="shared" si="851"/>
        <v/>
      </c>
    </row>
    <row r="389" spans="1:22" x14ac:dyDescent="0.25">
      <c r="A389" s="561">
        <v>1</v>
      </c>
      <c r="B389" s="561">
        <v>1</v>
      </c>
      <c r="C389" s="561" t="str">
        <f t="shared" ref="C389" si="853">D389&amp;E389&amp;A389</f>
        <v>犰狳穿滚术甲胄长存1</v>
      </c>
      <c r="D389" s="204" t="s">
        <v>241</v>
      </c>
      <c r="E389" s="324" t="s">
        <v>1024</v>
      </c>
      <c r="F389" s="324"/>
      <c r="G389" s="324">
        <f>VLOOKUP(E389,Sheet3!$C:$AP,40,0)*100+IF(A389=1,0,0)+IF(A389=2,1,0)+IF(A389=3,2,0)+IF(A389=4,3,0)</f>
        <v>301061100</v>
      </c>
      <c r="H389" s="324">
        <v>1</v>
      </c>
      <c r="I389" s="324">
        <v>0</v>
      </c>
      <c r="J389" s="324">
        <v>0</v>
      </c>
      <c r="K389" s="324"/>
      <c r="L389" s="324">
        <v>1</v>
      </c>
      <c r="M389" s="324">
        <v>1</v>
      </c>
      <c r="N389" s="324" t="str">
        <f t="shared" ref="N389" si="854">Q389&amp;R389&amp;S389&amp;T389&amp;U389&amp;V389</f>
        <v>30106110,1</v>
      </c>
      <c r="O389" s="324">
        <v>0</v>
      </c>
      <c r="P389" s="324">
        <v>-1</v>
      </c>
      <c r="Q389" s="561">
        <f>VLOOKUP(E389,Sheet3!$C:$AP,40,0)*10+IF(B389=1,0,0)+IF(B389=2,1,0)+IF(B389=3,2,0)+IF(B389=4,3,0)</f>
        <v>30106110</v>
      </c>
      <c r="R389" s="561" t="str">
        <f t="shared" ref="R389" si="855">IF(H389=1,",1","")</f>
        <v>,1</v>
      </c>
      <c r="S389" s="561" t="str">
        <f t="shared" ref="S389" si="856">IF(AND(H389=2,I389=1,J389="hp",L389=1,M389=2),",-1","")</f>
        <v/>
      </c>
      <c r="T389" s="561" t="str">
        <f t="shared" ref="T389" si="857">IF(AND(H389=2,I389=1,J389="hp",L389=1,M389=1),",(最大气血-hp)/最大气血*100","")</f>
        <v/>
      </c>
      <c r="U389" s="561" t="str">
        <f t="shared" ref="U389" si="858">IF(AND(H389=2,I389=1,J389="hp,(hp/气血值)&lt;=0.2",L389=1,M389=3),"气血值*1006","")</f>
        <v/>
      </c>
      <c r="V389" s="561" t="str">
        <f t="shared" ref="V389" si="859">IF(AND(H389=1,I389=0,J389=0,L389=1,M389=3),"-(hp*0.1)","")</f>
        <v/>
      </c>
    </row>
    <row r="390" spans="1:22" x14ac:dyDescent="0.25">
      <c r="A390" s="561">
        <v>2</v>
      </c>
      <c r="B390" s="561">
        <v>2</v>
      </c>
      <c r="C390" s="561" t="str">
        <f t="shared" si="846"/>
        <v>梯云纵广凌纳云2</v>
      </c>
      <c r="D390" s="615" t="s">
        <v>250</v>
      </c>
      <c r="E390" s="615" t="s">
        <v>1410</v>
      </c>
      <c r="F390" s="615" t="s">
        <v>1160</v>
      </c>
      <c r="G390" s="615">
        <f>VLOOKUP(E390,Sheet3!$C:$AP,40,0)*100+IF(A390=1,0,0)+IF(A390=2,1,0)+IF(A390=3,2,0)+IF(A390=4,3,0)</f>
        <v>301070101</v>
      </c>
      <c r="H390" s="615">
        <v>1</v>
      </c>
      <c r="I390" s="615">
        <v>0</v>
      </c>
      <c r="J390" s="615">
        <v>0</v>
      </c>
      <c r="K390" s="615"/>
      <c r="L390" s="615">
        <v>1</v>
      </c>
      <c r="M390" s="615">
        <v>1</v>
      </c>
      <c r="N390" s="615" t="str">
        <f t="shared" si="847"/>
        <v>30107011,1</v>
      </c>
      <c r="O390" s="615">
        <v>0</v>
      </c>
      <c r="P390" s="615">
        <v>-1</v>
      </c>
      <c r="Q390" s="561">
        <f>VLOOKUP(E390,Sheet3!$C:$AP,40,0)*10+IF(B390=1,0,0)+IF(B390=2,1,0)+IF(B390=3,2,0)+IF(B390=4,3,0)</f>
        <v>30107011</v>
      </c>
      <c r="R390" s="561" t="str">
        <f t="shared" si="852"/>
        <v>,1</v>
      </c>
      <c r="S390" s="561" t="str">
        <f t="shared" si="848"/>
        <v/>
      </c>
      <c r="T390" s="561" t="str">
        <f t="shared" si="849"/>
        <v/>
      </c>
      <c r="U390" s="561" t="str">
        <f t="shared" si="850"/>
        <v/>
      </c>
      <c r="V390" s="561" t="str">
        <f t="shared" si="851"/>
        <v/>
      </c>
    </row>
    <row r="391" spans="1:22" x14ac:dyDescent="0.25">
      <c r="A391" s="561">
        <v>1</v>
      </c>
      <c r="B391" s="561">
        <v>1</v>
      </c>
      <c r="C391" s="561" t="str">
        <f t="shared" ref="C391" si="860">D391&amp;E391&amp;A391</f>
        <v>梯云纵云鬟梯1</v>
      </c>
      <c r="D391" s="615" t="s">
        <v>250</v>
      </c>
      <c r="E391" s="615" t="s">
        <v>251</v>
      </c>
      <c r="F391" s="615" t="s">
        <v>1404</v>
      </c>
      <c r="G391" s="615">
        <f>VLOOKUP(E391,Sheet3!$C:$AP,40,0)*100+IF(A391=1,0,0)+IF(A391=2,1,0)+IF(A391=3,2,0)+IF(A391=4,3,0)</f>
        <v>301070200</v>
      </c>
      <c r="H391" s="615">
        <v>1</v>
      </c>
      <c r="I391" s="615">
        <v>0</v>
      </c>
      <c r="J391" s="615">
        <v>0</v>
      </c>
      <c r="K391" s="615"/>
      <c r="L391" s="615">
        <v>1</v>
      </c>
      <c r="M391" s="615">
        <v>1</v>
      </c>
      <c r="N391" s="615" t="str">
        <f t="shared" ref="N391" si="861">Q391&amp;R391&amp;S391&amp;T391&amp;U391&amp;V391</f>
        <v>30107020,1</v>
      </c>
      <c r="O391" s="615">
        <v>0</v>
      </c>
      <c r="P391" s="615">
        <v>-1</v>
      </c>
      <c r="Q391" s="561">
        <f>VLOOKUP(E391,Sheet3!$C:$AP,40,0)*10+IF(B391=1,0,0)+IF(B391=2,1,0)+IF(B391=3,2,0)+IF(B391=4,3,0)</f>
        <v>30107020</v>
      </c>
      <c r="R391" s="561" t="str">
        <f t="shared" ref="R391" si="862">IF(H391=1,",1","")</f>
        <v>,1</v>
      </c>
      <c r="S391" s="561" t="str">
        <f t="shared" ref="S391" si="863">IF(AND(H391=2,I391=1,J391="hp",L391=1,M391=2),",-1","")</f>
        <v/>
      </c>
      <c r="T391" s="561" t="str">
        <f t="shared" si="849"/>
        <v/>
      </c>
      <c r="U391" s="561" t="str">
        <f t="shared" ref="U391" si="864">IF(AND(H391=2,I391=1,J391="hp,(hp/气血值)&lt;=0.2",L391=1,M391=3),"气血值*1006","")</f>
        <v/>
      </c>
      <c r="V391" s="561" t="str">
        <f t="shared" ref="V391" si="865">IF(AND(H391=1,I391=0,J391=0,L391=1,M391=3),"-(hp*0.1)","")</f>
        <v/>
      </c>
    </row>
    <row r="392" spans="1:22" x14ac:dyDescent="0.25">
      <c r="A392" s="561">
        <v>1</v>
      </c>
      <c r="B392" s="561">
        <v>1</v>
      </c>
      <c r="C392" s="561" t="str">
        <f t="shared" ref="C392:C395" si="866">D392&amp;E392&amp;A392</f>
        <v>梯云纵太和游身法1</v>
      </c>
      <c r="D392" s="615" t="s">
        <v>250</v>
      </c>
      <c r="E392" s="615" t="s">
        <v>252</v>
      </c>
      <c r="F392" s="615" t="s">
        <v>1411</v>
      </c>
      <c r="G392" s="615">
        <f>VLOOKUP(E392,Sheet3!$C:$AP,40,0)*100+IF(A392=1,0,0)+IF(A392=2,1,0)+IF(A392=3,2,0)+IF(A392=4,3,0)</f>
        <v>301070300</v>
      </c>
      <c r="H392" s="615">
        <v>1</v>
      </c>
      <c r="I392" s="615">
        <v>0</v>
      </c>
      <c r="J392" s="615">
        <v>0</v>
      </c>
      <c r="K392" s="615"/>
      <c r="L392" s="615">
        <v>1</v>
      </c>
      <c r="M392" s="615">
        <v>1</v>
      </c>
      <c r="N392" s="615" t="str">
        <f t="shared" ref="N392:N395" si="867">Q392&amp;R392&amp;S392&amp;T392&amp;U392&amp;V392</f>
        <v>30107030,1</v>
      </c>
      <c r="O392" s="615">
        <v>0</v>
      </c>
      <c r="P392" s="615">
        <v>-1</v>
      </c>
      <c r="Q392" s="561">
        <f>VLOOKUP(E392,Sheet3!$C:$AP,40,0)*10+IF(B392=1,0,0)+IF(B392=2,1,0)+IF(B392=3,2,0)+IF(B392=4,3,0)</f>
        <v>30107030</v>
      </c>
      <c r="R392" s="561" t="str">
        <f t="shared" ref="R392" si="868">IF(H392=1,",1","")</f>
        <v>,1</v>
      </c>
      <c r="S392" s="561" t="str">
        <f t="shared" ref="S392:S395" si="869">IF(AND(H392=2,I392=1,J392="hp",L392=1,M392=2),",-1","")</f>
        <v/>
      </c>
      <c r="T392" s="561" t="str">
        <f t="shared" si="849"/>
        <v/>
      </c>
      <c r="U392" s="561" t="str">
        <f t="shared" ref="U392:U395" si="870">IF(AND(H392=2,I392=1,J392="hp,(hp/气血值)&lt;=0.2",L392=1,M392=3),"气血值*1006","")</f>
        <v/>
      </c>
      <c r="V392" s="561" t="str">
        <f t="shared" ref="V392:V395" si="871">IF(AND(H392=1,I392=0,J392=0,L392=1,M392=3),"-(hp*0.1)","")</f>
        <v/>
      </c>
    </row>
    <row r="393" spans="1:22" x14ac:dyDescent="0.25">
      <c r="A393" s="561">
        <v>2</v>
      </c>
      <c r="B393" s="561">
        <v>2</v>
      </c>
      <c r="C393" s="561" t="str">
        <f t="shared" si="866"/>
        <v>梯云纵归藏步2</v>
      </c>
      <c r="D393" s="615" t="s">
        <v>250</v>
      </c>
      <c r="E393" s="615" t="s">
        <v>255</v>
      </c>
      <c r="F393" s="615" t="s">
        <v>1160</v>
      </c>
      <c r="G393" s="615">
        <f>VLOOKUP(E393,Sheet3!$C:$AP,40,0)*100+IF(A393=1,0,0)+IF(A393=2,1,0)+IF(A393=3,2,0)+IF(A393=4,3,0)</f>
        <v>301070401</v>
      </c>
      <c r="H393" s="615">
        <v>8</v>
      </c>
      <c r="I393" s="615">
        <v>1</v>
      </c>
      <c r="J393" s="615">
        <v>3010701</v>
      </c>
      <c r="K393" s="615"/>
      <c r="L393" s="615">
        <v>1</v>
      </c>
      <c r="M393" s="615">
        <v>1</v>
      </c>
      <c r="N393" s="615" t="str">
        <f t="shared" si="867"/>
        <v>30107041,1</v>
      </c>
      <c r="O393" s="615">
        <v>0</v>
      </c>
      <c r="P393" s="615">
        <v>-1</v>
      </c>
      <c r="Q393" s="561">
        <f>VLOOKUP(E393,Sheet3!$C:$AP,40,0)*10+IF(B393=1,0,0)+IF(B393=2,1,0)+IF(B393=3,2,0)+IF(B393=4,3,0)</f>
        <v>30107041</v>
      </c>
      <c r="R393" s="561" t="str">
        <f>IF(H393=8,",1","")</f>
        <v>,1</v>
      </c>
      <c r="S393" s="561" t="str">
        <f t="shared" si="869"/>
        <v/>
      </c>
      <c r="T393" s="561" t="str">
        <f t="shared" si="849"/>
        <v/>
      </c>
      <c r="U393" s="561" t="str">
        <f t="shared" si="870"/>
        <v/>
      </c>
      <c r="V393" s="561" t="str">
        <f t="shared" si="871"/>
        <v/>
      </c>
    </row>
    <row r="394" spans="1:22" x14ac:dyDescent="0.25">
      <c r="A394" s="561">
        <v>3</v>
      </c>
      <c r="B394" s="561">
        <v>3</v>
      </c>
      <c r="C394" s="561" t="str">
        <f t="shared" si="866"/>
        <v>梯云纵归藏步3</v>
      </c>
      <c r="D394" s="615" t="s">
        <v>250</v>
      </c>
      <c r="E394" s="615" t="s">
        <v>255</v>
      </c>
      <c r="F394" s="615" t="s">
        <v>1210</v>
      </c>
      <c r="G394" s="615">
        <f>VLOOKUP(E394,Sheet3!$C:$AP,40,0)*100+IF(A394=1,0,0)+IF(A394=2,1,0)+IF(A394=3,2,0)+IF(A394=4,3,0)</f>
        <v>301070402</v>
      </c>
      <c r="H394" s="615">
        <v>1</v>
      </c>
      <c r="I394" s="615">
        <v>0</v>
      </c>
      <c r="J394" s="615">
        <v>0</v>
      </c>
      <c r="K394" s="615"/>
      <c r="L394" s="615">
        <v>1</v>
      </c>
      <c r="M394" s="615">
        <v>1</v>
      </c>
      <c r="N394" s="615" t="str">
        <f t="shared" si="867"/>
        <v>30107042</v>
      </c>
      <c r="O394" s="615">
        <v>0</v>
      </c>
      <c r="P394" s="615">
        <v>-1</v>
      </c>
      <c r="Q394" s="561">
        <f>VLOOKUP(E394,Sheet3!$C:$AP,40,0)*10+IF(B394=1,0,0)+IF(B394=2,1,0)+IF(B394=3,2,0)+IF(B394=4,3,0)</f>
        <v>30107042</v>
      </c>
      <c r="R394" s="561" t="str">
        <f t="shared" ref="R394:R397" si="872">IF(H394=8,",1","")</f>
        <v/>
      </c>
      <c r="S394" s="561" t="str">
        <f t="shared" si="869"/>
        <v/>
      </c>
      <c r="T394" s="561" t="str">
        <f t="shared" si="849"/>
        <v/>
      </c>
      <c r="U394" s="561" t="str">
        <f t="shared" si="870"/>
        <v/>
      </c>
      <c r="V394" s="561" t="str">
        <f t="shared" si="871"/>
        <v/>
      </c>
    </row>
    <row r="395" spans="1:22" x14ac:dyDescent="0.25">
      <c r="A395" s="561">
        <v>1</v>
      </c>
      <c r="B395" s="561">
        <v>1</v>
      </c>
      <c r="C395" s="561" t="str">
        <f t="shared" si="866"/>
        <v>梯云纵登云架1</v>
      </c>
      <c r="D395" s="615" t="s">
        <v>250</v>
      </c>
      <c r="E395" s="615" t="s">
        <v>253</v>
      </c>
      <c r="F395" s="615" t="s">
        <v>1412</v>
      </c>
      <c r="G395" s="615">
        <f>VLOOKUP(E395,Sheet3!$C:$AP,40,0)*100+IF(A395=1,0,0)+IF(A395=2,1,0)+IF(A395=3,2,0)+IF(A395=4,3,0)</f>
        <v>301070500</v>
      </c>
      <c r="H395" s="615">
        <v>1</v>
      </c>
      <c r="I395" s="615">
        <v>0</v>
      </c>
      <c r="J395" s="615">
        <v>0</v>
      </c>
      <c r="K395" s="615"/>
      <c r="L395" s="615">
        <v>1</v>
      </c>
      <c r="M395" s="615">
        <v>1</v>
      </c>
      <c r="N395" s="615" t="str">
        <f t="shared" si="867"/>
        <v>30107050,1</v>
      </c>
      <c r="O395" s="615">
        <v>0</v>
      </c>
      <c r="P395" s="615">
        <v>-1</v>
      </c>
      <c r="Q395" s="561">
        <f>VLOOKUP(E395,Sheet3!$C:$AP,40,0)*10+IF(B395=1,0,0)+IF(B395=2,1,0)+IF(B395=3,2,0)+IF(B395=4,3,0)</f>
        <v>30107050</v>
      </c>
      <c r="R395" s="561" t="str">
        <f t="shared" ref="R395" si="873">IF(H395=1,",1","")</f>
        <v>,1</v>
      </c>
      <c r="S395" s="561" t="str">
        <f t="shared" si="869"/>
        <v/>
      </c>
      <c r="T395" s="561" t="str">
        <f t="shared" ref="T395" si="874">IF(AND(H395=2,I395=1,J395="hp",L395=1,M395=1),",(最大气血-hp)/最大气血*100","")</f>
        <v/>
      </c>
      <c r="U395" s="561" t="str">
        <f t="shared" si="870"/>
        <v/>
      </c>
      <c r="V395" s="561" t="str">
        <f t="shared" si="871"/>
        <v/>
      </c>
    </row>
    <row r="396" spans="1:22" x14ac:dyDescent="0.25">
      <c r="A396" s="561">
        <v>1</v>
      </c>
      <c r="B396" s="561">
        <v>1</v>
      </c>
      <c r="C396" s="561" t="str">
        <f t="shared" ref="C396:C398" si="875">D396&amp;E396&amp;A396</f>
        <v>梯云纵破云势1</v>
      </c>
      <c r="D396" s="615" t="s">
        <v>250</v>
      </c>
      <c r="E396" s="615" t="s">
        <v>254</v>
      </c>
      <c r="F396" s="615" t="s">
        <v>1413</v>
      </c>
      <c r="G396" s="615">
        <f>VLOOKUP(E396,Sheet3!$C:$AP,40,0)*100+IF(A396=1,0,0)+IF(A396=2,1,0)+IF(A396=3,2,0)+IF(A396=4,3,0)</f>
        <v>301070600</v>
      </c>
      <c r="H396" s="615">
        <v>1</v>
      </c>
      <c r="I396" s="615">
        <v>0</v>
      </c>
      <c r="J396" s="615">
        <v>0</v>
      </c>
      <c r="K396" s="615"/>
      <c r="L396" s="615">
        <v>1</v>
      </c>
      <c r="M396" s="615">
        <v>1</v>
      </c>
      <c r="N396" s="615" t="str">
        <f t="shared" ref="N396:N398" si="876">Q396&amp;R396&amp;S396&amp;T396&amp;U396&amp;V396</f>
        <v>30107060,1</v>
      </c>
      <c r="O396" s="615">
        <v>0</v>
      </c>
      <c r="P396" s="615">
        <v>-1</v>
      </c>
      <c r="Q396" s="561">
        <f>VLOOKUP(E396,Sheet3!$C:$AP,40,0)*10+IF(B396=1,0,0)+IF(B396=2,1,0)+IF(B396=3,2,0)+IF(B396=4,3,0)</f>
        <v>30107060</v>
      </c>
      <c r="R396" s="561" t="str">
        <f t="shared" ref="R396" si="877">IF(H396=1,",1","")</f>
        <v>,1</v>
      </c>
      <c r="S396" s="561" t="str">
        <f t="shared" ref="S396:S398" si="878">IF(AND(H396=2,I396=1,J396="hp",L396=1,M396=2),",-1","")</f>
        <v/>
      </c>
      <c r="T396" s="561" t="str">
        <f t="shared" ref="T396:T399" si="879">IF(AND(H396=2,I396=1,J396="hp",L396=1,M396=1),",(最大气血-hp)/最大气血*100","")</f>
        <v/>
      </c>
      <c r="U396" s="561" t="str">
        <f t="shared" ref="U396:U398" si="880">IF(AND(H396=2,I396=1,J396="hp,(hp/气血值)&lt;=0.2",L396=1,M396=3),"气血值*1006","")</f>
        <v/>
      </c>
      <c r="V396" s="561" t="str">
        <f t="shared" ref="V396:V398" si="881">IF(AND(H396=1,I396=0,J396=0,L396=1,M396=3),"-(hp*0.1)","")</f>
        <v/>
      </c>
    </row>
    <row r="397" spans="1:22" x14ac:dyDescent="0.25">
      <c r="A397" s="561">
        <v>2</v>
      </c>
      <c r="B397" s="561">
        <v>2</v>
      </c>
      <c r="C397" s="561" t="str">
        <f t="shared" si="875"/>
        <v>梯云纵周而始2</v>
      </c>
      <c r="D397" s="615" t="s">
        <v>250</v>
      </c>
      <c r="E397" s="615" t="s">
        <v>256</v>
      </c>
      <c r="F397" s="615" t="s">
        <v>1160</v>
      </c>
      <c r="G397" s="615">
        <f>VLOOKUP(E397,Sheet3!$C:$AP,40,0)*100+IF(A397=1,0,0)+IF(A397=2,1,0)+IF(A397=3,2,0)+IF(A397=4,3,0)</f>
        <v>301070701</v>
      </c>
      <c r="H397" s="615">
        <v>8</v>
      </c>
      <c r="I397" s="615">
        <v>1</v>
      </c>
      <c r="J397" s="615">
        <v>3010701</v>
      </c>
      <c r="K397" s="615"/>
      <c r="L397" s="615">
        <v>1</v>
      </c>
      <c r="M397" s="615">
        <v>1</v>
      </c>
      <c r="N397" s="615" t="str">
        <f t="shared" si="876"/>
        <v>30107071,1</v>
      </c>
      <c r="O397" s="615">
        <v>0</v>
      </c>
      <c r="P397" s="615">
        <v>-1</v>
      </c>
      <c r="Q397" s="561">
        <f>VLOOKUP(E397,Sheet3!$C:$AP,40,0)*10+IF(B397=1,0,0)+IF(B397=2,1,0)+IF(B397=3,2,0)+IF(B397=4,3,0)</f>
        <v>30107071</v>
      </c>
      <c r="R397" s="561" t="str">
        <f t="shared" si="872"/>
        <v>,1</v>
      </c>
      <c r="S397" s="561" t="str">
        <f t="shared" si="878"/>
        <v/>
      </c>
      <c r="T397" s="561" t="str">
        <f t="shared" si="879"/>
        <v/>
      </c>
      <c r="U397" s="561" t="str">
        <f t="shared" si="880"/>
        <v/>
      </c>
      <c r="V397" s="561" t="str">
        <f t="shared" si="881"/>
        <v/>
      </c>
    </row>
    <row r="398" spans="1:22" x14ac:dyDescent="0.25">
      <c r="A398" s="561">
        <v>3</v>
      </c>
      <c r="B398" s="561">
        <v>3</v>
      </c>
      <c r="C398" s="561" t="str">
        <f t="shared" si="875"/>
        <v>梯云纵周而始3</v>
      </c>
      <c r="D398" s="615" t="s">
        <v>250</v>
      </c>
      <c r="E398" s="615" t="s">
        <v>256</v>
      </c>
      <c r="F398" s="615" t="s">
        <v>1210</v>
      </c>
      <c r="G398" s="615">
        <f>VLOOKUP(E398,Sheet3!$C:$AP,40,0)*100+IF(A398=1,0,0)+IF(A398=2,1,0)+IF(A398=3,2,0)+IF(A398=4,3,0)</f>
        <v>301070702</v>
      </c>
      <c r="H398" s="615">
        <v>1</v>
      </c>
      <c r="I398" s="615">
        <v>0</v>
      </c>
      <c r="J398" s="615">
        <v>0</v>
      </c>
      <c r="K398" s="615"/>
      <c r="L398" s="615">
        <v>1</v>
      </c>
      <c r="M398" s="615">
        <v>1</v>
      </c>
      <c r="N398" s="615" t="str">
        <f t="shared" si="876"/>
        <v>30107072,1</v>
      </c>
      <c r="O398" s="615">
        <v>0</v>
      </c>
      <c r="P398" s="615">
        <v>-1</v>
      </c>
      <c r="Q398" s="561">
        <f>VLOOKUP(E398,Sheet3!$C:$AP,40,0)*10+IF(B398=1,0,0)+IF(B398=2,1,0)+IF(B398=3,2,0)+IF(B398=4,3,0)</f>
        <v>30107072</v>
      </c>
      <c r="R398" s="561" t="str">
        <f>IF(H398=1,",1","")</f>
        <v>,1</v>
      </c>
      <c r="S398" s="561" t="str">
        <f t="shared" si="878"/>
        <v/>
      </c>
      <c r="T398" s="561" t="str">
        <f t="shared" si="879"/>
        <v/>
      </c>
      <c r="U398" s="561" t="str">
        <f t="shared" si="880"/>
        <v/>
      </c>
      <c r="V398" s="561" t="str">
        <f t="shared" si="881"/>
        <v/>
      </c>
    </row>
    <row r="399" spans="1:22" x14ac:dyDescent="0.25">
      <c r="A399" s="561">
        <v>1</v>
      </c>
      <c r="B399" s="561">
        <v>1</v>
      </c>
      <c r="C399" s="561" t="str">
        <f t="shared" ref="C399" si="882">D399&amp;E399&amp;A399</f>
        <v>梯云纵复纵层云1</v>
      </c>
      <c r="D399" s="615" t="s">
        <v>250</v>
      </c>
      <c r="E399" s="615" t="s">
        <v>257</v>
      </c>
      <c r="F399" s="615" t="s">
        <v>1414</v>
      </c>
      <c r="G399" s="615">
        <f>VLOOKUP(E399,Sheet3!$C:$AP,40,0)*100+IF(A399=1,0,0)+IF(A399=2,1,0)+IF(A399=3,2,0)+IF(A399=4,3,0)</f>
        <v>301070800</v>
      </c>
      <c r="H399" s="615">
        <v>1</v>
      </c>
      <c r="I399" s="615">
        <v>0</v>
      </c>
      <c r="J399" s="615">
        <v>0</v>
      </c>
      <c r="K399" s="615"/>
      <c r="L399" s="615">
        <v>1</v>
      </c>
      <c r="M399" s="615">
        <v>1</v>
      </c>
      <c r="N399" s="615" t="str">
        <f t="shared" ref="N399" si="883">Q399&amp;R399&amp;S399&amp;T399&amp;U399&amp;V399</f>
        <v>30107080,1</v>
      </c>
      <c r="O399" s="615">
        <v>0</v>
      </c>
      <c r="P399" s="615">
        <v>-1</v>
      </c>
      <c r="Q399" s="561">
        <f>VLOOKUP(E399,Sheet3!$C:$AP,40,0)*10+IF(B399=1,0,0)+IF(B399=2,1,0)+IF(B399=3,2,0)+IF(B399=4,3,0)</f>
        <v>30107080</v>
      </c>
      <c r="R399" s="561" t="str">
        <f t="shared" ref="R399" si="884">IF(H399=1,",1","")</f>
        <v>,1</v>
      </c>
      <c r="S399" s="561" t="str">
        <f t="shared" ref="S399" si="885">IF(AND(H399=2,I399=1,J399="hp",L399=1,M399=2),",-1","")</f>
        <v/>
      </c>
      <c r="T399" s="561" t="str">
        <f t="shared" si="879"/>
        <v/>
      </c>
      <c r="U399" s="561" t="str">
        <f t="shared" ref="U399" si="886">IF(AND(H399=2,I399=1,J399="hp,(hp/气血值)&lt;=0.2",L399=1,M399=3),"气血值*1006","")</f>
        <v/>
      </c>
      <c r="V399" s="561" t="str">
        <f t="shared" ref="V399" si="887">IF(AND(H399=1,I399=0,J399=0,L399=1,M399=3),"-(hp*0.1)","")</f>
        <v/>
      </c>
    </row>
    <row r="400" spans="1:22" x14ac:dyDescent="0.25">
      <c r="A400" s="561">
        <v>1</v>
      </c>
      <c r="B400" s="561">
        <v>1</v>
      </c>
      <c r="C400" s="561" t="str">
        <f t="shared" ref="C400:C401" si="888">D400&amp;E400&amp;A400</f>
        <v>梯云纵远望登云1</v>
      </c>
      <c r="D400" s="615" t="s">
        <v>250</v>
      </c>
      <c r="E400" s="615" t="s">
        <v>258</v>
      </c>
      <c r="F400" s="615"/>
      <c r="G400" s="615">
        <f>VLOOKUP(E400,Sheet3!$C:$AP,40,0)*100+IF(A400=1,0,0)+IF(A400=2,1,0)+IF(A400=3,2,0)+IF(A400=4,3,0)</f>
        <v>301070900</v>
      </c>
      <c r="H400" s="615">
        <v>1</v>
      </c>
      <c r="I400" s="615">
        <v>0</v>
      </c>
      <c r="J400" s="615">
        <v>0</v>
      </c>
      <c r="K400" s="615"/>
      <c r="L400" s="615">
        <v>1</v>
      </c>
      <c r="M400" s="615">
        <v>1</v>
      </c>
      <c r="N400" s="615" t="str">
        <f t="shared" ref="N400:N401" si="889">Q400&amp;R400&amp;S400&amp;T400&amp;U400&amp;V400</f>
        <v>30107090,1</v>
      </c>
      <c r="O400" s="615">
        <v>0</v>
      </c>
      <c r="P400" s="615">
        <v>-1</v>
      </c>
      <c r="Q400" s="561">
        <f>VLOOKUP(E400,Sheet3!$C:$AP,40,0)*10+IF(B400=1,0,0)+IF(B400=2,1,0)+IF(B400=3,2,0)+IF(B400=4,3,0)</f>
        <v>30107090</v>
      </c>
      <c r="R400" s="561" t="str">
        <f t="shared" ref="R400:R403" si="890">IF(H400=1,",1","")</f>
        <v>,1</v>
      </c>
      <c r="S400" s="561" t="str">
        <f t="shared" ref="S400:S401" si="891">IF(AND(H400=2,I400=1,J400="hp",L400=1,M400=2),",-1","")</f>
        <v/>
      </c>
      <c r="T400" s="561" t="str">
        <f t="shared" ref="T400:T406" si="892">IF(AND(H400=2,I400=1,J400="hp",L400=1,M400=1),",(最大气血-hp)/最大气血*100","")</f>
        <v/>
      </c>
      <c r="U400" s="561" t="str">
        <f t="shared" ref="U400:U401" si="893">IF(AND(H400=2,I400=1,J400="hp,(hp/气血值)&lt;=0.2",L400=1,M400=3),"气血值*1006","")</f>
        <v/>
      </c>
      <c r="V400" s="561" t="str">
        <f t="shared" ref="V400:V401" si="894">IF(AND(H400=1,I400=0,J400=0,L400=1,M400=3),"-(hp*0.1)","")</f>
        <v/>
      </c>
    </row>
    <row r="401" spans="1:22" x14ac:dyDescent="0.25">
      <c r="A401" s="561">
        <v>1</v>
      </c>
      <c r="B401" s="561">
        <v>1</v>
      </c>
      <c r="C401" s="561" t="str">
        <f t="shared" si="888"/>
        <v>梯云纵云梯阴阳1</v>
      </c>
      <c r="D401" s="615" t="s">
        <v>250</v>
      </c>
      <c r="E401" s="615" t="s">
        <v>1025</v>
      </c>
      <c r="F401" s="615" t="s">
        <v>1415</v>
      </c>
      <c r="G401" s="615">
        <f>VLOOKUP(E401,Sheet3!$C:$AP,40,0)*100+IF(A401=1,0,0)+IF(A401=2,1,0)+IF(A401=3,2,0)+IF(A401=4,3,0)</f>
        <v>301071000</v>
      </c>
      <c r="H401" s="615">
        <v>1</v>
      </c>
      <c r="I401" s="615">
        <v>0</v>
      </c>
      <c r="J401" s="615">
        <v>0</v>
      </c>
      <c r="K401" s="615"/>
      <c r="L401" s="615">
        <v>1</v>
      </c>
      <c r="M401" s="615">
        <v>1</v>
      </c>
      <c r="N401" s="615" t="str">
        <f t="shared" si="889"/>
        <v>30107100,1</v>
      </c>
      <c r="O401" s="615">
        <v>0</v>
      </c>
      <c r="P401" s="615">
        <v>-1</v>
      </c>
      <c r="Q401" s="561">
        <f>VLOOKUP(E401,Sheet3!$C:$AP,40,0)*10+IF(B401=1,0,0)+IF(B401=2,1,0)+IF(B401=3,2,0)+IF(B401=4,3,0)</f>
        <v>30107100</v>
      </c>
      <c r="R401" s="561" t="str">
        <f t="shared" si="890"/>
        <v>,1</v>
      </c>
      <c r="S401" s="561" t="str">
        <f t="shared" si="891"/>
        <v/>
      </c>
      <c r="T401" s="561" t="str">
        <f t="shared" si="892"/>
        <v/>
      </c>
      <c r="U401" s="561" t="str">
        <f t="shared" si="893"/>
        <v/>
      </c>
      <c r="V401" s="561" t="str">
        <f t="shared" si="894"/>
        <v/>
      </c>
    </row>
    <row r="402" spans="1:22" x14ac:dyDescent="0.25">
      <c r="A402" s="561">
        <v>2</v>
      </c>
      <c r="B402" s="561">
        <v>2</v>
      </c>
      <c r="C402" s="561" t="str">
        <f t="shared" ref="C402" si="895">D402&amp;E402&amp;A402</f>
        <v>梯云纵云梯阴阳2</v>
      </c>
      <c r="D402" s="615" t="s">
        <v>250</v>
      </c>
      <c r="E402" s="615" t="s">
        <v>1025</v>
      </c>
      <c r="F402" s="615" t="s">
        <v>1416</v>
      </c>
      <c r="G402" s="615">
        <f>VLOOKUP(E402,Sheet3!$C:$AP,40,0)*100+IF(A402=1,0,0)+IF(A402=2,1,0)+IF(A402=3,2,0)+IF(A402=4,3,0)</f>
        <v>301071001</v>
      </c>
      <c r="H402" s="615">
        <v>1</v>
      </c>
      <c r="I402" s="615">
        <v>0</v>
      </c>
      <c r="J402" s="615">
        <v>0</v>
      </c>
      <c r="K402" s="615"/>
      <c r="L402" s="615">
        <v>1</v>
      </c>
      <c r="M402" s="615">
        <v>1</v>
      </c>
      <c r="N402" s="615" t="str">
        <f t="shared" ref="N402" si="896">Q402&amp;R402&amp;S402&amp;T402&amp;U402&amp;V402</f>
        <v>30107101,1</v>
      </c>
      <c r="O402" s="615">
        <v>0</v>
      </c>
      <c r="P402" s="615">
        <v>-1</v>
      </c>
      <c r="Q402" s="561">
        <f>VLOOKUP(E402,Sheet3!$C:$AP,40,0)*10+IF(B402=1,0,0)+IF(B402=2,1,0)+IF(B402=3,2,0)+IF(B402=4,3,0)</f>
        <v>30107101</v>
      </c>
      <c r="R402" s="561" t="str">
        <f t="shared" si="890"/>
        <v>,1</v>
      </c>
      <c r="S402" s="561" t="str">
        <f t="shared" ref="S402" si="897">IF(AND(H402=2,I402=1,J402="hp",L402=1,M402=2),",-1","")</f>
        <v/>
      </c>
      <c r="T402" s="561" t="str">
        <f t="shared" ref="T402" si="898">IF(AND(H402=2,I402=1,J402="hp",L402=1,M402=1),",(最大气血-hp)/最大气血*100","")</f>
        <v/>
      </c>
      <c r="U402" s="561" t="str">
        <f t="shared" ref="U402" si="899">IF(AND(H402=2,I402=1,J402="hp,(hp/气血值)&lt;=0.2",L402=1,M402=3),"气血值*1006","")</f>
        <v/>
      </c>
      <c r="V402" s="561" t="str">
        <f t="shared" ref="V402" si="900">IF(AND(H402=1,I402=0,J402=0,L402=1,M402=3),"-(hp*0.1)","")</f>
        <v/>
      </c>
    </row>
    <row r="403" spans="1:22" x14ac:dyDescent="0.25">
      <c r="A403" s="561">
        <v>1</v>
      </c>
      <c r="B403" s="561">
        <v>1</v>
      </c>
      <c r="C403" s="561" t="str">
        <f t="shared" ref="C403:C404" si="901">D403&amp;E403&amp;A403</f>
        <v>梯云纵凌云归未1</v>
      </c>
      <c r="D403" s="615" t="s">
        <v>250</v>
      </c>
      <c r="E403" s="615" t="s">
        <v>1026</v>
      </c>
      <c r="F403" s="615" t="s">
        <v>1417</v>
      </c>
      <c r="G403" s="615">
        <f>VLOOKUP(E403,Sheet3!$C:$AP,40,0)*100+IF(A403=1,0,0)+IF(A403=2,1,0)+IF(A403=3,2,0)+IF(A403=4,3,0)</f>
        <v>301071100</v>
      </c>
      <c r="H403" s="615">
        <v>1</v>
      </c>
      <c r="I403" s="615">
        <v>0</v>
      </c>
      <c r="J403" s="615">
        <v>0</v>
      </c>
      <c r="K403" s="615"/>
      <c r="L403" s="615">
        <v>1</v>
      </c>
      <c r="M403" s="615">
        <v>1</v>
      </c>
      <c r="N403" s="615" t="str">
        <f t="shared" ref="N403:N404" si="902">Q403&amp;R403&amp;S403&amp;T403&amp;U403&amp;V403</f>
        <v>30107110,1</v>
      </c>
      <c r="O403" s="615">
        <v>0</v>
      </c>
      <c r="P403" s="615">
        <v>-1</v>
      </c>
      <c r="Q403" s="561">
        <f>VLOOKUP(E403,Sheet3!$C:$AP,40,0)*10+IF(B403=1,0,0)+IF(B403=2,1,0)+IF(B403=3,2,0)+IF(B403=4,3,0)</f>
        <v>30107110</v>
      </c>
      <c r="R403" s="561" t="str">
        <f t="shared" si="890"/>
        <v>,1</v>
      </c>
      <c r="S403" s="561" t="str">
        <f t="shared" ref="S403:S404" si="903">IF(AND(H403=2,I403=1,J403="hp",L403=1,M403=2),",-1","")</f>
        <v/>
      </c>
      <c r="T403" s="561" t="str">
        <f t="shared" ref="T403:T404" si="904">IF(AND(H403=2,I403=1,J403="hp",L403=1,M403=1),",(最大气血-hp)/最大气血*100","")</f>
        <v/>
      </c>
      <c r="U403" s="561" t="str">
        <f t="shared" ref="U403:U404" si="905">IF(AND(H403=2,I403=1,J403="hp,(hp/气血值)&lt;=0.2",L403=1,M403=3),"气血值*1006","")</f>
        <v/>
      </c>
      <c r="V403" s="561" t="str">
        <f t="shared" ref="V403:V404" si="906">IF(AND(H403=1,I403=0,J403=0,L403=1,M403=3),"-(hp*0.1)","")</f>
        <v/>
      </c>
    </row>
    <row r="404" spans="1:22" x14ac:dyDescent="0.25">
      <c r="A404" s="561">
        <v>2</v>
      </c>
      <c r="B404" s="561">
        <v>2</v>
      </c>
      <c r="C404" s="561" t="str">
        <f t="shared" si="901"/>
        <v>梯云纵凌云归未2</v>
      </c>
      <c r="D404" s="615" t="s">
        <v>250</v>
      </c>
      <c r="E404" s="615" t="s">
        <v>1026</v>
      </c>
      <c r="F404" s="615" t="s">
        <v>1418</v>
      </c>
      <c r="G404" s="615">
        <f>VLOOKUP(E404,Sheet3!$C:$AP,40,0)*100+IF(A404=1,0,0)+IF(A404=2,1,0)+IF(A404=3,2,0)+IF(A404=4,3,0)</f>
        <v>301071101</v>
      </c>
      <c r="H404" s="615">
        <v>8</v>
      </c>
      <c r="I404" s="615">
        <v>1</v>
      </c>
      <c r="J404" s="615">
        <v>3010701</v>
      </c>
      <c r="K404" s="615"/>
      <c r="L404" s="615">
        <v>1</v>
      </c>
      <c r="M404" s="615">
        <v>1</v>
      </c>
      <c r="N404" s="615" t="str">
        <f t="shared" si="902"/>
        <v>30107111,1</v>
      </c>
      <c r="O404" s="615">
        <v>0</v>
      </c>
      <c r="P404" s="615">
        <v>-1</v>
      </c>
      <c r="Q404" s="561">
        <f>VLOOKUP(E404,Sheet3!$C:$AP,40,0)*10+IF(B404=1,0,0)+IF(B404=2,1,0)+IF(B404=3,2,0)+IF(B404=4,3,0)</f>
        <v>30107111</v>
      </c>
      <c r="R404" s="561" t="str">
        <f t="shared" ref="R404" si="907">IF(H404=8,",1","")</f>
        <v>,1</v>
      </c>
      <c r="S404" s="561" t="str">
        <f t="shared" si="903"/>
        <v/>
      </c>
      <c r="T404" s="561" t="str">
        <f t="shared" si="904"/>
        <v/>
      </c>
      <c r="U404" s="561" t="str">
        <f t="shared" si="905"/>
        <v/>
      </c>
      <c r="V404" s="561" t="str">
        <f t="shared" si="906"/>
        <v/>
      </c>
    </row>
    <row r="405" spans="1:22" x14ac:dyDescent="0.25">
      <c r="A405" s="561">
        <v>1</v>
      </c>
      <c r="B405" s="561">
        <v>1</v>
      </c>
      <c r="C405" s="561" t="str">
        <f t="shared" ref="C405:C407" si="908">D405&amp;E405&amp;A405</f>
        <v>魍魉诡步影残乱1</v>
      </c>
      <c r="D405" s="205" t="s">
        <v>259</v>
      </c>
      <c r="E405" s="224" t="s">
        <v>260</v>
      </c>
      <c r="F405" s="224" t="s">
        <v>1419</v>
      </c>
      <c r="G405" s="224">
        <f>VLOOKUP(E405,Sheet3!$C:$AP,40,0)*100+IF(A405=1,0,0)+IF(A405=2,1,0)+IF(A405=3,2,0)+IF(A405=4,3,0)</f>
        <v>301080200</v>
      </c>
      <c r="H405" s="224">
        <v>1</v>
      </c>
      <c r="I405" s="224">
        <v>0</v>
      </c>
      <c r="J405" s="224">
        <v>0</v>
      </c>
      <c r="K405" s="224"/>
      <c r="L405" s="224">
        <v>1</v>
      </c>
      <c r="M405" s="224">
        <v>1</v>
      </c>
      <c r="N405" s="224" t="str">
        <f t="shared" ref="N405:N407" si="909">Q405&amp;R405&amp;S405&amp;T405&amp;U405&amp;V405</f>
        <v>30108020,1</v>
      </c>
      <c r="O405" s="224">
        <v>0</v>
      </c>
      <c r="P405" s="224">
        <v>-1</v>
      </c>
      <c r="Q405" s="561">
        <f>VLOOKUP(E405,Sheet3!$C:$AP,40,0)*10+IF(B405=1,0,0)+IF(B405=2,1,0)+IF(B405=3,2,0)+IF(B405=4,3,0)</f>
        <v>30108020</v>
      </c>
      <c r="R405" s="561" t="str">
        <f t="shared" ref="R405:R407" si="910">IF(H405=1,",1","")</f>
        <v>,1</v>
      </c>
      <c r="S405" s="561" t="str">
        <f t="shared" ref="S405:S407" si="911">IF(AND(H405=2,I405=1,J405="hp",L405=1,M405=2),",-1","")</f>
        <v/>
      </c>
      <c r="T405" s="561" t="str">
        <f t="shared" si="892"/>
        <v/>
      </c>
      <c r="U405" s="561" t="str">
        <f t="shared" ref="U405:U407" si="912">IF(AND(H405=2,I405=1,J405="hp,(hp/气血值)&lt;=0.2",L405=1,M405=3),"气血值*1006","")</f>
        <v/>
      </c>
      <c r="V405" s="561" t="str">
        <f t="shared" ref="V405:V407" si="913">IF(AND(H405=1,I405=0,J405=0,L405=1,M405=3),"-(hp*0.1)","")</f>
        <v/>
      </c>
    </row>
    <row r="406" spans="1:22" x14ac:dyDescent="0.25">
      <c r="A406" s="561">
        <v>1</v>
      </c>
      <c r="B406" s="561">
        <v>1</v>
      </c>
      <c r="C406" s="561" t="str">
        <f t="shared" si="908"/>
        <v>魍魉诡步晓残蛊1</v>
      </c>
      <c r="D406" s="205" t="s">
        <v>259</v>
      </c>
      <c r="E406" s="224" t="s">
        <v>261</v>
      </c>
      <c r="F406" s="224" t="s">
        <v>1420</v>
      </c>
      <c r="G406" s="224">
        <f>VLOOKUP(E406,Sheet3!$C:$AP,40,0)*100+IF(A406=1,0,0)+IF(A406=2,1,0)+IF(A406=3,2,0)+IF(A406=4,3,0)</f>
        <v>301080300</v>
      </c>
      <c r="H406" s="224">
        <v>1</v>
      </c>
      <c r="I406" s="224">
        <v>0</v>
      </c>
      <c r="J406" s="224">
        <v>0</v>
      </c>
      <c r="K406" s="224"/>
      <c r="L406" s="224">
        <v>1</v>
      </c>
      <c r="M406" s="224">
        <v>1</v>
      </c>
      <c r="N406" s="224" t="str">
        <f t="shared" si="909"/>
        <v>30108030,1</v>
      </c>
      <c r="O406" s="224">
        <v>0</v>
      </c>
      <c r="P406" s="224">
        <v>-1</v>
      </c>
      <c r="Q406" s="561">
        <f>VLOOKUP(E406,Sheet3!$C:$AP,40,0)*10+IF(B406=1,0,0)+IF(B406=2,1,0)+IF(B406=3,2,0)+IF(B406=4,3,0)</f>
        <v>30108030</v>
      </c>
      <c r="R406" s="561" t="str">
        <f t="shared" si="910"/>
        <v>,1</v>
      </c>
      <c r="S406" s="561" t="str">
        <f t="shared" si="911"/>
        <v/>
      </c>
      <c r="T406" s="561" t="str">
        <f t="shared" si="892"/>
        <v/>
      </c>
      <c r="U406" s="561" t="str">
        <f t="shared" si="912"/>
        <v/>
      </c>
      <c r="V406" s="561" t="str">
        <f t="shared" si="913"/>
        <v/>
      </c>
    </row>
    <row r="407" spans="1:22" x14ac:dyDescent="0.25">
      <c r="A407" s="561">
        <v>1</v>
      </c>
      <c r="B407" s="561">
        <v>1</v>
      </c>
      <c r="C407" s="561" t="str">
        <f t="shared" si="908"/>
        <v>魍魉诡步噬骨吸髓1</v>
      </c>
      <c r="D407" s="205" t="s">
        <v>259</v>
      </c>
      <c r="E407" s="249" t="s">
        <v>263</v>
      </c>
      <c r="F407" s="224" t="s">
        <v>1421</v>
      </c>
      <c r="G407" s="224">
        <f>VLOOKUP(E407,Sheet3!$C:$AP,40,0)*100+IF(A407=1,0,0)+IF(A407=2,1,0)+IF(A407=3,2,0)+IF(A407=4,3,0)</f>
        <v>301080600</v>
      </c>
      <c r="H407" s="224">
        <v>1</v>
      </c>
      <c r="I407" s="224">
        <v>0</v>
      </c>
      <c r="J407" s="224">
        <v>0</v>
      </c>
      <c r="K407" s="224"/>
      <c r="L407" s="224">
        <v>1</v>
      </c>
      <c r="M407" s="224">
        <v>1</v>
      </c>
      <c r="N407" s="224" t="str">
        <f t="shared" si="909"/>
        <v>30108060,1</v>
      </c>
      <c r="O407" s="224">
        <v>0</v>
      </c>
      <c r="P407" s="224">
        <v>-1</v>
      </c>
      <c r="Q407" s="561">
        <f>VLOOKUP(E407,Sheet3!$C:$AP,40,0)*10+IF(B407=1,0,0)+IF(B407=2,1,0)+IF(B407=3,2,0)+IF(B407=4,3,0)</f>
        <v>30108060</v>
      </c>
      <c r="R407" s="561" t="str">
        <f t="shared" si="910"/>
        <v>,1</v>
      </c>
      <c r="S407" s="561" t="str">
        <f t="shared" si="911"/>
        <v/>
      </c>
      <c r="T407" s="561" t="str">
        <f t="shared" ref="T407" si="914">IF(AND(H407=2,I407=1,J407="hp",L407=1,M407=1),",(最大气血-hp)/最大气血*100","")</f>
        <v/>
      </c>
      <c r="U407" s="561" t="str">
        <f t="shared" si="912"/>
        <v/>
      </c>
      <c r="V407" s="561" t="str">
        <f t="shared" si="913"/>
        <v/>
      </c>
    </row>
    <row r="408" spans="1:22" x14ac:dyDescent="0.25">
      <c r="A408" s="561">
        <v>2</v>
      </c>
      <c r="B408" s="561">
        <v>2</v>
      </c>
      <c r="C408" s="561" t="str">
        <f t="shared" ref="C408" si="915">D408&amp;E408&amp;A408</f>
        <v>魍魉诡步噬骨吸髓2</v>
      </c>
      <c r="D408" s="205" t="s">
        <v>259</v>
      </c>
      <c r="E408" s="249" t="s">
        <v>263</v>
      </c>
      <c r="F408" s="224" t="s">
        <v>1422</v>
      </c>
      <c r="G408" s="224">
        <f>VLOOKUP(E408,Sheet3!$C:$AP,40,0)*100+IF(A408=1,0,0)+IF(A408=2,1,0)+IF(A408=3,2,0)+IF(A408=4,3,0)</f>
        <v>301080601</v>
      </c>
      <c r="H408" s="224">
        <v>1</v>
      </c>
      <c r="I408" s="224">
        <v>0</v>
      </c>
      <c r="J408" s="224">
        <v>0</v>
      </c>
      <c r="K408" s="224"/>
      <c r="L408" s="224">
        <v>1</v>
      </c>
      <c r="M408" s="224">
        <v>1</v>
      </c>
      <c r="N408" s="224" t="str">
        <f t="shared" ref="N408" si="916">Q408&amp;R408&amp;S408&amp;T408&amp;U408&amp;V408</f>
        <v>30108061,1</v>
      </c>
      <c r="O408" s="224">
        <v>0</v>
      </c>
      <c r="P408" s="224">
        <v>-1</v>
      </c>
      <c r="Q408" s="561">
        <f>VLOOKUP(E408,Sheet3!$C:$AP,40,0)*10+IF(B408=1,0,0)+IF(B408=2,1,0)+IF(B408=3,2,0)+IF(B408=4,3,0)</f>
        <v>30108061</v>
      </c>
      <c r="R408" s="561" t="str">
        <f t="shared" ref="R408" si="917">IF(H408=1,",1","")</f>
        <v>,1</v>
      </c>
      <c r="S408" s="561" t="str">
        <f t="shared" ref="S408" si="918">IF(AND(H408=2,I408=1,J408="hp",L408=1,M408=2),",-1","")</f>
        <v/>
      </c>
      <c r="T408" s="561" t="str">
        <f t="shared" ref="T408" si="919">IF(AND(H408=2,I408=1,J408="hp",L408=1,M408=1),",(最大气血-hp)/最大气血*100","")</f>
        <v/>
      </c>
      <c r="U408" s="561" t="str">
        <f t="shared" ref="U408" si="920">IF(AND(H408=2,I408=1,J408="hp,(hp/气血值)&lt;=0.2",L408=1,M408=3),"气血值*1006","")</f>
        <v/>
      </c>
      <c r="V408" s="561" t="str">
        <f t="shared" ref="V408" si="921">IF(AND(H408=1,I408=0,J408=0,L408=1,M408=3),"-(hp*0.1)","")</f>
        <v/>
      </c>
    </row>
    <row r="409" spans="1:22" x14ac:dyDescent="0.25">
      <c r="A409" s="561">
        <v>3</v>
      </c>
      <c r="B409" s="561">
        <v>3</v>
      </c>
      <c r="C409" s="561" t="str">
        <f t="shared" ref="C409:C411" si="922">D409&amp;E409&amp;A409</f>
        <v>魍魉诡步噬骨吸髓3</v>
      </c>
      <c r="D409" s="205" t="s">
        <v>259</v>
      </c>
      <c r="E409" s="249" t="s">
        <v>263</v>
      </c>
      <c r="F409" s="224" t="s">
        <v>1423</v>
      </c>
      <c r="G409" s="224">
        <f>VLOOKUP(E409,Sheet3!$C:$AP,40,0)*100+IF(A409=1,0,0)+IF(A409=2,1,0)+IF(A409=3,2,0)+IF(A409=4,3,0)</f>
        <v>301080602</v>
      </c>
      <c r="H409" s="224">
        <v>1</v>
      </c>
      <c r="I409" s="224">
        <v>0</v>
      </c>
      <c r="J409" s="224">
        <v>0</v>
      </c>
      <c r="K409" s="224"/>
      <c r="L409" s="224">
        <v>1</v>
      </c>
      <c r="M409" s="224">
        <v>1</v>
      </c>
      <c r="N409" s="224" t="str">
        <f t="shared" ref="N409:N410" si="923">Q409&amp;R409&amp;S409&amp;T409&amp;U409&amp;V409</f>
        <v>30108062,1</v>
      </c>
      <c r="O409" s="224">
        <v>0</v>
      </c>
      <c r="P409" s="224">
        <v>-1</v>
      </c>
      <c r="Q409" s="561">
        <f>VLOOKUP(E409,Sheet3!$C:$AP,40,0)*10+IF(B409=1,0,0)+IF(B409=2,1,0)+IF(B409=3,2,0)+IF(B409=4,3,0)</f>
        <v>30108062</v>
      </c>
      <c r="R409" s="561" t="str">
        <f t="shared" ref="R409:R412" si="924">IF(H409=1,",1","")</f>
        <v>,1</v>
      </c>
      <c r="S409" s="561" t="str">
        <f t="shared" ref="S409:S411" si="925">IF(AND(H409=2,I409=1,J409="hp",L409=1,M409=2),",-1","")</f>
        <v/>
      </c>
      <c r="T409" s="561" t="str">
        <f t="shared" ref="T409:T411" si="926">IF(AND(H409=2,I409=1,J409="hp",L409=1,M409=1),",(最大气血-hp)/最大气血*100","")</f>
        <v/>
      </c>
      <c r="U409" s="561" t="str">
        <f t="shared" ref="U409:U411" si="927">IF(AND(H409=2,I409=1,J409="hp,(hp/气血值)&lt;=0.2",L409=1,M409=3),"气血值*1006","")</f>
        <v/>
      </c>
      <c r="V409" s="561" t="str">
        <f t="shared" ref="V409:V411" si="928">IF(AND(H409=1,I409=0,J409=0,L409=1,M409=3),"-(hp*0.1)","")</f>
        <v/>
      </c>
    </row>
    <row r="410" spans="1:22" x14ac:dyDescent="0.25">
      <c r="A410" s="561">
        <v>4</v>
      </c>
      <c r="B410" s="561">
        <v>4</v>
      </c>
      <c r="C410" s="561" t="str">
        <f t="shared" si="922"/>
        <v>魍魉诡步噬骨吸髓4</v>
      </c>
      <c r="D410" s="205" t="s">
        <v>259</v>
      </c>
      <c r="E410" s="249" t="s">
        <v>263</v>
      </c>
      <c r="F410" s="224" t="s">
        <v>1424</v>
      </c>
      <c r="G410" s="224">
        <f>VLOOKUP(E410,Sheet3!$C:$AP,40,0)*100+IF(A410=1,0,0)+IF(A410=2,1,0)+IF(A410=3,2,0)+IF(A410=4,3,0)</f>
        <v>301080603</v>
      </c>
      <c r="H410" s="224">
        <v>1</v>
      </c>
      <c r="I410" s="224">
        <v>0</v>
      </c>
      <c r="J410" s="224">
        <v>0</v>
      </c>
      <c r="K410" s="224"/>
      <c r="L410" s="224">
        <v>1</v>
      </c>
      <c r="M410" s="224">
        <v>1</v>
      </c>
      <c r="N410" s="224" t="str">
        <f t="shared" si="923"/>
        <v>30108063,1</v>
      </c>
      <c r="O410" s="224">
        <v>0</v>
      </c>
      <c r="P410" s="224">
        <v>-1</v>
      </c>
      <c r="Q410" s="561">
        <f>VLOOKUP(E410,Sheet3!$C:$AP,40,0)*10+IF(B410=1,0,0)+IF(B410=2,1,0)+IF(B410=3,2,0)+IF(B410=4,3,0)</f>
        <v>30108063</v>
      </c>
      <c r="R410" s="561" t="str">
        <f t="shared" si="924"/>
        <v>,1</v>
      </c>
      <c r="S410" s="561" t="str">
        <f t="shared" si="925"/>
        <v/>
      </c>
      <c r="T410" s="561" t="str">
        <f t="shared" si="926"/>
        <v/>
      </c>
      <c r="U410" s="561" t="str">
        <f t="shared" si="927"/>
        <v/>
      </c>
      <c r="V410" s="561" t="str">
        <f t="shared" si="928"/>
        <v/>
      </c>
    </row>
    <row r="411" spans="1:22" x14ac:dyDescent="0.25">
      <c r="A411" s="561">
        <v>5</v>
      </c>
      <c r="B411" s="561">
        <v>5</v>
      </c>
      <c r="C411" s="561" t="str">
        <f t="shared" si="922"/>
        <v>魍魉诡步噬骨吸髓5</v>
      </c>
      <c r="D411" s="205" t="s">
        <v>259</v>
      </c>
      <c r="E411" s="249" t="s">
        <v>263</v>
      </c>
      <c r="F411" s="224" t="s">
        <v>1425</v>
      </c>
      <c r="G411" s="224">
        <f>VLOOKUP(E411,Sheet3!$C:$AP,40,0)*100+IF(A411=1,0,0)+IF(A411=2,1,0)+IF(A411=3,2,0)+IF(A411=4,3,0)+IF(A411=5,4,0)+IF(A411=6,5,0)+IF(A411=7,6,0)+IF(A411=8,7,0)</f>
        <v>301080604</v>
      </c>
      <c r="H411" s="224">
        <v>1</v>
      </c>
      <c r="I411" s="224">
        <v>0</v>
      </c>
      <c r="J411" s="224">
        <v>0</v>
      </c>
      <c r="K411" s="224"/>
      <c r="L411" s="224">
        <v>1</v>
      </c>
      <c r="M411" s="224">
        <v>1</v>
      </c>
      <c r="N411" s="625" t="s">
        <v>1426</v>
      </c>
      <c r="O411" s="224">
        <v>0</v>
      </c>
      <c r="P411" s="224">
        <v>-1</v>
      </c>
      <c r="Q411" s="561">
        <f>VLOOKUP(E411,Sheet3!$C:$AP,40,0)*10+IF(B411=1,0,0)+IF(B411=2,1,0)+IF(B411=3,2,0)+IF(B411=4,3,0)</f>
        <v>30108060</v>
      </c>
      <c r="R411" s="561" t="str">
        <f t="shared" si="924"/>
        <v>,1</v>
      </c>
      <c r="S411" s="561" t="str">
        <f t="shared" si="925"/>
        <v/>
      </c>
      <c r="T411" s="561" t="str">
        <f t="shared" si="926"/>
        <v/>
      </c>
      <c r="U411" s="561" t="str">
        <f t="shared" si="927"/>
        <v/>
      </c>
      <c r="V411" s="561" t="str">
        <f t="shared" si="928"/>
        <v/>
      </c>
    </row>
    <row r="412" spans="1:22" x14ac:dyDescent="0.25">
      <c r="A412" s="561">
        <v>6</v>
      </c>
      <c r="B412" s="561">
        <v>6</v>
      </c>
      <c r="C412" s="561" t="str">
        <f t="shared" ref="C412" si="929">D412&amp;E412&amp;A412</f>
        <v>魍魉诡步噬骨吸髓6</v>
      </c>
      <c r="D412" s="205" t="s">
        <v>259</v>
      </c>
      <c r="E412" s="249" t="s">
        <v>263</v>
      </c>
      <c r="F412" s="224" t="s">
        <v>1427</v>
      </c>
      <c r="G412" s="224">
        <f>VLOOKUP(E412,Sheet3!$C:$AP,40,0)*100+IF(A412=1,0,0)+IF(A412=2,1,0)+IF(A412=3,2,0)+IF(A412=4,3,0)+IF(A412=5,4,0)+IF(A412=6,5,0)+IF(A412=7,6,0)+IF(A412=8,7,0)</f>
        <v>301080605</v>
      </c>
      <c r="H412" s="224">
        <v>1</v>
      </c>
      <c r="I412" s="224">
        <v>0</v>
      </c>
      <c r="J412" s="224">
        <v>0</v>
      </c>
      <c r="K412" s="224"/>
      <c r="L412" s="224">
        <v>1</v>
      </c>
      <c r="M412" s="224">
        <v>1</v>
      </c>
      <c r="N412" s="625" t="s">
        <v>1428</v>
      </c>
      <c r="O412" s="224">
        <v>0</v>
      </c>
      <c r="P412" s="224">
        <v>-1</v>
      </c>
      <c r="Q412" s="561">
        <f>VLOOKUP(E412,Sheet3!$C:$AP,40,0)*10+IF(B412=1,0,0)+IF(B412=2,1,0)+IF(B412=3,2,0)+IF(B412=4,3,0)</f>
        <v>30108060</v>
      </c>
      <c r="R412" s="561" t="str">
        <f t="shared" si="924"/>
        <v>,1</v>
      </c>
      <c r="S412" s="561" t="str">
        <f t="shared" ref="S412" si="930">IF(AND(H412=2,I412=1,J412="hp",L412=1,M412=2),",-1","")</f>
        <v/>
      </c>
      <c r="T412" s="561" t="str">
        <f t="shared" ref="T412:T417" si="931">IF(AND(H412=2,I412=1,J412="hp",L412=1,M412=1),",(最大气血-hp)/最大气血*100","")</f>
        <v/>
      </c>
      <c r="U412" s="561" t="str">
        <f t="shared" ref="U412" si="932">IF(AND(H412=2,I412=1,J412="hp,(hp/气血值)&lt;=0.2",L412=1,M412=3),"气血值*1006","")</f>
        <v/>
      </c>
      <c r="V412" s="561" t="str">
        <f t="shared" ref="V412" si="933">IF(AND(H412=1,I412=0,J412=0,L412=1,M412=3),"-(hp*0.1)","")</f>
        <v/>
      </c>
    </row>
    <row r="413" spans="1:22" x14ac:dyDescent="0.25">
      <c r="A413" s="561">
        <v>1</v>
      </c>
      <c r="B413" s="561">
        <v>1</v>
      </c>
      <c r="C413" s="561" t="str">
        <f t="shared" ref="C413" si="934">D413&amp;E413&amp;A413</f>
        <v>魍魉诡步草木皆兵1</v>
      </c>
      <c r="D413" s="205" t="s">
        <v>259</v>
      </c>
      <c r="E413" s="224" t="s">
        <v>262</v>
      </c>
      <c r="F413" s="224" t="s">
        <v>1181</v>
      </c>
      <c r="G413" s="224">
        <f>VLOOKUP(E413,Sheet3!$C:$AP,40,0)*100+IF(A413=1,0,0)+IF(A413=2,1,0)+IF(A413=3,2,0)+IF(A413=4,3,0)</f>
        <v>301080400</v>
      </c>
      <c r="H413" s="224">
        <v>1</v>
      </c>
      <c r="I413" s="224">
        <v>0</v>
      </c>
      <c r="J413" s="224">
        <v>0</v>
      </c>
      <c r="K413" s="224"/>
      <c r="L413" s="224">
        <v>1</v>
      </c>
      <c r="M413" s="224">
        <v>1</v>
      </c>
      <c r="N413" s="224" t="str">
        <f t="shared" ref="N413" si="935">Q413&amp;R413&amp;S413&amp;T413&amp;U413&amp;V413</f>
        <v>30108040,1</v>
      </c>
      <c r="O413" s="224">
        <v>0</v>
      </c>
      <c r="P413" s="224">
        <v>-1</v>
      </c>
      <c r="Q413" s="561">
        <f>VLOOKUP(E413,Sheet3!$C:$AP,40,0)*10+IF(B413=1,0,0)+IF(B413=2,1,0)+IF(B413=3,2,0)+IF(B413=4,3,0)</f>
        <v>30108040</v>
      </c>
      <c r="R413" s="561" t="str">
        <f t="shared" ref="R413" si="936">IF(H413=1,",1","")</f>
        <v>,1</v>
      </c>
      <c r="S413" s="561" t="str">
        <f t="shared" ref="S413" si="937">IF(AND(H413=2,I413=1,J413="hp",L413=1,M413=2),",-1","")</f>
        <v/>
      </c>
      <c r="T413" s="561" t="str">
        <f t="shared" si="931"/>
        <v/>
      </c>
      <c r="U413" s="561" t="str">
        <f t="shared" ref="U413" si="938">IF(AND(H413=2,I413=1,J413="hp,(hp/气血值)&lt;=0.2",L413=1,M413=3),"气血值*1006","")</f>
        <v/>
      </c>
      <c r="V413" s="561" t="str">
        <f t="shared" ref="V413" si="939">IF(AND(H413=1,I413=0,J413=0,L413=1,M413=3),"-(hp*0.1)","")</f>
        <v/>
      </c>
    </row>
    <row r="414" spans="1:22" x14ac:dyDescent="0.25">
      <c r="A414" s="561">
        <v>1</v>
      </c>
      <c r="B414" s="561">
        <v>1</v>
      </c>
      <c r="C414" s="561" t="str">
        <f t="shared" ref="C414:C417" si="940">D414&amp;E414&amp;A414</f>
        <v>魍魉诡步猎戮无常1</v>
      </c>
      <c r="D414" s="205" t="s">
        <v>259</v>
      </c>
      <c r="E414" s="224" t="s">
        <v>265</v>
      </c>
      <c r="F414" s="224" t="s">
        <v>1429</v>
      </c>
      <c r="G414" s="224">
        <f>VLOOKUP(E414,Sheet3!$C:$AP,40,0)*100+IF(A414=1,0,0)+IF(A414=2,1,0)+IF(A414=3,2,0)+IF(A414=4,3,0)</f>
        <v>301080500</v>
      </c>
      <c r="H414" s="224">
        <v>1</v>
      </c>
      <c r="I414" s="224">
        <v>0</v>
      </c>
      <c r="J414" s="224">
        <v>0</v>
      </c>
      <c r="K414" s="224"/>
      <c r="L414" s="224">
        <v>1</v>
      </c>
      <c r="M414" s="224">
        <v>1</v>
      </c>
      <c r="N414" s="224" t="str">
        <f t="shared" ref="N414:N415" si="941">Q414&amp;R414&amp;S414&amp;T414&amp;U414&amp;V414</f>
        <v>30108050,1</v>
      </c>
      <c r="O414" s="224">
        <v>0</v>
      </c>
      <c r="P414" s="224">
        <v>-1</v>
      </c>
      <c r="Q414" s="561">
        <f>VLOOKUP(E414,Sheet3!$C:$AP,40,0)*10+IF(B414=1,0,0)+IF(B414=2,1,0)+IF(B414=3,2,0)+IF(B414=4,3,0)</f>
        <v>30108050</v>
      </c>
      <c r="R414" s="561" t="str">
        <f t="shared" ref="R414:R415" si="942">IF(H414=1,",1","")</f>
        <v>,1</v>
      </c>
      <c r="S414" s="561" t="str">
        <f t="shared" ref="S414:S417" si="943">IF(AND(H414=2,I414=1,J414="hp",L414=1,M414=2),",-1","")</f>
        <v/>
      </c>
      <c r="T414" s="561" t="str">
        <f t="shared" si="931"/>
        <v/>
      </c>
      <c r="U414" s="561" t="str">
        <f t="shared" ref="U414:U417" si="944">IF(AND(H414=2,I414=1,J414="hp,(hp/气血值)&lt;=0.2",L414=1,M414=3),"气血值*1006","")</f>
        <v/>
      </c>
      <c r="V414" s="561" t="str">
        <f t="shared" ref="V414:V417" si="945">IF(AND(H414=1,I414=0,J414=0,L414=1,M414=3),"-(hp*0.1)","")</f>
        <v/>
      </c>
    </row>
    <row r="415" spans="1:22" x14ac:dyDescent="0.25">
      <c r="A415" s="561">
        <v>1</v>
      </c>
      <c r="B415" s="561">
        <v>1</v>
      </c>
      <c r="C415" s="561" t="str">
        <f t="shared" si="940"/>
        <v>魍魉诡步潜影炼形1</v>
      </c>
      <c r="D415" s="205" t="s">
        <v>259</v>
      </c>
      <c r="E415" s="224" t="s">
        <v>266</v>
      </c>
      <c r="F415" s="224" t="s">
        <v>1181</v>
      </c>
      <c r="G415" s="224">
        <f>VLOOKUP(E415,Sheet3!$C:$AP,40,0)*100+IF(A415=1,0,0)+IF(A415=2,1,0)+IF(A415=3,2,0)+IF(A415=4,3,0)</f>
        <v>301080700</v>
      </c>
      <c r="H415" s="224">
        <v>1</v>
      </c>
      <c r="I415" s="224">
        <v>0</v>
      </c>
      <c r="J415" s="224">
        <v>0</v>
      </c>
      <c r="K415" s="224"/>
      <c r="L415" s="224">
        <v>1</v>
      </c>
      <c r="M415" s="224">
        <v>1</v>
      </c>
      <c r="N415" s="224" t="str">
        <f t="shared" si="941"/>
        <v>30108070,1</v>
      </c>
      <c r="O415" s="224">
        <v>0</v>
      </c>
      <c r="P415" s="224">
        <v>-1</v>
      </c>
      <c r="Q415" s="561">
        <f>VLOOKUP(E415,Sheet3!$C:$AP,40,0)*10+IF(B415=1,0,0)+IF(B415=2,1,0)+IF(B415=3,2,0)+IF(B415=4,3,0)</f>
        <v>30108070</v>
      </c>
      <c r="R415" s="561" t="str">
        <f t="shared" si="942"/>
        <v>,1</v>
      </c>
      <c r="S415" s="561" t="str">
        <f t="shared" si="943"/>
        <v/>
      </c>
      <c r="T415" s="561" t="str">
        <f t="shared" si="931"/>
        <v/>
      </c>
      <c r="U415" s="561" t="str">
        <f t="shared" si="944"/>
        <v/>
      </c>
      <c r="V415" s="561" t="str">
        <f t="shared" si="945"/>
        <v/>
      </c>
    </row>
    <row r="416" spans="1:22" x14ac:dyDescent="0.25">
      <c r="A416" s="561">
        <v>1</v>
      </c>
      <c r="B416" s="561">
        <v>1</v>
      </c>
      <c r="C416" s="561" t="str">
        <f t="shared" si="940"/>
        <v>魍魉诡步十殿阎罗1</v>
      </c>
      <c r="D416" s="205" t="s">
        <v>259</v>
      </c>
      <c r="E416" s="249" t="s">
        <v>267</v>
      </c>
      <c r="F416" s="224" t="s">
        <v>1430</v>
      </c>
      <c r="G416" s="224">
        <f>VLOOKUP(E416,Sheet3!$C:$AP,40,0)*100+IF(A416=1,0,0)+IF(A416=2,1,0)+IF(A416=3,2,0)+IF(A416=4,3,0)</f>
        <v>301080800</v>
      </c>
      <c r="H416" s="224">
        <v>5</v>
      </c>
      <c r="I416" s="224">
        <v>1</v>
      </c>
      <c r="J416" s="224">
        <v>0</v>
      </c>
      <c r="K416" s="224" t="s">
        <v>1431</v>
      </c>
      <c r="L416" s="224">
        <v>1</v>
      </c>
      <c r="M416" s="224">
        <v>21</v>
      </c>
      <c r="N416" s="196" t="s">
        <v>1432</v>
      </c>
      <c r="O416" s="224">
        <v>0</v>
      </c>
      <c r="P416" s="224">
        <v>-1</v>
      </c>
      <c r="Q416" s="561">
        <f>VLOOKUP(E416,Sheet3!$C:$AP,40,0)*10+IF(B416=1,0,0)+IF(B416=2,1,0)+IF(B416=3,2,0)+IF(B416=4,3,0)</f>
        <v>30108080</v>
      </c>
      <c r="R416" s="561" t="str">
        <f>IF(H416=5,",1","")</f>
        <v>,1</v>
      </c>
      <c r="S416" s="561" t="str">
        <f t="shared" si="943"/>
        <v/>
      </c>
      <c r="T416" s="561" t="str">
        <f t="shared" si="931"/>
        <v/>
      </c>
      <c r="U416" s="561" t="str">
        <f t="shared" si="944"/>
        <v/>
      </c>
      <c r="V416" s="561" t="str">
        <f t="shared" si="945"/>
        <v/>
      </c>
    </row>
    <row r="417" spans="1:22" x14ac:dyDescent="0.25">
      <c r="A417" s="561">
        <v>1</v>
      </c>
      <c r="B417" s="561">
        <v>1</v>
      </c>
      <c r="C417" s="561" t="str">
        <f t="shared" si="940"/>
        <v>魍魉诡步七诡扶步1</v>
      </c>
      <c r="D417" s="205" t="s">
        <v>259</v>
      </c>
      <c r="E417" s="224" t="s">
        <v>268</v>
      </c>
      <c r="F417" s="224"/>
      <c r="G417" s="224">
        <f>VLOOKUP(E417,Sheet3!$C:$AP,40,0)*100+IF(A417=1,0,0)+IF(A417=2,1,0)+IF(A417=3,2,0)+IF(A417=4,3,0)</f>
        <v>301080900</v>
      </c>
      <c r="H417" s="224">
        <v>1</v>
      </c>
      <c r="I417" s="224">
        <v>0</v>
      </c>
      <c r="J417" s="224">
        <v>0</v>
      </c>
      <c r="K417" s="224"/>
      <c r="L417" s="224">
        <v>1</v>
      </c>
      <c r="M417" s="224">
        <v>1</v>
      </c>
      <c r="N417" s="224" t="str">
        <f>Q417&amp;R417&amp;S417&amp;T417&amp;U417&amp;V417</f>
        <v>30108090,1</v>
      </c>
      <c r="O417" s="224">
        <v>0</v>
      </c>
      <c r="P417" s="224">
        <v>-1</v>
      </c>
      <c r="Q417" s="561">
        <f>VLOOKUP(E417,Sheet3!$C:$AP,40,0)*10+IF(B417=1,0,0)+IF(B417=2,1,0)+IF(B417=3,2,0)+IF(B417=4,3,0)</f>
        <v>30108090</v>
      </c>
      <c r="R417" s="561" t="str">
        <f>IF(H417=1,",1","")</f>
        <v>,1</v>
      </c>
      <c r="S417" s="561" t="str">
        <f t="shared" si="943"/>
        <v/>
      </c>
      <c r="T417" s="561" t="str">
        <f t="shared" si="931"/>
        <v/>
      </c>
      <c r="U417" s="561" t="str">
        <f t="shared" si="944"/>
        <v/>
      </c>
      <c r="V417" s="561" t="str">
        <f t="shared" si="945"/>
        <v/>
      </c>
    </row>
    <row r="418" spans="1:22" x14ac:dyDescent="0.25">
      <c r="A418" s="561">
        <v>1</v>
      </c>
      <c r="B418" s="561">
        <v>1</v>
      </c>
      <c r="C418" s="561" t="str">
        <f t="shared" ref="C418" si="946">D418&amp;E418&amp;A418</f>
        <v>魍魉诡步鬼卒宝刹1</v>
      </c>
      <c r="D418" s="205" t="s">
        <v>259</v>
      </c>
      <c r="E418" s="224" t="s">
        <v>1027</v>
      </c>
      <c r="F418" s="224"/>
      <c r="G418" s="224">
        <f>VLOOKUP(E418,Sheet3!$C:$AP,40,0)*100+IF(A418=1,0,0)+IF(A418=2,1,0)+IF(A418=3,2,0)+IF(A418=4,3,0)</f>
        <v>301081000</v>
      </c>
      <c r="H418" s="224">
        <v>1</v>
      </c>
      <c r="I418" s="224">
        <v>0</v>
      </c>
      <c r="J418" s="224">
        <v>0</v>
      </c>
      <c r="K418" s="224"/>
      <c r="L418" s="224">
        <v>1</v>
      </c>
      <c r="M418" s="224">
        <v>1</v>
      </c>
      <c r="N418" s="224" t="str">
        <f>Q418&amp;R418&amp;S418&amp;T418&amp;U418&amp;V418</f>
        <v>30108100,1</v>
      </c>
      <c r="O418" s="224">
        <v>0</v>
      </c>
      <c r="P418" s="224">
        <v>-1</v>
      </c>
      <c r="Q418" s="561">
        <f>VLOOKUP(E418,Sheet3!$C:$AP,40,0)*10+IF(B418=1,0,0)+IF(B418=2,1,0)+IF(B418=3,2,0)+IF(B418=4,3,0)</f>
        <v>30108100</v>
      </c>
      <c r="R418" s="561" t="str">
        <f>IF(H418=1,",1","")</f>
        <v>,1</v>
      </c>
      <c r="S418" s="561" t="str">
        <f t="shared" ref="S418" si="947">IF(AND(H418=2,I418=1,J418="hp",L418=1,M418=2),",-1","")</f>
        <v/>
      </c>
      <c r="T418" s="561" t="str">
        <f t="shared" ref="T418" si="948">IF(AND(H418=2,I418=1,J418="hp",L418=1,M418=1),",(最大气血-hp)/最大气血*100","")</f>
        <v/>
      </c>
      <c r="U418" s="561" t="str">
        <f t="shared" ref="U418" si="949">IF(AND(H418=2,I418=1,J418="hp,(hp/气血值)&lt;=0.2",L418=1,M418=3),"气血值*1006","")</f>
        <v/>
      </c>
      <c r="V418" s="561" t="str">
        <f t="shared" ref="V418" si="950">IF(AND(H418=1,I418=0,J418=0,L418=1,M418=3),"-(hp*0.1)","")</f>
        <v/>
      </c>
    </row>
    <row r="419" spans="1:22" x14ac:dyDescent="0.25">
      <c r="A419" s="561">
        <v>1</v>
      </c>
      <c r="B419" s="561">
        <v>1</v>
      </c>
      <c r="C419" s="561" t="str">
        <f t="shared" ref="C419" si="951">D419&amp;E419&amp;A419</f>
        <v>魍魉诡步离魂引1</v>
      </c>
      <c r="D419" s="205" t="s">
        <v>259</v>
      </c>
      <c r="E419" s="224" t="s">
        <v>1028</v>
      </c>
      <c r="F419" s="224"/>
      <c r="G419" s="224">
        <f>VLOOKUP(E419,Sheet3!$C:$AP,40,0)*100+IF(A419=1,0,0)+IF(A419=2,1,0)+IF(A419=3,2,0)+IF(A419=4,3,0)</f>
        <v>301081100</v>
      </c>
      <c r="H419" s="224">
        <v>8</v>
      </c>
      <c r="I419" s="224">
        <v>1</v>
      </c>
      <c r="J419" s="224">
        <v>3010801</v>
      </c>
      <c r="K419" s="224"/>
      <c r="L419" s="224">
        <v>1</v>
      </c>
      <c r="M419" s="224">
        <v>1</v>
      </c>
      <c r="N419" s="224" t="str">
        <f>Q419&amp;R419&amp;S419&amp;T419&amp;U419&amp;V419</f>
        <v>30108110,1</v>
      </c>
      <c r="O419" s="224">
        <v>0</v>
      </c>
      <c r="P419" s="224">
        <v>-1</v>
      </c>
      <c r="Q419" s="561">
        <f>VLOOKUP(E419,Sheet3!$C:$AP,40,0)*10+IF(B419=1,0,0)+IF(B419=2,1,0)+IF(B419=3,2,0)+IF(B419=4,3,0)</f>
        <v>30108110</v>
      </c>
      <c r="R419" s="561" t="str">
        <f>IF(H419=8,",1","")</f>
        <v>,1</v>
      </c>
      <c r="S419" s="561" t="str">
        <f t="shared" ref="S419" si="952">IF(AND(H419=2,I419=1,J419="hp",L419=1,M419=2),",-1","")</f>
        <v/>
      </c>
      <c r="T419" s="561" t="str">
        <f t="shared" ref="T419" si="953">IF(AND(H419=2,I419=1,J419="hp",L419=1,M419=1),",(最大气血-hp)/最大气血*100","")</f>
        <v/>
      </c>
      <c r="U419" s="561" t="str">
        <f t="shared" ref="U419" si="954">IF(AND(H419=2,I419=1,J419="hp,(hp/气血值)&lt;=0.2",L419=1,M419=3),"气血值*1006","")</f>
        <v/>
      </c>
      <c r="V419" s="561" t="str">
        <f t="shared" ref="V419" si="955">IF(AND(H419=1,I419=0,J419=0,L419=1,M419=3),"-(hp*0.1)","")</f>
        <v/>
      </c>
    </row>
    <row r="420" spans="1:22" x14ac:dyDescent="0.25">
      <c r="A420" s="561">
        <v>1</v>
      </c>
      <c r="B420" s="561">
        <v>1</v>
      </c>
      <c r="C420" s="561" t="str">
        <f t="shared" ref="C420:C421" si="956">D420&amp;E420&amp;A420</f>
        <v>燕纵步雀环身1</v>
      </c>
      <c r="D420" s="34" t="s">
        <v>269</v>
      </c>
      <c r="E420" s="250" t="s">
        <v>270</v>
      </c>
      <c r="F420" s="250" t="s">
        <v>1433</v>
      </c>
      <c r="G420" s="250">
        <f>VLOOKUP(E420,Sheet3!$C:$AP,40,0)*100+IF(A420=1,0,0)+IF(A420=2,1,0)+IF(A420=3,2,0)+IF(A420=4,3,0)</f>
        <v>301090200</v>
      </c>
      <c r="H420" s="250">
        <v>1</v>
      </c>
      <c r="I420" s="250">
        <v>0</v>
      </c>
      <c r="J420" s="250">
        <v>0</v>
      </c>
      <c r="K420" s="250"/>
      <c r="L420" s="250">
        <v>1</v>
      </c>
      <c r="M420" s="250">
        <v>1</v>
      </c>
      <c r="N420" s="250" t="str">
        <f t="shared" ref="N420:N421" si="957">Q420&amp;R420&amp;S420&amp;T420&amp;U420&amp;V420</f>
        <v>30109020,1</v>
      </c>
      <c r="O420" s="250">
        <v>0</v>
      </c>
      <c r="P420" s="250">
        <v>-1</v>
      </c>
      <c r="Q420" s="561">
        <f>VLOOKUP(E420,Sheet3!$C:$AP,40,0)*10+IF(B420=1,0,0)+IF(B420=2,1,0)+IF(B420=3,2,0)+IF(B420=4,3,0)</f>
        <v>30109020</v>
      </c>
      <c r="R420" s="561" t="str">
        <f t="shared" ref="R420:R421" si="958">IF(H420=1,",1","")</f>
        <v>,1</v>
      </c>
      <c r="S420" s="561" t="str">
        <f t="shared" ref="S420:S421" si="959">IF(AND(H420=2,I420=1,J420="hp",L420=1,M420=2),",-1","")</f>
        <v/>
      </c>
      <c r="T420" s="561" t="str">
        <f t="shared" ref="T420:T484" si="960">IF(AND(H420=2,I420=1,J420="hp",L420=1,M420=1),",(最大气血-hp)/最大气血*100","")</f>
        <v/>
      </c>
      <c r="U420" s="561" t="str">
        <f t="shared" ref="U420:U421" si="961">IF(AND(H420=2,I420=1,J420="hp,(hp/气血值)&lt;=0.2",L420=1,M420=3),"气血值*1006","")</f>
        <v/>
      </c>
      <c r="V420" s="561" t="str">
        <f t="shared" ref="V420:V422" si="962">IF(AND(H420=1,I420=0,J420=0,L420=1,M420=3),"-(hp*0.1)","")</f>
        <v/>
      </c>
    </row>
    <row r="421" spans="1:22" x14ac:dyDescent="0.25">
      <c r="A421" s="561">
        <v>1</v>
      </c>
      <c r="B421" s="561">
        <v>1</v>
      </c>
      <c r="C421" s="561" t="str">
        <f t="shared" si="956"/>
        <v>燕纵步游隼目1</v>
      </c>
      <c r="D421" s="34" t="s">
        <v>269</v>
      </c>
      <c r="E421" s="250" t="s">
        <v>271</v>
      </c>
      <c r="F421" s="250" t="s">
        <v>1434</v>
      </c>
      <c r="G421" s="250">
        <f>VLOOKUP(E421,Sheet3!$C:$AP,40,0)*100+IF(A421=1,0,0)+IF(A421=2,1,0)+IF(A421=3,2,0)+IF(A421=4,3,0)</f>
        <v>301090300</v>
      </c>
      <c r="H421" s="250">
        <v>1</v>
      </c>
      <c r="I421" s="250">
        <v>0</v>
      </c>
      <c r="J421" s="250">
        <v>0</v>
      </c>
      <c r="K421" s="250"/>
      <c r="L421" s="250">
        <v>1</v>
      </c>
      <c r="M421" s="250">
        <v>1</v>
      </c>
      <c r="N421" s="250" t="str">
        <f t="shared" si="957"/>
        <v>30109030,1</v>
      </c>
      <c r="O421" s="250">
        <v>0</v>
      </c>
      <c r="P421" s="250">
        <v>-1</v>
      </c>
      <c r="Q421" s="561">
        <f>VLOOKUP(E421,Sheet3!$C:$AP,40,0)*10+IF(B421=1,0,0)+IF(B421=2,1,0)+IF(B421=3,2,0)+IF(B421=4,3,0)</f>
        <v>30109030</v>
      </c>
      <c r="R421" s="561" t="str">
        <f t="shared" si="958"/>
        <v>,1</v>
      </c>
      <c r="S421" s="561" t="str">
        <f t="shared" si="959"/>
        <v/>
      </c>
      <c r="T421" s="561" t="str">
        <f t="shared" si="960"/>
        <v/>
      </c>
      <c r="U421" s="561" t="str">
        <f t="shared" si="961"/>
        <v/>
      </c>
      <c r="V421" s="561" t="str">
        <f t="shared" si="962"/>
        <v/>
      </c>
    </row>
    <row r="422" spans="1:22" x14ac:dyDescent="0.25">
      <c r="A422" s="561">
        <v>1</v>
      </c>
      <c r="B422" s="561">
        <v>1</v>
      </c>
      <c r="C422" s="561" t="str">
        <f t="shared" ref="C422:C484" si="963">D422&amp;E422&amp;A422</f>
        <v>燕纵步驻栖巢1</v>
      </c>
      <c r="D422" s="34" t="s">
        <v>269</v>
      </c>
      <c r="E422" s="710" t="s">
        <v>272</v>
      </c>
      <c r="F422" s="250" t="s">
        <v>1210</v>
      </c>
      <c r="G422" s="250">
        <f>VLOOKUP(E422,Sheet3!$C:$AP,40,0)*100+IF(A422=1,0,0)+IF(A422=2,1,0)+IF(A422=3,2,0)+IF(A422=4,3,0)</f>
        <v>301090400</v>
      </c>
      <c r="H422" s="250">
        <v>1</v>
      </c>
      <c r="I422" s="250">
        <v>0</v>
      </c>
      <c r="J422" s="250">
        <v>0</v>
      </c>
      <c r="K422" s="250"/>
      <c r="L422" s="250">
        <v>1</v>
      </c>
      <c r="M422" s="250">
        <v>1</v>
      </c>
      <c r="N422" s="250" t="str">
        <f t="shared" ref="N422:N484" si="964">Q422&amp;R422&amp;S422&amp;T422&amp;U422&amp;V422</f>
        <v>30109040,1</v>
      </c>
      <c r="O422" s="250">
        <v>0</v>
      </c>
      <c r="P422" s="250">
        <v>-1</v>
      </c>
      <c r="Q422" s="561">
        <f>VLOOKUP(E422,Sheet3!$C:$AP,40,0)*10+IF(B422=1,0,0)+IF(B422=2,1,0)+IF(B422=3,2,0)+IF(B422=4,3,0)</f>
        <v>30109040</v>
      </c>
      <c r="R422" s="561" t="str">
        <f t="shared" ref="R422:R484" si="965">IF(H422=1,",1","")</f>
        <v>,1</v>
      </c>
      <c r="S422" s="561" t="str">
        <f t="shared" ref="S422:S484" si="966">IF(AND(H422=2,I422=1,J422="hp",L422=1,M422=2),",-1","")</f>
        <v/>
      </c>
      <c r="T422" s="561" t="str">
        <f t="shared" si="960"/>
        <v/>
      </c>
      <c r="U422" s="561" t="str">
        <f t="shared" ref="U422:U484" si="967">IF(AND(H422=2,I422=1,J422="hp,(hp/气血值)&lt;=0.2",L422=1,M422=3),"气血值*1006","")</f>
        <v/>
      </c>
      <c r="V422" s="561" t="str">
        <f t="shared" si="962"/>
        <v/>
      </c>
    </row>
    <row r="423" spans="1:22" x14ac:dyDescent="0.25">
      <c r="A423" s="561">
        <v>1</v>
      </c>
      <c r="B423" s="561">
        <v>1</v>
      </c>
      <c r="C423" s="561" t="str">
        <f t="shared" ref="C423:C424" si="968">D423&amp;E423&amp;A423</f>
        <v>燕纵步燕踏云1</v>
      </c>
      <c r="D423" s="34" t="s">
        <v>269</v>
      </c>
      <c r="E423" s="250" t="s">
        <v>273</v>
      </c>
      <c r="F423" s="250" t="s">
        <v>1435</v>
      </c>
      <c r="G423" s="250">
        <f>VLOOKUP(E423,Sheet3!$C:$AP,40,0)*100+IF(A423=1,0,0)+IF(A423=2,1,0)+IF(A423=3,2,0)+IF(A423=4,3,0)</f>
        <v>301090500</v>
      </c>
      <c r="H423" s="250">
        <v>1</v>
      </c>
      <c r="I423" s="250">
        <v>0</v>
      </c>
      <c r="J423" s="250">
        <v>0</v>
      </c>
      <c r="K423" s="250"/>
      <c r="L423" s="250">
        <v>1</v>
      </c>
      <c r="M423" s="250">
        <v>1</v>
      </c>
      <c r="N423" s="250" t="str">
        <f t="shared" ref="N423:N424" si="969">Q423&amp;R423&amp;S423&amp;T423&amp;U423&amp;V423</f>
        <v>30109050,1</v>
      </c>
      <c r="O423" s="250">
        <v>0</v>
      </c>
      <c r="P423" s="250">
        <v>-1</v>
      </c>
      <c r="Q423" s="561">
        <f>VLOOKUP(E423,Sheet3!$C:$AP,40,0)*10+IF(B423=1,0,0)+IF(B423=2,1,0)+IF(B423=3,2,0)+IF(B423=4,3,0)</f>
        <v>30109050</v>
      </c>
      <c r="R423" s="561" t="str">
        <f t="shared" ref="R423:R424" si="970">IF(H423=1,",1","")</f>
        <v>,1</v>
      </c>
      <c r="S423" s="561" t="str">
        <f t="shared" ref="S423:S424" si="971">IF(AND(H423=2,I423=1,J423="hp",L423=1,M423=2),",-1","")</f>
        <v/>
      </c>
      <c r="T423" s="561" t="str">
        <f t="shared" si="960"/>
        <v/>
      </c>
      <c r="U423" s="561" t="str">
        <f t="shared" ref="U423:U424" si="972">IF(AND(H423=2,I423=1,J423="hp,(hp/气血值)&lt;=0.2",L423=1,M423=3),"气血值*1006","")</f>
        <v/>
      </c>
      <c r="V423" s="561" t="str">
        <f t="shared" ref="V423:V425" si="973">IF(AND(H423=1,I423=0,J423=0,L423=1,M423=3),"-(hp*0.1)","")</f>
        <v/>
      </c>
    </row>
    <row r="424" spans="1:22" x14ac:dyDescent="0.25">
      <c r="A424" s="561">
        <v>1</v>
      </c>
      <c r="B424" s="561">
        <v>1</v>
      </c>
      <c r="C424" s="561" t="str">
        <f t="shared" si="968"/>
        <v>燕纵步燕子掠水1</v>
      </c>
      <c r="D424" s="34" t="s">
        <v>269</v>
      </c>
      <c r="E424" s="250" t="s">
        <v>274</v>
      </c>
      <c r="F424" s="250" t="s">
        <v>1436</v>
      </c>
      <c r="G424" s="250">
        <f>VLOOKUP(E424,Sheet3!$C:$AP,40,0)*100+IF(A424=1,0,0)+IF(A424=2,1,0)+IF(A424=3,2,0)+IF(A424=4,3,0)</f>
        <v>301090600</v>
      </c>
      <c r="H424" s="250">
        <v>1</v>
      </c>
      <c r="I424" s="250">
        <v>0</v>
      </c>
      <c r="J424" s="250">
        <v>0</v>
      </c>
      <c r="K424" s="250"/>
      <c r="L424" s="250">
        <v>1</v>
      </c>
      <c r="M424" s="250">
        <v>1</v>
      </c>
      <c r="N424" s="250" t="str">
        <f t="shared" si="969"/>
        <v>30109060,1</v>
      </c>
      <c r="O424" s="250">
        <v>0</v>
      </c>
      <c r="P424" s="250">
        <v>-1</v>
      </c>
      <c r="Q424" s="561">
        <f>VLOOKUP(E424,Sheet3!$C:$AP,40,0)*10+IF(B424=1,0,0)+IF(B424=2,1,0)+IF(B424=3,2,0)+IF(B424=4,3,0)</f>
        <v>30109060</v>
      </c>
      <c r="R424" s="561" t="str">
        <f t="shared" si="970"/>
        <v>,1</v>
      </c>
      <c r="S424" s="561" t="str">
        <f t="shared" si="971"/>
        <v/>
      </c>
      <c r="T424" s="561" t="str">
        <f t="shared" si="960"/>
        <v/>
      </c>
      <c r="U424" s="561" t="str">
        <f t="shared" si="972"/>
        <v/>
      </c>
      <c r="V424" s="561" t="str">
        <f t="shared" si="973"/>
        <v/>
      </c>
    </row>
    <row r="425" spans="1:22" x14ac:dyDescent="0.25">
      <c r="A425" s="561">
        <v>1</v>
      </c>
      <c r="B425" s="561">
        <v>1</v>
      </c>
      <c r="C425" s="561" t="str">
        <f t="shared" si="963"/>
        <v>燕纵步翅羽不落1</v>
      </c>
      <c r="D425" s="34" t="s">
        <v>269</v>
      </c>
      <c r="E425" s="710" t="s">
        <v>275</v>
      </c>
      <c r="F425" s="250" t="s">
        <v>1210</v>
      </c>
      <c r="G425" s="250">
        <f>VLOOKUP(E425,Sheet3!$C:$AP,40,0)*100+IF(A425=1,0,0)+IF(A425=2,1,0)+IF(A425=3,2,0)+IF(A425=4,3,0)</f>
        <v>301090700</v>
      </c>
      <c r="H425" s="250">
        <v>1</v>
      </c>
      <c r="I425" s="250">
        <v>0</v>
      </c>
      <c r="J425" s="250">
        <v>0</v>
      </c>
      <c r="K425" s="250"/>
      <c r="L425" s="250">
        <v>1</v>
      </c>
      <c r="M425" s="250">
        <v>1</v>
      </c>
      <c r="N425" s="250" t="str">
        <f t="shared" si="964"/>
        <v>30109070,1</v>
      </c>
      <c r="O425" s="250">
        <v>0</v>
      </c>
      <c r="P425" s="250">
        <v>-1</v>
      </c>
      <c r="Q425" s="561">
        <f>VLOOKUP(E425,Sheet3!$C:$AP,40,0)*10+IF(B425=1,0,0)+IF(B425=2,1,0)+IF(B425=3,2,0)+IF(B425=4,3,0)</f>
        <v>30109070</v>
      </c>
      <c r="R425" s="561" t="str">
        <f t="shared" si="965"/>
        <v>,1</v>
      </c>
      <c r="S425" s="561" t="str">
        <f t="shared" si="966"/>
        <v/>
      </c>
      <c r="T425" s="561" t="str">
        <f t="shared" si="960"/>
        <v/>
      </c>
      <c r="U425" s="561" t="str">
        <f t="shared" si="967"/>
        <v/>
      </c>
      <c r="V425" s="561" t="str">
        <f t="shared" si="973"/>
        <v/>
      </c>
    </row>
    <row r="426" spans="1:22" x14ac:dyDescent="0.25">
      <c r="A426" s="561">
        <v>1</v>
      </c>
      <c r="B426" s="561">
        <v>1</v>
      </c>
      <c r="C426" s="561" t="str">
        <f t="shared" ref="C426:C428" si="974">D426&amp;E426&amp;A426</f>
        <v>燕纵步掠水浮萍1</v>
      </c>
      <c r="D426" s="34" t="s">
        <v>269</v>
      </c>
      <c r="E426" s="34" t="s">
        <v>276</v>
      </c>
      <c r="F426" s="250" t="s">
        <v>1437</v>
      </c>
      <c r="G426" s="250">
        <f>VLOOKUP(E426,Sheet3!$C:$AP,40,0)*100+IF(A426=1,0,0)+IF(A426=2,1,0)+IF(A426=3,2,0)+IF(A426=4,3,0)</f>
        <v>301090800</v>
      </c>
      <c r="H426" s="250">
        <v>8</v>
      </c>
      <c r="I426" s="250">
        <v>1</v>
      </c>
      <c r="J426" s="250">
        <v>3010901</v>
      </c>
      <c r="K426" s="250"/>
      <c r="L426" s="250">
        <v>1</v>
      </c>
      <c r="M426" s="250">
        <v>1</v>
      </c>
      <c r="N426" s="250" t="str">
        <f t="shared" ref="N426:N428" si="975">Q426&amp;R426&amp;S426&amp;T426&amp;U426&amp;V426</f>
        <v>30109080,1</v>
      </c>
      <c r="O426" s="250">
        <v>0</v>
      </c>
      <c r="P426" s="250">
        <v>-1</v>
      </c>
      <c r="Q426" s="561">
        <f>VLOOKUP(E426,Sheet3!$C:$AP,40,0)*10+IF(B426=1,0,0)+IF(B426=2,1,0)+IF(B426=3,2,0)+IF(B426=4,3,0)</f>
        <v>30109080</v>
      </c>
      <c r="R426" s="561" t="str">
        <f>IF(H426=8,",1","")</f>
        <v>,1</v>
      </c>
      <c r="S426" s="561" t="str">
        <f t="shared" ref="S426:S428" si="976">IF(AND(H426=2,I426=1,J426="hp",L426=1,M426=2),",-1","")</f>
        <v/>
      </c>
      <c r="T426" s="561" t="str">
        <f t="shared" ref="T426:T428" si="977">IF(AND(H426=2,I426=1,J426="hp",L426=1,M426=1),",(最大气血-hp)/最大气血*100","")</f>
        <v/>
      </c>
      <c r="U426" s="561" t="str">
        <f t="shared" ref="U426:U428" si="978">IF(AND(H426=2,I426=1,J426="hp,(hp/气血值)&lt;=0.2",L426=1,M426=3),"气血值*1006","")</f>
        <v/>
      </c>
      <c r="V426" s="561" t="str">
        <f t="shared" ref="V426:V428" si="979">IF(AND(H426=1,I426=0,J426=0,L426=1,M426=3),"-(hp*0.1)","")</f>
        <v/>
      </c>
    </row>
    <row r="427" spans="1:22" x14ac:dyDescent="0.25">
      <c r="A427" s="561">
        <v>1</v>
      </c>
      <c r="B427" s="561">
        <v>1</v>
      </c>
      <c r="C427" s="561" t="str">
        <f t="shared" si="974"/>
        <v>燕纵步叠燕1</v>
      </c>
      <c r="D427" s="34" t="s">
        <v>269</v>
      </c>
      <c r="E427" s="710" t="s">
        <v>277</v>
      </c>
      <c r="F427" s="250"/>
      <c r="G427" s="250">
        <f>VLOOKUP(E427,Sheet3!$C:$AP,40,0)*100+IF(A427=1,0,0)+IF(A427=2,1,0)+IF(A427=3,2,0)+IF(A427=4,3,0)</f>
        <v>301090900</v>
      </c>
      <c r="H427" s="250">
        <v>1</v>
      </c>
      <c r="I427" s="250">
        <v>0</v>
      </c>
      <c r="J427" s="250">
        <v>0</v>
      </c>
      <c r="K427" s="250"/>
      <c r="L427" s="250">
        <v>1</v>
      </c>
      <c r="M427" s="250">
        <v>1</v>
      </c>
      <c r="N427" s="250" t="str">
        <f t="shared" si="975"/>
        <v>30109090,1</v>
      </c>
      <c r="O427" s="250">
        <v>0</v>
      </c>
      <c r="P427" s="250">
        <v>-1</v>
      </c>
      <c r="Q427" s="561">
        <f>VLOOKUP(E427,Sheet3!$C:$AP,40,0)*10+IF(B427=1,0,0)+IF(B427=2,1,0)+IF(B427=3,2,0)+IF(B427=4,3,0)</f>
        <v>30109090</v>
      </c>
      <c r="R427" s="561" t="str">
        <f t="shared" ref="R427:R428" si="980">IF(H427=1,",1","")</f>
        <v>,1</v>
      </c>
      <c r="S427" s="561" t="str">
        <f t="shared" si="976"/>
        <v/>
      </c>
      <c r="T427" s="561" t="str">
        <f t="shared" si="977"/>
        <v/>
      </c>
      <c r="U427" s="561" t="str">
        <f t="shared" si="978"/>
        <v/>
      </c>
      <c r="V427" s="561" t="str">
        <f t="shared" si="979"/>
        <v/>
      </c>
    </row>
    <row r="428" spans="1:22" x14ac:dyDescent="0.25">
      <c r="A428" s="561">
        <v>1</v>
      </c>
      <c r="B428" s="561">
        <v>1</v>
      </c>
      <c r="C428" s="561" t="str">
        <f t="shared" si="974"/>
        <v>燕纵步燕巧1</v>
      </c>
      <c r="D428" s="34" t="s">
        <v>269</v>
      </c>
      <c r="E428" s="710" t="s">
        <v>1029</v>
      </c>
      <c r="F428" s="250" t="s">
        <v>1210</v>
      </c>
      <c r="G428" s="250">
        <f>VLOOKUP(E428,Sheet3!$C:$AP,40,0)*100+IF(A428=1,0,0)+IF(A428=2,1,0)+IF(A428=3,2,0)+IF(A428=4,3,0)</f>
        <v>301091000</v>
      </c>
      <c r="H428" s="250">
        <v>1</v>
      </c>
      <c r="I428" s="250">
        <v>0</v>
      </c>
      <c r="J428" s="250">
        <v>0</v>
      </c>
      <c r="K428" s="250"/>
      <c r="L428" s="250">
        <v>1</v>
      </c>
      <c r="M428" s="250">
        <v>1</v>
      </c>
      <c r="N428" s="250" t="str">
        <f t="shared" si="975"/>
        <v>30109100,1</v>
      </c>
      <c r="O428" s="250">
        <v>0</v>
      </c>
      <c r="P428" s="250">
        <v>-1</v>
      </c>
      <c r="Q428" s="561">
        <f>VLOOKUP(E428,Sheet3!$C:$AP,40,0)*10+IF(B428=1,0,0)+IF(B428=2,1,0)+IF(B428=3,2,0)+IF(B428=4,3,0)</f>
        <v>30109100</v>
      </c>
      <c r="R428" s="561" t="str">
        <f t="shared" si="980"/>
        <v>,1</v>
      </c>
      <c r="S428" s="561" t="str">
        <f t="shared" si="976"/>
        <v/>
      </c>
      <c r="T428" s="561" t="str">
        <f t="shared" si="977"/>
        <v/>
      </c>
      <c r="U428" s="561" t="str">
        <f t="shared" si="978"/>
        <v/>
      </c>
      <c r="V428" s="561" t="str">
        <f t="shared" si="979"/>
        <v/>
      </c>
    </row>
    <row r="429" spans="1:22" x14ac:dyDescent="0.25">
      <c r="A429" s="561">
        <v>1</v>
      </c>
      <c r="B429" s="561">
        <v>1</v>
      </c>
      <c r="C429" s="561" t="str">
        <f t="shared" ref="C429" si="981">D429&amp;E429&amp;A429</f>
        <v>燕纵步身燕轻云1</v>
      </c>
      <c r="D429" s="34" t="s">
        <v>269</v>
      </c>
      <c r="E429" s="34" t="s">
        <v>1030</v>
      </c>
      <c r="F429" s="250" t="s">
        <v>1437</v>
      </c>
      <c r="G429" s="250">
        <f>VLOOKUP(E429,Sheet3!$C:$AP,40,0)*100+IF(A429=1,0,0)+IF(A429=2,1,0)+IF(A429=3,2,0)+IF(A429=4,3,0)</f>
        <v>301091100</v>
      </c>
      <c r="H429" s="250">
        <v>8</v>
      </c>
      <c r="I429" s="250">
        <v>1</v>
      </c>
      <c r="J429" s="250">
        <v>3010901</v>
      </c>
      <c r="K429" s="250"/>
      <c r="L429" s="250">
        <v>1</v>
      </c>
      <c r="M429" s="250">
        <v>1</v>
      </c>
      <c r="N429" s="250" t="str">
        <f t="shared" ref="N429" si="982">Q429&amp;R429&amp;S429&amp;T429&amp;U429&amp;V429</f>
        <v>30109110,1</v>
      </c>
      <c r="O429" s="250">
        <v>0</v>
      </c>
      <c r="P429" s="250">
        <v>-1</v>
      </c>
      <c r="Q429" s="561">
        <f>VLOOKUP(E429,Sheet3!$C:$AP,40,0)*10+IF(B429=1,0,0)+IF(B429=2,1,0)+IF(B429=3,2,0)+IF(B429=4,3,0)</f>
        <v>30109110</v>
      </c>
      <c r="R429" s="561" t="str">
        <f>IF(H429=8,",1","")</f>
        <v>,1</v>
      </c>
      <c r="S429" s="561" t="str">
        <f t="shared" ref="S429" si="983">IF(AND(H429=2,I429=1,J429="hp",L429=1,M429=2),",-1","")</f>
        <v/>
      </c>
      <c r="T429" s="561" t="str">
        <f t="shared" ref="T429" si="984">IF(AND(H429=2,I429=1,J429="hp",L429=1,M429=1),",(最大气血-hp)/最大气血*100","")</f>
        <v/>
      </c>
      <c r="U429" s="561" t="str">
        <f t="shared" ref="U429" si="985">IF(AND(H429=2,I429=1,J429="hp,(hp/气血值)&lt;=0.2",L429=1,M429=3),"气血值*1006","")</f>
        <v/>
      </c>
      <c r="V429" s="561" t="str">
        <f t="shared" ref="V429" si="986">IF(AND(H429=1,I429=0,J429=0,L429=1,M429=3),"-(hp*0.1)","")</f>
        <v/>
      </c>
    </row>
    <row r="430" spans="1:22" x14ac:dyDescent="0.25">
      <c r="A430" s="561">
        <v>1</v>
      </c>
      <c r="B430" s="561">
        <v>1</v>
      </c>
      <c r="C430" s="561" t="str">
        <f t="shared" ref="C430:C431" si="987">D430&amp;E430&amp;A430</f>
        <v>长亭远寄阳关三别1</v>
      </c>
      <c r="D430" s="204" t="s">
        <v>278</v>
      </c>
      <c r="E430" s="204" t="s">
        <v>1438</v>
      </c>
      <c r="F430" s="204" t="s">
        <v>1439</v>
      </c>
      <c r="G430" s="204">
        <f>VLOOKUP(E430,Sheet3!$C:$AP,40,0)*100+IF(A430=1,0,0)+IF(A430=2,1,0)+IF(A430=3,2,0)+IF(A430=4,3,0)</f>
        <v>301100100</v>
      </c>
      <c r="H430" s="204">
        <v>1</v>
      </c>
      <c r="I430" s="204">
        <v>0</v>
      </c>
      <c r="J430" s="204">
        <v>0</v>
      </c>
      <c r="K430" s="204"/>
      <c r="L430" s="204">
        <v>1</v>
      </c>
      <c r="M430" s="204">
        <v>11</v>
      </c>
      <c r="N430" s="204">
        <v>3</v>
      </c>
      <c r="O430" s="204">
        <v>0</v>
      </c>
      <c r="P430" s="204">
        <v>-1</v>
      </c>
      <c r="Q430" s="561">
        <f>VLOOKUP(E430,Sheet3!$C:$AP,40,0)*10+IF(B430=1,0,0)+IF(B430=2,1,0)+IF(B430=3,2,0)+IF(B430=4,3,0)</f>
        <v>30110010</v>
      </c>
      <c r="R430" s="561" t="str">
        <f t="shared" ref="R430" si="988">IF(H430=1,",1","")</f>
        <v>,1</v>
      </c>
      <c r="S430" s="561" t="str">
        <f t="shared" ref="S430:S431" si="989">IF(AND(H430=2,I430=1,J430="hp",L430=1,M430=2),",-1","")</f>
        <v/>
      </c>
      <c r="T430" s="561" t="str">
        <f t="shared" si="960"/>
        <v/>
      </c>
      <c r="U430" s="561" t="str">
        <f t="shared" ref="U430:U431" si="990">IF(AND(H430=2,I430=1,J430="hp,(hp/气血值)&lt;=0.2",L430=1,M430=3),"气血值*1006","")</f>
        <v/>
      </c>
      <c r="V430" s="561" t="str">
        <f t="shared" ref="V430:V431" si="991">IF(AND(H430=1,I430=0,J430=0,L430=1,M430=3),"-(hp*0.1)","")</f>
        <v/>
      </c>
    </row>
    <row r="431" spans="1:22" x14ac:dyDescent="0.25">
      <c r="A431" s="561">
        <v>1</v>
      </c>
      <c r="B431" s="561">
        <v>1</v>
      </c>
      <c r="C431" s="561" t="str">
        <f t="shared" si="987"/>
        <v>长亭远寄长亭送晚1</v>
      </c>
      <c r="D431" s="204" t="s">
        <v>278</v>
      </c>
      <c r="E431" s="207" t="s">
        <v>279</v>
      </c>
      <c r="F431" s="204" t="s">
        <v>1440</v>
      </c>
      <c r="G431" s="204">
        <f>VLOOKUP(E431,Sheet3!$C:$AP,40,0)*100+IF(A431=1,0,0)+IF(A431=2,1,0)+IF(A431=3,2,0)+IF(A431=4,3,0)</f>
        <v>301100200</v>
      </c>
      <c r="H431" s="204">
        <v>17</v>
      </c>
      <c r="I431" s="204">
        <v>1</v>
      </c>
      <c r="J431" s="204">
        <v>0</v>
      </c>
      <c r="K431" s="204"/>
      <c r="L431" s="204">
        <v>1</v>
      </c>
      <c r="M431" s="204">
        <v>1</v>
      </c>
      <c r="N431" s="204" t="str">
        <f t="shared" ref="N431" si="992">Q431&amp;R431&amp;S431&amp;T431&amp;U431&amp;V431</f>
        <v>30110020,1</v>
      </c>
      <c r="O431" s="204">
        <v>0</v>
      </c>
      <c r="P431" s="204">
        <v>-1</v>
      </c>
      <c r="Q431" s="561">
        <f>VLOOKUP(E431,Sheet3!$C:$AP,40,0)*10+IF(B431=1,0,0)+IF(B431=2,1,0)+IF(B431=3,2,0)+IF(B431=4,3,0)</f>
        <v>30110020</v>
      </c>
      <c r="R431" s="561" t="str">
        <f>IF(H431=17,",1","")</f>
        <v>,1</v>
      </c>
      <c r="S431" s="561" t="str">
        <f t="shared" si="989"/>
        <v/>
      </c>
      <c r="T431" s="561" t="str">
        <f t="shared" ref="T431" si="993">IF(AND(H431=2,I431=1,J431="hp",L431=1,M431=1),",(最大气血-hp)/最大气血*100","")</f>
        <v/>
      </c>
      <c r="U431" s="561" t="str">
        <f t="shared" si="990"/>
        <v/>
      </c>
      <c r="V431" s="561" t="str">
        <f t="shared" si="991"/>
        <v/>
      </c>
    </row>
    <row r="432" spans="1:22" x14ac:dyDescent="0.25">
      <c r="A432" s="561">
        <v>1</v>
      </c>
      <c r="B432" s="561">
        <v>1</v>
      </c>
      <c r="C432" s="561" t="str">
        <f t="shared" ref="C432" si="994">D432&amp;E432&amp;A432</f>
        <v>长亭远寄十里岸1</v>
      </c>
      <c r="D432" s="204" t="s">
        <v>278</v>
      </c>
      <c r="E432" s="207" t="s">
        <v>280</v>
      </c>
      <c r="F432" s="204" t="s">
        <v>1441</v>
      </c>
      <c r="G432" s="204">
        <f>VLOOKUP(E432,Sheet3!$C:$AP,40,0)*100+IF(A432=1,0,0)+IF(A432=2,1,0)+IF(A432=3,2,0)+IF(A432=4,3,0)</f>
        <v>301100300</v>
      </c>
      <c r="H432" s="204">
        <v>3</v>
      </c>
      <c r="I432" s="324">
        <v>1</v>
      </c>
      <c r="J432" s="324" t="s">
        <v>1245</v>
      </c>
      <c r="K432" s="204" t="s">
        <v>1442</v>
      </c>
      <c r="L432" s="204">
        <v>2</v>
      </c>
      <c r="M432" s="204">
        <v>1</v>
      </c>
      <c r="N432" s="204" t="str">
        <f t="shared" ref="N432" si="995">Q432&amp;R432&amp;S432&amp;T432&amp;U432&amp;V432</f>
        <v>30110030,1</v>
      </c>
      <c r="O432" s="204">
        <v>0</v>
      </c>
      <c r="P432" s="204">
        <v>-1</v>
      </c>
      <c r="Q432" s="561">
        <f>VLOOKUP(E432,Sheet3!$C:$AP,40,0)*10+IF(B432=1,0,0)+IF(B432=2,1,0)+IF(B432=3,2,0)+IF(B432=4,3,0)</f>
        <v>30110030</v>
      </c>
      <c r="R432" s="561" t="str">
        <f>IF(H432=3,",1","")</f>
        <v>,1</v>
      </c>
      <c r="S432" s="561" t="str">
        <f t="shared" ref="S432" si="996">IF(AND(H432=2,I432=1,J432="hp",L432=1,M432=2),",-1","")</f>
        <v/>
      </c>
      <c r="T432" s="561" t="str">
        <f t="shared" ref="T432" si="997">IF(AND(H432=2,I432=1,J432="hp",L432=1,M432=1),",(最大气血-hp)/最大气血*100","")</f>
        <v/>
      </c>
      <c r="U432" s="561" t="str">
        <f t="shared" ref="U432" si="998">IF(AND(H432=2,I432=1,J432="hp,(hp/气血值)&lt;=0.2",L432=1,M432=3),"气血值*1006","")</f>
        <v/>
      </c>
      <c r="V432" s="561" t="str">
        <f t="shared" ref="V432:V433" si="999">IF(AND(H432=1,I432=0,J432=0,L432=1,M432=3),"-(hp*0.1)","")</f>
        <v/>
      </c>
    </row>
    <row r="433" spans="1:22" x14ac:dyDescent="0.25">
      <c r="A433" s="561">
        <v>1</v>
      </c>
      <c r="B433" s="561">
        <v>1</v>
      </c>
      <c r="C433" s="561" t="str">
        <f t="shared" si="963"/>
        <v>长亭远寄枫日落1</v>
      </c>
      <c r="D433" s="204" t="s">
        <v>278</v>
      </c>
      <c r="E433" s="711" t="s">
        <v>281</v>
      </c>
      <c r="F433" s="204" t="s">
        <v>1210</v>
      </c>
      <c r="G433" s="204">
        <f>VLOOKUP(E433,Sheet3!$C:$AP,40,0)*100+IF(A433=1,0,0)+IF(A433=2,1,0)+IF(A433=3,2,0)+IF(A433=4,3,0)</f>
        <v>301100400</v>
      </c>
      <c r="H433" s="204">
        <v>1</v>
      </c>
      <c r="I433" s="204">
        <v>0</v>
      </c>
      <c r="J433" s="204">
        <v>0</v>
      </c>
      <c r="K433" s="204"/>
      <c r="L433" s="204">
        <v>1</v>
      </c>
      <c r="M433" s="204">
        <v>1</v>
      </c>
      <c r="N433" s="204" t="str">
        <f t="shared" si="964"/>
        <v>30110040,1</v>
      </c>
      <c r="O433" s="204">
        <v>0</v>
      </c>
      <c r="P433" s="204">
        <v>-1</v>
      </c>
      <c r="Q433" s="561">
        <f>VLOOKUP(E433,Sheet3!$C:$AP,40,0)*10+IF(B433=1,0,0)+IF(B433=2,1,0)+IF(B433=3,2,0)+IF(B433=4,3,0)</f>
        <v>30110040</v>
      </c>
      <c r="R433" s="561" t="str">
        <f t="shared" si="965"/>
        <v>,1</v>
      </c>
      <c r="S433" s="561" t="str">
        <f t="shared" si="966"/>
        <v/>
      </c>
      <c r="T433" s="561" t="str">
        <f t="shared" si="960"/>
        <v/>
      </c>
      <c r="U433" s="561" t="str">
        <f t="shared" si="967"/>
        <v/>
      </c>
      <c r="V433" s="561" t="str">
        <f t="shared" si="999"/>
        <v/>
      </c>
    </row>
    <row r="434" spans="1:22" x14ac:dyDescent="0.25">
      <c r="A434" s="561">
        <v>1</v>
      </c>
      <c r="B434" s="561">
        <v>1</v>
      </c>
      <c r="C434" s="561" t="str">
        <f t="shared" ref="C434" si="1000">D434&amp;E434&amp;A434</f>
        <v>长亭远寄碧云天1</v>
      </c>
      <c r="D434" s="204" t="s">
        <v>278</v>
      </c>
      <c r="E434" s="207" t="s">
        <v>282</v>
      </c>
      <c r="F434" s="204" t="s">
        <v>1443</v>
      </c>
      <c r="G434" s="204">
        <f>VLOOKUP(E434,Sheet3!$C:$AP,40,0)*100+IF(A434=1,0,0)+IF(A434=2,1,0)+IF(A434=3,2,0)+IF(A434=4,3,0)</f>
        <v>301100500</v>
      </c>
      <c r="H434" s="204">
        <v>1</v>
      </c>
      <c r="I434" s="204">
        <v>0</v>
      </c>
      <c r="J434" s="204">
        <v>0</v>
      </c>
      <c r="K434" s="204"/>
      <c r="L434" s="204">
        <v>1</v>
      </c>
      <c r="M434" s="204">
        <v>1</v>
      </c>
      <c r="N434" s="204" t="str">
        <f t="shared" ref="N434" si="1001">Q434&amp;R434&amp;S434&amp;T434&amp;U434&amp;V434</f>
        <v>30110050,1</v>
      </c>
      <c r="O434" s="204">
        <v>0</v>
      </c>
      <c r="P434" s="204">
        <v>-1</v>
      </c>
      <c r="Q434" s="561">
        <f>VLOOKUP(E434,Sheet3!$C:$AP,40,0)*10+IF(B434=1,0,0)+IF(B434=2,1,0)+IF(B434=3,2,0)+IF(B434=4,3,0)</f>
        <v>30110050</v>
      </c>
      <c r="R434" s="561" t="str">
        <f t="shared" ref="R434" si="1002">IF(H434=1,",1","")</f>
        <v>,1</v>
      </c>
      <c r="S434" s="561" t="str">
        <f t="shared" ref="S434" si="1003">IF(AND(H434=2,I434=1,J434="hp",L434=1,M434=2),",-1","")</f>
        <v/>
      </c>
      <c r="T434" s="561" t="str">
        <f t="shared" ref="T434" si="1004">IF(AND(H434=2,I434=1,J434="hp",L434=1,M434=1),",(最大气血-hp)/最大气血*100","")</f>
        <v/>
      </c>
      <c r="U434" s="561" t="str">
        <f t="shared" ref="U434" si="1005">IF(AND(H434=2,I434=1,J434="hp,(hp/气血值)&lt;=0.2",L434=1,M434=3),"气血值*1006","")</f>
        <v/>
      </c>
      <c r="V434" s="561" t="str">
        <f t="shared" ref="V434" si="1006">IF(AND(H434=1,I434=0,J434=0,L434=1,M434=3),"-(hp*0.1)","")</f>
        <v/>
      </c>
    </row>
    <row r="435" spans="1:22" x14ac:dyDescent="0.25">
      <c r="A435" s="561">
        <v>1</v>
      </c>
      <c r="B435" s="561">
        <v>1</v>
      </c>
      <c r="C435" s="561" t="str">
        <f t="shared" ref="C435" si="1007">D435&amp;E435&amp;A435</f>
        <v>长亭远寄染霜林1</v>
      </c>
      <c r="D435" s="204" t="s">
        <v>278</v>
      </c>
      <c r="E435" s="207" t="s">
        <v>283</v>
      </c>
      <c r="F435" s="204" t="s">
        <v>1153</v>
      </c>
      <c r="G435" s="204">
        <f>VLOOKUP(E435,Sheet3!$C:$AP,40,0)*100+IF(A435=1,0,0)+IF(A435=2,1,0)+IF(A435=3,2,0)+IF(A435=4,3,0)</f>
        <v>301100600</v>
      </c>
      <c r="H435" s="204">
        <v>8</v>
      </c>
      <c r="I435" s="204">
        <v>1</v>
      </c>
      <c r="J435" s="204">
        <v>1020401</v>
      </c>
      <c r="K435" s="204"/>
      <c r="L435" s="204">
        <v>1</v>
      </c>
      <c r="M435" s="204">
        <v>1</v>
      </c>
      <c r="N435" s="204" t="str">
        <f t="shared" ref="N435" si="1008">Q435&amp;R435&amp;S435&amp;T435&amp;U435&amp;V435</f>
        <v>30110060,1</v>
      </c>
      <c r="O435" s="204">
        <v>0</v>
      </c>
      <c r="P435" s="204">
        <v>-1</v>
      </c>
      <c r="Q435" s="561">
        <f>VLOOKUP(E435,Sheet3!$C:$AP,40,0)*10+IF(B435=1,0,0)+IF(B435=2,1,0)+IF(B435=3,2,0)+IF(B435=4,3,0)</f>
        <v>30110060</v>
      </c>
      <c r="R435" s="561" t="str">
        <f>IF(H435=8,",1","")</f>
        <v>,1</v>
      </c>
      <c r="S435" s="561" t="str">
        <f t="shared" ref="S435" si="1009">IF(AND(H435=2,I435=1,J435="hp",L435=1,M435=2),",-1","")</f>
        <v/>
      </c>
      <c r="T435" s="561" t="str">
        <f t="shared" ref="T435" si="1010">IF(AND(H435=2,I435=1,J435="hp",L435=1,M435=1),",(最大气血-hp)/最大气血*100","")</f>
        <v/>
      </c>
      <c r="U435" s="561" t="str">
        <f t="shared" ref="U435" si="1011">IF(AND(H435=2,I435=1,J435="hp,(hp/气血值)&lt;=0.2",L435=1,M435=3),"气血值*1006","")</f>
        <v/>
      </c>
      <c r="V435" s="561" t="str">
        <f t="shared" ref="V435" si="1012">IF(AND(H435=1,I435=0,J435=0,L435=1,M435=3),"-(hp*0.1)","")</f>
        <v/>
      </c>
    </row>
    <row r="436" spans="1:22" x14ac:dyDescent="0.25">
      <c r="A436" s="561">
        <v>2</v>
      </c>
      <c r="B436" s="561">
        <v>2</v>
      </c>
      <c r="C436" s="561" t="str">
        <f t="shared" ref="C436" si="1013">D436&amp;E436&amp;A436</f>
        <v>长亭远寄染霜林2</v>
      </c>
      <c r="D436" s="204" t="s">
        <v>278</v>
      </c>
      <c r="E436" s="207" t="s">
        <v>283</v>
      </c>
      <c r="F436" s="204" t="s">
        <v>1154</v>
      </c>
      <c r="G436" s="204">
        <f>VLOOKUP(E436,Sheet3!$C:$AP,40,0)*100+IF(A436=1,0,0)+IF(A436=2,1,0)+IF(A436=3,2,0)+IF(A436=4,3,0)</f>
        <v>301100601</v>
      </c>
      <c r="H436" s="204">
        <v>8</v>
      </c>
      <c r="I436" s="204">
        <v>1</v>
      </c>
      <c r="J436" s="204">
        <v>1020403</v>
      </c>
      <c r="K436" s="204"/>
      <c r="L436" s="204">
        <v>1</v>
      </c>
      <c r="M436" s="204">
        <v>1</v>
      </c>
      <c r="N436" s="204" t="str">
        <f t="shared" ref="N436" si="1014">Q436&amp;R436&amp;S436&amp;T436&amp;U436&amp;V436</f>
        <v>30110061,1</v>
      </c>
      <c r="O436" s="204">
        <v>0</v>
      </c>
      <c r="P436" s="204">
        <v>-1</v>
      </c>
      <c r="Q436" s="561">
        <f>VLOOKUP(E436,Sheet3!$C:$AP,40,0)*10+IF(B436=1,0,0)+IF(B436=2,1,0)+IF(B436=3,2,0)+IF(B436=4,3,0)</f>
        <v>30110061</v>
      </c>
      <c r="R436" s="561" t="str">
        <f>IF(H436=8,",1","")</f>
        <v>,1</v>
      </c>
      <c r="S436" s="561" t="str">
        <f t="shared" ref="S436" si="1015">IF(AND(H436=2,I436=1,J436="hp",L436=1,M436=2),",-1","")</f>
        <v/>
      </c>
      <c r="T436" s="561" t="str">
        <f t="shared" ref="T436" si="1016">IF(AND(H436=2,I436=1,J436="hp",L436=1,M436=1),",(最大气血-hp)/最大气血*100","")</f>
        <v/>
      </c>
      <c r="U436" s="561" t="str">
        <f t="shared" ref="U436" si="1017">IF(AND(H436=2,I436=1,J436="hp,(hp/气血值)&lt;=0.2",L436=1,M436=3),"气血值*1006","")</f>
        <v/>
      </c>
      <c r="V436" s="561" t="str">
        <f t="shared" ref="V436" si="1018">IF(AND(H436=1,I436=0,J436=0,L436=1,M436=3),"-(hp*0.1)","")</f>
        <v/>
      </c>
    </row>
    <row r="437" spans="1:22" x14ac:dyDescent="0.25">
      <c r="A437" s="561">
        <v>3</v>
      </c>
      <c r="B437" s="561">
        <v>3</v>
      </c>
      <c r="C437" s="561" t="str">
        <f t="shared" ref="C437" si="1019">D437&amp;E437&amp;A437</f>
        <v>长亭远寄染霜林3</v>
      </c>
      <c r="D437" s="204" t="s">
        <v>278</v>
      </c>
      <c r="E437" s="207" t="s">
        <v>283</v>
      </c>
      <c r="F437" s="204" t="s">
        <v>1155</v>
      </c>
      <c r="G437" s="204">
        <f>VLOOKUP(E437,Sheet3!$C:$AP,40,0)*100+IF(A437=1,0,0)+IF(A437=2,1,0)+IF(A437=3,2,0)+IF(A437=4,3,0)</f>
        <v>301100602</v>
      </c>
      <c r="H437" s="204">
        <v>8</v>
      </c>
      <c r="I437" s="204">
        <v>1</v>
      </c>
      <c r="J437" s="204">
        <v>1020405</v>
      </c>
      <c r="K437" s="204"/>
      <c r="L437" s="204">
        <v>1</v>
      </c>
      <c r="M437" s="204">
        <v>1</v>
      </c>
      <c r="N437" s="204" t="str">
        <f t="shared" ref="N437" si="1020">Q437&amp;R437&amp;S437&amp;T437&amp;U437&amp;V437</f>
        <v>30110062,1</v>
      </c>
      <c r="O437" s="204">
        <v>0</v>
      </c>
      <c r="P437" s="204">
        <v>-1</v>
      </c>
      <c r="Q437" s="561">
        <f>VLOOKUP(E437,Sheet3!$C:$AP,40,0)*10+IF(B437=1,0,0)+IF(B437=2,1,0)+IF(B437=3,2,0)+IF(B437=4,3,0)</f>
        <v>30110062</v>
      </c>
      <c r="R437" s="561" t="str">
        <f>IF(H437=8,",1","")</f>
        <v>,1</v>
      </c>
      <c r="S437" s="561" t="str">
        <f t="shared" ref="S437" si="1021">IF(AND(H437=2,I437=1,J437="hp",L437=1,M437=2),",-1","")</f>
        <v/>
      </c>
      <c r="T437" s="561" t="str">
        <f t="shared" ref="T437" si="1022">IF(AND(H437=2,I437=1,J437="hp",L437=1,M437=1),",(最大气血-hp)/最大气血*100","")</f>
        <v/>
      </c>
      <c r="U437" s="561" t="str">
        <f t="shared" ref="U437" si="1023">IF(AND(H437=2,I437=1,J437="hp,(hp/气血值)&lt;=0.2",L437=1,M437=3),"气血值*1006","")</f>
        <v/>
      </c>
      <c r="V437" s="561" t="str">
        <f t="shared" ref="V437:V438" si="1024">IF(AND(H437=1,I437=0,J437=0,L437=1,M437=3),"-(hp*0.1)","")</f>
        <v/>
      </c>
    </row>
    <row r="438" spans="1:22" x14ac:dyDescent="0.25">
      <c r="A438" s="561">
        <v>1</v>
      </c>
      <c r="B438" s="561">
        <v>1</v>
      </c>
      <c r="C438" s="561" t="str">
        <f t="shared" si="963"/>
        <v>长亭远寄凋晓星1</v>
      </c>
      <c r="D438" s="204" t="s">
        <v>278</v>
      </c>
      <c r="E438" s="711" t="s">
        <v>284</v>
      </c>
      <c r="F438" s="204" t="s">
        <v>1210</v>
      </c>
      <c r="G438" s="204">
        <f>VLOOKUP(E438,Sheet3!$C:$AP,40,0)*100+IF(A438=1,0,0)+IF(A438=2,1,0)+IF(A438=3,2,0)+IF(A438=4,3,0)</f>
        <v>301100700</v>
      </c>
      <c r="H438" s="204">
        <v>1</v>
      </c>
      <c r="I438" s="204">
        <v>0</v>
      </c>
      <c r="J438" s="204">
        <v>0</v>
      </c>
      <c r="K438" s="204"/>
      <c r="L438" s="204">
        <v>1</v>
      </c>
      <c r="M438" s="204">
        <v>1</v>
      </c>
      <c r="N438" s="204" t="str">
        <f t="shared" si="964"/>
        <v>30110070,1</v>
      </c>
      <c r="O438" s="204">
        <v>0</v>
      </c>
      <c r="P438" s="204">
        <v>-1</v>
      </c>
      <c r="Q438" s="561">
        <f>VLOOKUP(E438,Sheet3!$C:$AP,40,0)*10+IF(B438=1,0,0)+IF(B438=2,1,0)+IF(B438=3,2,0)+IF(B438=4,3,0)</f>
        <v>30110070</v>
      </c>
      <c r="R438" s="561" t="str">
        <f t="shared" si="965"/>
        <v>,1</v>
      </c>
      <c r="S438" s="561" t="str">
        <f t="shared" si="966"/>
        <v/>
      </c>
      <c r="T438" s="561" t="str">
        <f t="shared" si="960"/>
        <v/>
      </c>
      <c r="U438" s="561" t="str">
        <f t="shared" si="967"/>
        <v/>
      </c>
      <c r="V438" s="561" t="str">
        <f t="shared" si="1024"/>
        <v/>
      </c>
    </row>
    <row r="439" spans="1:22" x14ac:dyDescent="0.25">
      <c r="A439" s="561">
        <v>1</v>
      </c>
      <c r="B439" s="561">
        <v>1</v>
      </c>
      <c r="C439" s="561" t="str">
        <f t="shared" ref="C439" si="1025">D439&amp;E439&amp;A439</f>
        <v>长亭远寄孤凭栏1</v>
      </c>
      <c r="D439" s="204" t="s">
        <v>278</v>
      </c>
      <c r="E439" s="207" t="s">
        <v>285</v>
      </c>
      <c r="F439" s="204" t="s">
        <v>1210</v>
      </c>
      <c r="G439" s="204">
        <f>VLOOKUP(E439,Sheet3!$C:$AP,40,0)*100+IF(A439=1,0,0)+IF(A439=2,1,0)+IF(A439=3,2,0)+IF(A439=4,3,0)</f>
        <v>301100800</v>
      </c>
      <c r="H439" s="204">
        <v>1</v>
      </c>
      <c r="I439" s="204">
        <v>0</v>
      </c>
      <c r="J439" s="204">
        <v>0</v>
      </c>
      <c r="K439" s="204"/>
      <c r="L439" s="204">
        <v>1</v>
      </c>
      <c r="M439" s="204">
        <v>1</v>
      </c>
      <c r="N439" s="204" t="str">
        <f t="shared" ref="N439" si="1026">Q439&amp;R439&amp;S439&amp;T439&amp;U439&amp;V439</f>
        <v>30110080,1</v>
      </c>
      <c r="O439" s="204">
        <v>0</v>
      </c>
      <c r="P439" s="204">
        <v>-1</v>
      </c>
      <c r="Q439" s="561">
        <f>VLOOKUP(E439,Sheet3!$C:$AP,40,0)*10+IF(B439=1,0,0)+IF(B439=2,1,0)+IF(B439=3,2,0)+IF(B439=4,3,0)</f>
        <v>30110080</v>
      </c>
      <c r="R439" s="561" t="str">
        <f t="shared" ref="R439" si="1027">IF(H439=1,",1","")</f>
        <v>,1</v>
      </c>
      <c r="S439" s="561" t="str">
        <f t="shared" ref="S439" si="1028">IF(AND(H439=2,I439=1,J439="hp",L439=1,M439=2),",-1","")</f>
        <v/>
      </c>
      <c r="T439" s="561" t="str">
        <f t="shared" ref="T439" si="1029">IF(AND(H439=2,I439=1,J439="hp",L439=1,M439=1),",(最大气血-hp)/最大气血*100","")</f>
        <v/>
      </c>
      <c r="U439" s="561" t="str">
        <f t="shared" ref="U439" si="1030">IF(AND(H439=2,I439=1,J439="hp,(hp/气血值)&lt;=0.2",L439=1,M439=3),"气血值*1006","")</f>
        <v/>
      </c>
      <c r="V439" s="561" t="str">
        <f t="shared" ref="V439" si="1031">IF(AND(H439=1,I439=0,J439=0,L439=1,M439=3),"-(hp*0.1)","")</f>
        <v/>
      </c>
    </row>
    <row r="440" spans="1:22" x14ac:dyDescent="0.25">
      <c r="A440" s="561">
        <v>2</v>
      </c>
      <c r="B440" s="561">
        <v>2</v>
      </c>
      <c r="C440" s="561" t="str">
        <f t="shared" ref="C440:C441" si="1032">D440&amp;E440&amp;A440</f>
        <v>长亭远寄孤凭栏2</v>
      </c>
      <c r="D440" s="204" t="s">
        <v>278</v>
      </c>
      <c r="E440" s="207" t="s">
        <v>285</v>
      </c>
      <c r="F440" s="204" t="s">
        <v>1444</v>
      </c>
      <c r="G440" s="204">
        <f>VLOOKUP(E440,Sheet3!$C:$AP,40,0)*100+IF(A440=1,0,0)+IF(A440=2,1,0)+IF(A440=3,2,0)+IF(A440=4,3,0)</f>
        <v>301100801</v>
      </c>
      <c r="H440" s="204">
        <v>1</v>
      </c>
      <c r="I440" s="204">
        <v>0</v>
      </c>
      <c r="J440" s="204">
        <v>0</v>
      </c>
      <c r="K440" s="204"/>
      <c r="L440" s="204">
        <v>1</v>
      </c>
      <c r="M440" s="204">
        <v>1</v>
      </c>
      <c r="N440" s="204" t="str">
        <f t="shared" ref="N440:N441" si="1033">Q440&amp;R440&amp;S440&amp;T440&amp;U440&amp;V440</f>
        <v>30110081,1</v>
      </c>
      <c r="O440" s="204">
        <v>0</v>
      </c>
      <c r="P440" s="204">
        <v>-1</v>
      </c>
      <c r="Q440" s="561">
        <f>VLOOKUP(E440,Sheet3!$C:$AP,40,0)*10+IF(B440=1,0,0)+IF(B440=2,1,0)+IF(B440=3,2,0)+IF(B440=4,3,0)</f>
        <v>30110081</v>
      </c>
      <c r="R440" s="561" t="str">
        <f t="shared" ref="R440:R441" si="1034">IF(H440=1,",1","")</f>
        <v>,1</v>
      </c>
      <c r="S440" s="561" t="str">
        <f t="shared" ref="S440:S441" si="1035">IF(AND(H440=2,I440=1,J440="hp",L440=1,M440=2),",-1","")</f>
        <v/>
      </c>
      <c r="T440" s="561" t="str">
        <f t="shared" ref="T440:T441" si="1036">IF(AND(H440=2,I440=1,J440="hp",L440=1,M440=1),",(最大气血-hp)/最大气血*100","")</f>
        <v/>
      </c>
      <c r="U440" s="561" t="str">
        <f t="shared" ref="U440:U441" si="1037">IF(AND(H440=2,I440=1,J440="hp,(hp/气血值)&lt;=0.2",L440=1,M440=3),"气血值*1006","")</f>
        <v/>
      </c>
      <c r="V440" s="561" t="str">
        <f t="shared" ref="V440:V444" si="1038">IF(AND(H440=1,I440=0,J440=0,L440=1,M440=3),"-(hp*0.1)","")</f>
        <v/>
      </c>
    </row>
    <row r="441" spans="1:22" x14ac:dyDescent="0.25">
      <c r="A441" s="561">
        <v>1</v>
      </c>
      <c r="B441" s="561">
        <v>1</v>
      </c>
      <c r="C441" s="561" t="str">
        <f t="shared" si="1032"/>
        <v>长亭远寄归来亭1</v>
      </c>
      <c r="D441" s="204" t="s">
        <v>278</v>
      </c>
      <c r="E441" s="207" t="s">
        <v>286</v>
      </c>
      <c r="F441" s="204"/>
      <c r="G441" s="204">
        <f>VLOOKUP(E441,Sheet3!$C:$AP,40,0)*100+IF(A441=1,0,0)+IF(A441=2,1,0)+IF(A441=3,2,0)+IF(A441=4,3,0)</f>
        <v>301100900</v>
      </c>
      <c r="H441" s="204">
        <v>1</v>
      </c>
      <c r="I441" s="204">
        <v>0</v>
      </c>
      <c r="J441" s="204">
        <v>0</v>
      </c>
      <c r="K441" s="204"/>
      <c r="L441" s="204">
        <v>1</v>
      </c>
      <c r="M441" s="204">
        <v>1</v>
      </c>
      <c r="N441" s="204" t="str">
        <f t="shared" si="1033"/>
        <v>30110090,1</v>
      </c>
      <c r="O441" s="204">
        <v>0</v>
      </c>
      <c r="P441" s="204">
        <v>-1</v>
      </c>
      <c r="Q441" s="561">
        <f>VLOOKUP(E441,Sheet3!$C:$AP,40,0)*10+IF(B441=1,0,0)+IF(B441=2,1,0)+IF(B441=3,2,0)+IF(B441=4,3,0)</f>
        <v>30110090</v>
      </c>
      <c r="R441" s="561" t="str">
        <f t="shared" si="1034"/>
        <v>,1</v>
      </c>
      <c r="S441" s="561" t="str">
        <f t="shared" si="1035"/>
        <v/>
      </c>
      <c r="T441" s="561" t="str">
        <f t="shared" si="1036"/>
        <v/>
      </c>
      <c r="U441" s="561" t="str">
        <f t="shared" si="1037"/>
        <v/>
      </c>
      <c r="V441" s="561" t="str">
        <f t="shared" si="1038"/>
        <v/>
      </c>
    </row>
    <row r="442" spans="1:22" x14ac:dyDescent="0.25">
      <c r="A442" s="561">
        <v>1</v>
      </c>
      <c r="B442" s="561">
        <v>1</v>
      </c>
      <c r="C442" s="561" t="str">
        <f t="shared" ref="C442" si="1039">D442&amp;E442&amp;A442</f>
        <v>长亭远寄远遥红尘1</v>
      </c>
      <c r="D442" s="204" t="s">
        <v>278</v>
      </c>
      <c r="E442" s="207" t="s">
        <v>1031</v>
      </c>
      <c r="F442" s="204"/>
      <c r="G442" s="204">
        <f>VLOOKUP(E442,Sheet3!$C:$AP,40,0)*100+IF(A442=1,0,0)+IF(A442=2,1,0)+IF(A442=3,2,0)+IF(A442=4,3,0)</f>
        <v>301101000</v>
      </c>
      <c r="H442" s="204">
        <v>1</v>
      </c>
      <c r="I442" s="204">
        <v>0</v>
      </c>
      <c r="J442" s="204">
        <v>0</v>
      </c>
      <c r="K442" s="204"/>
      <c r="L442" s="204">
        <v>1</v>
      </c>
      <c r="M442" s="204">
        <v>1</v>
      </c>
      <c r="N442" s="204" t="str">
        <f t="shared" ref="N442" si="1040">Q442&amp;R442&amp;S442&amp;T442&amp;U442&amp;V442</f>
        <v>30110100,1</v>
      </c>
      <c r="O442" s="204">
        <v>0</v>
      </c>
      <c r="P442" s="204">
        <v>-1</v>
      </c>
      <c r="Q442" s="561">
        <f>VLOOKUP(E442,Sheet3!$C:$AP,40,0)*10+IF(B442=1,0,0)+IF(B442=2,1,0)+IF(B442=3,2,0)+IF(B442=4,3,0)</f>
        <v>30110100</v>
      </c>
      <c r="R442" s="561" t="str">
        <f t="shared" ref="R442" si="1041">IF(H442=1,",1","")</f>
        <v>,1</v>
      </c>
      <c r="S442" s="561" t="str">
        <f t="shared" ref="S442" si="1042">IF(AND(H442=2,I442=1,J442="hp",L442=1,M442=2),",-1","")</f>
        <v/>
      </c>
      <c r="T442" s="561" t="str">
        <f t="shared" ref="T442" si="1043">IF(AND(H442=2,I442=1,J442="hp",L442=1,M442=1),",(最大气血-hp)/最大气血*100","")</f>
        <v/>
      </c>
      <c r="U442" s="561" t="str">
        <f t="shared" ref="U442" si="1044">IF(AND(H442=2,I442=1,J442="hp,(hp/气血值)&lt;=0.2",L442=1,M442=3),"气血值*1006","")</f>
        <v/>
      </c>
      <c r="V442" s="561" t="str">
        <f t="shared" ref="V442" si="1045">IF(AND(H442=1,I442=0,J442=0,L442=1,M442=3),"-(hp*0.1)","")</f>
        <v/>
      </c>
    </row>
    <row r="443" spans="1:22" x14ac:dyDescent="0.25">
      <c r="A443" s="561">
        <v>1</v>
      </c>
      <c r="B443" s="561">
        <v>1</v>
      </c>
      <c r="C443" s="561" t="str">
        <f t="shared" ref="C443" si="1046">D443&amp;E443&amp;A443</f>
        <v>长亭远寄长关固别1</v>
      </c>
      <c r="D443" s="204" t="s">
        <v>278</v>
      </c>
      <c r="E443" s="207" t="s">
        <v>1032</v>
      </c>
      <c r="F443" s="204"/>
      <c r="G443" s="204">
        <f>VLOOKUP(E443,Sheet3!$C:$AP,40,0)*100+IF(A443=1,0,0)+IF(A443=2,1,0)+IF(A443=3,2,0)+IF(A443=4,3,0)</f>
        <v>301101100</v>
      </c>
      <c r="H443" s="204">
        <v>1</v>
      </c>
      <c r="I443" s="204">
        <v>0</v>
      </c>
      <c r="J443" s="204">
        <v>0</v>
      </c>
      <c r="K443" s="204"/>
      <c r="L443" s="204">
        <v>1</v>
      </c>
      <c r="M443" s="204">
        <v>1</v>
      </c>
      <c r="N443" s="204" t="str">
        <f t="shared" ref="N443" si="1047">Q443&amp;R443&amp;S443&amp;T443&amp;U443&amp;V443</f>
        <v>30110110,1</v>
      </c>
      <c r="O443" s="204">
        <v>0</v>
      </c>
      <c r="P443" s="204">
        <v>-1</v>
      </c>
      <c r="Q443" s="561">
        <f>VLOOKUP(E443,Sheet3!$C:$AP,40,0)*10+IF(B443=1,0,0)+IF(B443=2,1,0)+IF(B443=3,2,0)+IF(B443=4,3,0)</f>
        <v>30110110</v>
      </c>
      <c r="R443" s="561" t="str">
        <f t="shared" ref="R443" si="1048">IF(H443=1,",1","")</f>
        <v>,1</v>
      </c>
      <c r="S443" s="561" t="str">
        <f t="shared" ref="S443" si="1049">IF(AND(H443=2,I443=1,J443="hp",L443=1,M443=2),",-1","")</f>
        <v/>
      </c>
      <c r="T443" s="561" t="str">
        <f t="shared" ref="T443" si="1050">IF(AND(H443=2,I443=1,J443="hp",L443=1,M443=1),",(最大气血-hp)/最大气血*100","")</f>
        <v/>
      </c>
      <c r="U443" s="561" t="str">
        <f t="shared" ref="U443" si="1051">IF(AND(H443=2,I443=1,J443="hp,(hp/气血值)&lt;=0.2",L443=1,M443=3),"气血值*1006","")</f>
        <v/>
      </c>
      <c r="V443" s="561" t="str">
        <f t="shared" ref="V443" si="1052">IF(AND(H443=1,I443=0,J443=0,L443=1,M443=3),"-(hp*0.1)","")</f>
        <v/>
      </c>
    </row>
    <row r="444" spans="1:22" x14ac:dyDescent="0.25">
      <c r="A444" s="561">
        <v>1</v>
      </c>
      <c r="B444" s="561">
        <v>1</v>
      </c>
      <c r="C444" s="561" t="str">
        <f t="shared" si="963"/>
        <v>巫蟒堕月杯弓蛇影1</v>
      </c>
      <c r="D444" s="333" t="s">
        <v>287</v>
      </c>
      <c r="E444" s="607" t="s">
        <v>1445</v>
      </c>
      <c r="F444" s="333"/>
      <c r="G444" s="333">
        <f>VLOOKUP(E444,Sheet3!$C:$AP,40,0)*100+IF(A444=1,0,0)+IF(A444=2,1,0)+IF(A444=3,2,0)+IF(A444=4,3,0)</f>
        <v>301110100</v>
      </c>
      <c r="H444" s="333">
        <v>1</v>
      </c>
      <c r="I444" s="333">
        <v>0</v>
      </c>
      <c r="J444" s="333">
        <v>0</v>
      </c>
      <c r="K444" s="333"/>
      <c r="L444" s="333">
        <v>1</v>
      </c>
      <c r="M444" s="333">
        <v>1</v>
      </c>
      <c r="N444" s="333" t="str">
        <f t="shared" si="964"/>
        <v>30111010,1</v>
      </c>
      <c r="O444" s="333">
        <v>0</v>
      </c>
      <c r="P444" s="333">
        <v>-1</v>
      </c>
      <c r="Q444" s="561">
        <f>VLOOKUP(E444,Sheet3!$C:$AP,40,0)*10+IF(B444=1,0,0)+IF(B444=2,1,0)+IF(B444=3,2,0)+IF(B444=4,3,0)</f>
        <v>30111010</v>
      </c>
      <c r="R444" s="561" t="str">
        <f t="shared" ref="R444:R455" si="1053">IF(H444=1,",1","")</f>
        <v>,1</v>
      </c>
      <c r="S444" s="561" t="str">
        <f t="shared" si="966"/>
        <v/>
      </c>
      <c r="T444" s="561" t="str">
        <f t="shared" si="960"/>
        <v/>
      </c>
      <c r="U444" s="561" t="str">
        <f t="shared" si="967"/>
        <v/>
      </c>
      <c r="V444" s="561" t="str">
        <f t="shared" si="1038"/>
        <v/>
      </c>
    </row>
    <row r="445" spans="1:22" x14ac:dyDescent="0.25">
      <c r="A445" s="561">
        <v>1</v>
      </c>
      <c r="B445" s="561">
        <v>1</v>
      </c>
      <c r="C445" s="561" t="str">
        <f t="shared" ref="C445" si="1054">D445&amp;E445&amp;A445</f>
        <v>巫蟒堕月黯雨灵风1</v>
      </c>
      <c r="D445" s="333" t="s">
        <v>287</v>
      </c>
      <c r="E445" s="607" t="s">
        <v>288</v>
      </c>
      <c r="F445" s="333"/>
      <c r="G445" s="333">
        <f>VLOOKUP(E445,Sheet3!$C:$AP,40,0)*100+IF(A445=1,0,0)+IF(A445=2,1,0)+IF(A445=3,2,0)+IF(A445=4,3,0)</f>
        <v>301110200</v>
      </c>
      <c r="H445" s="333">
        <v>1</v>
      </c>
      <c r="I445" s="333">
        <v>0</v>
      </c>
      <c r="J445" s="333">
        <v>0</v>
      </c>
      <c r="K445" s="333"/>
      <c r="L445" s="333">
        <v>1</v>
      </c>
      <c r="M445" s="333">
        <v>1</v>
      </c>
      <c r="N445" s="333" t="str">
        <f t="shared" ref="N445" si="1055">Q445&amp;R445&amp;S445&amp;T445&amp;U445&amp;V445</f>
        <v>30111020,1</v>
      </c>
      <c r="O445" s="333">
        <v>0</v>
      </c>
      <c r="P445" s="333">
        <v>-1</v>
      </c>
      <c r="Q445" s="561">
        <f>VLOOKUP(E445,Sheet3!$C:$AP,40,0)*10+IF(B445=1,0,0)+IF(B445=2,1,0)+IF(B445=3,2,0)+IF(B445=4,3,0)</f>
        <v>30111020</v>
      </c>
      <c r="R445" s="561" t="str">
        <f t="shared" si="1053"/>
        <v>,1</v>
      </c>
      <c r="S445" s="561" t="str">
        <f t="shared" ref="S445" si="1056">IF(AND(H445=2,I445=1,J445="hp",L445=1,M445=2),",-1","")</f>
        <v/>
      </c>
      <c r="T445" s="561" t="str">
        <f t="shared" ref="T445" si="1057">IF(AND(H445=2,I445=1,J445="hp",L445=1,M445=1),",(最大气血-hp)/最大气血*100","")</f>
        <v/>
      </c>
      <c r="U445" s="561" t="str">
        <f t="shared" ref="U445" si="1058">IF(AND(H445=2,I445=1,J445="hp,(hp/气血值)&lt;=0.2",L445=1,M445=3),"气血值*1006","")</f>
        <v/>
      </c>
      <c r="V445" s="561" t="str">
        <f t="shared" ref="V445" si="1059">IF(AND(H445=1,I445=0,J445=0,L445=1,M445=3),"-(hp*0.1)","")</f>
        <v/>
      </c>
    </row>
    <row r="446" spans="1:22" x14ac:dyDescent="0.25">
      <c r="A446" s="561">
        <v>1</v>
      </c>
      <c r="B446" s="561">
        <v>1</v>
      </c>
      <c r="C446" s="561" t="str">
        <f t="shared" ref="C446:C448" si="1060">D446&amp;E446&amp;A446</f>
        <v>巫蟒堕月八仙瘴1</v>
      </c>
      <c r="D446" s="333" t="s">
        <v>287</v>
      </c>
      <c r="E446" s="607" t="s">
        <v>290</v>
      </c>
      <c r="F446" s="333"/>
      <c r="G446" s="333">
        <f>VLOOKUP(E446,Sheet3!$C:$AP,40,0)*100+IF(A446=1,0,0)+IF(A446=2,1,0)+IF(A446=3,2,0)+IF(A446=4,3,0)</f>
        <v>301110300</v>
      </c>
      <c r="H446" s="333">
        <v>1</v>
      </c>
      <c r="I446" s="333">
        <v>2</v>
      </c>
      <c r="J446" s="333" t="s">
        <v>1183</v>
      </c>
      <c r="K446" s="333"/>
      <c r="L446" s="333">
        <v>1</v>
      </c>
      <c r="M446" s="333">
        <v>1</v>
      </c>
      <c r="N446" s="333" t="str">
        <f t="shared" ref="N446:N448" si="1061">Q446&amp;R446&amp;S446&amp;T446&amp;U446&amp;V446</f>
        <v>30111030,1</v>
      </c>
      <c r="O446" s="333">
        <v>0</v>
      </c>
      <c r="P446" s="333">
        <v>-1</v>
      </c>
      <c r="Q446" s="561">
        <f>VLOOKUP(E446,Sheet3!$C:$AP,40,0)*10+IF(B446=1,0,0)+IF(B446=2,1,0)+IF(B446=3,2,0)+IF(B446=4,3,0)</f>
        <v>30111030</v>
      </c>
      <c r="R446" s="561" t="str">
        <f t="shared" si="1053"/>
        <v>,1</v>
      </c>
      <c r="S446" s="561" t="str">
        <f t="shared" ref="S446:S448" si="1062">IF(AND(H446=2,I446=1,J446="hp",L446=1,M446=2),",-1","")</f>
        <v/>
      </c>
      <c r="T446" s="561" t="str">
        <f t="shared" ref="T446:T448" si="1063">IF(AND(H446=2,I446=1,J446="hp",L446=1,M446=1),",(最大气血-hp)/最大气血*100","")</f>
        <v/>
      </c>
      <c r="U446" s="561" t="str">
        <f t="shared" ref="U446:U448" si="1064">IF(AND(H446=2,I446=1,J446="hp,(hp/气血值)&lt;=0.2",L446=1,M446=3),"气血值*1006","")</f>
        <v/>
      </c>
      <c r="V446" s="561" t="str">
        <f t="shared" ref="V446:V448" si="1065">IF(AND(H446=1,I446=0,J446=0,L446=1,M446=3),"-(hp*0.1)","")</f>
        <v/>
      </c>
    </row>
    <row r="447" spans="1:22" x14ac:dyDescent="0.25">
      <c r="A447" s="561">
        <v>1</v>
      </c>
      <c r="B447" s="561">
        <v>1</v>
      </c>
      <c r="C447" s="561" t="str">
        <f t="shared" ref="C447" si="1066">D447&amp;E447&amp;A447</f>
        <v>巫蟒堕月恣穿穴1</v>
      </c>
      <c r="D447" s="333" t="s">
        <v>287</v>
      </c>
      <c r="E447" s="607" t="s">
        <v>289</v>
      </c>
      <c r="F447" s="333"/>
      <c r="G447" s="333">
        <f>VLOOKUP(E447,Sheet3!$C:$AP,40,0)*100+IF(A447=1,0,0)+IF(A447=2,1,0)+IF(A447=3,2,0)+IF(A447=4,3,0)</f>
        <v>301110400</v>
      </c>
      <c r="H447" s="333">
        <v>1</v>
      </c>
      <c r="I447" s="333">
        <v>0</v>
      </c>
      <c r="J447" s="333">
        <v>0</v>
      </c>
      <c r="K447" s="333"/>
      <c r="L447" s="333">
        <v>1</v>
      </c>
      <c r="M447" s="333">
        <v>1</v>
      </c>
      <c r="N447" s="333" t="str">
        <f t="shared" ref="N447" si="1067">Q447&amp;R447&amp;S447&amp;T447&amp;U447&amp;V447</f>
        <v>30111040,1</v>
      </c>
      <c r="O447" s="333">
        <v>0</v>
      </c>
      <c r="P447" s="333">
        <v>-1</v>
      </c>
      <c r="Q447" s="561">
        <f>VLOOKUP(E447,Sheet3!$C:$AP,40,0)*10+IF(B447=1,0,0)+IF(B447=2,1,0)+IF(B447=3,2,0)+IF(B447=4,3,0)</f>
        <v>30111040</v>
      </c>
      <c r="R447" s="561" t="str">
        <f t="shared" ref="R447" si="1068">IF(H447=1,",1","")</f>
        <v>,1</v>
      </c>
      <c r="S447" s="561" t="str">
        <f t="shared" ref="S447" si="1069">IF(AND(H447=2,I447=1,J447="hp",L447=1,M447=2),",-1","")</f>
        <v/>
      </c>
      <c r="T447" s="561" t="str">
        <f t="shared" ref="T447" si="1070">IF(AND(H447=2,I447=1,J447="hp",L447=1,M447=1),",(最大气血-hp)/最大气血*100","")</f>
        <v/>
      </c>
      <c r="U447" s="561" t="str">
        <f t="shared" ref="U447" si="1071">IF(AND(H447=2,I447=1,J447="hp,(hp/气血值)&lt;=0.2",L447=1,M447=3),"气血值*1006","")</f>
        <v/>
      </c>
      <c r="V447" s="561" t="str">
        <f t="shared" ref="V447" si="1072">IF(AND(H447=1,I447=0,J447=0,L447=1,M447=3),"-(hp*0.1)","")</f>
        <v/>
      </c>
    </row>
    <row r="448" spans="1:22" x14ac:dyDescent="0.25">
      <c r="A448" s="561">
        <v>1</v>
      </c>
      <c r="B448" s="561">
        <v>1</v>
      </c>
      <c r="C448" s="561" t="str">
        <f t="shared" si="1060"/>
        <v>巫蟒堕月碧鳞缠1</v>
      </c>
      <c r="D448" s="333" t="s">
        <v>287</v>
      </c>
      <c r="E448" s="607" t="s">
        <v>291</v>
      </c>
      <c r="F448" s="333"/>
      <c r="G448" s="333">
        <f>VLOOKUP(E448,Sheet3!$C:$AP,40,0)*100+IF(A448=1,0,0)+IF(A448=2,1,0)+IF(A448=3,2,0)+IF(A448=4,3,0)</f>
        <v>301110500</v>
      </c>
      <c r="H448" s="333">
        <v>1</v>
      </c>
      <c r="I448" s="333">
        <v>0</v>
      </c>
      <c r="J448" s="333">
        <v>0</v>
      </c>
      <c r="K448" s="333"/>
      <c r="L448" s="333">
        <v>1</v>
      </c>
      <c r="M448" s="333">
        <v>1</v>
      </c>
      <c r="N448" s="333" t="str">
        <f t="shared" si="1061"/>
        <v>30111050,1</v>
      </c>
      <c r="O448" s="333">
        <v>0</v>
      </c>
      <c r="P448" s="333">
        <v>-1</v>
      </c>
      <c r="Q448" s="561">
        <f>VLOOKUP(E448,Sheet3!$C:$AP,40,0)*10+IF(B448=1,0,0)+IF(B448=2,1,0)+IF(B448=3,2,0)+IF(B448=4,3,0)</f>
        <v>30111050</v>
      </c>
      <c r="R448" s="561" t="str">
        <f t="shared" si="1053"/>
        <v>,1</v>
      </c>
      <c r="S448" s="561" t="str">
        <f t="shared" si="1062"/>
        <v/>
      </c>
      <c r="T448" s="561" t="str">
        <f t="shared" si="1063"/>
        <v/>
      </c>
      <c r="U448" s="561" t="str">
        <f t="shared" si="1064"/>
        <v/>
      </c>
      <c r="V448" s="561" t="str">
        <f t="shared" si="1065"/>
        <v/>
      </c>
    </row>
    <row r="449" spans="1:22" x14ac:dyDescent="0.25">
      <c r="A449" s="561">
        <v>1</v>
      </c>
      <c r="B449" s="561">
        <v>1</v>
      </c>
      <c r="C449" s="561" t="str">
        <f t="shared" ref="C449:C450" si="1073">D449&amp;E449&amp;A449</f>
        <v>巫蟒堕月地游仙1</v>
      </c>
      <c r="D449" s="333" t="s">
        <v>287</v>
      </c>
      <c r="E449" s="607" t="s">
        <v>292</v>
      </c>
      <c r="F449" s="333"/>
      <c r="G449" s="333">
        <f>VLOOKUP(E449,Sheet3!$C:$AP,40,0)*100+IF(A449=1,0,0)+IF(A449=2,1,0)+IF(A449=3,2,0)+IF(A449=4,3,0)</f>
        <v>301110600</v>
      </c>
      <c r="H449" s="333">
        <v>3</v>
      </c>
      <c r="I449" s="333">
        <v>1</v>
      </c>
      <c r="J449" s="333" t="s">
        <v>1152</v>
      </c>
      <c r="K449" s="333"/>
      <c r="L449" s="333">
        <v>1</v>
      </c>
      <c r="M449" s="333">
        <v>1</v>
      </c>
      <c r="N449" s="333" t="str">
        <f t="shared" ref="N449:N450" si="1074">Q449&amp;R449&amp;S449&amp;T449&amp;U449&amp;V449</f>
        <v>30111060,1</v>
      </c>
      <c r="O449" s="333">
        <v>0</v>
      </c>
      <c r="P449" s="333">
        <v>-1</v>
      </c>
      <c r="Q449" s="561">
        <f>VLOOKUP(E449,Sheet3!$C:$AP,40,0)*10+IF(B449=1,0,0)+IF(B449=2,1,0)+IF(B449=3,2,0)+IF(B449=4,3,0)</f>
        <v>30111060</v>
      </c>
      <c r="R449" s="561" t="str">
        <f>IF(H449=3,",1","")</f>
        <v>,1</v>
      </c>
      <c r="S449" s="561" t="str">
        <f t="shared" ref="S449:S450" si="1075">IF(AND(H449=2,I449=1,J449="hp",L449=1,M449=2),",-1","")</f>
        <v/>
      </c>
      <c r="T449" s="561" t="str">
        <f t="shared" ref="T449:T450" si="1076">IF(AND(H449=2,I449=1,J449="hp",L449=1,M449=1),",(最大气血-hp)/最大气血*100","")</f>
        <v/>
      </c>
      <c r="U449" s="561" t="str">
        <f t="shared" ref="U449:U450" si="1077">IF(AND(H449=2,I449=1,J449="hp,(hp/气血值)&lt;=0.2",L449=1,M449=3),"气血值*1006","")</f>
        <v/>
      </c>
      <c r="V449" s="561" t="str">
        <f t="shared" ref="V449:V450" si="1078">IF(AND(H449=1,I449=0,J449=0,L449=1,M449=3),"-(hp*0.1)","")</f>
        <v/>
      </c>
    </row>
    <row r="450" spans="1:22" x14ac:dyDescent="0.25">
      <c r="A450" s="561">
        <v>1</v>
      </c>
      <c r="B450" s="561">
        <v>1</v>
      </c>
      <c r="C450" s="561" t="str">
        <f t="shared" si="1073"/>
        <v>巫蟒堕月金蛟横岭1</v>
      </c>
      <c r="D450" s="333" t="s">
        <v>287</v>
      </c>
      <c r="E450" s="607" t="s">
        <v>293</v>
      </c>
      <c r="F450" s="333"/>
      <c r="G450" s="333">
        <f>VLOOKUP(E450,Sheet3!$C:$AP,40,0)*100+IF(A450=1,0,0)+IF(A450=2,1,0)+IF(A450=3,2,0)+IF(A450=4,3,0)</f>
        <v>301110700</v>
      </c>
      <c r="H450" s="333">
        <v>1</v>
      </c>
      <c r="I450" s="333">
        <v>0</v>
      </c>
      <c r="J450" s="333">
        <v>0</v>
      </c>
      <c r="K450" s="333"/>
      <c r="L450" s="333">
        <v>1</v>
      </c>
      <c r="M450" s="333">
        <v>1</v>
      </c>
      <c r="N450" s="333" t="str">
        <f t="shared" si="1074"/>
        <v>30111070,1</v>
      </c>
      <c r="O450" s="333">
        <v>0</v>
      </c>
      <c r="P450" s="333">
        <v>-1</v>
      </c>
      <c r="Q450" s="561">
        <f>VLOOKUP(E450,Sheet3!$C:$AP,40,0)*10+IF(B450=1,0,0)+IF(B450=2,1,0)+IF(B450=3,2,0)+IF(B450=4,3,0)</f>
        <v>30111070</v>
      </c>
      <c r="R450" s="561" t="str">
        <f t="shared" ref="R450" si="1079">IF(H450=1,",1","")</f>
        <v>,1</v>
      </c>
      <c r="S450" s="561" t="str">
        <f t="shared" si="1075"/>
        <v/>
      </c>
      <c r="T450" s="561" t="str">
        <f t="shared" si="1076"/>
        <v/>
      </c>
      <c r="U450" s="561" t="str">
        <f t="shared" si="1077"/>
        <v/>
      </c>
      <c r="V450" s="561" t="str">
        <f t="shared" si="1078"/>
        <v/>
      </c>
    </row>
    <row r="451" spans="1:22" x14ac:dyDescent="0.25">
      <c r="A451" s="561">
        <v>1</v>
      </c>
      <c r="B451" s="561">
        <v>1</v>
      </c>
      <c r="C451" s="561" t="str">
        <f t="shared" ref="C451" si="1080">D451&amp;E451&amp;A451</f>
        <v>巫蟒堕月巴蟒吞天1</v>
      </c>
      <c r="D451" s="333" t="s">
        <v>287</v>
      </c>
      <c r="E451" s="607" t="s">
        <v>1446</v>
      </c>
      <c r="F451" s="333"/>
      <c r="G451" s="333">
        <f>VLOOKUP(E451,Sheet3!$C:$AP,40,0)*100+IF(A451=1,0,0)+IF(A451=2,1,0)+IF(A451=3,2,0)+IF(A451=4,3,0)</f>
        <v>301110800</v>
      </c>
      <c r="H451" s="333">
        <v>1</v>
      </c>
      <c r="I451" s="333">
        <v>0</v>
      </c>
      <c r="J451" s="333">
        <v>0</v>
      </c>
      <c r="K451" s="333"/>
      <c r="L451" s="333">
        <v>1</v>
      </c>
      <c r="M451" s="333">
        <v>1</v>
      </c>
      <c r="N451" s="333" t="str">
        <f t="shared" ref="N451" si="1081">Q451&amp;R451&amp;S451&amp;T451&amp;U451&amp;V451</f>
        <v>30111080,1</v>
      </c>
      <c r="O451" s="333">
        <v>0</v>
      </c>
      <c r="P451" s="333">
        <v>-1</v>
      </c>
      <c r="Q451" s="561">
        <f>VLOOKUP(E451,Sheet3!$C:$AP,40,0)*10+IF(B451=1,0,0)+IF(B451=2,1,0)+IF(B451=3,2,0)+IF(B451=4,3,0)</f>
        <v>30111080</v>
      </c>
      <c r="R451" s="561" t="str">
        <f t="shared" ref="R451" si="1082">IF(H451=1,",1","")</f>
        <v>,1</v>
      </c>
      <c r="S451" s="561" t="str">
        <f t="shared" ref="S451" si="1083">IF(AND(H451=2,I451=1,J451="hp",L451=1,M451=2),",-1","")</f>
        <v/>
      </c>
      <c r="T451" s="561" t="str">
        <f t="shared" ref="T451" si="1084">IF(AND(H451=2,I451=1,J451="hp",L451=1,M451=1),",(最大气血-hp)/最大气血*100","")</f>
        <v/>
      </c>
      <c r="U451" s="561" t="str">
        <f t="shared" ref="U451" si="1085">IF(AND(H451=2,I451=1,J451="hp,(hp/气血值)&lt;=0.2",L451=1,M451=3),"气血值*1006","")</f>
        <v/>
      </c>
      <c r="V451" s="561" t="str">
        <f t="shared" ref="V451" si="1086">IF(AND(H451=1,I451=0,J451=0,L451=1,M451=3),"-(hp*0.1)","")</f>
        <v/>
      </c>
    </row>
    <row r="452" spans="1:22" x14ac:dyDescent="0.25">
      <c r="A452" s="561">
        <v>1</v>
      </c>
      <c r="B452" s="561">
        <v>1</v>
      </c>
      <c r="C452" s="561" t="str">
        <f t="shared" ref="C452:C453" si="1087">D452&amp;E452&amp;A452</f>
        <v>巫蟒堕月巫蛊身1</v>
      </c>
      <c r="D452" s="333" t="s">
        <v>287</v>
      </c>
      <c r="E452" s="607" t="s">
        <v>294</v>
      </c>
      <c r="F452" s="333"/>
      <c r="G452" s="333">
        <f>VLOOKUP(E452,Sheet3!$C:$AP,40,0)*100+IF(A452=1,0,0)+IF(A452=2,1,0)+IF(A452=3,2,0)+IF(A452=4,3,0)</f>
        <v>301110900</v>
      </c>
      <c r="H452" s="333">
        <v>1</v>
      </c>
      <c r="I452" s="333">
        <v>0</v>
      </c>
      <c r="J452" s="333">
        <v>0</v>
      </c>
      <c r="K452" s="333"/>
      <c r="L452" s="333">
        <v>1</v>
      </c>
      <c r="M452" s="333">
        <v>1</v>
      </c>
      <c r="N452" s="333" t="str">
        <f t="shared" ref="N452:N453" si="1088">Q452&amp;R452&amp;S452&amp;T452&amp;U452&amp;V452</f>
        <v>30111090,1</v>
      </c>
      <c r="O452" s="333">
        <v>0</v>
      </c>
      <c r="P452" s="333">
        <v>-1</v>
      </c>
      <c r="Q452" s="561">
        <f>VLOOKUP(E452,Sheet3!$C:$AP,40,0)*10+IF(B452=1,0,0)+IF(B452=2,1,0)+IF(B452=3,2,0)+IF(B452=4,3,0)</f>
        <v>30111090</v>
      </c>
      <c r="R452" s="561" t="str">
        <f t="shared" ref="R452:R453" si="1089">IF(H452=1,",1","")</f>
        <v>,1</v>
      </c>
      <c r="S452" s="561" t="str">
        <f t="shared" ref="S452:S453" si="1090">IF(AND(H452=2,I452=1,J452="hp",L452=1,M452=2),",-1","")</f>
        <v/>
      </c>
      <c r="T452" s="561" t="str">
        <f t="shared" ref="T452:T453" si="1091">IF(AND(H452=2,I452=1,J452="hp",L452=1,M452=1),",(最大气血-hp)/最大气血*100","")</f>
        <v/>
      </c>
      <c r="U452" s="561" t="str">
        <f t="shared" ref="U452:U453" si="1092">IF(AND(H452=2,I452=1,J452="hp,(hp/气血值)&lt;=0.2",L452=1,M452=3),"气血值*1006","")</f>
        <v/>
      </c>
      <c r="V452" s="561" t="str">
        <f t="shared" ref="V452:V453" si="1093">IF(AND(H452=1,I452=0,J452=0,L452=1,M452=3),"-(hp*0.1)","")</f>
        <v/>
      </c>
    </row>
    <row r="453" spans="1:22" x14ac:dyDescent="0.25">
      <c r="A453" s="561">
        <v>1</v>
      </c>
      <c r="B453" s="561">
        <v>1</v>
      </c>
      <c r="C453" s="561" t="str">
        <f t="shared" si="1087"/>
        <v>巫蟒堕月蛇巫饮1</v>
      </c>
      <c r="D453" s="333" t="s">
        <v>287</v>
      </c>
      <c r="E453" s="607" t="s">
        <v>1035</v>
      </c>
      <c r="F453" s="333"/>
      <c r="G453" s="333">
        <f>VLOOKUP(E453,Sheet3!$C:$AP,40,0)*100+IF(A453=1,0,0)+IF(A453=2,1,0)+IF(A453=3,2,0)+IF(A453=4,3,0)</f>
        <v>301111000</v>
      </c>
      <c r="H453" s="333">
        <v>1</v>
      </c>
      <c r="I453" s="333">
        <v>0</v>
      </c>
      <c r="J453" s="333">
        <v>0</v>
      </c>
      <c r="K453" s="333"/>
      <c r="L453" s="333">
        <v>1</v>
      </c>
      <c r="M453" s="333">
        <v>1</v>
      </c>
      <c r="N453" s="333" t="str">
        <f t="shared" si="1088"/>
        <v>30111100,1</v>
      </c>
      <c r="O453" s="333">
        <v>0</v>
      </c>
      <c r="P453" s="333">
        <v>-1</v>
      </c>
      <c r="Q453" s="561">
        <f>VLOOKUP(E453,Sheet3!$C:$AP,40,0)*10+IF(B453=1,0,0)+IF(B453=2,1,0)+IF(B453=3,2,0)+IF(B453=4,3,0)</f>
        <v>30111100</v>
      </c>
      <c r="R453" s="561" t="str">
        <f t="shared" si="1089"/>
        <v>,1</v>
      </c>
      <c r="S453" s="561" t="str">
        <f t="shared" si="1090"/>
        <v/>
      </c>
      <c r="T453" s="561" t="str">
        <f t="shared" si="1091"/>
        <v/>
      </c>
      <c r="U453" s="561" t="str">
        <f t="shared" si="1092"/>
        <v/>
      </c>
      <c r="V453" s="561" t="str">
        <f t="shared" si="1093"/>
        <v/>
      </c>
    </row>
    <row r="454" spans="1:22" x14ac:dyDescent="0.25">
      <c r="A454" s="561">
        <v>1</v>
      </c>
      <c r="B454" s="561">
        <v>1</v>
      </c>
      <c r="C454" s="561" t="str">
        <f t="shared" ref="C454" si="1094">D454&amp;E454&amp;A454</f>
        <v>巫蟒堕月化娲身1</v>
      </c>
      <c r="D454" s="333" t="s">
        <v>287</v>
      </c>
      <c r="E454" s="607" t="s">
        <v>1036</v>
      </c>
      <c r="F454" s="333"/>
      <c r="G454" s="333">
        <f>VLOOKUP(E454,Sheet3!$C:$AP,40,0)*100+IF(A454=1,0,0)+IF(A454=2,1,0)+IF(A454=3,2,0)+IF(A454=4,3,0)</f>
        <v>301111100</v>
      </c>
      <c r="H454" s="333">
        <v>1</v>
      </c>
      <c r="I454" s="333">
        <v>0</v>
      </c>
      <c r="J454" s="333">
        <v>0</v>
      </c>
      <c r="K454" s="333"/>
      <c r="L454" s="333">
        <v>1</v>
      </c>
      <c r="M454" s="333">
        <v>1</v>
      </c>
      <c r="N454" s="333" t="str">
        <f t="shared" ref="N454" si="1095">Q454&amp;R454&amp;S454&amp;T454&amp;U454&amp;V454</f>
        <v>30111110,1</v>
      </c>
      <c r="O454" s="333">
        <v>0</v>
      </c>
      <c r="P454" s="333">
        <v>-1</v>
      </c>
      <c r="Q454" s="561">
        <f>VLOOKUP(E454,Sheet3!$C:$AP,40,0)*10+IF(B454=1,0,0)+IF(B454=2,1,0)+IF(B454=3,2,0)+IF(B454=4,3,0)</f>
        <v>30111110</v>
      </c>
      <c r="R454" s="561" t="str">
        <f t="shared" ref="R454" si="1096">IF(H454=1,",1","")</f>
        <v>,1</v>
      </c>
      <c r="S454" s="561" t="str">
        <f t="shared" ref="S454" si="1097">IF(AND(H454=2,I454=1,J454="hp",L454=1,M454=2),",-1","")</f>
        <v/>
      </c>
      <c r="T454" s="561" t="str">
        <f t="shared" ref="T454" si="1098">IF(AND(H454=2,I454=1,J454="hp",L454=1,M454=1),",(最大气血-hp)/最大气血*100","")</f>
        <v/>
      </c>
      <c r="U454" s="561" t="str">
        <f t="shared" ref="U454" si="1099">IF(AND(H454=2,I454=1,J454="hp,(hp/气血值)&lt;=0.2",L454=1,M454=3),"气血值*1006","")</f>
        <v/>
      </c>
      <c r="V454" s="561" t="str">
        <f t="shared" ref="V454" si="1100">IF(AND(H454=1,I454=0,J454=0,L454=1,M454=3),"-(hp*0.1)","")</f>
        <v/>
      </c>
    </row>
    <row r="455" spans="1:22" x14ac:dyDescent="0.25">
      <c r="A455" s="561">
        <v>1</v>
      </c>
      <c r="B455" s="561">
        <v>1</v>
      </c>
      <c r="C455" s="561" t="str">
        <f t="shared" ref="C455:C456" si="1101">D455&amp;E455&amp;A455</f>
        <v>凌波微步履下生莲1</v>
      </c>
      <c r="D455" s="627" t="s">
        <v>295</v>
      </c>
      <c r="E455" s="627" t="s">
        <v>296</v>
      </c>
      <c r="F455" s="712" t="s">
        <v>1447</v>
      </c>
      <c r="G455" s="169">
        <f>VLOOKUP(E455,Sheet3!$C:$AP,40,0)*100+IF(A455=1,0,0)+IF(A455=2,1,0)+IF(A455=3,2,0)+IF(A455=4,3,0)</f>
        <v>301120200</v>
      </c>
      <c r="H455" s="169">
        <v>1</v>
      </c>
      <c r="I455" s="169">
        <v>0</v>
      </c>
      <c r="J455" s="169">
        <v>0</v>
      </c>
      <c r="K455" s="169"/>
      <c r="L455" s="169">
        <v>1</v>
      </c>
      <c r="M455" s="169">
        <v>1</v>
      </c>
      <c r="N455" s="169" t="str">
        <f t="shared" ref="N455:N456" si="1102">Q455&amp;R455&amp;S455&amp;T455&amp;U455&amp;V455</f>
        <v>30112020,1</v>
      </c>
      <c r="O455" s="169">
        <v>0</v>
      </c>
      <c r="P455" s="169">
        <v>-1</v>
      </c>
      <c r="Q455" s="561">
        <f>VLOOKUP(E455,Sheet3!$C:$AP,40,0)*10+IF(B455=1,0,0)+IF(B455=2,1,0)+IF(B455=3,2,0)+IF(B455=4,3,0)</f>
        <v>30112020</v>
      </c>
      <c r="R455" s="561" t="str">
        <f t="shared" si="1053"/>
        <v>,1</v>
      </c>
      <c r="S455" s="561" t="str">
        <f t="shared" ref="S455:S456" si="1103">IF(AND(H455=2,I455=1,J455="hp",L455=1,M455=2),",-1","")</f>
        <v/>
      </c>
      <c r="T455" s="561" t="str">
        <f t="shared" ref="T455:T456" si="1104">IF(AND(H455=2,I455=1,J455="hp",L455=1,M455=1),",(最大气血-hp)/最大气血*100","")</f>
        <v/>
      </c>
      <c r="U455" s="561" t="str">
        <f t="shared" ref="U455:U456" si="1105">IF(AND(H455=2,I455=1,J455="hp,(hp/气血值)&lt;=0.2",L455=1,M455=3),"气血值*1006","")</f>
        <v/>
      </c>
      <c r="V455" s="561" t="str">
        <f t="shared" ref="V455:V456" si="1106">IF(AND(H455=1,I455=0,J455=0,L455=1,M455=3),"-(hp*0.1)","")</f>
        <v/>
      </c>
    </row>
    <row r="456" spans="1:22" x14ac:dyDescent="0.25">
      <c r="A456" s="561">
        <v>1</v>
      </c>
      <c r="B456" s="561">
        <v>1</v>
      </c>
      <c r="C456" s="561" t="str">
        <f t="shared" si="1101"/>
        <v>凌波微步摧刚为柔1</v>
      </c>
      <c r="D456" s="627" t="s">
        <v>295</v>
      </c>
      <c r="E456" s="627" t="s">
        <v>297</v>
      </c>
      <c r="F456" s="712" t="s">
        <v>1448</v>
      </c>
      <c r="G456" s="169">
        <f>VLOOKUP(E456,Sheet3!$C:$AP,40,0)*100+IF(A456=1,0,0)+IF(A456=2,1,0)+IF(A456=3,2,0)+IF(A456=4,3,0)</f>
        <v>301120300</v>
      </c>
      <c r="H456" s="169">
        <v>1</v>
      </c>
      <c r="I456" s="169">
        <v>0</v>
      </c>
      <c r="J456" s="169">
        <v>0</v>
      </c>
      <c r="K456" s="169"/>
      <c r="L456" s="169">
        <v>1</v>
      </c>
      <c r="M456" s="169">
        <v>1</v>
      </c>
      <c r="N456" s="169" t="str">
        <f t="shared" si="1102"/>
        <v>30112030,1</v>
      </c>
      <c r="O456" s="169">
        <v>0</v>
      </c>
      <c r="P456" s="169">
        <v>-1</v>
      </c>
      <c r="Q456" s="561">
        <f>VLOOKUP(E456,Sheet3!$C:$AP,40,0)*10+IF(B456=1,0,0)+IF(B456=2,1,0)+IF(B456=3,2,0)+IF(B456=4,3,0)</f>
        <v>30112030</v>
      </c>
      <c r="R456" s="561" t="str">
        <f t="shared" ref="R456" si="1107">IF(H456=1,",1","")</f>
        <v>,1</v>
      </c>
      <c r="S456" s="561" t="str">
        <f t="shared" si="1103"/>
        <v/>
      </c>
      <c r="T456" s="561" t="str">
        <f t="shared" si="1104"/>
        <v/>
      </c>
      <c r="U456" s="561" t="str">
        <f t="shared" si="1105"/>
        <v/>
      </c>
      <c r="V456" s="561" t="str">
        <f t="shared" si="1106"/>
        <v/>
      </c>
    </row>
    <row r="457" spans="1:22" x14ac:dyDescent="0.25">
      <c r="A457" s="561">
        <v>2</v>
      </c>
      <c r="B457" s="561">
        <v>2</v>
      </c>
      <c r="C457" s="561" t="str">
        <f t="shared" si="963"/>
        <v>凌波微步竹帛兰心2</v>
      </c>
      <c r="D457" s="169" t="s">
        <v>295</v>
      </c>
      <c r="E457" s="713" t="s">
        <v>298</v>
      </c>
      <c r="F457" s="169" t="s">
        <v>1449</v>
      </c>
      <c r="G457" s="169">
        <f>VLOOKUP(E457,Sheet3!$C:$AP,40,0)*100+IF(A457=1,0,0)+IF(A457=2,1,0)+IF(A457=3,2,0)+IF(A457=4,3,0)</f>
        <v>301120401</v>
      </c>
      <c r="H457" s="169">
        <v>1</v>
      </c>
      <c r="I457" s="169">
        <v>0</v>
      </c>
      <c r="J457" s="169">
        <v>0</v>
      </c>
      <c r="K457" s="169"/>
      <c r="L457" s="169">
        <v>1</v>
      </c>
      <c r="M457" s="169">
        <v>1</v>
      </c>
      <c r="N457" s="169" t="str">
        <f t="shared" si="964"/>
        <v>30112041,1</v>
      </c>
      <c r="O457" s="169">
        <v>0</v>
      </c>
      <c r="P457" s="169">
        <v>-1</v>
      </c>
      <c r="Q457" s="561">
        <f>VLOOKUP(E457,Sheet3!$C:$AP,40,0)*10+IF(B457=1,0,0)+IF(B457=2,1,0)+IF(B457=3,2,0)+IF(B457=4,3,0)</f>
        <v>30112041</v>
      </c>
      <c r="R457" s="561" t="str">
        <f t="shared" si="965"/>
        <v>,1</v>
      </c>
      <c r="S457" s="561" t="str">
        <f t="shared" si="966"/>
        <v/>
      </c>
      <c r="T457" s="561" t="str">
        <f t="shared" si="960"/>
        <v/>
      </c>
      <c r="U457" s="561" t="str">
        <f t="shared" si="967"/>
        <v/>
      </c>
      <c r="V457" s="561" t="str">
        <f t="shared" ref="V457:V484" si="1108">IF(AND(H457=1,I457=0,J457=0,L457=1,M457=3),"-(hp*0.1)","")</f>
        <v/>
      </c>
    </row>
    <row r="458" spans="1:22" x14ac:dyDescent="0.25">
      <c r="A458" s="561">
        <v>3</v>
      </c>
      <c r="B458" s="561">
        <v>3</v>
      </c>
      <c r="C458" s="561" t="str">
        <f t="shared" si="963"/>
        <v>凌波微步竹帛兰心3</v>
      </c>
      <c r="D458" s="169" t="s">
        <v>295</v>
      </c>
      <c r="E458" s="713" t="s">
        <v>298</v>
      </c>
      <c r="F458" s="169" t="s">
        <v>1210</v>
      </c>
      <c r="G458" s="169">
        <f>VLOOKUP(E458,Sheet3!$C:$AP,40,0)*100+IF(A458=1,0,0)+IF(A458=2,1,0)+IF(A458=3,2,0)+IF(A458=4,3,0)</f>
        <v>301120402</v>
      </c>
      <c r="H458" s="169">
        <v>1</v>
      </c>
      <c r="I458" s="169">
        <v>0</v>
      </c>
      <c r="J458" s="169">
        <v>0</v>
      </c>
      <c r="K458" s="169"/>
      <c r="L458" s="169">
        <v>1</v>
      </c>
      <c r="M458" s="169">
        <v>1</v>
      </c>
      <c r="N458" s="169" t="str">
        <f t="shared" si="964"/>
        <v>30112042,1</v>
      </c>
      <c r="O458" s="169">
        <v>0</v>
      </c>
      <c r="P458" s="169">
        <v>-1</v>
      </c>
      <c r="Q458" s="561">
        <f>VLOOKUP(E458,Sheet3!$C:$AP,40,0)*10+IF(B458=1,0,0)+IF(B458=2,1,0)+IF(B458=3,2,0)+IF(B458=4,3,0)</f>
        <v>30112042</v>
      </c>
      <c r="R458" s="561" t="str">
        <f t="shared" si="965"/>
        <v>,1</v>
      </c>
      <c r="S458" s="561" t="str">
        <f t="shared" si="966"/>
        <v/>
      </c>
      <c r="T458" s="561" t="str">
        <f t="shared" si="960"/>
        <v/>
      </c>
      <c r="U458" s="561" t="str">
        <f t="shared" si="967"/>
        <v/>
      </c>
      <c r="V458" s="561" t="str">
        <f t="shared" si="1108"/>
        <v/>
      </c>
    </row>
    <row r="459" spans="1:22" x14ac:dyDescent="0.25">
      <c r="A459" s="561">
        <v>1</v>
      </c>
      <c r="B459" s="561">
        <v>1</v>
      </c>
      <c r="C459" s="561" t="str">
        <f t="shared" ref="C459" si="1109">D459&amp;E459&amp;A459</f>
        <v>凌波微步玉洁松贞1</v>
      </c>
      <c r="D459" s="169" t="s">
        <v>295</v>
      </c>
      <c r="E459" s="169" t="s">
        <v>299</v>
      </c>
      <c r="F459" s="169" t="s">
        <v>1450</v>
      </c>
      <c r="G459" s="169">
        <f>VLOOKUP(E459,Sheet3!$C:$AP,40,0)*100+IF(A459=1,0,0)+IF(A459=2,1,0)+IF(A459=3,2,0)+IF(A459=4,3,0)</f>
        <v>301120500</v>
      </c>
      <c r="H459" s="169">
        <v>1</v>
      </c>
      <c r="I459" s="169">
        <v>0</v>
      </c>
      <c r="J459" s="169">
        <v>0</v>
      </c>
      <c r="K459" s="169"/>
      <c r="L459" s="169">
        <v>1</v>
      </c>
      <c r="M459" s="169">
        <v>1</v>
      </c>
      <c r="N459" s="169" t="str">
        <f t="shared" ref="N459" si="1110">Q459&amp;R459&amp;S459&amp;T459&amp;U459&amp;V459</f>
        <v>30112050,1</v>
      </c>
      <c r="O459" s="169">
        <v>0</v>
      </c>
      <c r="P459" s="169">
        <v>-1</v>
      </c>
      <c r="Q459" s="561">
        <f>VLOOKUP(E459,Sheet3!$C:$AP,40,0)*10+IF(B459=1,0,0)+IF(B459=2,1,0)+IF(B459=3,2,0)+IF(B459=4,3,0)</f>
        <v>30112050</v>
      </c>
      <c r="R459" s="561" t="str">
        <f t="shared" ref="R459" si="1111">IF(H459=1,",1","")</f>
        <v>,1</v>
      </c>
      <c r="S459" s="561" t="str">
        <f t="shared" ref="S459" si="1112">IF(AND(H459=2,I459=1,J459="hp",L459=1,M459=2),",-1","")</f>
        <v/>
      </c>
      <c r="T459" s="561" t="str">
        <f t="shared" ref="T459" si="1113">IF(AND(H459=2,I459=1,J459="hp",L459=1,M459=1),",(最大气血-hp)/最大气血*100","")</f>
        <v/>
      </c>
      <c r="U459" s="561" t="str">
        <f t="shared" ref="U459" si="1114">IF(AND(H459=2,I459=1,J459="hp,(hp/气血值)&lt;=0.2",L459=1,M459=3),"气血值*1006","")</f>
        <v/>
      </c>
      <c r="V459" s="561" t="str">
        <f t="shared" ref="V459" si="1115">IF(AND(H459=1,I459=0,J459=0,L459=1,M459=3),"-(hp*0.1)","")</f>
        <v/>
      </c>
    </row>
    <row r="460" spans="1:22" x14ac:dyDescent="0.25">
      <c r="A460" s="561">
        <v>1</v>
      </c>
      <c r="B460" s="561">
        <v>1</v>
      </c>
      <c r="C460" s="561" t="str">
        <f t="shared" ref="C460" si="1116">D460&amp;E460&amp;A460</f>
        <v>凌波微步绝伦逸群1</v>
      </c>
      <c r="D460" s="169" t="s">
        <v>295</v>
      </c>
      <c r="E460" s="169" t="s">
        <v>300</v>
      </c>
      <c r="F460" s="169" t="s">
        <v>1433</v>
      </c>
      <c r="G460" s="169">
        <f>VLOOKUP(E460,Sheet3!$C:$AP,40,0)*100+IF(A460=1,0,0)+IF(A460=2,1,0)+IF(A460=3,2,0)+IF(A460=4,3,0)</f>
        <v>301120600</v>
      </c>
      <c r="H460" s="169">
        <v>1</v>
      </c>
      <c r="I460" s="169">
        <v>0</v>
      </c>
      <c r="J460" s="169">
        <v>0</v>
      </c>
      <c r="K460" s="169"/>
      <c r="L460" s="169">
        <v>1</v>
      </c>
      <c r="M460" s="169">
        <v>1</v>
      </c>
      <c r="N460" s="169" t="str">
        <f t="shared" ref="N460" si="1117">Q460&amp;R460&amp;S460&amp;T460&amp;U460&amp;V460</f>
        <v>30112060,1</v>
      </c>
      <c r="O460" s="169">
        <v>0</v>
      </c>
      <c r="P460" s="169">
        <v>-1</v>
      </c>
      <c r="Q460" s="561">
        <f>VLOOKUP(E460,Sheet3!$C:$AP,40,0)*10+IF(B460=1,0,0)+IF(B460=2,1,0)+IF(B460=3,2,0)+IF(B460=4,3,0)</f>
        <v>30112060</v>
      </c>
      <c r="R460" s="561" t="str">
        <f t="shared" ref="R460" si="1118">IF(H460=1,",1","")</f>
        <v>,1</v>
      </c>
      <c r="S460" s="561" t="str">
        <f t="shared" ref="S460" si="1119">IF(AND(H460=2,I460=1,J460="hp",L460=1,M460=2),",-1","")</f>
        <v/>
      </c>
      <c r="T460" s="561" t="str">
        <f t="shared" ref="T460" si="1120">IF(AND(H460=2,I460=1,J460="hp",L460=1,M460=1),",(最大气血-hp)/最大气血*100","")</f>
        <v/>
      </c>
      <c r="U460" s="561" t="str">
        <f t="shared" ref="U460" si="1121">IF(AND(H460=2,I460=1,J460="hp,(hp/气血值)&lt;=0.2",L460=1,M460=3),"气血值*1006","")</f>
        <v/>
      </c>
      <c r="V460" s="561" t="str">
        <f t="shared" ref="V460" si="1122">IF(AND(H460=1,I460=0,J460=0,L460=1,M460=3),"-(hp*0.1)","")</f>
        <v/>
      </c>
    </row>
    <row r="461" spans="1:22" x14ac:dyDescent="0.25">
      <c r="A461" s="561">
        <v>2</v>
      </c>
      <c r="B461" s="561">
        <v>2</v>
      </c>
      <c r="C461" s="561" t="str">
        <f t="shared" si="963"/>
        <v>凌波微步倾国绝世2</v>
      </c>
      <c r="D461" s="169" t="s">
        <v>295</v>
      </c>
      <c r="E461" s="713" t="s">
        <v>301</v>
      </c>
      <c r="F461" s="169" t="s">
        <v>1449</v>
      </c>
      <c r="G461" s="169">
        <f>VLOOKUP(E461,Sheet3!$C:$AP,40,0)*100+IF(A461=1,0,0)+IF(A461=2,1,0)+IF(A461=3,2,0)+IF(A461=4,3,0)</f>
        <v>301120701</v>
      </c>
      <c r="H461" s="169">
        <v>1</v>
      </c>
      <c r="I461" s="169">
        <v>0</v>
      </c>
      <c r="J461" s="169">
        <v>0</v>
      </c>
      <c r="K461" s="169"/>
      <c r="L461" s="169">
        <v>1</v>
      </c>
      <c r="M461" s="169">
        <v>1</v>
      </c>
      <c r="N461" s="169" t="str">
        <f t="shared" si="964"/>
        <v>30112071,1</v>
      </c>
      <c r="O461" s="169">
        <v>0</v>
      </c>
      <c r="P461" s="169">
        <v>-1</v>
      </c>
      <c r="Q461" s="561">
        <f>VLOOKUP(E461,Sheet3!$C:$AP,40,0)*10+IF(B461=1,0,0)+IF(B461=2,1,0)+IF(B461=3,2,0)+IF(B461=4,3,0)</f>
        <v>30112071</v>
      </c>
      <c r="R461" s="561" t="str">
        <f t="shared" si="965"/>
        <v>,1</v>
      </c>
      <c r="S461" s="561" t="str">
        <f t="shared" si="966"/>
        <v/>
      </c>
      <c r="T461" s="561" t="str">
        <f t="shared" si="960"/>
        <v/>
      </c>
      <c r="U461" s="561" t="str">
        <f t="shared" si="967"/>
        <v/>
      </c>
      <c r="V461" s="561" t="str">
        <f t="shared" si="1108"/>
        <v/>
      </c>
    </row>
    <row r="462" spans="1:22" x14ac:dyDescent="0.25">
      <c r="A462" s="561">
        <v>3</v>
      </c>
      <c r="B462" s="561">
        <v>3</v>
      </c>
      <c r="C462" s="561" t="str">
        <f t="shared" si="963"/>
        <v>凌波微步倾国绝世3</v>
      </c>
      <c r="D462" s="169" t="s">
        <v>295</v>
      </c>
      <c r="E462" s="713" t="s">
        <v>301</v>
      </c>
      <c r="F462" s="169" t="s">
        <v>1210</v>
      </c>
      <c r="G462" s="169">
        <f>VLOOKUP(E462,Sheet3!$C:$AP,40,0)*100+IF(A462=1,0,0)+IF(A462=2,1,0)+IF(A462=3,2,0)+IF(A462=4,3,0)</f>
        <v>301120702</v>
      </c>
      <c r="H462" s="169">
        <v>1</v>
      </c>
      <c r="I462" s="169">
        <v>0</v>
      </c>
      <c r="J462" s="169">
        <v>0</v>
      </c>
      <c r="K462" s="169"/>
      <c r="L462" s="169">
        <v>1</v>
      </c>
      <c r="M462" s="169">
        <v>1</v>
      </c>
      <c r="N462" s="169" t="str">
        <f t="shared" si="964"/>
        <v>30112072,1</v>
      </c>
      <c r="O462" s="169">
        <v>0</v>
      </c>
      <c r="P462" s="169">
        <v>-1</v>
      </c>
      <c r="Q462" s="561">
        <f>VLOOKUP(E462,Sheet3!$C:$AP,40,0)*10+IF(B462=1,0,0)+IF(B462=2,1,0)+IF(B462=3,2,0)+IF(B462=4,3,0)</f>
        <v>30112072</v>
      </c>
      <c r="R462" s="561" t="str">
        <f t="shared" si="965"/>
        <v>,1</v>
      </c>
      <c r="S462" s="561" t="str">
        <f t="shared" si="966"/>
        <v/>
      </c>
      <c r="T462" s="561" t="str">
        <f t="shared" si="960"/>
        <v/>
      </c>
      <c r="U462" s="561" t="str">
        <f t="shared" si="967"/>
        <v/>
      </c>
      <c r="V462" s="561" t="str">
        <f t="shared" si="1108"/>
        <v/>
      </c>
    </row>
    <row r="463" spans="1:22" x14ac:dyDescent="0.25">
      <c r="A463" s="561">
        <v>1</v>
      </c>
      <c r="B463" s="561">
        <v>1</v>
      </c>
      <c r="C463" s="561" t="str">
        <f t="shared" si="963"/>
        <v>凌波微步金枝玉叶1</v>
      </c>
      <c r="D463" s="169" t="s">
        <v>295</v>
      </c>
      <c r="E463" s="169" t="s">
        <v>302</v>
      </c>
      <c r="F463" s="169" t="s">
        <v>1451</v>
      </c>
      <c r="G463" s="169">
        <f>VLOOKUP(E463,Sheet3!$C:$AP,40,0)*100+IF(A463=1,0,0)+IF(A463=2,1,0)+IF(A463=3,2,0)+IF(A463=4,3,0)</f>
        <v>301120800</v>
      </c>
      <c r="H463" s="169">
        <v>1</v>
      </c>
      <c r="I463" s="169">
        <v>0</v>
      </c>
      <c r="J463" s="169">
        <v>0</v>
      </c>
      <c r="K463" s="169"/>
      <c r="L463" s="169">
        <v>1</v>
      </c>
      <c r="M463" s="169">
        <v>1</v>
      </c>
      <c r="N463" s="169" t="str">
        <f t="shared" si="964"/>
        <v>30112080,1</v>
      </c>
      <c r="O463" s="169">
        <v>0</v>
      </c>
      <c r="P463" s="169">
        <v>-1</v>
      </c>
      <c r="Q463" s="561">
        <f>VLOOKUP(E463,Sheet3!$C:$AP,40,0)*10+IF(B463=1,0,0)+IF(B463=2,1,0)+IF(B463=3,2,0)+IF(B463=4,3,0)</f>
        <v>30112080</v>
      </c>
      <c r="R463" s="561" t="str">
        <f t="shared" si="965"/>
        <v>,1</v>
      </c>
      <c r="S463" s="561" t="str">
        <f t="shared" si="966"/>
        <v/>
      </c>
      <c r="T463" s="561" t="str">
        <f t="shared" si="960"/>
        <v/>
      </c>
      <c r="U463" s="561" t="str">
        <f t="shared" si="967"/>
        <v/>
      </c>
      <c r="V463" s="561" t="str">
        <f t="shared" si="1108"/>
        <v/>
      </c>
    </row>
    <row r="464" spans="1:22" x14ac:dyDescent="0.25">
      <c r="A464" s="561">
        <v>1</v>
      </c>
      <c r="B464" s="561">
        <v>1</v>
      </c>
      <c r="C464" s="561" t="str">
        <f t="shared" ref="C464:C466" si="1123">D464&amp;E464&amp;A464</f>
        <v>凌波微步仙姿清1</v>
      </c>
      <c r="D464" s="169" t="s">
        <v>295</v>
      </c>
      <c r="E464" s="169" t="s">
        <v>303</v>
      </c>
      <c r="F464" s="169"/>
      <c r="G464" s="169">
        <f>VLOOKUP(E464,Sheet3!$C:$AP,40,0)*100+IF(A464=1,0,0)+IF(A464=2,1,0)+IF(A464=3,2,0)+IF(A464=4,3,0)</f>
        <v>301120900</v>
      </c>
      <c r="H464" s="169">
        <v>1</v>
      </c>
      <c r="I464" s="169">
        <v>0</v>
      </c>
      <c r="J464" s="169">
        <v>0</v>
      </c>
      <c r="K464" s="169"/>
      <c r="L464" s="169">
        <v>1</v>
      </c>
      <c r="M464" s="169">
        <v>1</v>
      </c>
      <c r="N464" s="169" t="str">
        <f t="shared" ref="N464:N466" si="1124">Q464&amp;R464&amp;S464&amp;T464&amp;U464&amp;V464</f>
        <v>30112090,1</v>
      </c>
      <c r="O464" s="169">
        <v>0</v>
      </c>
      <c r="P464" s="169">
        <v>-1</v>
      </c>
      <c r="Q464" s="561">
        <f>VLOOKUP(E464,Sheet3!$C:$AP,40,0)*10+IF(B464=1,0,0)+IF(B464=2,1,0)+IF(B464=3,2,0)+IF(B464=4,3,0)</f>
        <v>30112090</v>
      </c>
      <c r="R464" s="561" t="str">
        <f t="shared" ref="R464:R466" si="1125">IF(H464=1,",1","")</f>
        <v>,1</v>
      </c>
      <c r="S464" s="561" t="str">
        <f t="shared" ref="S464:S466" si="1126">IF(AND(H464=2,I464=1,J464="hp",L464=1,M464=2),",-1","")</f>
        <v/>
      </c>
      <c r="T464" s="561" t="str">
        <f t="shared" ref="T464:T466" si="1127">IF(AND(H464=2,I464=1,J464="hp",L464=1,M464=1),",(最大气血-hp)/最大气血*100","")</f>
        <v/>
      </c>
      <c r="U464" s="561" t="str">
        <f t="shared" ref="U464:U466" si="1128">IF(AND(H464=2,I464=1,J464="hp,(hp/气血值)&lt;=0.2",L464=1,M464=3),"气血值*1006","")</f>
        <v/>
      </c>
      <c r="V464" s="561" t="str">
        <f t="shared" ref="V464:V466" si="1129">IF(AND(H464=1,I464=0,J464=0,L464=1,M464=3),"-(hp*0.1)","")</f>
        <v/>
      </c>
    </row>
    <row r="465" spans="1:22" x14ac:dyDescent="0.25">
      <c r="A465" s="561">
        <v>1</v>
      </c>
      <c r="B465" s="561">
        <v>1</v>
      </c>
      <c r="C465" s="561" t="str">
        <f t="shared" si="1123"/>
        <v>凌波微步凌波寒1</v>
      </c>
      <c r="D465" s="169" t="s">
        <v>295</v>
      </c>
      <c r="E465" s="169" t="s">
        <v>1033</v>
      </c>
      <c r="F465" s="169" t="s">
        <v>1433</v>
      </c>
      <c r="G465" s="169">
        <f>VLOOKUP(E465,Sheet3!$C:$AP,40,0)*100+IF(A465=1,0,0)+IF(A465=2,1,0)+IF(A465=3,2,0)+IF(A465=4,3,0)</f>
        <v>301121000</v>
      </c>
      <c r="H465" s="169">
        <v>1</v>
      </c>
      <c r="I465" s="169">
        <v>0</v>
      </c>
      <c r="J465" s="169">
        <v>0</v>
      </c>
      <c r="K465" s="169"/>
      <c r="L465" s="169">
        <v>1</v>
      </c>
      <c r="M465" s="169">
        <v>1</v>
      </c>
      <c r="N465" s="169" t="str">
        <f t="shared" si="1124"/>
        <v>30112100,1</v>
      </c>
      <c r="O465" s="169">
        <v>0</v>
      </c>
      <c r="P465" s="169">
        <v>-1</v>
      </c>
      <c r="Q465" s="561">
        <f>VLOOKUP(E465,Sheet3!$C:$AP,40,0)*10+IF(B465=1,0,0)+IF(B465=2,1,0)+IF(B465=3,2,0)+IF(B465=4,3,0)</f>
        <v>30112100</v>
      </c>
      <c r="R465" s="561" t="str">
        <f t="shared" si="1125"/>
        <v>,1</v>
      </c>
      <c r="S465" s="561" t="str">
        <f t="shared" si="1126"/>
        <v/>
      </c>
      <c r="T465" s="561" t="str">
        <f t="shared" si="1127"/>
        <v/>
      </c>
      <c r="U465" s="561" t="str">
        <f t="shared" si="1128"/>
        <v/>
      </c>
      <c r="V465" s="561" t="str">
        <f t="shared" si="1129"/>
        <v/>
      </c>
    </row>
    <row r="466" spans="1:22" x14ac:dyDescent="0.25">
      <c r="A466" s="561">
        <v>1</v>
      </c>
      <c r="B466" s="561">
        <v>1</v>
      </c>
      <c r="C466" s="561" t="str">
        <f t="shared" si="1123"/>
        <v>凌波微步生尘同光1</v>
      </c>
      <c r="D466" s="169" t="s">
        <v>295</v>
      </c>
      <c r="E466" s="713" t="s">
        <v>1034</v>
      </c>
      <c r="F466" s="169" t="s">
        <v>1210</v>
      </c>
      <c r="G466" s="169">
        <f>VLOOKUP(E466,Sheet3!$C:$AP,40,0)*100+IF(A466=1,0,0)+IF(A466=2,1,0)+IF(A466=3,2,0)+IF(A466=4,3,0)</f>
        <v>301121100</v>
      </c>
      <c r="H466" s="169">
        <v>1</v>
      </c>
      <c r="I466" s="169">
        <v>0</v>
      </c>
      <c r="J466" s="169">
        <v>0</v>
      </c>
      <c r="K466" s="169"/>
      <c r="L466" s="169">
        <v>1</v>
      </c>
      <c r="M466" s="169">
        <v>1</v>
      </c>
      <c r="N466" s="169" t="str">
        <f t="shared" si="1124"/>
        <v>30112110,1</v>
      </c>
      <c r="O466" s="169">
        <v>0</v>
      </c>
      <c r="P466" s="169">
        <v>-1</v>
      </c>
      <c r="Q466" s="561">
        <f>VLOOKUP(E466,Sheet3!$C:$AP,40,0)*10+IF(B466=1,0,0)+IF(B466=2,1,0)+IF(B466=3,2,0)+IF(B466=4,3,0)</f>
        <v>30112110</v>
      </c>
      <c r="R466" s="561" t="str">
        <f t="shared" si="1125"/>
        <v>,1</v>
      </c>
      <c r="S466" s="561" t="str">
        <f t="shared" si="1126"/>
        <v/>
      </c>
      <c r="T466" s="561" t="str">
        <f t="shared" si="1127"/>
        <v/>
      </c>
      <c r="U466" s="561" t="str">
        <f t="shared" si="1128"/>
        <v/>
      </c>
      <c r="V466" s="561" t="str">
        <f t="shared" si="1129"/>
        <v/>
      </c>
    </row>
    <row r="467" spans="1:22" x14ac:dyDescent="0.25">
      <c r="A467" s="561">
        <v>1</v>
      </c>
      <c r="B467" s="561">
        <v>1</v>
      </c>
      <c r="C467" s="561" t="str">
        <f t="shared" si="963"/>
        <v>紫乌啸凤图羽裳鸿衣1</v>
      </c>
      <c r="D467" s="170" t="s">
        <v>304</v>
      </c>
      <c r="E467" s="170" t="s">
        <v>305</v>
      </c>
      <c r="F467" s="170" t="s">
        <v>1405</v>
      </c>
      <c r="G467" s="170">
        <f>VLOOKUP(E467,Sheet3!$C:$AP,40,0)*100+IF(A467=1,0,0)+IF(A467=2,1,0)+IF(A467=3,2,0)+IF(A467=4,3,0)</f>
        <v>301130200</v>
      </c>
      <c r="H467" s="170">
        <v>1</v>
      </c>
      <c r="I467" s="170">
        <v>0</v>
      </c>
      <c r="J467" s="170">
        <v>0</v>
      </c>
      <c r="K467" s="170"/>
      <c r="L467" s="170">
        <v>1</v>
      </c>
      <c r="M467" s="170">
        <v>1</v>
      </c>
      <c r="N467" s="170" t="str">
        <f t="shared" si="964"/>
        <v>30113020,1</v>
      </c>
      <c r="O467" s="170">
        <v>0</v>
      </c>
      <c r="P467" s="170">
        <v>-1</v>
      </c>
      <c r="Q467" s="561">
        <f>VLOOKUP(E467,Sheet3!$C:$AP,40,0)*10+IF(B467=1,0,0)+IF(B467=2,1,0)+IF(B467=3,2,0)+IF(B467=4,3,0)</f>
        <v>30113020</v>
      </c>
      <c r="R467" s="561" t="str">
        <f t="shared" si="965"/>
        <v>,1</v>
      </c>
      <c r="S467" s="561" t="str">
        <f t="shared" si="966"/>
        <v/>
      </c>
      <c r="T467" s="561" t="str">
        <f t="shared" si="960"/>
        <v/>
      </c>
      <c r="U467" s="561" t="str">
        <f t="shared" si="967"/>
        <v/>
      </c>
      <c r="V467" s="561" t="str">
        <f t="shared" si="1108"/>
        <v/>
      </c>
    </row>
    <row r="468" spans="1:22" x14ac:dyDescent="0.25">
      <c r="A468" s="561">
        <v>1</v>
      </c>
      <c r="B468" s="561">
        <v>1</v>
      </c>
      <c r="C468" s="561" t="str">
        <f t="shared" ref="C468" si="1130">D468&amp;E468&amp;A468</f>
        <v>紫乌啸凤图鸾停鹄峙1</v>
      </c>
      <c r="D468" s="170" t="s">
        <v>304</v>
      </c>
      <c r="E468" s="170" t="s">
        <v>307</v>
      </c>
      <c r="F468" s="170" t="s">
        <v>1452</v>
      </c>
      <c r="G468" s="170">
        <f>VLOOKUP(E468,Sheet3!$C:$AP,40,0)*100+IF(A468=1,0,0)+IF(A468=2,1,0)+IF(A468=3,2,0)+IF(A468=4,3,0)</f>
        <v>301130300</v>
      </c>
      <c r="H468" s="170">
        <v>1</v>
      </c>
      <c r="I468" s="170">
        <v>0</v>
      </c>
      <c r="J468" s="170">
        <v>0</v>
      </c>
      <c r="K468" s="170"/>
      <c r="L468" s="170">
        <v>1</v>
      </c>
      <c r="M468" s="170">
        <v>1</v>
      </c>
      <c r="N468" s="170" t="str">
        <f t="shared" ref="N468" si="1131">Q468&amp;R468&amp;S468&amp;T468&amp;U468&amp;V468</f>
        <v>30113030,1</v>
      </c>
      <c r="O468" s="170">
        <v>0</v>
      </c>
      <c r="P468" s="170">
        <v>-1</v>
      </c>
      <c r="Q468" s="561">
        <f>VLOOKUP(E468,Sheet3!$C:$AP,40,0)*10+IF(B468=1,0,0)+IF(B468=2,1,0)+IF(B468=3,2,0)+IF(B468=4,3,0)</f>
        <v>30113030</v>
      </c>
      <c r="R468" s="561" t="str">
        <f t="shared" ref="R468" si="1132">IF(H468=1,",1","")</f>
        <v>,1</v>
      </c>
      <c r="S468" s="561" t="str">
        <f t="shared" ref="S468" si="1133">IF(AND(H468=2,I468=1,J468="hp",L468=1,M468=2),",-1","")</f>
        <v/>
      </c>
      <c r="T468" s="561" t="str">
        <f t="shared" ref="T468" si="1134">IF(AND(H468=2,I468=1,J468="hp",L468=1,M468=1),",(最大气血-hp)/最大气血*100","")</f>
        <v/>
      </c>
      <c r="U468" s="561" t="str">
        <f t="shared" ref="U468" si="1135">IF(AND(H468=2,I468=1,J468="hp,(hp/气血值)&lt;=0.2",L468=1,M468=3),"气血值*1006","")</f>
        <v/>
      </c>
      <c r="V468" s="561" t="str">
        <f t="shared" ref="V468" si="1136">IF(AND(H468=1,I468=0,J468=0,L468=1,M468=3),"-(hp*0.1)","")</f>
        <v/>
      </c>
    </row>
    <row r="469" spans="1:22" x14ac:dyDescent="0.25">
      <c r="A469" s="561">
        <v>1</v>
      </c>
      <c r="B469" s="561">
        <v>1</v>
      </c>
      <c r="C469" s="561" t="str">
        <f t="shared" si="963"/>
        <v>紫乌啸凤图飞鸿印雪1</v>
      </c>
      <c r="D469" s="170" t="s">
        <v>304</v>
      </c>
      <c r="E469" s="641" t="s">
        <v>308</v>
      </c>
      <c r="F469" s="170" t="s">
        <v>1449</v>
      </c>
      <c r="G469" s="170">
        <f>VLOOKUP(E469,Sheet3!$C:$AP,40,0)*100+IF(A469=1,0,0)+IF(A469=2,1,0)+IF(A469=3,2,0)+IF(A469=4,3,0)</f>
        <v>301130400</v>
      </c>
      <c r="H469" s="170">
        <v>1</v>
      </c>
      <c r="I469" s="170">
        <v>0</v>
      </c>
      <c r="J469" s="170">
        <v>0</v>
      </c>
      <c r="K469" s="170"/>
      <c r="L469" s="170">
        <v>1</v>
      </c>
      <c r="M469" s="170">
        <v>1</v>
      </c>
      <c r="N469" s="170" t="str">
        <f t="shared" si="964"/>
        <v>30113040,1</v>
      </c>
      <c r="O469" s="170">
        <v>0</v>
      </c>
      <c r="P469" s="170">
        <v>-1</v>
      </c>
      <c r="Q469" s="561">
        <f>VLOOKUP(E469,Sheet3!$C:$AP,40,0)*10+IF(B469=1,0,0)+IF(B469=2,1,0)+IF(B469=3,2,0)+IF(B469=4,3,0)</f>
        <v>30113040</v>
      </c>
      <c r="R469" s="561" t="str">
        <f t="shared" si="965"/>
        <v>,1</v>
      </c>
      <c r="S469" s="561" t="str">
        <f t="shared" si="966"/>
        <v/>
      </c>
      <c r="T469" s="561" t="str">
        <f t="shared" si="960"/>
        <v/>
      </c>
      <c r="U469" s="561" t="str">
        <f t="shared" si="967"/>
        <v/>
      </c>
      <c r="V469" s="561" t="str">
        <f t="shared" si="1108"/>
        <v/>
      </c>
    </row>
    <row r="470" spans="1:22" x14ac:dyDescent="0.25">
      <c r="A470" s="561">
        <v>1</v>
      </c>
      <c r="B470" s="561">
        <v>1</v>
      </c>
      <c r="C470" s="561" t="str">
        <f t="shared" ref="C470" si="1137">D470&amp;E470&amp;A470</f>
        <v>紫乌啸凤图玄鸟泣江1</v>
      </c>
      <c r="D470" s="170" t="s">
        <v>304</v>
      </c>
      <c r="E470" s="170" t="s">
        <v>306</v>
      </c>
      <c r="F470" s="170" t="s">
        <v>1453</v>
      </c>
      <c r="G470" s="170">
        <f>VLOOKUP(E470,Sheet3!$C:$AP,40,0)*100+IF(A470=1,0,0)+IF(A470=2,1,0)+IF(A470=3,2,0)+IF(A470=4,3,0)</f>
        <v>301130500</v>
      </c>
      <c r="H470" s="170">
        <v>1</v>
      </c>
      <c r="I470" s="170">
        <v>0</v>
      </c>
      <c r="J470" s="170">
        <v>0</v>
      </c>
      <c r="K470" s="170"/>
      <c r="L470" s="170">
        <v>1</v>
      </c>
      <c r="M470" s="170">
        <v>1</v>
      </c>
      <c r="N470" s="170" t="str">
        <f t="shared" ref="N470" si="1138">Q470&amp;R470&amp;S470&amp;T470&amp;U470&amp;V470</f>
        <v>30113050,1</v>
      </c>
      <c r="O470" s="170">
        <v>0</v>
      </c>
      <c r="P470" s="170">
        <v>-1</v>
      </c>
      <c r="Q470" s="561">
        <f>VLOOKUP(E470,Sheet3!$C:$AP,40,0)*10+IF(B470=1,0,0)+IF(B470=2,1,0)+IF(B470=3,2,0)+IF(B470=4,3,0)</f>
        <v>30113050</v>
      </c>
      <c r="R470" s="561" t="str">
        <f t="shared" ref="R470" si="1139">IF(H470=1,",1","")</f>
        <v>,1</v>
      </c>
      <c r="S470" s="561" t="str">
        <f t="shared" ref="S470" si="1140">IF(AND(H470=2,I470=1,J470="hp",L470=1,M470=2),",-1","")</f>
        <v/>
      </c>
      <c r="T470" s="561" t="str">
        <f t="shared" ref="T470" si="1141">IF(AND(H470=2,I470=1,J470="hp",L470=1,M470=1),",(最大气血-hp)/最大气血*100","")</f>
        <v/>
      </c>
      <c r="U470" s="561" t="str">
        <f t="shared" ref="U470" si="1142">IF(AND(H470=2,I470=1,J470="hp,(hp/气血值)&lt;=0.2",L470=1,M470=3),"气血值*1006","")</f>
        <v/>
      </c>
      <c r="V470" s="561" t="str">
        <f t="shared" ref="V470" si="1143">IF(AND(H470=1,I470=0,J470=0,L470=1,M470=3),"-(hp*0.1)","")</f>
        <v/>
      </c>
    </row>
    <row r="471" spans="1:22" x14ac:dyDescent="0.25">
      <c r="A471" s="561">
        <v>1</v>
      </c>
      <c r="B471" s="561">
        <v>1</v>
      </c>
      <c r="C471" s="561" t="str">
        <f t="shared" ref="C471" si="1144">D471&amp;E471&amp;A471</f>
        <v>紫乌啸凤图悲凤鸣鸾1</v>
      </c>
      <c r="D471" s="170" t="s">
        <v>304</v>
      </c>
      <c r="E471" s="170" t="s">
        <v>309</v>
      </c>
      <c r="F471" s="170" t="s">
        <v>1454</v>
      </c>
      <c r="G471" s="170">
        <f>VLOOKUP(E471,Sheet3!$C:$AP,40,0)*100+IF(A471=1,0,0)+IF(A471=2,1,0)+IF(A471=3,2,0)+IF(A471=4,3,0)</f>
        <v>301130600</v>
      </c>
      <c r="H471" s="170">
        <v>17</v>
      </c>
      <c r="I471" s="170">
        <v>1</v>
      </c>
      <c r="J471" s="170">
        <v>0</v>
      </c>
      <c r="K471" s="170" t="s">
        <v>1455</v>
      </c>
      <c r="L471" s="170">
        <v>1</v>
      </c>
      <c r="M471" s="170">
        <v>1</v>
      </c>
      <c r="N471" s="170" t="str">
        <f t="shared" ref="N471" si="1145">Q471&amp;R471&amp;S471&amp;T471&amp;U471&amp;V471</f>
        <v>30113060,1</v>
      </c>
      <c r="O471" s="170">
        <v>0</v>
      </c>
      <c r="P471" s="170">
        <v>-1</v>
      </c>
      <c r="Q471" s="561">
        <f>VLOOKUP(E471,Sheet3!$C:$AP,40,0)*10+IF(B471=1,0,0)+IF(B471=2,1,0)+IF(B471=3,2,0)+IF(B471=4,3,0)</f>
        <v>30113060</v>
      </c>
      <c r="R471" s="561" t="str">
        <f>IF(H471=17,",1","")</f>
        <v>,1</v>
      </c>
      <c r="S471" s="561" t="str">
        <f t="shared" ref="S471" si="1146">IF(AND(H471=2,I471=1,J471="hp",L471=1,M471=2),",-1","")</f>
        <v/>
      </c>
      <c r="T471" s="561" t="str">
        <f t="shared" ref="T471" si="1147">IF(AND(H471=2,I471=1,J471="hp",L471=1,M471=1),",(最大气血-hp)/最大气血*100","")</f>
        <v/>
      </c>
      <c r="U471" s="561" t="str">
        <f t="shared" ref="U471" si="1148">IF(AND(H471=2,I471=1,J471="hp,(hp/气血值)&lt;=0.2",L471=1,M471=3),"气血值*1006","")</f>
        <v/>
      </c>
      <c r="V471" s="561" t="str">
        <f t="shared" ref="V471" si="1149">IF(AND(H471=1,I471=0,J471=0,L471=1,M471=3),"-(hp*0.1)","")</f>
        <v/>
      </c>
    </row>
    <row r="472" spans="1:22" x14ac:dyDescent="0.25">
      <c r="A472" s="561">
        <v>1</v>
      </c>
      <c r="B472" s="561">
        <v>1</v>
      </c>
      <c r="C472" s="561" t="str">
        <f t="shared" si="963"/>
        <v>紫乌啸凤图铩羽暴鳞1</v>
      </c>
      <c r="D472" s="170" t="s">
        <v>304</v>
      </c>
      <c r="E472" s="641" t="s">
        <v>310</v>
      </c>
      <c r="F472" s="170" t="s">
        <v>1449</v>
      </c>
      <c r="G472" s="170">
        <f>VLOOKUP(E472,Sheet3!$C:$AP,40,0)*100+IF(A472=1,0,0)+IF(A472=2,1,0)+IF(A472=3,2,0)+IF(A472=4,3,0)</f>
        <v>301130700</v>
      </c>
      <c r="H472" s="170">
        <v>1</v>
      </c>
      <c r="I472" s="170">
        <v>0</v>
      </c>
      <c r="J472" s="170">
        <v>0</v>
      </c>
      <c r="K472" s="170"/>
      <c r="L472" s="170">
        <v>1</v>
      </c>
      <c r="M472" s="170">
        <v>1</v>
      </c>
      <c r="N472" s="170" t="str">
        <f t="shared" si="964"/>
        <v>30113070,1</v>
      </c>
      <c r="O472" s="170">
        <v>0</v>
      </c>
      <c r="P472" s="170">
        <v>-1</v>
      </c>
      <c r="Q472" s="561">
        <f>VLOOKUP(E472,Sheet3!$C:$AP,40,0)*10+IF(B472=1,0,0)+IF(B472=2,1,0)+IF(B472=3,2,0)+IF(B472=4,3,0)</f>
        <v>30113070</v>
      </c>
      <c r="R472" s="561" t="str">
        <f t="shared" si="965"/>
        <v>,1</v>
      </c>
      <c r="S472" s="561" t="str">
        <f t="shared" si="966"/>
        <v/>
      </c>
      <c r="T472" s="561" t="str">
        <f t="shared" si="960"/>
        <v/>
      </c>
      <c r="U472" s="561" t="str">
        <f t="shared" si="967"/>
        <v/>
      </c>
      <c r="V472" s="561" t="str">
        <f t="shared" si="1108"/>
        <v/>
      </c>
    </row>
    <row r="473" spans="1:22" x14ac:dyDescent="0.25">
      <c r="A473" s="561">
        <v>1</v>
      </c>
      <c r="B473" s="561">
        <v>1</v>
      </c>
      <c r="C473" s="561" t="str">
        <f t="shared" ref="C473:C474" si="1150">D473&amp;E473&amp;A473</f>
        <v>紫乌啸凤图有凤来仪1</v>
      </c>
      <c r="D473" s="170" t="s">
        <v>304</v>
      </c>
      <c r="E473" s="170" t="s">
        <v>311</v>
      </c>
      <c r="F473" s="170" t="s">
        <v>1456</v>
      </c>
      <c r="G473" s="170">
        <f>VLOOKUP(E473,Sheet3!$C:$AP,40,0)*100+IF(A473=1,0,0)+IF(A473=2,1,0)+IF(A473=3,2,0)+IF(A473=4,3,0)</f>
        <v>301130800</v>
      </c>
      <c r="H473" s="170">
        <v>6</v>
      </c>
      <c r="I473" s="170">
        <v>1</v>
      </c>
      <c r="J473" s="170">
        <v>30113010</v>
      </c>
      <c r="K473" s="170"/>
      <c r="L473" s="170">
        <v>1</v>
      </c>
      <c r="M473" s="170">
        <v>1</v>
      </c>
      <c r="N473" s="170" t="str">
        <f t="shared" ref="N473:N474" si="1151">Q473&amp;R473&amp;S473&amp;T473&amp;U473&amp;V473</f>
        <v>30113080,1</v>
      </c>
      <c r="O473" s="170">
        <v>0</v>
      </c>
      <c r="P473" s="170">
        <v>-1</v>
      </c>
      <c r="Q473" s="561">
        <f>VLOOKUP(E473,Sheet3!$C:$AP,40,0)*10+IF(B473=1,0,0)+IF(B473=2,1,0)+IF(B473=3,2,0)+IF(B473=4,3,0)</f>
        <v>30113080</v>
      </c>
      <c r="R473" s="561" t="str">
        <f>IF(H473=6,",1","")</f>
        <v>,1</v>
      </c>
      <c r="S473" s="561" t="str">
        <f t="shared" ref="S473:S474" si="1152">IF(AND(H473=2,I473=1,J473="hp",L473=1,M473=2),",-1","")</f>
        <v/>
      </c>
      <c r="T473" s="561" t="str">
        <f t="shared" ref="T473:T474" si="1153">IF(AND(H473=2,I473=1,J473="hp",L473=1,M473=1),",(最大气血-hp)/最大气血*100","")</f>
        <v/>
      </c>
      <c r="U473" s="561" t="str">
        <f t="shared" ref="U473:U474" si="1154">IF(AND(H473=2,I473=1,J473="hp,(hp/气血值)&lt;=0.2",L473=1,M473=3),"气血值*1006","")</f>
        <v/>
      </c>
      <c r="V473" s="561" t="str">
        <f t="shared" ref="V473:V474" si="1155">IF(AND(H473=1,I473=0,J473=0,L473=1,M473=3),"-(hp*0.1)","")</f>
        <v/>
      </c>
    </row>
    <row r="474" spans="1:22" x14ac:dyDescent="0.25">
      <c r="A474" s="561">
        <v>1</v>
      </c>
      <c r="B474" s="561">
        <v>1</v>
      </c>
      <c r="C474" s="561" t="str">
        <f t="shared" si="1150"/>
        <v>紫乌啸凤图越山魈1</v>
      </c>
      <c r="D474" s="170" t="s">
        <v>304</v>
      </c>
      <c r="E474" s="641" t="s">
        <v>312</v>
      </c>
      <c r="F474" s="170"/>
      <c r="G474" s="170">
        <f>VLOOKUP(E474,Sheet3!$C:$AP,40,0)*100+IF(A474=1,0,0)+IF(A474=2,1,0)+IF(A474=3,2,0)+IF(A474=4,3,0)</f>
        <v>301130900</v>
      </c>
      <c r="H474" s="170">
        <v>1</v>
      </c>
      <c r="I474" s="170">
        <v>0</v>
      </c>
      <c r="J474" s="170">
        <v>0</v>
      </c>
      <c r="K474" s="170"/>
      <c r="L474" s="170">
        <v>1</v>
      </c>
      <c r="M474" s="170">
        <v>1</v>
      </c>
      <c r="N474" s="170" t="str">
        <f t="shared" si="1151"/>
        <v>30113090,1</v>
      </c>
      <c r="O474" s="170">
        <v>0</v>
      </c>
      <c r="P474" s="170">
        <v>-1</v>
      </c>
      <c r="Q474" s="561">
        <f>VLOOKUP(E474,Sheet3!$C:$AP,40,0)*10+IF(B474=1,0,0)+IF(B474=2,1,0)+IF(B474=3,2,0)+IF(B474=4,3,0)</f>
        <v>30113090</v>
      </c>
      <c r="R474" s="561" t="str">
        <f t="shared" ref="R474" si="1156">IF(H474=1,",1","")</f>
        <v>,1</v>
      </c>
      <c r="S474" s="561" t="str">
        <f t="shared" si="1152"/>
        <v/>
      </c>
      <c r="T474" s="561" t="str">
        <f t="shared" si="1153"/>
        <v/>
      </c>
      <c r="U474" s="561" t="str">
        <f t="shared" si="1154"/>
        <v/>
      </c>
      <c r="V474" s="561" t="str">
        <f t="shared" si="1155"/>
        <v/>
      </c>
    </row>
    <row r="475" spans="1:22" x14ac:dyDescent="0.25">
      <c r="A475" s="561">
        <v>1</v>
      </c>
      <c r="B475" s="561">
        <v>1</v>
      </c>
      <c r="C475" s="561" t="str">
        <f t="shared" ref="C475:C476" si="1157">D475&amp;E475&amp;A475</f>
        <v>紫乌啸凤图凤鸣岐山1</v>
      </c>
      <c r="D475" s="170" t="s">
        <v>304</v>
      </c>
      <c r="E475" s="170" t="s">
        <v>1037</v>
      </c>
      <c r="F475" s="170" t="s">
        <v>1457</v>
      </c>
      <c r="G475" s="170">
        <f>VLOOKUP(E475,Sheet3!$C:$AP,40,0)*100+IF(A475=1,0,0)+IF(A475=2,1,0)+IF(A475=3,2,0)+IF(A475=4,3,0)</f>
        <v>301131000</v>
      </c>
      <c r="H475" s="170">
        <v>6</v>
      </c>
      <c r="I475" s="170">
        <v>1</v>
      </c>
      <c r="J475" s="170">
        <v>30113010</v>
      </c>
      <c r="K475" s="170"/>
      <c r="L475" s="170">
        <v>1</v>
      </c>
      <c r="M475" s="170">
        <v>1</v>
      </c>
      <c r="N475" s="170" t="str">
        <f t="shared" ref="N475:N476" si="1158">Q475&amp;R475&amp;S475&amp;T475&amp;U475&amp;V475</f>
        <v>30113100,1</v>
      </c>
      <c r="O475" s="170">
        <v>0</v>
      </c>
      <c r="P475" s="170">
        <v>-1</v>
      </c>
      <c r="Q475" s="561">
        <f>VLOOKUP(E475,Sheet3!$C:$AP,40,0)*10+IF(B475=1,0,0)+IF(B475=2,1,0)+IF(B475=3,2,0)+IF(B475=4,3,0)</f>
        <v>30113100</v>
      </c>
      <c r="R475" s="561" t="str">
        <f>IF(H475=6,",1","")</f>
        <v>,1</v>
      </c>
      <c r="S475" s="561" t="str">
        <f t="shared" ref="S475:S476" si="1159">IF(AND(H475=2,I475=1,J475="hp",L475=1,M475=2),",-1","")</f>
        <v/>
      </c>
      <c r="T475" s="561" t="str">
        <f t="shared" ref="T475:T476" si="1160">IF(AND(H475=2,I475=1,J475="hp",L475=1,M475=1),",(最大气血-hp)/最大气血*100","")</f>
        <v/>
      </c>
      <c r="U475" s="561" t="str">
        <f t="shared" ref="U475:U476" si="1161">IF(AND(H475=2,I475=1,J475="hp,(hp/气血值)&lt;=0.2",L475=1,M475=3),"气血值*1006","")</f>
        <v/>
      </c>
      <c r="V475" s="561" t="str">
        <f t="shared" ref="V475:V476" si="1162">IF(AND(H475=1,I475=0,J475=0,L475=1,M475=3),"-(hp*0.1)","")</f>
        <v/>
      </c>
    </row>
    <row r="476" spans="1:22" x14ac:dyDescent="0.25">
      <c r="A476" s="561">
        <v>1</v>
      </c>
      <c r="B476" s="561">
        <v>1</v>
      </c>
      <c r="C476" s="561" t="str">
        <f t="shared" si="1157"/>
        <v>紫乌啸凤图日月同啸1</v>
      </c>
      <c r="D476" s="170" t="s">
        <v>304</v>
      </c>
      <c r="E476" s="641" t="s">
        <v>1038</v>
      </c>
      <c r="F476" s="170" t="s">
        <v>1458</v>
      </c>
      <c r="G476" s="170">
        <f>VLOOKUP(E476,Sheet3!$C:$AP,40,0)*100+IF(A476=1,0,0)+IF(A476=2,1,0)+IF(A476=3,2,0)+IF(A476=4,3,0)</f>
        <v>301131100</v>
      </c>
      <c r="H476" s="170">
        <v>8</v>
      </c>
      <c r="I476" s="170">
        <v>1</v>
      </c>
      <c r="J476" s="170">
        <v>3011301</v>
      </c>
      <c r="K476" s="170"/>
      <c r="L476" s="170">
        <v>1</v>
      </c>
      <c r="M476" s="170">
        <v>1</v>
      </c>
      <c r="N476" s="170" t="str">
        <f t="shared" si="1158"/>
        <v>30113110,1</v>
      </c>
      <c r="O476" s="170">
        <v>0</v>
      </c>
      <c r="P476" s="170">
        <v>-1</v>
      </c>
      <c r="Q476" s="561">
        <f>VLOOKUP(E476,Sheet3!$C:$AP,40,0)*10+IF(B476=1,0,0)+IF(B476=2,1,0)+IF(B476=3,2,0)+IF(B476=4,3,0)</f>
        <v>30113110</v>
      </c>
      <c r="R476" s="561" t="str">
        <f>IF(H476=8,",1","")</f>
        <v>,1</v>
      </c>
      <c r="S476" s="561" t="str">
        <f t="shared" si="1159"/>
        <v/>
      </c>
      <c r="T476" s="561" t="str">
        <f t="shared" si="1160"/>
        <v/>
      </c>
      <c r="U476" s="561" t="str">
        <f t="shared" si="1161"/>
        <v/>
      </c>
      <c r="V476" s="561" t="str">
        <f t="shared" si="1162"/>
        <v/>
      </c>
    </row>
    <row r="477" spans="1:22" x14ac:dyDescent="0.25">
      <c r="A477" s="561">
        <v>2</v>
      </c>
      <c r="B477" s="561">
        <v>2</v>
      </c>
      <c r="C477" s="561" t="str">
        <f t="shared" ref="C477" si="1163">D477&amp;E477&amp;A477</f>
        <v>紫乌啸凤图日月同啸2</v>
      </c>
      <c r="D477" s="170" t="s">
        <v>304</v>
      </c>
      <c r="E477" s="641" t="s">
        <v>1038</v>
      </c>
      <c r="F477" s="170" t="s">
        <v>1458</v>
      </c>
      <c r="G477" s="170">
        <f>VLOOKUP(E477,Sheet3!$C:$AP,40,0)*100+IF(A477=1,0,0)+IF(A477=2,1,0)+IF(A477=3,2,0)+IF(A477=4,3,0)</f>
        <v>301131101</v>
      </c>
      <c r="H477" s="170">
        <v>1</v>
      </c>
      <c r="I477" s="170">
        <v>0</v>
      </c>
      <c r="J477" s="170">
        <v>0</v>
      </c>
      <c r="K477" s="170"/>
      <c r="L477" s="170">
        <v>1</v>
      </c>
      <c r="M477" s="170">
        <v>1</v>
      </c>
      <c r="N477" s="170" t="str">
        <f t="shared" ref="N477" si="1164">Q477&amp;R477&amp;S477&amp;T477&amp;U477&amp;V477</f>
        <v>30113111,1</v>
      </c>
      <c r="O477" s="170">
        <v>0</v>
      </c>
      <c r="P477" s="170">
        <v>-1</v>
      </c>
      <c r="Q477" s="561">
        <f>VLOOKUP(E477,Sheet3!$C:$AP,40,0)*10+IF(B477=1,0,0)+IF(B477=2,1,0)+IF(B477=3,2,0)+IF(B477=4,3,0)</f>
        <v>30113111</v>
      </c>
      <c r="R477" s="561" t="str">
        <f t="shared" ref="R477" si="1165">IF(H477=1,",1","")</f>
        <v>,1</v>
      </c>
      <c r="S477" s="561" t="str">
        <f t="shared" ref="S477" si="1166">IF(AND(H477=2,I477=1,J477="hp",L477=1,M477=2),",-1","")</f>
        <v/>
      </c>
      <c r="T477" s="561" t="str">
        <f t="shared" ref="T477" si="1167">IF(AND(H477=2,I477=1,J477="hp",L477=1,M477=1),",(最大气血-hp)/最大气血*100","")</f>
        <v/>
      </c>
      <c r="U477" s="561" t="str">
        <f t="shared" ref="U477" si="1168">IF(AND(H477=2,I477=1,J477="hp,(hp/气血值)&lt;=0.2",L477=1,M477=3),"气血值*1006","")</f>
        <v/>
      </c>
      <c r="V477" s="561" t="str">
        <f t="shared" ref="V477" si="1169">IF(AND(H477=1,I477=0,J477=0,L477=1,M477=3),"-(hp*0.1)","")</f>
        <v/>
      </c>
    </row>
    <row r="478" spans="1:22" x14ac:dyDescent="0.25">
      <c r="A478" s="561">
        <v>1</v>
      </c>
      <c r="B478" s="561">
        <v>1</v>
      </c>
      <c r="C478" s="561" t="str">
        <f t="shared" si="963"/>
        <v>撼山步叠嶂层峦1</v>
      </c>
      <c r="D478" s="32" t="s">
        <v>313</v>
      </c>
      <c r="E478" s="714" t="s">
        <v>314</v>
      </c>
      <c r="F478" s="32" t="s">
        <v>1459</v>
      </c>
      <c r="G478" s="32">
        <f>VLOOKUP(E478,Sheet3!$C:$AP,40,0)*100+IF(A478=1,0,0)+IF(A478=2,1,0)+IF(A478=3,2,0)+IF(A478=4,3,0)</f>
        <v>301140100</v>
      </c>
      <c r="H478" s="32">
        <v>1</v>
      </c>
      <c r="I478" s="32">
        <v>0</v>
      </c>
      <c r="J478" s="32">
        <v>0</v>
      </c>
      <c r="K478" s="32"/>
      <c r="L478" s="32">
        <v>1</v>
      </c>
      <c r="M478" s="32">
        <v>1</v>
      </c>
      <c r="N478" s="32" t="str">
        <f t="shared" si="964"/>
        <v>30114010,1</v>
      </c>
      <c r="O478" s="32">
        <v>0</v>
      </c>
      <c r="P478" s="32">
        <v>-1</v>
      </c>
      <c r="Q478" s="561">
        <f>VLOOKUP(E478,Sheet3!$C:$AP,40,0)*10+IF(B478=1,0,0)+IF(B478=2,1,0)+IF(B478=3,2,0)+IF(B478=4,3,0)</f>
        <v>30114010</v>
      </c>
      <c r="R478" s="561" t="str">
        <f t="shared" si="965"/>
        <v>,1</v>
      </c>
      <c r="S478" s="561" t="str">
        <f t="shared" si="966"/>
        <v/>
      </c>
      <c r="T478" s="561" t="str">
        <f t="shared" si="960"/>
        <v/>
      </c>
      <c r="U478" s="561" t="str">
        <f t="shared" si="967"/>
        <v/>
      </c>
      <c r="V478" s="561" t="str">
        <f t="shared" si="1108"/>
        <v/>
      </c>
    </row>
    <row r="479" spans="1:22" x14ac:dyDescent="0.25">
      <c r="A479" s="561">
        <v>1</v>
      </c>
      <c r="B479" s="561">
        <v>1</v>
      </c>
      <c r="C479" s="561" t="str">
        <f t="shared" ref="C479" si="1170">D479&amp;E479&amp;A479</f>
        <v>撼山步积石成岭1</v>
      </c>
      <c r="D479" s="32" t="s">
        <v>313</v>
      </c>
      <c r="E479" s="31" t="s">
        <v>315</v>
      </c>
      <c r="F479" s="32" t="s">
        <v>1460</v>
      </c>
      <c r="G479" s="32">
        <f>VLOOKUP(E479,Sheet3!$C:$AP,40,0)*100+IF(A479=1,0,0)+IF(A479=2,1,0)+IF(A479=3,2,0)+IF(A479=4,3,0)</f>
        <v>301140200</v>
      </c>
      <c r="H479" s="32">
        <v>1</v>
      </c>
      <c r="I479" s="32">
        <v>0</v>
      </c>
      <c r="J479" s="32">
        <v>0</v>
      </c>
      <c r="K479" s="32"/>
      <c r="L479" s="32">
        <v>1</v>
      </c>
      <c r="M479" s="32">
        <v>1</v>
      </c>
      <c r="N479" s="32" t="str">
        <f t="shared" ref="N479" si="1171">Q479&amp;R479&amp;S479&amp;T479&amp;U479&amp;V479</f>
        <v>30114020,1</v>
      </c>
      <c r="O479" s="32">
        <v>0</v>
      </c>
      <c r="P479" s="32">
        <v>-1</v>
      </c>
      <c r="Q479" s="561">
        <f>VLOOKUP(E479,Sheet3!$C:$AP,40,0)*10+IF(B479=1,0,0)+IF(B479=2,1,0)+IF(B479=3,2,0)+IF(B479=4,3,0)</f>
        <v>30114020</v>
      </c>
      <c r="R479" s="561" t="str">
        <f t="shared" ref="R479" si="1172">IF(H479=1,",1","")</f>
        <v>,1</v>
      </c>
      <c r="S479" s="561" t="str">
        <f t="shared" ref="S479" si="1173">IF(AND(H479=2,I479=1,J479="hp",L479=1,M479=2),",-1","")</f>
        <v/>
      </c>
      <c r="T479" s="561" t="str">
        <f t="shared" ref="T479" si="1174">IF(AND(H479=2,I479=1,J479="hp",L479=1,M479=1),",(最大气血-hp)/最大气血*100","")</f>
        <v/>
      </c>
      <c r="U479" s="561" t="str">
        <f t="shared" ref="U479" si="1175">IF(AND(H479=2,I479=1,J479="hp,(hp/气血值)&lt;=0.2",L479=1,M479=3),"气血值*1006","")</f>
        <v/>
      </c>
      <c r="V479" s="561" t="str">
        <f t="shared" ref="V479" si="1176">IF(AND(H479=1,I479=0,J479=0,L479=1,M479=3),"-(hp*0.1)","")</f>
        <v/>
      </c>
    </row>
    <row r="480" spans="1:22" x14ac:dyDescent="0.25">
      <c r="A480" s="561">
        <v>1</v>
      </c>
      <c r="B480" s="561">
        <v>1</v>
      </c>
      <c r="C480" s="561" t="str">
        <f t="shared" ref="C480" si="1177">D480&amp;E480&amp;A480</f>
        <v>撼山步遥嵩岳长1</v>
      </c>
      <c r="D480" s="32" t="s">
        <v>313</v>
      </c>
      <c r="E480" s="31" t="s">
        <v>316</v>
      </c>
      <c r="F480" s="32" t="s">
        <v>1461</v>
      </c>
      <c r="G480" s="32">
        <f>VLOOKUP(E480,Sheet3!$C:$AP,40,0)*100+IF(A480=1,0,0)+IF(A480=2,1,0)+IF(A480=3,2,0)+IF(A480=4,3,0)</f>
        <v>301140300</v>
      </c>
      <c r="H480" s="32">
        <v>1</v>
      </c>
      <c r="I480" s="32">
        <v>0</v>
      </c>
      <c r="J480" s="32">
        <v>0</v>
      </c>
      <c r="K480" s="32"/>
      <c r="L480" s="32">
        <v>1</v>
      </c>
      <c r="M480" s="32">
        <v>1</v>
      </c>
      <c r="N480" s="32" t="str">
        <f t="shared" ref="N480" si="1178">Q480&amp;R480&amp;S480&amp;T480&amp;U480&amp;V480</f>
        <v>30114030,1</v>
      </c>
      <c r="O480" s="32">
        <v>0</v>
      </c>
      <c r="P480" s="32">
        <v>-1</v>
      </c>
      <c r="Q480" s="561">
        <f>VLOOKUP(E480,Sheet3!$C:$AP,40,0)*10+IF(B480=1,0,0)+IF(B480=2,1,0)+IF(B480=3,2,0)+IF(B480=4,3,0)</f>
        <v>30114030</v>
      </c>
      <c r="R480" s="561" t="str">
        <f t="shared" ref="R480" si="1179">IF(H480=1,",1","")</f>
        <v>,1</v>
      </c>
      <c r="S480" s="561" t="str">
        <f t="shared" ref="S480" si="1180">IF(AND(H480=2,I480=1,J480="hp",L480=1,M480=2),",-1","")</f>
        <v/>
      </c>
      <c r="T480" s="561" t="str">
        <f t="shared" ref="T480" si="1181">IF(AND(H480=2,I480=1,J480="hp",L480=1,M480=1),",(最大气血-hp)/最大气血*100","")</f>
        <v/>
      </c>
      <c r="U480" s="561" t="str">
        <f t="shared" ref="U480" si="1182">IF(AND(H480=2,I480=1,J480="hp,(hp/气血值)&lt;=0.2",L480=1,M480=3),"气血值*1006","")</f>
        <v/>
      </c>
      <c r="V480" s="561" t="str">
        <f t="shared" ref="V480" si="1183">IF(AND(H480=1,I480=0,J480=0,L480=1,M480=3),"-(hp*0.1)","")</f>
        <v/>
      </c>
    </row>
    <row r="481" spans="1:22" x14ac:dyDescent="0.25">
      <c r="A481" s="561">
        <v>1</v>
      </c>
      <c r="B481" s="561">
        <v>1</v>
      </c>
      <c r="C481" s="561" t="str">
        <f t="shared" si="963"/>
        <v>撼山步岳秀山明1</v>
      </c>
      <c r="D481" s="32" t="s">
        <v>313</v>
      </c>
      <c r="E481" s="714" t="s">
        <v>317</v>
      </c>
      <c r="F481" s="32" t="s">
        <v>1459</v>
      </c>
      <c r="G481" s="32">
        <f>VLOOKUP(E481,Sheet3!$C:$AP,40,0)*100+IF(A481=1,0,0)+IF(A481=2,1,0)+IF(A481=3,2,0)+IF(A481=4,3,0)</f>
        <v>301140400</v>
      </c>
      <c r="H481" s="32">
        <v>1</v>
      </c>
      <c r="I481" s="32">
        <v>0</v>
      </c>
      <c r="J481" s="32">
        <v>0</v>
      </c>
      <c r="K481" s="32"/>
      <c r="L481" s="32">
        <v>1</v>
      </c>
      <c r="M481" s="32">
        <v>1</v>
      </c>
      <c r="N481" s="32" t="str">
        <f t="shared" si="964"/>
        <v>30114040,1</v>
      </c>
      <c r="O481" s="32">
        <v>0</v>
      </c>
      <c r="P481" s="32">
        <v>-1</v>
      </c>
      <c r="Q481" s="561">
        <f>VLOOKUP(E481,Sheet3!$C:$AP,40,0)*10+IF(B481=1,0,0)+IF(B481=2,1,0)+IF(B481=3,2,0)+IF(B481=4,3,0)</f>
        <v>30114040</v>
      </c>
      <c r="R481" s="561" t="str">
        <f t="shared" si="965"/>
        <v>,1</v>
      </c>
      <c r="S481" s="561" t="str">
        <f t="shared" si="966"/>
        <v/>
      </c>
      <c r="T481" s="561" t="str">
        <f t="shared" si="960"/>
        <v/>
      </c>
      <c r="U481" s="561" t="str">
        <f t="shared" si="967"/>
        <v/>
      </c>
      <c r="V481" s="561" t="str">
        <f t="shared" si="1108"/>
        <v/>
      </c>
    </row>
    <row r="482" spans="1:22" x14ac:dyDescent="0.25">
      <c r="A482" s="561">
        <v>1</v>
      </c>
      <c r="B482" s="561">
        <v>1</v>
      </c>
      <c r="C482" s="561" t="str">
        <f t="shared" si="963"/>
        <v>撼山步根牙磐错1</v>
      </c>
      <c r="D482" s="32" t="s">
        <v>313</v>
      </c>
      <c r="E482" s="31" t="s">
        <v>318</v>
      </c>
      <c r="F482" s="32" t="s">
        <v>1460</v>
      </c>
      <c r="G482" s="32">
        <f>VLOOKUP(E482,Sheet3!$C:$AP,40,0)*100+IF(A482=1,0,0)+IF(A482=2,1,0)+IF(A482=3,2,0)+IF(A482=4,3,0)</f>
        <v>301140500</v>
      </c>
      <c r="H482" s="32">
        <v>1</v>
      </c>
      <c r="I482" s="32">
        <v>0</v>
      </c>
      <c r="J482" s="32">
        <v>0</v>
      </c>
      <c r="K482" s="32"/>
      <c r="L482" s="32">
        <v>1</v>
      </c>
      <c r="M482" s="32">
        <v>1</v>
      </c>
      <c r="N482" s="32" t="str">
        <f t="shared" si="964"/>
        <v>30114050,1</v>
      </c>
      <c r="O482" s="32">
        <v>0</v>
      </c>
      <c r="P482" s="32">
        <v>-1</v>
      </c>
      <c r="Q482" s="561">
        <f>VLOOKUP(E482,Sheet3!$C:$AP,40,0)*10+IF(B482=1,0,0)+IF(B482=2,1,0)+IF(B482=3,2,0)+IF(B482=4,3,0)</f>
        <v>30114050</v>
      </c>
      <c r="R482" s="561" t="str">
        <f t="shared" si="965"/>
        <v>,1</v>
      </c>
      <c r="S482" s="561" t="str">
        <f t="shared" si="966"/>
        <v/>
      </c>
      <c r="T482" s="561" t="str">
        <f t="shared" si="960"/>
        <v/>
      </c>
      <c r="U482" s="561" t="str">
        <f t="shared" si="967"/>
        <v/>
      </c>
      <c r="V482" s="561" t="str">
        <f t="shared" si="1108"/>
        <v/>
      </c>
    </row>
    <row r="483" spans="1:22" x14ac:dyDescent="0.25">
      <c r="A483" s="561">
        <v>1</v>
      </c>
      <c r="B483" s="561">
        <v>1</v>
      </c>
      <c r="C483" s="561" t="str">
        <f t="shared" si="963"/>
        <v>撼山步横峰侧岭1</v>
      </c>
      <c r="D483" s="32" t="s">
        <v>313</v>
      </c>
      <c r="E483" s="31" t="s">
        <v>319</v>
      </c>
      <c r="F483" s="32" t="s">
        <v>1461</v>
      </c>
      <c r="G483" s="32">
        <f>VLOOKUP(E483,Sheet3!$C:$AP,40,0)*100+IF(A483=1,0,0)+IF(A483=2,1,0)+IF(A483=3,2,0)+IF(A483=4,3,0)</f>
        <v>301140600</v>
      </c>
      <c r="H483" s="32">
        <v>1</v>
      </c>
      <c r="I483" s="32">
        <v>0</v>
      </c>
      <c r="J483" s="32">
        <v>0</v>
      </c>
      <c r="K483" s="32"/>
      <c r="L483" s="32">
        <v>1</v>
      </c>
      <c r="M483" s="32">
        <v>1</v>
      </c>
      <c r="N483" s="32" t="str">
        <f t="shared" si="964"/>
        <v>30114060,1</v>
      </c>
      <c r="O483" s="32">
        <v>0</v>
      </c>
      <c r="P483" s="32">
        <v>-1</v>
      </c>
      <c r="Q483" s="561">
        <f>VLOOKUP(E483,Sheet3!$C:$AP,40,0)*10+IF(B483=1,0,0)+IF(B483=2,1,0)+IF(B483=3,2,0)+IF(B483=4,3,0)</f>
        <v>30114060</v>
      </c>
      <c r="R483" s="561" t="str">
        <f t="shared" si="965"/>
        <v>,1</v>
      </c>
      <c r="S483" s="561" t="str">
        <f t="shared" si="966"/>
        <v/>
      </c>
      <c r="T483" s="561" t="str">
        <f t="shared" si="960"/>
        <v/>
      </c>
      <c r="U483" s="561" t="str">
        <f t="shared" si="967"/>
        <v/>
      </c>
      <c r="V483" s="561" t="str">
        <f t="shared" si="1108"/>
        <v/>
      </c>
    </row>
    <row r="484" spans="1:22" ht="17.55" customHeight="1" x14ac:dyDescent="0.25">
      <c r="A484" s="561">
        <v>1</v>
      </c>
      <c r="B484" s="561">
        <v>1</v>
      </c>
      <c r="C484" s="561" t="str">
        <f t="shared" si="963"/>
        <v>撼山步千峰百障1</v>
      </c>
      <c r="D484" s="715" t="s">
        <v>313</v>
      </c>
      <c r="E484" s="716" t="s">
        <v>320</v>
      </c>
      <c r="F484" s="715" t="s">
        <v>1459</v>
      </c>
      <c r="G484" s="715">
        <f>VLOOKUP(E484,Sheet3!$C:$AP,40,0)*100+IF(A484=1,0,0)+IF(A484=2,1,0)+IF(A484=3,2,0)+IF(A484=4,3,0)</f>
        <v>301140700</v>
      </c>
      <c r="H484" s="715">
        <v>1</v>
      </c>
      <c r="I484" s="715">
        <v>0</v>
      </c>
      <c r="J484" s="715">
        <v>0</v>
      </c>
      <c r="K484" s="715"/>
      <c r="L484" s="715">
        <v>1</v>
      </c>
      <c r="M484" s="715">
        <v>1</v>
      </c>
      <c r="N484" s="715" t="str">
        <f t="shared" si="964"/>
        <v>30114070,1</v>
      </c>
      <c r="O484" s="715">
        <v>0</v>
      </c>
      <c r="P484" s="715">
        <v>-1</v>
      </c>
      <c r="Q484" s="561">
        <f>VLOOKUP(E484,Sheet3!$C:$AP,40,0)*10+IF(B484=1,0,0)+IF(B484=2,1,0)+IF(B484=3,2,0)+IF(B484=4,3,0)</f>
        <v>30114070</v>
      </c>
      <c r="R484" s="561" t="str">
        <f t="shared" si="965"/>
        <v>,1</v>
      </c>
      <c r="S484" s="561" t="str">
        <f t="shared" si="966"/>
        <v/>
      </c>
      <c r="T484" s="561" t="str">
        <f t="shared" si="960"/>
        <v/>
      </c>
      <c r="U484" s="561" t="str">
        <f t="shared" si="967"/>
        <v/>
      </c>
      <c r="V484" s="561" t="str">
        <f t="shared" si="1108"/>
        <v/>
      </c>
    </row>
    <row r="485" spans="1:22" ht="17.55" customHeight="1" x14ac:dyDescent="0.25">
      <c r="A485" s="561">
        <v>1</v>
      </c>
      <c r="B485" s="561">
        <v>1</v>
      </c>
      <c r="C485" s="561" t="str">
        <f t="shared" ref="C485:C487" si="1184">D485&amp;E485&amp;A485</f>
        <v>撼山步破石印1</v>
      </c>
      <c r="D485" s="715" t="s">
        <v>313</v>
      </c>
      <c r="E485" s="716" t="s">
        <v>321</v>
      </c>
      <c r="F485" s="715" t="s">
        <v>1462</v>
      </c>
      <c r="G485" s="715">
        <f>VLOOKUP(E485,Sheet3!$C:$AP,40,0)*100+IF(A485=1,0,0)+IF(A485=2,1,0)+IF(A485=3,2,0)+IF(A485=4,3,0)</f>
        <v>301140900</v>
      </c>
      <c r="H485" s="715">
        <v>1</v>
      </c>
      <c r="I485" s="715">
        <v>0</v>
      </c>
      <c r="J485" s="715">
        <v>0</v>
      </c>
      <c r="K485" s="715"/>
      <c r="L485" s="715">
        <v>1</v>
      </c>
      <c r="M485" s="715">
        <v>1</v>
      </c>
      <c r="N485" s="715" t="str">
        <f t="shared" ref="N485:N487" si="1185">Q485&amp;R485&amp;S485&amp;T485&amp;U485&amp;V485</f>
        <v>30114090,1</v>
      </c>
      <c r="O485" s="715">
        <v>0</v>
      </c>
      <c r="P485" s="715">
        <v>-1</v>
      </c>
      <c r="Q485" s="561">
        <f>VLOOKUP(E485,Sheet3!$C:$AP,40,0)*10+IF(B485=1,0,0)+IF(B485=2,1,0)+IF(B485=3,2,0)+IF(B485=4,3,0)</f>
        <v>30114090</v>
      </c>
      <c r="R485" s="561" t="str">
        <f t="shared" ref="R485:R487" si="1186">IF(H485=1,",1","")</f>
        <v>,1</v>
      </c>
      <c r="S485" s="561" t="str">
        <f t="shared" ref="S485:S487" si="1187">IF(AND(H485=2,I485=1,J485="hp",L485=1,M485=2),",-1","")</f>
        <v/>
      </c>
      <c r="T485" s="561" t="str">
        <f t="shared" ref="T485:T487" si="1188">IF(AND(H485=2,I485=1,J485="hp",L485=1,M485=1),",(最大气血-hp)/最大气血*100","")</f>
        <v/>
      </c>
      <c r="U485" s="561" t="str">
        <f t="shared" ref="U485:U487" si="1189">IF(AND(H485=2,I485=1,J485="hp,(hp/气血值)&lt;=0.2",L485=1,M485=3),"气血值*1006","")</f>
        <v/>
      </c>
      <c r="V485" s="561" t="str">
        <f t="shared" ref="V485:V487" si="1190">IF(AND(H485=1,I485=0,J485=0,L485=1,M485=3),"-(hp*0.1)","")</f>
        <v/>
      </c>
    </row>
    <row r="486" spans="1:22" x14ac:dyDescent="0.25">
      <c r="A486" s="561">
        <v>1</v>
      </c>
      <c r="B486" s="561">
        <v>1</v>
      </c>
      <c r="C486" s="561" t="str">
        <f t="shared" si="1184"/>
        <v>撼山步山掩映1</v>
      </c>
      <c r="D486" s="32" t="s">
        <v>313</v>
      </c>
      <c r="E486" s="714" t="s">
        <v>1039</v>
      </c>
      <c r="F486" s="32" t="s">
        <v>1459</v>
      </c>
      <c r="G486" s="32">
        <f>VLOOKUP(E486,Sheet3!$C:$AP,40,0)*100+IF(A486=1,0,0)+IF(A486=2,1,0)+IF(A486=3,2,0)+IF(A486=4,3,0)</f>
        <v>301141000</v>
      </c>
      <c r="H486" s="32">
        <v>1</v>
      </c>
      <c r="I486" s="32">
        <v>0</v>
      </c>
      <c r="J486" s="32">
        <v>0</v>
      </c>
      <c r="K486" s="32"/>
      <c r="L486" s="32">
        <v>1</v>
      </c>
      <c r="M486" s="32">
        <v>1</v>
      </c>
      <c r="N486" s="32" t="str">
        <f t="shared" si="1185"/>
        <v>30114100,1</v>
      </c>
      <c r="O486" s="32">
        <v>0</v>
      </c>
      <c r="P486" s="32">
        <v>-1</v>
      </c>
      <c r="Q486" s="561">
        <f>VLOOKUP(E486,Sheet3!$C:$AP,40,0)*10+IF(B486=1,0,0)+IF(B486=2,1,0)+IF(B486=3,2,0)+IF(B486=4,3,0)</f>
        <v>30114100</v>
      </c>
      <c r="R486" s="561" t="str">
        <f t="shared" si="1186"/>
        <v>,1</v>
      </c>
      <c r="S486" s="561" t="str">
        <f t="shared" si="1187"/>
        <v/>
      </c>
      <c r="T486" s="561" t="str">
        <f t="shared" si="1188"/>
        <v/>
      </c>
      <c r="U486" s="561" t="str">
        <f t="shared" si="1189"/>
        <v/>
      </c>
      <c r="V486" s="561" t="str">
        <f t="shared" si="1190"/>
        <v/>
      </c>
    </row>
    <row r="487" spans="1:22" x14ac:dyDescent="0.25">
      <c r="A487" s="561">
        <v>1</v>
      </c>
      <c r="B487" s="561">
        <v>1</v>
      </c>
      <c r="C487" s="561" t="str">
        <f t="shared" si="1184"/>
        <v>撼山步石筑躯1</v>
      </c>
      <c r="D487" s="32" t="s">
        <v>313</v>
      </c>
      <c r="E487" s="31" t="s">
        <v>1040</v>
      </c>
      <c r="F487" s="629" t="s">
        <v>1463</v>
      </c>
      <c r="G487" s="32">
        <f>VLOOKUP(E487,Sheet3!$C:$AP,40,0)*100+IF(A487=1,0,0)+IF(A487=2,1,0)+IF(A487=3,2,0)+IF(A487=4,3,0)</f>
        <v>301141100</v>
      </c>
      <c r="H487" s="32">
        <v>1</v>
      </c>
      <c r="I487" s="32">
        <v>0</v>
      </c>
      <c r="J487" s="32">
        <v>0</v>
      </c>
      <c r="K487" s="32"/>
      <c r="L487" s="32">
        <v>1</v>
      </c>
      <c r="M487" s="32">
        <v>1</v>
      </c>
      <c r="N487" s="32" t="str">
        <f t="shared" si="1185"/>
        <v>30114110,1</v>
      </c>
      <c r="O487" s="32">
        <v>0</v>
      </c>
      <c r="P487" s="32">
        <v>-1</v>
      </c>
      <c r="Q487" s="561">
        <f>VLOOKUP(E487,Sheet3!$C:$AP,40,0)*10+IF(B487=1,0,0)+IF(B487=2,1,0)+IF(B487=3,2,0)+IF(B487=4,3,0)</f>
        <v>30114110</v>
      </c>
      <c r="R487" s="561" t="str">
        <f t="shared" si="1186"/>
        <v>,1</v>
      </c>
      <c r="S487" s="561" t="str">
        <f t="shared" si="1187"/>
        <v/>
      </c>
      <c r="T487" s="561" t="str">
        <f t="shared" si="1188"/>
        <v/>
      </c>
      <c r="U487" s="561" t="str">
        <f t="shared" si="1189"/>
        <v/>
      </c>
      <c r="V487" s="561" t="str">
        <f t="shared" si="1190"/>
        <v/>
      </c>
    </row>
    <row r="488" spans="1:22" x14ac:dyDescent="0.25">
      <c r="A488" s="561">
        <v>1</v>
      </c>
      <c r="B488" s="561">
        <v>1</v>
      </c>
      <c r="C488" s="561" t="str">
        <f t="shared" ref="C488:C494" si="1191">D488&amp;E488&amp;A488</f>
        <v>逆流十二身溯回身1</v>
      </c>
      <c r="D488" s="170" t="s">
        <v>322</v>
      </c>
      <c r="E488" s="170" t="s">
        <v>323</v>
      </c>
      <c r="F488" s="170" t="s">
        <v>1464</v>
      </c>
      <c r="G488" s="170">
        <f>VLOOKUP(E488,Sheet3!$C:$AP,40,0)*100+IF(A488=1,0,0)+IF(A488=2,1,0)+IF(A488=3,2,0)+IF(A488=4,3,0)</f>
        <v>301150200</v>
      </c>
      <c r="H488" s="170">
        <v>1</v>
      </c>
      <c r="I488" s="170">
        <v>0</v>
      </c>
      <c r="J488" s="170">
        <v>0</v>
      </c>
      <c r="K488" s="170"/>
      <c r="L488" s="170">
        <v>1</v>
      </c>
      <c r="M488" s="170">
        <v>1</v>
      </c>
      <c r="N488" s="170" t="str">
        <f t="shared" ref="N488:N493" si="1192">Q488&amp;R488&amp;S488&amp;T488&amp;U488&amp;V488</f>
        <v>30115020,1</v>
      </c>
      <c r="O488" s="170">
        <v>0</v>
      </c>
      <c r="P488" s="170">
        <v>-1</v>
      </c>
      <c r="Q488" s="561">
        <f>VLOOKUP(E488,Sheet3!$C:$AP,40,0)*10+IF(B488=1,0,0)+IF(B488=2,1,0)+IF(B488=3,2,0)+IF(B488=4,3,0)</f>
        <v>30115020</v>
      </c>
      <c r="R488" s="561" t="str">
        <f t="shared" ref="R488:R491" si="1193">IF(H488=1,",1","")</f>
        <v>,1</v>
      </c>
      <c r="S488" s="561" t="str">
        <f t="shared" ref="S488:S494" si="1194">IF(AND(H488=2,I488=1,J488="hp",L488=1,M488=2),",-1","")</f>
        <v/>
      </c>
      <c r="T488" s="561" t="str">
        <f t="shared" ref="T488:T494" si="1195">IF(AND(H488=2,I488=1,J488="hp",L488=1,M488=1),",(最大气血-hp)/最大气血*100","")</f>
        <v/>
      </c>
      <c r="U488" s="561" t="str">
        <f t="shared" ref="U488:U494" si="1196">IF(AND(H488=2,I488=1,J488="hp,(hp/气血值)&lt;=0.2",L488=1,M488=3),"气血值*1006","")</f>
        <v/>
      </c>
      <c r="V488" s="561" t="str">
        <f t="shared" ref="V488:V494" si="1197">IF(AND(H488=1,I488=0,J488=0,L488=1,M488=3),"-(hp*0.1)","")</f>
        <v/>
      </c>
    </row>
    <row r="489" spans="1:22" x14ac:dyDescent="0.25">
      <c r="A489" s="561">
        <v>1</v>
      </c>
      <c r="B489" s="561">
        <v>1</v>
      </c>
      <c r="C489" s="561" t="str">
        <f t="shared" si="1191"/>
        <v>逆流十二身缠逆身1</v>
      </c>
      <c r="D489" s="170" t="s">
        <v>322</v>
      </c>
      <c r="E489" s="170" t="s">
        <v>324</v>
      </c>
      <c r="F489" s="170" t="s">
        <v>1465</v>
      </c>
      <c r="G489" s="170">
        <f>VLOOKUP(E489,Sheet3!$C:$AP,40,0)*100+IF(A489=1,0,0)+IF(A489=2,1,0)+IF(A489=3,2,0)+IF(A489=4,3,0)</f>
        <v>301150300</v>
      </c>
      <c r="H489" s="170">
        <v>3</v>
      </c>
      <c r="I489" s="170">
        <v>1</v>
      </c>
      <c r="J489" s="170" t="s">
        <v>1466</v>
      </c>
      <c r="K489" s="170" t="s">
        <v>1467</v>
      </c>
      <c r="L489" s="170">
        <v>2</v>
      </c>
      <c r="M489" s="170">
        <v>1</v>
      </c>
      <c r="N489" s="170" t="str">
        <f t="shared" si="1192"/>
        <v>30115030,1</v>
      </c>
      <c r="O489" s="170">
        <v>0</v>
      </c>
      <c r="P489" s="170">
        <v>-1</v>
      </c>
      <c r="Q489" s="561">
        <f>VLOOKUP(E489,Sheet3!$C:$AP,40,0)*10+IF(B489=1,0,0)+IF(B489=2,1,0)+IF(B489=3,2,0)+IF(B489=4,3,0)</f>
        <v>30115030</v>
      </c>
      <c r="R489" s="561" t="str">
        <f>IF(H489=3,",1","")</f>
        <v>,1</v>
      </c>
      <c r="S489" s="561" t="str">
        <f t="shared" si="1194"/>
        <v/>
      </c>
      <c r="T489" s="561" t="str">
        <f t="shared" si="1195"/>
        <v/>
      </c>
      <c r="U489" s="561" t="str">
        <f t="shared" si="1196"/>
        <v/>
      </c>
      <c r="V489" s="561" t="str">
        <f t="shared" si="1197"/>
        <v/>
      </c>
    </row>
    <row r="490" spans="1:22" x14ac:dyDescent="0.25">
      <c r="A490" s="561">
        <v>1</v>
      </c>
      <c r="B490" s="561">
        <v>1</v>
      </c>
      <c r="C490" s="561" t="str">
        <f t="shared" si="1191"/>
        <v>逆流十二身砺石身1</v>
      </c>
      <c r="D490" s="170" t="s">
        <v>322</v>
      </c>
      <c r="E490" s="170" t="s">
        <v>325</v>
      </c>
      <c r="F490" s="170" t="s">
        <v>1468</v>
      </c>
      <c r="G490" s="170">
        <f>VLOOKUP(E490,Sheet3!$C:$AP,40,0)*100+IF(A490=1,0,0)+IF(A490=2,1,0)+IF(A490=3,2,0)+IF(A490=4,3,0)</f>
        <v>301150400</v>
      </c>
      <c r="H490" s="170">
        <v>1</v>
      </c>
      <c r="I490" s="170">
        <v>0</v>
      </c>
      <c r="J490" s="170">
        <v>0</v>
      </c>
      <c r="K490" s="170"/>
      <c r="L490" s="170">
        <v>1</v>
      </c>
      <c r="M490" s="170">
        <v>1</v>
      </c>
      <c r="N490" s="170" t="str">
        <f t="shared" si="1192"/>
        <v>30115040,1</v>
      </c>
      <c r="O490" s="170">
        <v>0</v>
      </c>
      <c r="P490" s="170">
        <v>-1</v>
      </c>
      <c r="Q490" s="561">
        <f>VLOOKUP(E490,Sheet3!$C:$AP,40,0)*10+IF(B490=1,0,0)+IF(B490=2,1,0)+IF(B490=3,2,0)+IF(B490=4,3,0)</f>
        <v>30115040</v>
      </c>
      <c r="R490" s="561" t="str">
        <f t="shared" si="1193"/>
        <v>,1</v>
      </c>
      <c r="S490" s="561" t="str">
        <f t="shared" si="1194"/>
        <v/>
      </c>
      <c r="T490" s="561" t="str">
        <f t="shared" si="1195"/>
        <v/>
      </c>
      <c r="U490" s="561" t="str">
        <f t="shared" si="1196"/>
        <v/>
      </c>
      <c r="V490" s="561" t="str">
        <f t="shared" si="1197"/>
        <v/>
      </c>
    </row>
    <row r="491" spans="1:22" x14ac:dyDescent="0.25">
      <c r="A491" s="561">
        <v>1</v>
      </c>
      <c r="B491" s="561">
        <v>1</v>
      </c>
      <c r="C491" s="561" t="str">
        <f t="shared" si="1191"/>
        <v>逆流十二身奔流法1</v>
      </c>
      <c r="D491" s="170" t="s">
        <v>322</v>
      </c>
      <c r="E491" s="170" t="s">
        <v>326</v>
      </c>
      <c r="F491" s="170" t="s">
        <v>1464</v>
      </c>
      <c r="G491" s="170">
        <f>VLOOKUP(E491,Sheet3!$C:$AP,40,0)*100+IF(A491=1,0,0)+IF(A491=2,1,0)+IF(A491=3,2,0)+IF(A491=4,3,0)</f>
        <v>301150500</v>
      </c>
      <c r="H491" s="170">
        <v>1</v>
      </c>
      <c r="I491" s="170">
        <v>0</v>
      </c>
      <c r="J491" s="170">
        <v>0</v>
      </c>
      <c r="K491" s="170"/>
      <c r="L491" s="170">
        <v>1</v>
      </c>
      <c r="M491" s="170">
        <v>1</v>
      </c>
      <c r="N491" s="170" t="str">
        <f t="shared" si="1192"/>
        <v>30115050,1</v>
      </c>
      <c r="O491" s="170">
        <v>0</v>
      </c>
      <c r="P491" s="170">
        <v>-1</v>
      </c>
      <c r="Q491" s="561">
        <f>VLOOKUP(E491,Sheet3!$C:$AP,40,0)*10+IF(B491=1,0,0)+IF(B491=2,1,0)+IF(B491=3,2,0)+IF(B491=4,3,0)</f>
        <v>30115050</v>
      </c>
      <c r="R491" s="561" t="str">
        <f t="shared" si="1193"/>
        <v>,1</v>
      </c>
      <c r="S491" s="561" t="str">
        <f t="shared" si="1194"/>
        <v/>
      </c>
      <c r="T491" s="561" t="str">
        <f t="shared" si="1195"/>
        <v/>
      </c>
      <c r="U491" s="561" t="str">
        <f t="shared" si="1196"/>
        <v/>
      </c>
      <c r="V491" s="561" t="str">
        <f t="shared" si="1197"/>
        <v/>
      </c>
    </row>
    <row r="492" spans="1:22" x14ac:dyDescent="0.25">
      <c r="A492" s="561">
        <v>1</v>
      </c>
      <c r="B492" s="561">
        <v>1</v>
      </c>
      <c r="C492" s="561" t="str">
        <f t="shared" si="1191"/>
        <v>逆流十二身立身法1</v>
      </c>
      <c r="D492" s="170" t="s">
        <v>322</v>
      </c>
      <c r="E492" s="170" t="s">
        <v>327</v>
      </c>
      <c r="F492" s="170" t="s">
        <v>1469</v>
      </c>
      <c r="G492" s="170">
        <f>VLOOKUP(E492,Sheet3!$C:$AP,40,0)*100+IF(A492=1,0,0)+IF(A492=2,1,0)+IF(A492=3,2,0)+IF(A492=4,3,0)</f>
        <v>301150600</v>
      </c>
      <c r="H492" s="170">
        <v>1</v>
      </c>
      <c r="I492" s="170">
        <v>0</v>
      </c>
      <c r="J492" s="170">
        <v>0</v>
      </c>
      <c r="K492" s="170"/>
      <c r="L492" s="170">
        <v>1</v>
      </c>
      <c r="M492" s="170">
        <v>1</v>
      </c>
      <c r="N492" s="170" t="str">
        <f t="shared" ref="N492" si="1198">Q492&amp;R492&amp;S492&amp;T492&amp;U492&amp;V492</f>
        <v>30115060,1</v>
      </c>
      <c r="O492" s="170">
        <v>0</v>
      </c>
      <c r="P492" s="170">
        <v>-1</v>
      </c>
      <c r="Q492" s="561">
        <f>VLOOKUP(E492,Sheet3!$C:$AP,40,0)*10+IF(B492=1,0,0)+IF(B492=2,1,0)+IF(B492=3,2,0)+IF(B492=4,3,0)</f>
        <v>30115060</v>
      </c>
      <c r="R492" s="561" t="str">
        <f t="shared" ref="R492" si="1199">IF(H492=1,",1","")</f>
        <v>,1</v>
      </c>
      <c r="S492" s="561" t="str">
        <f t="shared" si="1194"/>
        <v/>
      </c>
      <c r="T492" s="561" t="str">
        <f t="shared" si="1195"/>
        <v/>
      </c>
      <c r="U492" s="561" t="str">
        <f t="shared" si="1196"/>
        <v/>
      </c>
      <c r="V492" s="561" t="str">
        <f t="shared" si="1197"/>
        <v/>
      </c>
    </row>
    <row r="493" spans="1:22" x14ac:dyDescent="0.25">
      <c r="A493" s="561">
        <v>1</v>
      </c>
      <c r="B493" s="561">
        <v>1</v>
      </c>
      <c r="C493" s="561" t="str">
        <f t="shared" si="1191"/>
        <v>逆流十二身千川挂瀑1</v>
      </c>
      <c r="D493" s="170" t="s">
        <v>322</v>
      </c>
      <c r="E493" s="170" t="s">
        <v>328</v>
      </c>
      <c r="F493" s="170" t="s">
        <v>1470</v>
      </c>
      <c r="G493" s="170">
        <f>VLOOKUP(E493,Sheet3!$C:$AP,40,0)*100+IF(A493=1,0,0)+IF(A493=2,1,0)+IF(A493=3,2,0)+IF(A493=4,3,0)</f>
        <v>301150700</v>
      </c>
      <c r="H493" s="170">
        <v>1</v>
      </c>
      <c r="I493" s="170">
        <v>0</v>
      </c>
      <c r="J493" s="170">
        <v>0</v>
      </c>
      <c r="K493" s="170"/>
      <c r="L493" s="170">
        <v>1</v>
      </c>
      <c r="M493" s="170">
        <v>1</v>
      </c>
      <c r="N493" s="170" t="str">
        <f t="shared" si="1192"/>
        <v>30115070,1</v>
      </c>
      <c r="O493" s="170">
        <v>0</v>
      </c>
      <c r="P493" s="170">
        <v>-1</v>
      </c>
      <c r="Q493" s="561">
        <f>VLOOKUP(E493,Sheet3!$C:$AP,40,0)*10+IF(B493=1,0,0)+IF(B493=2,1,0)+IF(B493=3,2,0)+IF(B493=4,3,0)</f>
        <v>30115070</v>
      </c>
      <c r="R493" s="561" t="str">
        <f t="shared" ref="R493" si="1200">IF(H493=1,",1","")</f>
        <v>,1</v>
      </c>
      <c r="S493" s="561" t="str">
        <f t="shared" si="1194"/>
        <v/>
      </c>
      <c r="T493" s="561" t="str">
        <f t="shared" si="1195"/>
        <v/>
      </c>
      <c r="U493" s="561" t="str">
        <f t="shared" si="1196"/>
        <v/>
      </c>
      <c r="V493" s="561" t="str">
        <f t="shared" si="1197"/>
        <v/>
      </c>
    </row>
    <row r="494" spans="1:22" x14ac:dyDescent="0.25">
      <c r="A494" s="561">
        <v>1</v>
      </c>
      <c r="B494" s="561">
        <v>1</v>
      </c>
      <c r="C494" s="561" t="str">
        <f t="shared" si="1191"/>
        <v>逆流十二身涌涡逆洄1</v>
      </c>
      <c r="D494" s="170" t="s">
        <v>322</v>
      </c>
      <c r="E494" s="170" t="s">
        <v>329</v>
      </c>
      <c r="F494" s="170" t="s">
        <v>1471</v>
      </c>
      <c r="G494" s="170">
        <f>VLOOKUP(E494,Sheet3!$C:$AP,40,0)*100+IF(A494=1,0,0)+IF(A494=2,1,0)+IF(A494=3,2,0)+IF(A494=4,3,0)</f>
        <v>301150800</v>
      </c>
      <c r="H494" s="170">
        <v>3</v>
      </c>
      <c r="I494" s="170">
        <v>1</v>
      </c>
      <c r="J494" s="170" t="s">
        <v>1466</v>
      </c>
      <c r="K494" s="170" t="s">
        <v>1467</v>
      </c>
      <c r="L494" s="170">
        <v>2</v>
      </c>
      <c r="M494" s="170">
        <v>1</v>
      </c>
      <c r="N494" s="170" t="str">
        <f t="shared" ref="N494:N499" si="1201">Q494&amp;R494&amp;S494&amp;T494&amp;U494&amp;V494</f>
        <v>30115080,1</v>
      </c>
      <c r="O494" s="170">
        <v>0</v>
      </c>
      <c r="P494" s="170">
        <v>-1</v>
      </c>
      <c r="Q494" s="561">
        <f>VLOOKUP(E494,Sheet3!$C:$AP,40,0)*10+IF(B494=1,0,0)+IF(B494=2,1,0)+IF(B494=3,2,0)+IF(B494=4,3,0)</f>
        <v>30115080</v>
      </c>
      <c r="R494" s="561" t="str">
        <f>IF(H494=3,",1","")</f>
        <v>,1</v>
      </c>
      <c r="S494" s="561" t="str">
        <f t="shared" si="1194"/>
        <v/>
      </c>
      <c r="T494" s="561" t="str">
        <f t="shared" si="1195"/>
        <v/>
      </c>
      <c r="U494" s="561" t="str">
        <f t="shared" si="1196"/>
        <v/>
      </c>
      <c r="V494" s="561" t="str">
        <f t="shared" si="1197"/>
        <v/>
      </c>
    </row>
    <row r="495" spans="1:22" x14ac:dyDescent="0.25">
      <c r="A495" s="561">
        <v>1</v>
      </c>
      <c r="B495" s="561">
        <v>1</v>
      </c>
      <c r="C495" s="561" t="str">
        <f t="shared" ref="C495:C499" si="1202">D495&amp;E495&amp;A495</f>
        <v>逆流十二身涌逆奔1</v>
      </c>
      <c r="D495" s="170" t="s">
        <v>322</v>
      </c>
      <c r="E495" s="170" t="s">
        <v>330</v>
      </c>
      <c r="F495" s="170"/>
      <c r="G495" s="170">
        <f>VLOOKUP(E495,Sheet3!$C:$AP,40,0)*100+IF(A495=1,0,0)+IF(A495=2,1,0)+IF(A495=3,2,0)+IF(A495=4,3,0)</f>
        <v>301150900</v>
      </c>
      <c r="H495" s="170">
        <v>1</v>
      </c>
      <c r="I495" s="170">
        <v>0</v>
      </c>
      <c r="J495" s="170">
        <v>0</v>
      </c>
      <c r="K495" s="170"/>
      <c r="L495" s="170">
        <v>1</v>
      </c>
      <c r="M495" s="170">
        <v>1</v>
      </c>
      <c r="N495" s="170" t="str">
        <f t="shared" si="1201"/>
        <v>30115090,1</v>
      </c>
      <c r="O495" s="170">
        <v>0</v>
      </c>
      <c r="P495" s="170">
        <v>-1</v>
      </c>
      <c r="Q495" s="561">
        <f>VLOOKUP(E495,Sheet3!$C:$AP,40,0)*10+IF(B495=1,0,0)+IF(B495=2,1,0)+IF(B495=3,2,0)+IF(B495=4,3,0)</f>
        <v>30115090</v>
      </c>
      <c r="R495" s="561" t="str">
        <f t="shared" ref="R495:R498" si="1203">IF(H495=1,",1","")</f>
        <v>,1</v>
      </c>
      <c r="S495" s="561" t="str">
        <f t="shared" ref="S495:S499" si="1204">IF(AND(H495=2,I495=1,J495="hp",L495=1,M495=2),",-1","")</f>
        <v/>
      </c>
      <c r="T495" s="561" t="str">
        <f t="shared" ref="T495:T499" si="1205">IF(AND(H495=2,I495=1,J495="hp",L495=1,M495=1),",(最大气血-hp)/最大气血*100","")</f>
        <v/>
      </c>
      <c r="U495" s="561" t="str">
        <f t="shared" ref="U495:U499" si="1206">IF(AND(H495=2,I495=1,J495="hp,(hp/气血值)&lt;=0.2",L495=1,M495=3),"气血值*1006","")</f>
        <v/>
      </c>
      <c r="V495" s="561" t="str">
        <f t="shared" ref="V495:V499" si="1207">IF(AND(H495=1,I495=0,J495=0,L495=1,M495=3),"-(hp*0.1)","")</f>
        <v/>
      </c>
    </row>
    <row r="496" spans="1:22" x14ac:dyDescent="0.25">
      <c r="A496" s="561">
        <v>1</v>
      </c>
      <c r="B496" s="561">
        <v>1</v>
      </c>
      <c r="C496" s="561" t="str">
        <f t="shared" si="1202"/>
        <v>逆流十二身逆法顺流1</v>
      </c>
      <c r="D496" s="170" t="s">
        <v>322</v>
      </c>
      <c r="E496" s="170" t="s">
        <v>1041</v>
      </c>
      <c r="F496" s="170" t="s">
        <v>1464</v>
      </c>
      <c r="G496" s="170">
        <f>VLOOKUP(E496,Sheet3!$C:$AP,40,0)*100+IF(A496=1,0,0)+IF(A496=2,1,0)+IF(A496=3,2,0)+IF(A496=4,3,0)</f>
        <v>301151000</v>
      </c>
      <c r="H496" s="170">
        <v>1</v>
      </c>
      <c r="I496" s="170">
        <v>0</v>
      </c>
      <c r="J496" s="170">
        <v>0</v>
      </c>
      <c r="K496" s="170"/>
      <c r="L496" s="170">
        <v>1</v>
      </c>
      <c r="M496" s="170">
        <v>1</v>
      </c>
      <c r="N496" s="170" t="str">
        <f t="shared" si="1201"/>
        <v>30115100,1</v>
      </c>
      <c r="O496" s="170">
        <v>0</v>
      </c>
      <c r="P496" s="170">
        <v>-1</v>
      </c>
      <c r="Q496" s="561">
        <f>VLOOKUP(E496,Sheet3!$C:$AP,40,0)*10+IF(B496=1,0,0)+IF(B496=2,1,0)+IF(B496=3,2,0)+IF(B496=4,3,0)</f>
        <v>30115100</v>
      </c>
      <c r="R496" s="561" t="str">
        <f t="shared" si="1203"/>
        <v>,1</v>
      </c>
      <c r="S496" s="561" t="str">
        <f t="shared" si="1204"/>
        <v/>
      </c>
      <c r="T496" s="561" t="str">
        <f t="shared" si="1205"/>
        <v/>
      </c>
      <c r="U496" s="561" t="str">
        <f t="shared" si="1206"/>
        <v/>
      </c>
      <c r="V496" s="561" t="str">
        <f t="shared" si="1207"/>
        <v/>
      </c>
    </row>
    <row r="497" spans="1:22" x14ac:dyDescent="0.25">
      <c r="A497" s="561">
        <v>1</v>
      </c>
      <c r="B497" s="561">
        <v>1</v>
      </c>
      <c r="C497" s="561" t="str">
        <f t="shared" si="1202"/>
        <v>逆流十二身百川击石1</v>
      </c>
      <c r="D497" s="170" t="s">
        <v>322</v>
      </c>
      <c r="E497" s="170" t="s">
        <v>1042</v>
      </c>
      <c r="F497" s="170" t="s">
        <v>1472</v>
      </c>
      <c r="G497" s="170">
        <f>VLOOKUP(E497,Sheet3!$C:$AP,40,0)*100+IF(A497=1,0,0)+IF(A497=2,1,0)+IF(A497=3,2,0)+IF(A497=4,3,0)</f>
        <v>301151100</v>
      </c>
      <c r="H497" s="170">
        <v>3</v>
      </c>
      <c r="I497" s="170">
        <v>1</v>
      </c>
      <c r="J497" s="170" t="s">
        <v>1466</v>
      </c>
      <c r="K497" s="170"/>
      <c r="L497" s="170">
        <v>2</v>
      </c>
      <c r="M497" s="170">
        <v>1</v>
      </c>
      <c r="N497" s="170" t="str">
        <f t="shared" si="1201"/>
        <v>30115110,1</v>
      </c>
      <c r="O497" s="170">
        <v>0</v>
      </c>
      <c r="P497" s="170">
        <v>-1</v>
      </c>
      <c r="Q497" s="561">
        <f>VLOOKUP(E497,Sheet3!$C:$AP,40,0)*10+IF(B497=1,0,0)+IF(B497=2,1,0)+IF(B497=3,2,0)+IF(B497=4,3,0)</f>
        <v>30115110</v>
      </c>
      <c r="R497" s="561" t="str">
        <f>IF(H497=3,",1","")</f>
        <v>,1</v>
      </c>
      <c r="S497" s="561" t="str">
        <f t="shared" si="1204"/>
        <v/>
      </c>
      <c r="T497" s="561" t="str">
        <f t="shared" si="1205"/>
        <v/>
      </c>
      <c r="U497" s="561" t="str">
        <f t="shared" si="1206"/>
        <v/>
      </c>
      <c r="V497" s="561" t="str">
        <f t="shared" si="1207"/>
        <v/>
      </c>
    </row>
    <row r="498" spans="1:22" ht="28.8" x14ac:dyDescent="0.25">
      <c r="A498" s="561">
        <v>1</v>
      </c>
      <c r="B498" s="561">
        <v>1</v>
      </c>
      <c r="C498" s="561" t="str">
        <f t="shared" si="1202"/>
        <v>虎贲阵漠玉鞍1</v>
      </c>
      <c r="D498" s="35" t="s">
        <v>331</v>
      </c>
      <c r="E498" s="35" t="s">
        <v>332</v>
      </c>
      <c r="F498" s="717" t="s">
        <v>1473</v>
      </c>
      <c r="G498" s="35">
        <f>VLOOKUP(E498,Sheet3!$C:$AP,40,0)*100+IF(A498=1,0,0)+IF(A498=2,1,0)+IF(A498=3,2,0)+IF(A498=4,3,0)</f>
        <v>301160100</v>
      </c>
      <c r="H498" s="35">
        <v>1</v>
      </c>
      <c r="I498" s="35">
        <v>0</v>
      </c>
      <c r="J498" s="35">
        <v>0</v>
      </c>
      <c r="K498" s="35"/>
      <c r="L498" s="35">
        <v>3</v>
      </c>
      <c r="M498" s="35">
        <v>1</v>
      </c>
      <c r="N498" s="35" t="str">
        <f t="shared" si="1201"/>
        <v>30116010,1</v>
      </c>
      <c r="O498" s="35">
        <v>0</v>
      </c>
      <c r="P498" s="35">
        <v>-1</v>
      </c>
      <c r="Q498" s="561">
        <f>VLOOKUP(E498,Sheet3!$C:$AP,40,0)*10+IF(B498=1,0,0)+IF(B498=2,1,0)+IF(B498=3,2,0)+IF(B498=4,3,0)</f>
        <v>30116010</v>
      </c>
      <c r="R498" s="561" t="str">
        <f t="shared" si="1203"/>
        <v>,1</v>
      </c>
      <c r="S498" s="561" t="str">
        <f t="shared" si="1204"/>
        <v/>
      </c>
      <c r="T498" s="561" t="str">
        <f t="shared" si="1205"/>
        <v/>
      </c>
      <c r="U498" s="561" t="str">
        <f t="shared" si="1206"/>
        <v/>
      </c>
      <c r="V498" s="561" t="str">
        <f t="shared" si="1207"/>
        <v/>
      </c>
    </row>
    <row r="499" spans="1:22" x14ac:dyDescent="0.25">
      <c r="A499" s="561">
        <v>2</v>
      </c>
      <c r="B499" s="561">
        <v>2</v>
      </c>
      <c r="C499" s="561" t="str">
        <f t="shared" si="1202"/>
        <v>虎贲阵漠玉鞍2</v>
      </c>
      <c r="D499" s="35" t="s">
        <v>331</v>
      </c>
      <c r="E499" s="35" t="s">
        <v>332</v>
      </c>
      <c r="F499" s="717" t="s">
        <v>1474</v>
      </c>
      <c r="G499" s="35">
        <f>VLOOKUP(E499,Sheet3!$C:$AP,40,0)*100+IF(A499=1,0,0)+IF(A499=2,1,0)+IF(A499=3,2,0)+IF(A499=4,3,0)</f>
        <v>301160101</v>
      </c>
      <c r="H499" s="35">
        <v>8</v>
      </c>
      <c r="I499" s="35">
        <v>1</v>
      </c>
      <c r="J499" s="35">
        <v>3011601</v>
      </c>
      <c r="K499" s="35"/>
      <c r="L499" s="35">
        <v>1</v>
      </c>
      <c r="M499" s="35">
        <v>1</v>
      </c>
      <c r="N499" s="35" t="str">
        <f t="shared" si="1201"/>
        <v>30116011,1</v>
      </c>
      <c r="O499" s="35">
        <v>0</v>
      </c>
      <c r="P499" s="35">
        <v>-1</v>
      </c>
      <c r="Q499" s="561">
        <f>VLOOKUP(E499,Sheet3!$C:$AP,40,0)*10+IF(B499=1,0,0)+IF(B499=2,1,0)+IF(B499=3,2,0)+IF(B499=4,3,0)</f>
        <v>30116011</v>
      </c>
      <c r="R499" s="561" t="str">
        <f t="shared" ref="R499:R503" si="1208">IF(H499=8,",1","")</f>
        <v>,1</v>
      </c>
      <c r="S499" s="561" t="str">
        <f t="shared" si="1204"/>
        <v/>
      </c>
      <c r="T499" s="561" t="str">
        <f t="shared" si="1205"/>
        <v/>
      </c>
      <c r="U499" s="561" t="str">
        <f t="shared" si="1206"/>
        <v/>
      </c>
      <c r="V499" s="561" t="str">
        <f t="shared" si="1207"/>
        <v/>
      </c>
    </row>
    <row r="500" spans="1:22" x14ac:dyDescent="0.25">
      <c r="A500" s="561">
        <v>1</v>
      </c>
      <c r="B500" s="561">
        <v>1</v>
      </c>
      <c r="C500" s="561" t="str">
        <f t="shared" ref="C500:C504" si="1209">D500&amp;E500&amp;A500</f>
        <v>虎贲阵踏蒺藜1</v>
      </c>
      <c r="D500" s="35" t="s">
        <v>331</v>
      </c>
      <c r="E500" s="35" t="s">
        <v>333</v>
      </c>
      <c r="F500" s="35" t="s">
        <v>1475</v>
      </c>
      <c r="G500" s="35">
        <f>VLOOKUP(E500,Sheet3!$C:$AP,40,0)*100+IF(A500=1,0,0)+IF(A500=2,1,0)+IF(A500=3,2,0)+IF(A500=4,3,0)</f>
        <v>301160200</v>
      </c>
      <c r="H500" s="35">
        <v>1</v>
      </c>
      <c r="I500" s="35">
        <v>0</v>
      </c>
      <c r="J500" s="35">
        <v>0</v>
      </c>
      <c r="K500" s="35"/>
      <c r="L500" s="35">
        <v>3</v>
      </c>
      <c r="M500" s="35">
        <v>1</v>
      </c>
      <c r="N500" s="35" t="str">
        <f t="shared" ref="N500:N504" si="1210">Q500&amp;R500&amp;S500&amp;T500&amp;U500&amp;V500</f>
        <v>30116020,1</v>
      </c>
      <c r="O500" s="35">
        <v>0</v>
      </c>
      <c r="P500" s="35">
        <v>-1</v>
      </c>
      <c r="Q500" s="561">
        <f>VLOOKUP(E500,Sheet3!$C:$AP,40,0)*10+IF(B500=1,0,0)+IF(B500=2,1,0)+IF(B500=3,2,0)+IF(B500=4,3,0)</f>
        <v>30116020</v>
      </c>
      <c r="R500" s="561" t="str">
        <f t="shared" ref="R500:R504" si="1211">IF(H500=1,",1","")</f>
        <v>,1</v>
      </c>
      <c r="S500" s="561" t="str">
        <f t="shared" ref="S500:S504" si="1212">IF(AND(H500=2,I500=1,J500="hp",L500=1,M500=2),",-1","")</f>
        <v/>
      </c>
      <c r="T500" s="561" t="str">
        <f t="shared" ref="T500:T504" si="1213">IF(AND(H500=2,I500=1,J500="hp",L500=1,M500=1),",(最大气血-hp)/最大气血*100","")</f>
        <v/>
      </c>
      <c r="U500" s="561" t="str">
        <f t="shared" ref="U500:U504" si="1214">IF(AND(H500=2,I500=1,J500="hp,(hp/气血值)&lt;=0.2",L500=1,M500=3),"气血值*1006","")</f>
        <v/>
      </c>
      <c r="V500" s="561" t="str">
        <f t="shared" ref="V500:V504" si="1215">IF(AND(H500=1,I500=0,J500=0,L500=1,M500=3),"-(hp*0.1)","")</f>
        <v/>
      </c>
    </row>
    <row r="501" spans="1:22" x14ac:dyDescent="0.25">
      <c r="A501" s="561">
        <v>1</v>
      </c>
      <c r="B501" s="561">
        <v>1</v>
      </c>
      <c r="C501" s="561" t="str">
        <f t="shared" si="1209"/>
        <v>虎贲阵击锐师1</v>
      </c>
      <c r="D501" s="35" t="s">
        <v>331</v>
      </c>
      <c r="E501" s="35" t="s">
        <v>334</v>
      </c>
      <c r="F501" s="35" t="s">
        <v>1476</v>
      </c>
      <c r="G501" s="35">
        <f>VLOOKUP(E501,Sheet3!$C:$AP,40,0)*100+IF(A501=1,0,0)+IF(A501=2,1,0)+IF(A501=3,2,0)+IF(A501=4,3,0)</f>
        <v>301160300</v>
      </c>
      <c r="H501" s="35">
        <v>1</v>
      </c>
      <c r="I501" s="35">
        <v>0</v>
      </c>
      <c r="J501" s="35">
        <v>0</v>
      </c>
      <c r="K501" s="35"/>
      <c r="L501" s="35">
        <v>1</v>
      </c>
      <c r="M501" s="35">
        <v>1</v>
      </c>
      <c r="N501" s="35" t="str">
        <f t="shared" si="1210"/>
        <v>30116030,1</v>
      </c>
      <c r="O501" s="35">
        <v>0</v>
      </c>
      <c r="P501" s="35">
        <v>-1</v>
      </c>
      <c r="Q501" s="561">
        <f>VLOOKUP(E501,Sheet3!$C:$AP,40,0)*10+IF(B501=1,0,0)+IF(B501=2,1,0)+IF(B501=3,2,0)+IF(B501=4,3,0)</f>
        <v>30116030</v>
      </c>
      <c r="R501" s="561" t="str">
        <f t="shared" si="1211"/>
        <v>,1</v>
      </c>
      <c r="S501" s="561" t="str">
        <f t="shared" si="1212"/>
        <v/>
      </c>
      <c r="T501" s="561" t="str">
        <f t="shared" si="1213"/>
        <v/>
      </c>
      <c r="U501" s="561" t="str">
        <f t="shared" si="1214"/>
        <v/>
      </c>
      <c r="V501" s="561" t="str">
        <f t="shared" si="1215"/>
        <v/>
      </c>
    </row>
    <row r="502" spans="1:22" x14ac:dyDescent="0.25">
      <c r="A502" s="561">
        <v>1</v>
      </c>
      <c r="B502" s="561">
        <v>1</v>
      </c>
      <c r="C502" s="561" t="str">
        <f t="shared" si="1209"/>
        <v>虎贲阵绕龙城1</v>
      </c>
      <c r="D502" s="35" t="s">
        <v>331</v>
      </c>
      <c r="E502" s="35" t="s">
        <v>335</v>
      </c>
      <c r="F502" s="35" t="s">
        <v>1477</v>
      </c>
      <c r="G502" s="35">
        <f>VLOOKUP(E502,Sheet3!$C:$AP,40,0)*100+IF(A502=1,0,0)+IF(A502=2,1,0)+IF(A502=3,2,0)+IF(A502=4,3,0)</f>
        <v>301160400</v>
      </c>
      <c r="H502" s="35">
        <v>1</v>
      </c>
      <c r="I502" s="35">
        <v>0</v>
      </c>
      <c r="J502" s="35">
        <v>0</v>
      </c>
      <c r="K502" s="35"/>
      <c r="L502" s="35">
        <v>1</v>
      </c>
      <c r="M502" s="35">
        <v>1</v>
      </c>
      <c r="N502" s="35" t="str">
        <f t="shared" si="1210"/>
        <v>30116040,1</v>
      </c>
      <c r="O502" s="35">
        <v>0</v>
      </c>
      <c r="P502" s="35">
        <v>-1</v>
      </c>
      <c r="Q502" s="561">
        <f>VLOOKUP(E502,Sheet3!$C:$AP,40,0)*10+IF(B502=1,0,0)+IF(B502=2,1,0)+IF(B502=3,2,0)+IF(B502=4,3,0)</f>
        <v>30116040</v>
      </c>
      <c r="R502" s="561" t="str">
        <f t="shared" si="1211"/>
        <v>,1</v>
      </c>
      <c r="S502" s="561" t="str">
        <f t="shared" si="1212"/>
        <v/>
      </c>
      <c r="T502" s="561" t="str">
        <f t="shared" si="1213"/>
        <v/>
      </c>
      <c r="U502" s="561" t="str">
        <f t="shared" si="1214"/>
        <v/>
      </c>
      <c r="V502" s="561" t="str">
        <f t="shared" si="1215"/>
        <v/>
      </c>
    </row>
    <row r="503" spans="1:22" x14ac:dyDescent="0.25">
      <c r="A503" s="561">
        <v>2</v>
      </c>
      <c r="B503" s="561">
        <v>2</v>
      </c>
      <c r="C503" s="561" t="str">
        <f t="shared" si="1209"/>
        <v>虎贲阵绕龙城2</v>
      </c>
      <c r="D503" s="35" t="s">
        <v>331</v>
      </c>
      <c r="E503" s="35" t="s">
        <v>335</v>
      </c>
      <c r="F503" s="35" t="s">
        <v>1478</v>
      </c>
      <c r="G503" s="35">
        <f>VLOOKUP(E503,Sheet3!$C:$AP,40,0)*100+IF(A503=1,0,0)+IF(A503=2,1,0)+IF(A503=3,2,0)+IF(A503=4,3,0)</f>
        <v>301160401</v>
      </c>
      <c r="H503" s="35">
        <v>8</v>
      </c>
      <c r="I503" s="35">
        <v>1</v>
      </c>
      <c r="J503" s="35">
        <v>3011601</v>
      </c>
      <c r="K503" s="35"/>
      <c r="L503" s="35">
        <v>1</v>
      </c>
      <c r="M503" s="35">
        <v>1</v>
      </c>
      <c r="N503" s="35" t="s">
        <v>1479</v>
      </c>
      <c r="O503" s="35">
        <v>0</v>
      </c>
      <c r="P503" s="35">
        <v>-1</v>
      </c>
      <c r="Q503" s="561">
        <f>VLOOKUP(E503,Sheet3!$C:$AP,40,0)*10+IF(B503=1,0,0)+IF(B503=2,1,0)+IF(B503=3,2,0)+IF(B503=4,3,0)</f>
        <v>30116041</v>
      </c>
      <c r="R503" s="561" t="str">
        <f t="shared" si="1208"/>
        <v>,1</v>
      </c>
      <c r="S503" s="561" t="str">
        <f t="shared" si="1212"/>
        <v/>
      </c>
      <c r="T503" s="561" t="str">
        <f t="shared" si="1213"/>
        <v/>
      </c>
      <c r="U503" s="561" t="str">
        <f t="shared" si="1214"/>
        <v/>
      </c>
      <c r="V503" s="561" t="str">
        <f t="shared" si="1215"/>
        <v/>
      </c>
    </row>
    <row r="504" spans="1:22" x14ac:dyDescent="0.25">
      <c r="A504" s="561">
        <v>2</v>
      </c>
      <c r="B504" s="561">
        <v>2</v>
      </c>
      <c r="C504" s="561" t="str">
        <f t="shared" si="1209"/>
        <v>虎贲阵绕龙城2</v>
      </c>
      <c r="D504" s="35" t="s">
        <v>331</v>
      </c>
      <c r="E504" s="35" t="s">
        <v>335</v>
      </c>
      <c r="F504" s="35" t="s">
        <v>1480</v>
      </c>
      <c r="G504" s="35">
        <f>VLOOKUP(E504,Sheet3!$C:$AP,40,0)*100+IF(A504=1,0,0)+IF(A504=2,1,0)+IF(A504=3,2,0)+IF(A504=4,3,0)</f>
        <v>301160401</v>
      </c>
      <c r="H504" s="35">
        <v>1</v>
      </c>
      <c r="I504" s="35">
        <v>0</v>
      </c>
      <c r="J504" s="35">
        <v>0</v>
      </c>
      <c r="K504" s="35"/>
      <c r="L504" s="35">
        <v>1</v>
      </c>
      <c r="M504" s="35">
        <v>1</v>
      </c>
      <c r="N504" s="35" t="str">
        <f t="shared" si="1210"/>
        <v>30116041,1</v>
      </c>
      <c r="O504" s="35">
        <v>0</v>
      </c>
      <c r="P504" s="35">
        <v>-1</v>
      </c>
      <c r="Q504" s="561">
        <f>VLOOKUP(E504,Sheet3!$C:$AP,40,0)*10+IF(B504=1,0,0)+IF(B504=2,1,0)+IF(B504=3,2,0)+IF(B504=4,3,0)</f>
        <v>30116041</v>
      </c>
      <c r="R504" s="561" t="str">
        <f t="shared" si="1211"/>
        <v>,1</v>
      </c>
      <c r="S504" s="561" t="str">
        <f t="shared" si="1212"/>
        <v/>
      </c>
      <c r="T504" s="561" t="str">
        <f t="shared" si="1213"/>
        <v/>
      </c>
      <c r="U504" s="561" t="str">
        <f t="shared" si="1214"/>
        <v/>
      </c>
      <c r="V504" s="561" t="str">
        <f t="shared" si="1215"/>
        <v/>
      </c>
    </row>
    <row r="505" spans="1:22" x14ac:dyDescent="0.25">
      <c r="A505" s="561">
        <v>1</v>
      </c>
      <c r="B505" s="561">
        <v>1</v>
      </c>
      <c r="C505" s="561" t="str">
        <f t="shared" ref="C505:C510" si="1216">D505&amp;E505&amp;A505</f>
        <v>虎贲阵勒胡马1</v>
      </c>
      <c r="D505" s="35" t="s">
        <v>331</v>
      </c>
      <c r="E505" s="35" t="s">
        <v>336</v>
      </c>
      <c r="F505" s="35" t="s">
        <v>1481</v>
      </c>
      <c r="G505" s="35">
        <f>VLOOKUP(E505,Sheet3!$C:$AP,40,0)*100+IF(A505=1,0,0)+IF(A505=2,1,0)+IF(A505=3,2,0)+IF(A505=4,3,0)</f>
        <v>301160500</v>
      </c>
      <c r="H505" s="35">
        <v>8</v>
      </c>
      <c r="I505" s="35">
        <v>1</v>
      </c>
      <c r="J505" s="35">
        <v>1030201</v>
      </c>
      <c r="K505" s="35"/>
      <c r="L505" s="35">
        <v>1</v>
      </c>
      <c r="M505" s="35">
        <v>1</v>
      </c>
      <c r="N505" s="35" t="str">
        <f t="shared" ref="N505:N516" si="1217">Q505&amp;R505&amp;S505&amp;T505&amp;U505&amp;V505</f>
        <v>30116050,1</v>
      </c>
      <c r="O505" s="35">
        <v>0</v>
      </c>
      <c r="P505" s="35">
        <v>-1</v>
      </c>
      <c r="Q505" s="561">
        <f>VLOOKUP(E505,Sheet3!$C:$AP,40,0)*10+IF(B505=1,0,0)+IF(B505=2,1,0)+IF(B505=3,2,0)+IF(B505=4,3,0)</f>
        <v>30116050</v>
      </c>
      <c r="R505" s="561" t="str">
        <f>IF(H505=8,",1","")</f>
        <v>,1</v>
      </c>
      <c r="S505" s="561" t="str">
        <f t="shared" ref="S505:S510" si="1218">IF(AND(H505=2,I505=1,J505="hp",L505=1,M505=2),",-1","")</f>
        <v/>
      </c>
      <c r="T505" s="561" t="str">
        <f t="shared" ref="T505:T510" si="1219">IF(AND(H505=2,I505=1,J505="hp",L505=1,M505=1),",(最大气血-hp)/最大气血*100","")</f>
        <v/>
      </c>
      <c r="U505" s="561" t="str">
        <f t="shared" ref="U505:U510" si="1220">IF(AND(H505=2,I505=1,J505="hp,(hp/气血值)&lt;=0.2",L505=1,M505=3),"气血值*1006","")</f>
        <v/>
      </c>
      <c r="V505" s="561" t="str">
        <f t="shared" ref="V505:V510" si="1221">IF(AND(H505=1,I505=0,J505=0,L505=1,M505=3),"-(hp*0.1)","")</f>
        <v/>
      </c>
    </row>
    <row r="506" spans="1:22" x14ac:dyDescent="0.25">
      <c r="A506" s="561">
        <v>2</v>
      </c>
      <c r="B506" s="561">
        <v>1</v>
      </c>
      <c r="C506" s="561" t="str">
        <f t="shared" si="1216"/>
        <v>虎贲阵勒胡马2</v>
      </c>
      <c r="D506" s="35" t="s">
        <v>331</v>
      </c>
      <c r="E506" s="35" t="s">
        <v>336</v>
      </c>
      <c r="F506" s="35" t="s">
        <v>1482</v>
      </c>
      <c r="G506" s="35">
        <f>VLOOKUP(E506,Sheet3!$C:$AP,40,0)*100+IF(A506=1,0,0)+IF(A506=2,1,0)+IF(A506=3,2,0)+IF(A506=4,3,0)</f>
        <v>301160501</v>
      </c>
      <c r="H506" s="35">
        <v>8</v>
      </c>
      <c r="I506" s="35">
        <v>1</v>
      </c>
      <c r="J506" s="35">
        <v>1030203</v>
      </c>
      <c r="K506" s="35"/>
      <c r="L506" s="35">
        <v>1</v>
      </c>
      <c r="M506" s="35">
        <v>1</v>
      </c>
      <c r="N506" s="35" t="str">
        <f t="shared" si="1217"/>
        <v>30116050,1</v>
      </c>
      <c r="O506" s="35">
        <v>0</v>
      </c>
      <c r="P506" s="35">
        <v>-1</v>
      </c>
      <c r="Q506" s="561">
        <f>VLOOKUP(E506,Sheet3!$C:$AP,40,0)*10+IF(B506=1,0,0)+IF(B506=2,1,0)+IF(B506=3,2,0)+IF(B506=4,3,0)</f>
        <v>30116050</v>
      </c>
      <c r="R506" s="561" t="str">
        <f t="shared" ref="R506:R510" si="1222">IF(H506=8,",1","")</f>
        <v>,1</v>
      </c>
      <c r="S506" s="561" t="str">
        <f t="shared" si="1218"/>
        <v/>
      </c>
      <c r="T506" s="561" t="str">
        <f t="shared" si="1219"/>
        <v/>
      </c>
      <c r="U506" s="561" t="str">
        <f t="shared" si="1220"/>
        <v/>
      </c>
      <c r="V506" s="561" t="str">
        <f t="shared" si="1221"/>
        <v/>
      </c>
    </row>
    <row r="507" spans="1:22" x14ac:dyDescent="0.25">
      <c r="A507" s="561">
        <v>3</v>
      </c>
      <c r="B507" s="561">
        <v>1</v>
      </c>
      <c r="C507" s="561" t="str">
        <f t="shared" si="1216"/>
        <v>虎贲阵勒胡马3</v>
      </c>
      <c r="D507" s="35" t="s">
        <v>331</v>
      </c>
      <c r="E507" s="35" t="s">
        <v>336</v>
      </c>
      <c r="F507" s="35" t="s">
        <v>1483</v>
      </c>
      <c r="G507" s="35">
        <f>VLOOKUP(E507,Sheet3!$C:$AP,40,0)*100+IF(A507=1,0,0)+IF(A507=2,1,0)+IF(A507=3,2,0)+IF(A507=4,3,0)</f>
        <v>301160502</v>
      </c>
      <c r="H507" s="35">
        <v>8</v>
      </c>
      <c r="I507" s="35">
        <v>1</v>
      </c>
      <c r="J507" s="35">
        <v>1030205</v>
      </c>
      <c r="K507" s="35"/>
      <c r="L507" s="35">
        <v>1</v>
      </c>
      <c r="M507" s="35">
        <v>1</v>
      </c>
      <c r="N507" s="35" t="str">
        <f t="shared" si="1217"/>
        <v>30116050,1</v>
      </c>
      <c r="O507" s="35">
        <v>0</v>
      </c>
      <c r="P507" s="35">
        <v>-1</v>
      </c>
      <c r="Q507" s="561">
        <f>VLOOKUP(E507,Sheet3!$C:$AP,40,0)*10+IF(B507=1,0,0)+IF(B507=2,1,0)+IF(B507=3,2,0)+IF(B507=4,3,0)</f>
        <v>30116050</v>
      </c>
      <c r="R507" s="561" t="str">
        <f t="shared" si="1222"/>
        <v>,1</v>
      </c>
      <c r="S507" s="561" t="str">
        <f t="shared" si="1218"/>
        <v/>
      </c>
      <c r="T507" s="561" t="str">
        <f t="shared" si="1219"/>
        <v/>
      </c>
      <c r="U507" s="561" t="str">
        <f t="shared" si="1220"/>
        <v/>
      </c>
      <c r="V507" s="561" t="str">
        <f t="shared" si="1221"/>
        <v/>
      </c>
    </row>
    <row r="508" spans="1:22" x14ac:dyDescent="0.25">
      <c r="A508" s="561">
        <v>4</v>
      </c>
      <c r="B508" s="561">
        <v>1</v>
      </c>
      <c r="C508" s="561" t="str">
        <f t="shared" si="1216"/>
        <v>虎贲阵勒胡马4</v>
      </c>
      <c r="D508" s="35" t="s">
        <v>331</v>
      </c>
      <c r="E508" s="35" t="s">
        <v>336</v>
      </c>
      <c r="F508" s="35" t="s">
        <v>1484</v>
      </c>
      <c r="G508" s="35">
        <f>VLOOKUP(E508,Sheet3!$C:$AP,40,0)*100+IF(A508=1,0,0)+IF(A508=2,1,0)+IF(A508=3,2,0)+IF(A508=4,3,0)</f>
        <v>301160503</v>
      </c>
      <c r="H508" s="35">
        <v>8</v>
      </c>
      <c r="I508" s="35">
        <v>1</v>
      </c>
      <c r="J508" s="35">
        <v>1040401</v>
      </c>
      <c r="K508" s="35"/>
      <c r="L508" s="35">
        <v>1</v>
      </c>
      <c r="M508" s="35">
        <v>1</v>
      </c>
      <c r="N508" s="35" t="str">
        <f t="shared" si="1217"/>
        <v>30116050,1</v>
      </c>
      <c r="O508" s="35">
        <v>0</v>
      </c>
      <c r="P508" s="35">
        <v>-1</v>
      </c>
      <c r="Q508" s="561">
        <f>VLOOKUP(E508,Sheet3!$C:$AP,40,0)*10+IF(B508=1,0,0)+IF(B508=2,1,0)+IF(B508=3,2,0)+IF(B508=4,3,0)</f>
        <v>30116050</v>
      </c>
      <c r="R508" s="561" t="str">
        <f t="shared" si="1222"/>
        <v>,1</v>
      </c>
      <c r="S508" s="561" t="str">
        <f t="shared" si="1218"/>
        <v/>
      </c>
      <c r="T508" s="561" t="str">
        <f t="shared" si="1219"/>
        <v/>
      </c>
      <c r="U508" s="561" t="str">
        <f t="shared" si="1220"/>
        <v/>
      </c>
      <c r="V508" s="561" t="str">
        <f t="shared" si="1221"/>
        <v/>
      </c>
    </row>
    <row r="509" spans="1:22" x14ac:dyDescent="0.25">
      <c r="A509" s="561">
        <v>5</v>
      </c>
      <c r="B509" s="561">
        <v>1</v>
      </c>
      <c r="C509" s="561" t="str">
        <f t="shared" si="1216"/>
        <v>虎贲阵勒胡马5</v>
      </c>
      <c r="D509" s="35" t="s">
        <v>331</v>
      </c>
      <c r="E509" s="35" t="s">
        <v>336</v>
      </c>
      <c r="F509" s="35" t="s">
        <v>1485</v>
      </c>
      <c r="G509" s="35">
        <v>301160504</v>
      </c>
      <c r="H509" s="35">
        <v>8</v>
      </c>
      <c r="I509" s="35">
        <v>1</v>
      </c>
      <c r="J509" s="35">
        <v>1040403</v>
      </c>
      <c r="K509" s="35"/>
      <c r="L509" s="35">
        <v>1</v>
      </c>
      <c r="M509" s="35">
        <v>1</v>
      </c>
      <c r="N509" s="35" t="str">
        <f t="shared" si="1217"/>
        <v>30116050,1</v>
      </c>
      <c r="O509" s="35">
        <v>0</v>
      </c>
      <c r="P509" s="35">
        <v>-1</v>
      </c>
      <c r="Q509" s="561">
        <f>VLOOKUP(E509,Sheet3!$C:$AP,40,0)*10+IF(B509=1,0,0)+IF(B509=2,1,0)+IF(B509=3,2,0)+IF(B509=4,3,0)</f>
        <v>30116050</v>
      </c>
      <c r="R509" s="561" t="str">
        <f t="shared" si="1222"/>
        <v>,1</v>
      </c>
      <c r="S509" s="561" t="str">
        <f t="shared" si="1218"/>
        <v/>
      </c>
      <c r="T509" s="561" t="str">
        <f t="shared" si="1219"/>
        <v/>
      </c>
      <c r="U509" s="561" t="str">
        <f t="shared" si="1220"/>
        <v/>
      </c>
      <c r="V509" s="561" t="str">
        <f t="shared" si="1221"/>
        <v/>
      </c>
    </row>
    <row r="510" spans="1:22" x14ac:dyDescent="0.25">
      <c r="A510" s="561">
        <v>6</v>
      </c>
      <c r="B510" s="561">
        <v>1</v>
      </c>
      <c r="C510" s="561" t="str">
        <f t="shared" si="1216"/>
        <v>虎贲阵勒胡马6</v>
      </c>
      <c r="D510" s="35" t="s">
        <v>331</v>
      </c>
      <c r="E510" s="35" t="s">
        <v>336</v>
      </c>
      <c r="F510" s="35" t="s">
        <v>1486</v>
      </c>
      <c r="G510" s="35">
        <v>301160505</v>
      </c>
      <c r="H510" s="35">
        <v>8</v>
      </c>
      <c r="I510" s="35">
        <v>1</v>
      </c>
      <c r="J510" s="35">
        <v>1040405</v>
      </c>
      <c r="K510" s="35"/>
      <c r="L510" s="35">
        <v>1</v>
      </c>
      <c r="M510" s="35">
        <v>1</v>
      </c>
      <c r="N510" s="35" t="str">
        <f t="shared" si="1217"/>
        <v>30116050,1</v>
      </c>
      <c r="O510" s="35">
        <v>0</v>
      </c>
      <c r="P510" s="35">
        <v>-1</v>
      </c>
      <c r="Q510" s="561">
        <f>VLOOKUP(E510,Sheet3!$C:$AP,40,0)*10+IF(B510=1,0,0)+IF(B510=2,1,0)+IF(B510=3,2,0)+IF(B510=4,3,0)</f>
        <v>30116050</v>
      </c>
      <c r="R510" s="561" t="str">
        <f t="shared" si="1222"/>
        <v>,1</v>
      </c>
      <c r="S510" s="561" t="str">
        <f t="shared" si="1218"/>
        <v/>
      </c>
      <c r="T510" s="561" t="str">
        <f t="shared" si="1219"/>
        <v/>
      </c>
      <c r="U510" s="561" t="str">
        <f t="shared" si="1220"/>
        <v/>
      </c>
      <c r="V510" s="561" t="str">
        <f t="shared" si="1221"/>
        <v/>
      </c>
    </row>
    <row r="511" spans="1:22" x14ac:dyDescent="0.25">
      <c r="A511" s="561">
        <v>1</v>
      </c>
      <c r="B511" s="561">
        <v>1</v>
      </c>
      <c r="C511" s="561" t="str">
        <f t="shared" ref="C511:C516" si="1223">D511&amp;E511&amp;A511</f>
        <v>虎贲阵夜渡江1</v>
      </c>
      <c r="D511" s="35" t="s">
        <v>331</v>
      </c>
      <c r="E511" s="35" t="s">
        <v>337</v>
      </c>
      <c r="F511" s="35" t="s">
        <v>1487</v>
      </c>
      <c r="G511" s="35">
        <f>VLOOKUP(E511,Sheet3!$C:$AP,40,0)*100+IF(A511=1,0,0)+IF(A511=2,1,0)+IF(A511=3,2,0)+IF(A511=4,3,0)</f>
        <v>301160600</v>
      </c>
      <c r="H511" s="35">
        <v>3</v>
      </c>
      <c r="I511" s="35">
        <v>1</v>
      </c>
      <c r="J511" s="35" t="s">
        <v>1488</v>
      </c>
      <c r="K511" s="35" t="s">
        <v>1489</v>
      </c>
      <c r="L511" s="35">
        <v>3</v>
      </c>
      <c r="M511" s="35">
        <v>1</v>
      </c>
      <c r="N511" s="35" t="str">
        <f t="shared" si="1217"/>
        <v>30116060,1</v>
      </c>
      <c r="O511" s="35">
        <v>0</v>
      </c>
      <c r="P511" s="35">
        <v>-1</v>
      </c>
      <c r="Q511" s="561">
        <f>VLOOKUP(E511,Sheet3!$C:$AP,40,0)*10+IF(B511=1,0,0)+IF(B511=2,1,0)+IF(B511=3,2,0)+IF(B511=4,3,0)</f>
        <v>30116060</v>
      </c>
      <c r="R511" s="561" t="str">
        <f t="shared" ref="R511:R516" si="1224">IF(H511=3,",1","")</f>
        <v>,1</v>
      </c>
      <c r="S511" s="561" t="str">
        <f t="shared" ref="S511:S516" si="1225">IF(AND(H511=2,I511=1,J511="hp",L511=1,M511=2),",-1","")</f>
        <v/>
      </c>
      <c r="T511" s="561" t="str">
        <f t="shared" ref="T511:T516" si="1226">IF(AND(H511=2,I511=1,J511="hp",L511=1,M511=1),",(最大气血-hp)/最大气血*100","")</f>
        <v/>
      </c>
      <c r="U511" s="561" t="str">
        <f t="shared" ref="U511:U516" si="1227">IF(AND(H511=2,I511=1,J511="hp,(hp/气血值)&lt;=0.2",L511=1,M511=3),"气血值*1006","")</f>
        <v/>
      </c>
      <c r="V511" s="561" t="str">
        <f t="shared" ref="V511:V516" si="1228">IF(AND(H511=1,I511=0,J511=0,L511=1,M511=3),"-(hp*0.1)","")</f>
        <v/>
      </c>
    </row>
    <row r="512" spans="1:22" x14ac:dyDescent="0.25">
      <c r="A512" s="561">
        <v>2</v>
      </c>
      <c r="B512" s="561">
        <v>1</v>
      </c>
      <c r="C512" s="561" t="str">
        <f t="shared" si="1223"/>
        <v>虎贲阵夜渡江2</v>
      </c>
      <c r="D512" s="35" t="s">
        <v>331</v>
      </c>
      <c r="E512" s="35" t="s">
        <v>337</v>
      </c>
      <c r="F512" s="35" t="s">
        <v>1490</v>
      </c>
      <c r="G512" s="35">
        <f>VLOOKUP(E512,Sheet3!$C:$AP,40,0)*100+IF(A512=1,0,0)+IF(A512=2,1,0)+IF(A512=3,2,0)+IF(A512=4,3,0)</f>
        <v>301160601</v>
      </c>
      <c r="H512" s="35">
        <v>3</v>
      </c>
      <c r="I512" s="35">
        <v>1</v>
      </c>
      <c r="J512" s="35" t="s">
        <v>1488</v>
      </c>
      <c r="K512" s="35" t="s">
        <v>1491</v>
      </c>
      <c r="L512" s="35">
        <v>3</v>
      </c>
      <c r="M512" s="35">
        <v>1</v>
      </c>
      <c r="N512" s="35" t="str">
        <f t="shared" si="1217"/>
        <v>30116060,1</v>
      </c>
      <c r="O512" s="35">
        <v>0</v>
      </c>
      <c r="P512" s="35">
        <v>-1</v>
      </c>
      <c r="Q512" s="561">
        <f>VLOOKUP(E512,Sheet3!$C:$AP,40,0)*10+IF(B512=1,0,0)+IF(B512=2,1,0)+IF(B512=3,2,0)+IF(B512=4,3,0)</f>
        <v>30116060</v>
      </c>
      <c r="R512" s="561" t="str">
        <f t="shared" si="1224"/>
        <v>,1</v>
      </c>
      <c r="S512" s="561" t="str">
        <f t="shared" si="1225"/>
        <v/>
      </c>
      <c r="T512" s="561" t="str">
        <f t="shared" si="1226"/>
        <v/>
      </c>
      <c r="U512" s="561" t="str">
        <f t="shared" si="1227"/>
        <v/>
      </c>
      <c r="V512" s="561" t="str">
        <f t="shared" si="1228"/>
        <v/>
      </c>
    </row>
    <row r="513" spans="1:22" x14ac:dyDescent="0.25">
      <c r="A513" s="561">
        <v>3</v>
      </c>
      <c r="B513" s="561">
        <v>1</v>
      </c>
      <c r="C513" s="561" t="str">
        <f t="shared" si="1223"/>
        <v>虎贲阵夜渡江3</v>
      </c>
      <c r="D513" s="35" t="s">
        <v>331</v>
      </c>
      <c r="E513" s="35" t="s">
        <v>337</v>
      </c>
      <c r="F513" s="35" t="s">
        <v>1492</v>
      </c>
      <c r="G513" s="35">
        <f>VLOOKUP(E513,Sheet3!$C:$AP,40,0)*100+IF(A513=1,0,0)+IF(A513=2,1,0)+IF(A513=3,2,0)+IF(A513=4,3,0)</f>
        <v>301160602</v>
      </c>
      <c r="H513" s="35">
        <v>3</v>
      </c>
      <c r="I513" s="35">
        <v>1</v>
      </c>
      <c r="J513" s="35" t="s">
        <v>1488</v>
      </c>
      <c r="K513" s="35" t="s">
        <v>1493</v>
      </c>
      <c r="L513" s="35">
        <v>3</v>
      </c>
      <c r="M513" s="35">
        <v>1</v>
      </c>
      <c r="N513" s="35" t="str">
        <f t="shared" si="1217"/>
        <v>30116060,1</v>
      </c>
      <c r="O513" s="35">
        <v>0</v>
      </c>
      <c r="P513" s="35">
        <v>-1</v>
      </c>
      <c r="Q513" s="561">
        <f>VLOOKUP(E513,Sheet3!$C:$AP,40,0)*10+IF(B513=1,0,0)+IF(B513=2,1,0)+IF(B513=3,2,0)+IF(B513=4,3,0)</f>
        <v>30116060</v>
      </c>
      <c r="R513" s="561" t="str">
        <f t="shared" si="1224"/>
        <v>,1</v>
      </c>
      <c r="S513" s="561" t="str">
        <f t="shared" si="1225"/>
        <v/>
      </c>
      <c r="T513" s="561" t="str">
        <f t="shared" si="1226"/>
        <v/>
      </c>
      <c r="U513" s="561" t="str">
        <f t="shared" si="1227"/>
        <v/>
      </c>
      <c r="V513" s="561" t="str">
        <f t="shared" si="1228"/>
        <v/>
      </c>
    </row>
    <row r="514" spans="1:22" x14ac:dyDescent="0.25">
      <c r="A514" s="561">
        <v>4</v>
      </c>
      <c r="B514" s="561">
        <v>1</v>
      </c>
      <c r="C514" s="561" t="str">
        <f t="shared" si="1223"/>
        <v>虎贲阵夜渡江4</v>
      </c>
      <c r="D514" s="35" t="s">
        <v>331</v>
      </c>
      <c r="E514" s="35" t="s">
        <v>337</v>
      </c>
      <c r="F514" s="35" t="s">
        <v>1494</v>
      </c>
      <c r="G514" s="35">
        <f>VLOOKUP(E514,Sheet3!$C:$AP,40,0)*100+IF(A514=1,0,0)+IF(A514=2,1,0)+IF(A514=3,2,0)+IF(A514=4,3,0)</f>
        <v>301160603</v>
      </c>
      <c r="H514" s="35">
        <v>3</v>
      </c>
      <c r="I514" s="35">
        <v>1</v>
      </c>
      <c r="J514" s="35" t="s">
        <v>1488</v>
      </c>
      <c r="K514" s="35" t="s">
        <v>1495</v>
      </c>
      <c r="L514" s="35">
        <v>3</v>
      </c>
      <c r="M514" s="35">
        <v>1</v>
      </c>
      <c r="N514" s="35" t="str">
        <f t="shared" si="1217"/>
        <v>30116060,1</v>
      </c>
      <c r="O514" s="35">
        <v>0</v>
      </c>
      <c r="P514" s="35">
        <v>-1</v>
      </c>
      <c r="Q514" s="561">
        <f>VLOOKUP(E514,Sheet3!$C:$AP,40,0)*10+IF(B514=1,0,0)+IF(B514=2,1,0)+IF(B514=3,2,0)+IF(B514=4,3,0)</f>
        <v>30116060</v>
      </c>
      <c r="R514" s="561" t="str">
        <f t="shared" si="1224"/>
        <v>,1</v>
      </c>
      <c r="S514" s="561" t="str">
        <f t="shared" si="1225"/>
        <v/>
      </c>
      <c r="T514" s="561" t="str">
        <f t="shared" si="1226"/>
        <v/>
      </c>
      <c r="U514" s="561" t="str">
        <f t="shared" si="1227"/>
        <v/>
      </c>
      <c r="V514" s="561" t="str">
        <f t="shared" si="1228"/>
        <v/>
      </c>
    </row>
    <row r="515" spans="1:22" x14ac:dyDescent="0.25">
      <c r="A515" s="561">
        <v>5</v>
      </c>
      <c r="B515" s="561">
        <v>1</v>
      </c>
      <c r="C515" s="561" t="str">
        <f t="shared" si="1223"/>
        <v>虎贲阵夜渡江5</v>
      </c>
      <c r="D515" s="35" t="s">
        <v>331</v>
      </c>
      <c r="E515" s="35" t="s">
        <v>337</v>
      </c>
      <c r="F515" s="35" t="s">
        <v>1496</v>
      </c>
      <c r="G515" s="35">
        <v>301160604</v>
      </c>
      <c r="H515" s="35">
        <v>3</v>
      </c>
      <c r="I515" s="35">
        <v>1</v>
      </c>
      <c r="J515" s="35" t="s">
        <v>1488</v>
      </c>
      <c r="K515" s="35" t="s">
        <v>1497</v>
      </c>
      <c r="L515" s="35">
        <v>3</v>
      </c>
      <c r="M515" s="35">
        <v>1</v>
      </c>
      <c r="N515" s="35" t="str">
        <f t="shared" si="1217"/>
        <v>30116060,1</v>
      </c>
      <c r="O515" s="35">
        <v>0</v>
      </c>
      <c r="P515" s="35">
        <v>-1</v>
      </c>
      <c r="Q515" s="561">
        <f>VLOOKUP(E515,Sheet3!$C:$AP,40,0)*10+IF(B515=1,0,0)+IF(B515=2,1,0)+IF(B515=3,2,0)+IF(B515=4,3,0)</f>
        <v>30116060</v>
      </c>
      <c r="R515" s="561" t="str">
        <f t="shared" si="1224"/>
        <v>,1</v>
      </c>
      <c r="S515" s="561" t="str">
        <f t="shared" si="1225"/>
        <v/>
      </c>
      <c r="T515" s="561" t="str">
        <f t="shared" si="1226"/>
        <v/>
      </c>
      <c r="U515" s="561" t="str">
        <f t="shared" si="1227"/>
        <v/>
      </c>
      <c r="V515" s="561" t="str">
        <f t="shared" si="1228"/>
        <v/>
      </c>
    </row>
    <row r="516" spans="1:22" x14ac:dyDescent="0.25">
      <c r="A516" s="561">
        <v>6</v>
      </c>
      <c r="B516" s="561">
        <v>1</v>
      </c>
      <c r="C516" s="561" t="str">
        <f t="shared" si="1223"/>
        <v>虎贲阵夜渡江6</v>
      </c>
      <c r="D516" s="35" t="s">
        <v>331</v>
      </c>
      <c r="E516" s="35" t="s">
        <v>337</v>
      </c>
      <c r="F516" s="35" t="s">
        <v>1498</v>
      </c>
      <c r="G516" s="35">
        <v>301160605</v>
      </c>
      <c r="H516" s="35">
        <v>3</v>
      </c>
      <c r="I516" s="35">
        <v>1</v>
      </c>
      <c r="J516" s="35" t="s">
        <v>1488</v>
      </c>
      <c r="K516" s="35" t="s">
        <v>1499</v>
      </c>
      <c r="L516" s="35">
        <v>3</v>
      </c>
      <c r="M516" s="35">
        <v>1</v>
      </c>
      <c r="N516" s="35" t="str">
        <f t="shared" si="1217"/>
        <v>30116060,1</v>
      </c>
      <c r="O516" s="35">
        <v>0</v>
      </c>
      <c r="P516" s="35">
        <v>-1</v>
      </c>
      <c r="Q516" s="561">
        <f>VLOOKUP(E516,Sheet3!$C:$AP,40,0)*10+IF(B516=1,0,0)+IF(B516=2,1,0)+IF(B516=3,2,0)+IF(B516=4,3,0)</f>
        <v>30116060</v>
      </c>
      <c r="R516" s="561" t="str">
        <f t="shared" si="1224"/>
        <v>,1</v>
      </c>
      <c r="S516" s="561" t="str">
        <f t="shared" si="1225"/>
        <v/>
      </c>
      <c r="T516" s="561" t="str">
        <f t="shared" si="1226"/>
        <v/>
      </c>
      <c r="U516" s="561" t="str">
        <f t="shared" si="1227"/>
        <v/>
      </c>
      <c r="V516" s="561" t="str">
        <f t="shared" si="1228"/>
        <v/>
      </c>
    </row>
    <row r="517" spans="1:22" x14ac:dyDescent="0.25">
      <c r="A517" s="561">
        <v>1</v>
      </c>
      <c r="B517" s="561">
        <v>1</v>
      </c>
      <c r="C517" s="561" t="str">
        <f t="shared" ref="C517:C540" si="1229">D517&amp;E517&amp;A517</f>
        <v>虎贲阵净虏尘1</v>
      </c>
      <c r="D517" s="35" t="s">
        <v>331</v>
      </c>
      <c r="E517" s="35" t="s">
        <v>338</v>
      </c>
      <c r="F517" s="35" t="s">
        <v>1477</v>
      </c>
      <c r="G517" s="35">
        <f>VLOOKUP(E517,Sheet3!$C:$AP,40,0)*100+IF(A517=1,0,0)+IF(A517=2,1,0)+IF(A517=3,2,0)+IF(A517=4,3,0)</f>
        <v>301160700</v>
      </c>
      <c r="H517" s="35">
        <v>1</v>
      </c>
      <c r="I517" s="35">
        <v>0</v>
      </c>
      <c r="J517" s="35">
        <v>0</v>
      </c>
      <c r="K517" s="35"/>
      <c r="L517" s="35">
        <v>3</v>
      </c>
      <c r="M517" s="35">
        <v>1</v>
      </c>
      <c r="N517" s="35" t="str">
        <f t="shared" ref="N517:N520" si="1230">Q517&amp;R517&amp;S517&amp;T517&amp;U517&amp;V517</f>
        <v>30116070,1</v>
      </c>
      <c r="O517" s="35">
        <v>0</v>
      </c>
      <c r="P517" s="35">
        <v>-1</v>
      </c>
      <c r="Q517" s="561">
        <f>VLOOKUP(E517,Sheet3!$C:$AP,40,0)*10+IF(B517=1,0,0)+IF(B517=2,1,0)+IF(B517=3,2,0)+IF(B517=4,3,0)</f>
        <v>30116070</v>
      </c>
      <c r="R517" s="561" t="str">
        <f>IF(H517=1,",1","")</f>
        <v>,1</v>
      </c>
      <c r="S517" s="561" t="str">
        <f t="shared" ref="S517:S540" si="1231">IF(AND(H517=2,I517=1,J517="hp",L517=1,M517=2),",-1","")</f>
        <v/>
      </c>
      <c r="T517" s="561" t="str">
        <f t="shared" ref="T517:T542" si="1232">IF(AND(H517=2,I517=1,J517="hp",L517=1,M517=1),",(最大气血-hp)/最大气血*100","")</f>
        <v/>
      </c>
      <c r="U517" s="561" t="str">
        <f t="shared" ref="U517:U540" si="1233">IF(AND(H517=2,I517=1,J517="hp,(hp/气血值)&lt;=0.2",L517=1,M517=3),"气血值*1006","")</f>
        <v/>
      </c>
      <c r="V517" s="561" t="str">
        <f t="shared" ref="V517:V540" si="1234">IF(AND(H517=1,I517=0,J517=0,L517=1,M517=3),"-(hp*0.1)","")</f>
        <v/>
      </c>
    </row>
    <row r="518" spans="1:22" x14ac:dyDescent="0.25">
      <c r="A518" s="561">
        <v>2</v>
      </c>
      <c r="B518" s="561">
        <v>2</v>
      </c>
      <c r="C518" s="561" t="str">
        <f t="shared" si="1229"/>
        <v>虎贲阵净虏尘2</v>
      </c>
      <c r="D518" s="35" t="s">
        <v>331</v>
      </c>
      <c r="E518" s="35" t="s">
        <v>338</v>
      </c>
      <c r="F518" s="35" t="s">
        <v>1478</v>
      </c>
      <c r="G518" s="35">
        <f>VLOOKUP(E518,Sheet3!$C:$AP,40,0)*100+IF(A518=1,0,0)+IF(A518=2,1,0)+IF(A518=3,2,0)+IF(A518=4,3,0)</f>
        <v>301160701</v>
      </c>
      <c r="H518" s="35">
        <v>8</v>
      </c>
      <c r="I518" s="35">
        <v>1</v>
      </c>
      <c r="J518" s="35">
        <v>3011601</v>
      </c>
      <c r="K518" s="35"/>
      <c r="L518" s="35">
        <v>1</v>
      </c>
      <c r="M518" s="35">
        <v>1</v>
      </c>
      <c r="N518" s="35" t="str">
        <f t="shared" si="1230"/>
        <v>30116071,1</v>
      </c>
      <c r="O518" s="35">
        <v>0</v>
      </c>
      <c r="P518" s="35">
        <v>-1</v>
      </c>
      <c r="Q518" s="561">
        <f>VLOOKUP(E518,Sheet3!$C:$AP,40,0)*10+IF(B518=1,0,0)+IF(B518=2,1,0)+IF(B518=3,2,0)+IF(B518=4,3,0)</f>
        <v>30116071</v>
      </c>
      <c r="R518" s="561" t="str">
        <f t="shared" ref="R518:R522" si="1235">IF(H518=8,",1","")</f>
        <v>,1</v>
      </c>
      <c r="S518" s="561" t="str">
        <f t="shared" si="1231"/>
        <v/>
      </c>
      <c r="T518" s="561" t="str">
        <f t="shared" si="1232"/>
        <v/>
      </c>
      <c r="U518" s="561" t="str">
        <f t="shared" si="1233"/>
        <v/>
      </c>
      <c r="V518" s="561" t="str">
        <f t="shared" si="1234"/>
        <v/>
      </c>
    </row>
    <row r="519" spans="1:22" x14ac:dyDescent="0.25">
      <c r="A519" s="561">
        <v>3</v>
      </c>
      <c r="B519" s="561">
        <v>3</v>
      </c>
      <c r="C519" s="561" t="str">
        <f t="shared" si="1229"/>
        <v>虎贲阵净虏尘3</v>
      </c>
      <c r="D519" s="35" t="s">
        <v>331</v>
      </c>
      <c r="E519" s="35" t="s">
        <v>338</v>
      </c>
      <c r="F519" s="35" t="s">
        <v>1480</v>
      </c>
      <c r="G519" s="35">
        <f>VLOOKUP(E519,Sheet3!$C:$AP,40,0)*100+IF(A519=1,0,0)+IF(A519=2,1,0)+IF(A519=3,2,0)+IF(A519=4,3,0)</f>
        <v>301160702</v>
      </c>
      <c r="H519" s="35">
        <v>1</v>
      </c>
      <c r="I519" s="35">
        <v>0</v>
      </c>
      <c r="J519" s="35">
        <v>0</v>
      </c>
      <c r="K519" s="35"/>
      <c r="L519" s="35">
        <v>1</v>
      </c>
      <c r="M519" s="35">
        <v>1</v>
      </c>
      <c r="N519" s="35" t="str">
        <f t="shared" si="1230"/>
        <v>30116072,1</v>
      </c>
      <c r="O519" s="35">
        <v>0</v>
      </c>
      <c r="P519" s="35">
        <v>-1</v>
      </c>
      <c r="Q519" s="561">
        <f>VLOOKUP(E519,Sheet3!$C:$AP,40,0)*10+IF(B519=1,0,0)+IF(B519=2,1,0)+IF(B519=3,2,0)+IF(B519=4,3,0)</f>
        <v>30116072</v>
      </c>
      <c r="R519" s="561" t="str">
        <f>IF(H519=1,",1","")</f>
        <v>,1</v>
      </c>
      <c r="S519" s="561" t="str">
        <f t="shared" si="1231"/>
        <v/>
      </c>
      <c r="T519" s="561" t="str">
        <f t="shared" si="1232"/>
        <v/>
      </c>
      <c r="U519" s="561" t="str">
        <f t="shared" si="1233"/>
        <v/>
      </c>
      <c r="V519" s="561" t="str">
        <f t="shared" si="1234"/>
        <v/>
      </c>
    </row>
    <row r="520" spans="1:22" x14ac:dyDescent="0.25">
      <c r="A520" s="561">
        <v>1</v>
      </c>
      <c r="B520" s="561">
        <v>1</v>
      </c>
      <c r="C520" s="561" t="str">
        <f t="shared" si="1229"/>
        <v>虎贲阵辞凤阙1</v>
      </c>
      <c r="D520" s="35" t="s">
        <v>331</v>
      </c>
      <c r="E520" s="35" t="s">
        <v>339</v>
      </c>
      <c r="F520" s="35" t="s">
        <v>1500</v>
      </c>
      <c r="G520" s="35">
        <f>VLOOKUP(E520,Sheet3!$C:$AP,40,0)*100+IF(A520=1,0,0)+IF(A520=2,1,0)+IF(A520=3,2,0)+IF(A520=4,3,0)</f>
        <v>301160800</v>
      </c>
      <c r="H520" s="35">
        <v>8</v>
      </c>
      <c r="I520" s="35">
        <v>1</v>
      </c>
      <c r="J520" s="35">
        <v>3011601</v>
      </c>
      <c r="K520" s="35"/>
      <c r="L520" s="35">
        <v>1</v>
      </c>
      <c r="M520" s="35">
        <v>1</v>
      </c>
      <c r="N520" s="35" t="str">
        <f t="shared" si="1230"/>
        <v>30116080,1</v>
      </c>
      <c r="O520" s="35">
        <v>0</v>
      </c>
      <c r="P520" s="35">
        <v>-1</v>
      </c>
      <c r="Q520" s="561">
        <f>VLOOKUP(E520,Sheet3!$C:$AP,40,0)*10+IF(B520=1,0,0)+IF(B520=2,1,0)+IF(B520=3,2,0)+IF(B520=4,3,0)</f>
        <v>30116080</v>
      </c>
      <c r="R520" s="561" t="str">
        <f t="shared" si="1235"/>
        <v>,1</v>
      </c>
      <c r="S520" s="561" t="str">
        <f t="shared" si="1231"/>
        <v/>
      </c>
      <c r="T520" s="561" t="str">
        <f t="shared" si="1232"/>
        <v/>
      </c>
      <c r="U520" s="561" t="str">
        <f t="shared" si="1233"/>
        <v/>
      </c>
      <c r="V520" s="561" t="str">
        <f t="shared" si="1234"/>
        <v/>
      </c>
    </row>
    <row r="521" spans="1:22" x14ac:dyDescent="0.25">
      <c r="A521" s="561">
        <v>2</v>
      </c>
      <c r="B521" s="561">
        <v>2</v>
      </c>
      <c r="C521" s="561" t="str">
        <f t="shared" si="1229"/>
        <v>虎贲阵辞凤阙2</v>
      </c>
      <c r="D521" s="35" t="s">
        <v>331</v>
      </c>
      <c r="E521" s="35" t="s">
        <v>339</v>
      </c>
      <c r="F521" s="35" t="s">
        <v>1501</v>
      </c>
      <c r="G521" s="35">
        <f>VLOOKUP(E521,Sheet3!$C:$AP,40,0)*100+IF(A521=1,0,0)+IF(A521=2,1,0)+IF(A521=3,2,0)+IF(A521=4,3,0)</f>
        <v>301160801</v>
      </c>
      <c r="H521" s="35">
        <v>8</v>
      </c>
      <c r="I521" s="35">
        <v>1</v>
      </c>
      <c r="J521" s="35">
        <v>3011601</v>
      </c>
      <c r="K521" s="35"/>
      <c r="L521" s="35">
        <v>1</v>
      </c>
      <c r="M521" s="35">
        <v>21</v>
      </c>
      <c r="N521" s="88" t="s">
        <v>1502</v>
      </c>
      <c r="O521" s="35">
        <v>0</v>
      </c>
      <c r="P521" s="35">
        <v>-1</v>
      </c>
      <c r="Q521" s="561">
        <f>VLOOKUP(E521,Sheet3!$C:$AP,40,0)*10+IF(B521=1,0,0)+IF(B521=2,1,0)+IF(B521=3,2,0)+IF(B521=4,3,0)</f>
        <v>30116081</v>
      </c>
      <c r="R521" s="561" t="str">
        <f t="shared" si="1235"/>
        <v>,1</v>
      </c>
      <c r="S521" s="561" t="str">
        <f t="shared" si="1231"/>
        <v/>
      </c>
      <c r="T521" s="561" t="str">
        <f t="shared" si="1232"/>
        <v/>
      </c>
      <c r="U521" s="561" t="str">
        <f t="shared" si="1233"/>
        <v/>
      </c>
      <c r="V521" s="561" t="str">
        <f t="shared" si="1234"/>
        <v/>
      </c>
    </row>
    <row r="522" spans="1:22" x14ac:dyDescent="0.25">
      <c r="A522" s="561">
        <v>3</v>
      </c>
      <c r="B522" s="561">
        <v>3</v>
      </c>
      <c r="C522" s="561" t="str">
        <f t="shared" si="1229"/>
        <v>虎贲阵辞凤阙3</v>
      </c>
      <c r="D522" s="35" t="s">
        <v>331</v>
      </c>
      <c r="E522" s="35" t="s">
        <v>339</v>
      </c>
      <c r="F522" s="35" t="s">
        <v>1503</v>
      </c>
      <c r="G522" s="35">
        <f>VLOOKUP(E522,Sheet3!$C:$AP,40,0)*100+IF(A522=1,0,0)+IF(A522=2,1,0)+IF(A522=3,2,0)+IF(A522=4,3,0)</f>
        <v>301160802</v>
      </c>
      <c r="H522" s="35">
        <v>8</v>
      </c>
      <c r="I522" s="35">
        <v>1</v>
      </c>
      <c r="J522" s="35">
        <v>3011601</v>
      </c>
      <c r="K522" s="35"/>
      <c r="L522" s="35">
        <v>1</v>
      </c>
      <c r="M522" s="35">
        <v>21</v>
      </c>
      <c r="N522" s="88" t="s">
        <v>1504</v>
      </c>
      <c r="O522" s="35">
        <v>0</v>
      </c>
      <c r="P522" s="35">
        <v>-1</v>
      </c>
      <c r="Q522" s="561">
        <f>VLOOKUP(E522,Sheet3!$C:$AP,40,0)*10+IF(B522=1,0,0)+IF(B522=2,1,0)+IF(B522=3,2,0)+IF(B522=4,3,0)</f>
        <v>30116082</v>
      </c>
      <c r="R522" s="561" t="str">
        <f t="shared" si="1235"/>
        <v>,1</v>
      </c>
      <c r="S522" s="561" t="str">
        <f t="shared" si="1231"/>
        <v/>
      </c>
      <c r="T522" s="561" t="str">
        <f t="shared" si="1232"/>
        <v/>
      </c>
      <c r="U522" s="561" t="str">
        <f t="shared" si="1233"/>
        <v/>
      </c>
      <c r="V522" s="561" t="str">
        <f t="shared" si="1234"/>
        <v/>
      </c>
    </row>
    <row r="523" spans="1:22" x14ac:dyDescent="0.25">
      <c r="A523" s="561">
        <v>1</v>
      </c>
      <c r="B523" s="561">
        <v>1</v>
      </c>
      <c r="C523" s="561" t="str">
        <f t="shared" si="1229"/>
        <v>虎贲阵登龙城1</v>
      </c>
      <c r="D523" s="35" t="s">
        <v>331</v>
      </c>
      <c r="E523" s="35" t="s">
        <v>340</v>
      </c>
      <c r="F523" s="35" t="s">
        <v>1505</v>
      </c>
      <c r="G523" s="35">
        <f>VLOOKUP(E523,Sheet3!$C:$AP,40,0)*100+IF(A523=1,0,0)+IF(A523=2,1,0)+IF(A523=3,2,0)+IF(A523=4,3,0)</f>
        <v>301160900</v>
      </c>
      <c r="H523" s="35">
        <v>1</v>
      </c>
      <c r="I523" s="35">
        <v>0</v>
      </c>
      <c r="J523" s="35">
        <v>0</v>
      </c>
      <c r="K523" s="35"/>
      <c r="L523" s="35">
        <v>1</v>
      </c>
      <c r="M523" s="35">
        <v>1</v>
      </c>
      <c r="N523" s="35" t="str">
        <f>Q523&amp;R523&amp;S523&amp;T523&amp;U523&amp;V523</f>
        <v>30116090,1</v>
      </c>
      <c r="O523" s="35">
        <v>0</v>
      </c>
      <c r="P523" s="35">
        <v>-1</v>
      </c>
      <c r="Q523" s="561">
        <f>VLOOKUP(E523,Sheet3!$C:$AP,40,0)*10+IF(B523=1,0,0)+IF(B523=2,1,0)+IF(B523=3,2,0)+IF(B523=4,3,0)</f>
        <v>30116090</v>
      </c>
      <c r="R523" s="561" t="str">
        <f>IF(H523=1,",1","")</f>
        <v>,1</v>
      </c>
      <c r="S523" s="561" t="str">
        <f t="shared" si="1231"/>
        <v/>
      </c>
      <c r="T523" s="561" t="str">
        <f t="shared" si="1232"/>
        <v/>
      </c>
      <c r="U523" s="561" t="str">
        <f t="shared" si="1233"/>
        <v/>
      </c>
      <c r="V523" s="561" t="str">
        <f t="shared" si="1234"/>
        <v/>
      </c>
    </row>
    <row r="524" spans="1:22" x14ac:dyDescent="0.25">
      <c r="A524" s="561">
        <v>1</v>
      </c>
      <c r="B524" s="561">
        <v>1</v>
      </c>
      <c r="C524" s="561" t="str">
        <f t="shared" si="1229"/>
        <v>虎贲阵广漠楼兰1</v>
      </c>
      <c r="D524" s="35" t="s">
        <v>331</v>
      </c>
      <c r="E524" s="35" t="s">
        <v>1043</v>
      </c>
      <c r="F524" s="35" t="s">
        <v>1480</v>
      </c>
      <c r="G524" s="35">
        <f>VLOOKUP(E524,Sheet3!$C:$AP,40,0)*100+IF(A524=1,0,0)+IF(A524=2,1,0)+IF(A524=3,2,0)+IF(A524=4,3,0)</f>
        <v>301161000</v>
      </c>
      <c r="H524" s="35">
        <v>1</v>
      </c>
      <c r="I524" s="35">
        <v>0</v>
      </c>
      <c r="J524" s="35">
        <v>0</v>
      </c>
      <c r="K524" s="35"/>
      <c r="L524" s="35">
        <v>1</v>
      </c>
      <c r="M524" s="35">
        <v>1</v>
      </c>
      <c r="N524" s="35" t="str">
        <f t="shared" ref="N524:N539" si="1236">Q524&amp;R524&amp;S524&amp;T524&amp;U524&amp;V524</f>
        <v>30116100,1</v>
      </c>
      <c r="O524" s="35">
        <v>0</v>
      </c>
      <c r="P524" s="35">
        <v>-1</v>
      </c>
      <c r="Q524" s="561">
        <f>VLOOKUP(E524,Sheet3!$C:$AP,40,0)*10+IF(B524=1,0,0)+IF(B524=2,1,0)+IF(B524=3,2,0)+IF(B524=4,3,0)</f>
        <v>30116100</v>
      </c>
      <c r="R524" s="561" t="str">
        <f t="shared" ref="R524" si="1237">IF(H524=1,",1","")</f>
        <v>,1</v>
      </c>
      <c r="S524" s="561" t="str">
        <f t="shared" si="1231"/>
        <v/>
      </c>
      <c r="T524" s="561" t="str">
        <f t="shared" si="1232"/>
        <v/>
      </c>
      <c r="U524" s="561" t="str">
        <f t="shared" si="1233"/>
        <v/>
      </c>
      <c r="V524" s="561" t="str">
        <f t="shared" si="1234"/>
        <v/>
      </c>
    </row>
    <row r="525" spans="1:22" x14ac:dyDescent="0.25">
      <c r="A525" s="561">
        <v>1</v>
      </c>
      <c r="B525" s="561">
        <v>1</v>
      </c>
      <c r="C525" s="561" t="str">
        <f t="shared" si="1229"/>
        <v>虎贲阵军势杀阵1</v>
      </c>
      <c r="D525" s="35" t="s">
        <v>331</v>
      </c>
      <c r="E525" s="35" t="s">
        <v>1044</v>
      </c>
      <c r="F525" s="35" t="s">
        <v>1481</v>
      </c>
      <c r="G525" s="35">
        <f>VLOOKUP(E525,Sheet3!$C:$AP,40,0)*100+IF(A525=1,0,0)+IF(A525=2,1,0)+IF(A525=3,2,0)+IF(A525=4,3,0)</f>
        <v>301161100</v>
      </c>
      <c r="H525" s="35">
        <v>8</v>
      </c>
      <c r="I525" s="35">
        <v>1</v>
      </c>
      <c r="J525" s="35">
        <v>1030201</v>
      </c>
      <c r="K525" s="35"/>
      <c r="L525" s="35">
        <v>1</v>
      </c>
      <c r="M525" s="35">
        <v>1</v>
      </c>
      <c r="N525" s="35" t="str">
        <f t="shared" si="1236"/>
        <v>30116110,1</v>
      </c>
      <c r="O525" s="35">
        <v>0</v>
      </c>
      <c r="P525" s="35">
        <v>-1</v>
      </c>
      <c r="Q525" s="561">
        <f>VLOOKUP(E525,Sheet3!$C:$AP,40,0)*10+IF(B525=1,0,0)+IF(B525=2,1,0)+IF(B525=3,2,0)+IF(B525=4,3,0)</f>
        <v>30116110</v>
      </c>
      <c r="R525" s="561" t="str">
        <f>IF(H525=8,",1","")</f>
        <v>,1</v>
      </c>
      <c r="S525" s="561" t="str">
        <f t="shared" si="1231"/>
        <v/>
      </c>
      <c r="T525" s="561" t="str">
        <f t="shared" si="1232"/>
        <v/>
      </c>
      <c r="U525" s="561" t="str">
        <f t="shared" si="1233"/>
        <v/>
      </c>
      <c r="V525" s="561" t="str">
        <f t="shared" si="1234"/>
        <v/>
      </c>
    </row>
    <row r="526" spans="1:22" x14ac:dyDescent="0.25">
      <c r="A526" s="561">
        <v>2</v>
      </c>
      <c r="B526" s="561">
        <v>1</v>
      </c>
      <c r="C526" s="561" t="str">
        <f t="shared" si="1229"/>
        <v>虎贲阵军势杀阵2</v>
      </c>
      <c r="D526" s="35" t="s">
        <v>331</v>
      </c>
      <c r="E526" s="35" t="s">
        <v>1044</v>
      </c>
      <c r="F526" s="35" t="s">
        <v>1482</v>
      </c>
      <c r="G526" s="35">
        <f>VLOOKUP(E526,Sheet3!$C:$AP,40,0)*100+IF(A526=1,0,0)+IF(A526=2,1,0)+IF(A526=3,2,0)+IF(A526=4,3,0)</f>
        <v>301161101</v>
      </c>
      <c r="H526" s="35">
        <v>8</v>
      </c>
      <c r="I526" s="35">
        <v>1</v>
      </c>
      <c r="J526" s="35">
        <v>1030203</v>
      </c>
      <c r="K526" s="35"/>
      <c r="L526" s="35">
        <v>1</v>
      </c>
      <c r="M526" s="35">
        <v>1</v>
      </c>
      <c r="N526" s="35" t="str">
        <f t="shared" si="1236"/>
        <v>30116110,1</v>
      </c>
      <c r="O526" s="35">
        <v>0</v>
      </c>
      <c r="P526" s="35">
        <v>-1</v>
      </c>
      <c r="Q526" s="561">
        <f>VLOOKUP(E526,Sheet3!$C:$AP,40,0)*10+IF(B526=1,0,0)+IF(B526=2,1,0)+IF(B526=3,2,0)+IF(B526=4,3,0)</f>
        <v>30116110</v>
      </c>
      <c r="R526" s="561" t="str">
        <f t="shared" ref="R526:R530" si="1238">IF(H526=8,",1","")</f>
        <v>,1</v>
      </c>
      <c r="S526" s="561" t="str">
        <f t="shared" si="1231"/>
        <v/>
      </c>
      <c r="T526" s="561" t="str">
        <f t="shared" si="1232"/>
        <v/>
      </c>
      <c r="U526" s="561" t="str">
        <f t="shared" si="1233"/>
        <v/>
      </c>
      <c r="V526" s="561" t="str">
        <f t="shared" si="1234"/>
        <v/>
      </c>
    </row>
    <row r="527" spans="1:22" x14ac:dyDescent="0.25">
      <c r="A527" s="561">
        <v>3</v>
      </c>
      <c r="B527" s="561">
        <v>1</v>
      </c>
      <c r="C527" s="561" t="str">
        <f t="shared" si="1229"/>
        <v>虎贲阵军势杀阵3</v>
      </c>
      <c r="D527" s="35" t="s">
        <v>331</v>
      </c>
      <c r="E527" s="35" t="s">
        <v>1044</v>
      </c>
      <c r="F527" s="35" t="s">
        <v>1483</v>
      </c>
      <c r="G527" s="35">
        <f>VLOOKUP(E527,Sheet3!$C:$AP,40,0)*100+IF(A527=1,0,0)+IF(A527=2,1,0)+IF(A527=3,2,0)+IF(A527=4,3,0)</f>
        <v>301161102</v>
      </c>
      <c r="H527" s="35">
        <v>8</v>
      </c>
      <c r="I527" s="35">
        <v>1</v>
      </c>
      <c r="J527" s="35">
        <v>1030205</v>
      </c>
      <c r="K527" s="35"/>
      <c r="L527" s="35">
        <v>1</v>
      </c>
      <c r="M527" s="35">
        <v>1</v>
      </c>
      <c r="N527" s="35" t="str">
        <f t="shared" si="1236"/>
        <v>30116110,1</v>
      </c>
      <c r="O527" s="35">
        <v>0</v>
      </c>
      <c r="P527" s="35">
        <v>-1</v>
      </c>
      <c r="Q527" s="561">
        <f>VLOOKUP(E527,Sheet3!$C:$AP,40,0)*10+IF(B527=1,0,0)+IF(B527=2,1,0)+IF(B527=3,2,0)+IF(B527=4,3,0)</f>
        <v>30116110</v>
      </c>
      <c r="R527" s="561" t="str">
        <f t="shared" si="1238"/>
        <v>,1</v>
      </c>
      <c r="S527" s="561" t="str">
        <f t="shared" si="1231"/>
        <v/>
      </c>
      <c r="T527" s="561" t="str">
        <f t="shared" si="1232"/>
        <v/>
      </c>
      <c r="U527" s="561" t="str">
        <f t="shared" si="1233"/>
        <v/>
      </c>
      <c r="V527" s="561" t="str">
        <f t="shared" si="1234"/>
        <v/>
      </c>
    </row>
    <row r="528" spans="1:22" x14ac:dyDescent="0.25">
      <c r="A528" s="561">
        <v>4</v>
      </c>
      <c r="B528" s="561">
        <v>1</v>
      </c>
      <c r="C528" s="561" t="str">
        <f t="shared" si="1229"/>
        <v>虎贲阵军势杀阵4</v>
      </c>
      <c r="D528" s="35" t="s">
        <v>331</v>
      </c>
      <c r="E528" s="35" t="s">
        <v>1044</v>
      </c>
      <c r="F528" s="35" t="s">
        <v>1484</v>
      </c>
      <c r="G528" s="35">
        <f>VLOOKUP(E528,Sheet3!$C:$AP,40,0)*100+IF(A528=1,0,0)+IF(A528=2,1,0)+IF(A528=3,2,0)+IF(A528=4,3,0)</f>
        <v>301161103</v>
      </c>
      <c r="H528" s="35">
        <v>8</v>
      </c>
      <c r="I528" s="35">
        <v>1</v>
      </c>
      <c r="J528" s="35">
        <v>1040401</v>
      </c>
      <c r="K528" s="35"/>
      <c r="L528" s="35">
        <v>1</v>
      </c>
      <c r="M528" s="35">
        <v>1</v>
      </c>
      <c r="N528" s="35" t="str">
        <f t="shared" si="1236"/>
        <v>30116110,1</v>
      </c>
      <c r="O528" s="35">
        <v>0</v>
      </c>
      <c r="P528" s="35">
        <v>-1</v>
      </c>
      <c r="Q528" s="561">
        <f>VLOOKUP(E528,Sheet3!$C:$AP,40,0)*10+IF(B528=1,0,0)+IF(B528=2,1,0)+IF(B528=3,2,0)+IF(B528=4,3,0)</f>
        <v>30116110</v>
      </c>
      <c r="R528" s="561" t="str">
        <f t="shared" si="1238"/>
        <v>,1</v>
      </c>
      <c r="S528" s="561" t="str">
        <f t="shared" si="1231"/>
        <v/>
      </c>
      <c r="T528" s="561" t="str">
        <f t="shared" si="1232"/>
        <v/>
      </c>
      <c r="U528" s="561" t="str">
        <f t="shared" si="1233"/>
        <v/>
      </c>
      <c r="V528" s="561" t="str">
        <f t="shared" si="1234"/>
        <v/>
      </c>
    </row>
    <row r="529" spans="1:22" x14ac:dyDescent="0.25">
      <c r="A529" s="561">
        <v>5</v>
      </c>
      <c r="B529" s="561">
        <v>1</v>
      </c>
      <c r="C529" s="561" t="str">
        <f t="shared" si="1229"/>
        <v>虎贲阵军势杀阵5</v>
      </c>
      <c r="D529" s="35" t="s">
        <v>331</v>
      </c>
      <c r="E529" s="35" t="s">
        <v>1044</v>
      </c>
      <c r="F529" s="35" t="s">
        <v>1485</v>
      </c>
      <c r="G529" s="35">
        <v>301160504</v>
      </c>
      <c r="H529" s="35">
        <v>8</v>
      </c>
      <c r="I529" s="35">
        <v>1</v>
      </c>
      <c r="J529" s="35">
        <v>1040403</v>
      </c>
      <c r="K529" s="35"/>
      <c r="L529" s="35">
        <v>1</v>
      </c>
      <c r="M529" s="35">
        <v>1</v>
      </c>
      <c r="N529" s="35" t="str">
        <f t="shared" si="1236"/>
        <v>30116110,1</v>
      </c>
      <c r="O529" s="35">
        <v>0</v>
      </c>
      <c r="P529" s="35">
        <v>-1</v>
      </c>
      <c r="Q529" s="561">
        <f>VLOOKUP(E529,Sheet3!$C:$AP,40,0)*10+IF(B529=1,0,0)+IF(B529=2,1,0)+IF(B529=3,2,0)+IF(B529=4,3,0)</f>
        <v>30116110</v>
      </c>
      <c r="R529" s="561" t="str">
        <f t="shared" si="1238"/>
        <v>,1</v>
      </c>
      <c r="S529" s="561" t="str">
        <f t="shared" si="1231"/>
        <v/>
      </c>
      <c r="T529" s="561" t="str">
        <f t="shared" si="1232"/>
        <v/>
      </c>
      <c r="U529" s="561" t="str">
        <f t="shared" si="1233"/>
        <v/>
      </c>
      <c r="V529" s="561" t="str">
        <f t="shared" si="1234"/>
        <v/>
      </c>
    </row>
    <row r="530" spans="1:22" x14ac:dyDescent="0.25">
      <c r="A530" s="561">
        <v>6</v>
      </c>
      <c r="B530" s="561">
        <v>1</v>
      </c>
      <c r="C530" s="561" t="str">
        <f t="shared" si="1229"/>
        <v>虎贲阵军势杀阵6</v>
      </c>
      <c r="D530" s="35" t="s">
        <v>331</v>
      </c>
      <c r="E530" s="35" t="s">
        <v>1044</v>
      </c>
      <c r="F530" s="35" t="s">
        <v>1486</v>
      </c>
      <c r="G530" s="35">
        <v>301160505</v>
      </c>
      <c r="H530" s="35">
        <v>8</v>
      </c>
      <c r="I530" s="35">
        <v>1</v>
      </c>
      <c r="J530" s="35">
        <v>1040405</v>
      </c>
      <c r="K530" s="35"/>
      <c r="L530" s="35">
        <v>1</v>
      </c>
      <c r="M530" s="35">
        <v>1</v>
      </c>
      <c r="N530" s="35" t="str">
        <f t="shared" si="1236"/>
        <v>30116110,1</v>
      </c>
      <c r="O530" s="35">
        <v>0</v>
      </c>
      <c r="P530" s="35">
        <v>-1</v>
      </c>
      <c r="Q530" s="561">
        <f>VLOOKUP(E530,Sheet3!$C:$AP,40,0)*10+IF(B530=1,0,0)+IF(B530=2,1,0)+IF(B530=3,2,0)+IF(B530=4,3,0)</f>
        <v>30116110</v>
      </c>
      <c r="R530" s="561" t="str">
        <f t="shared" si="1238"/>
        <v>,1</v>
      </c>
      <c r="S530" s="561" t="str">
        <f t="shared" si="1231"/>
        <v/>
      </c>
      <c r="T530" s="561" t="str">
        <f t="shared" si="1232"/>
        <v/>
      </c>
      <c r="U530" s="561" t="str">
        <f t="shared" si="1233"/>
        <v/>
      </c>
      <c r="V530" s="561" t="str">
        <f t="shared" si="1234"/>
        <v/>
      </c>
    </row>
    <row r="531" spans="1:22" x14ac:dyDescent="0.25">
      <c r="A531" s="561">
        <v>1</v>
      </c>
      <c r="B531" s="561">
        <v>1</v>
      </c>
      <c r="C531" s="561" t="str">
        <f t="shared" si="1229"/>
        <v>影血秘典踏血藏花1</v>
      </c>
      <c r="D531" s="170" t="s">
        <v>341</v>
      </c>
      <c r="E531" s="170" t="s">
        <v>342</v>
      </c>
      <c r="F531" s="431" t="s">
        <v>1506</v>
      </c>
      <c r="G531" s="170">
        <f>VLOOKUP(E531,Sheet3!$C:$AP,40,0)*100+IF(A531=1,0,0)+IF(A531=2,1,0)+IF(A531=3,2,0)+IF(A531=4,3,0)</f>
        <v>301170100</v>
      </c>
      <c r="H531" s="170">
        <v>1</v>
      </c>
      <c r="I531" s="170">
        <v>0</v>
      </c>
      <c r="J531" s="170">
        <v>0</v>
      </c>
      <c r="K531" s="170"/>
      <c r="L531" s="170">
        <v>1</v>
      </c>
      <c r="M531" s="170">
        <v>1</v>
      </c>
      <c r="N531" s="170" t="str">
        <f t="shared" si="1236"/>
        <v>30117010,1</v>
      </c>
      <c r="O531" s="170">
        <v>0</v>
      </c>
      <c r="P531" s="170">
        <v>-1</v>
      </c>
      <c r="Q531" s="561">
        <f>VLOOKUP(E531,Sheet3!$C:$AP,40,0)*10+IF(B531=1,0,0)+IF(B531=2,1,0)+IF(B531=3,2,0)+IF(B531=4,3,0)</f>
        <v>30117010</v>
      </c>
      <c r="R531" s="561" t="str">
        <f t="shared" ref="R531" si="1239">IF(H531=1,",1","")</f>
        <v>,1</v>
      </c>
      <c r="S531" s="561" t="str">
        <f t="shared" si="1231"/>
        <v/>
      </c>
      <c r="T531" s="561" t="str">
        <f t="shared" si="1232"/>
        <v/>
      </c>
      <c r="U531" s="561" t="str">
        <f t="shared" si="1233"/>
        <v/>
      </c>
      <c r="V531" s="561" t="str">
        <f t="shared" si="1234"/>
        <v/>
      </c>
    </row>
    <row r="532" spans="1:22" x14ac:dyDescent="0.25">
      <c r="A532" s="561">
        <v>1</v>
      </c>
      <c r="B532" s="561">
        <v>1</v>
      </c>
      <c r="C532" s="561" t="str">
        <f t="shared" si="1229"/>
        <v>影血秘典花落凛生1</v>
      </c>
      <c r="D532" s="170" t="s">
        <v>341</v>
      </c>
      <c r="E532" s="170" t="s">
        <v>343</v>
      </c>
      <c r="F532" s="431" t="s">
        <v>1507</v>
      </c>
      <c r="G532" s="170">
        <f>VLOOKUP(E532,Sheet3!$C:$AP,40,0)*100+IF(A532=1,0,0)+IF(A532=2,1,0)+IF(A532=3,2,0)+IF(A532=4,3,0)</f>
        <v>301170200</v>
      </c>
      <c r="H532" s="170">
        <v>1</v>
      </c>
      <c r="I532" s="170">
        <v>0</v>
      </c>
      <c r="J532" s="170">
        <v>0</v>
      </c>
      <c r="K532" s="170"/>
      <c r="L532" s="170">
        <v>1</v>
      </c>
      <c r="M532" s="170">
        <v>1</v>
      </c>
      <c r="N532" s="170" t="str">
        <f t="shared" ref="N532" si="1240">Q532&amp;R532&amp;S532&amp;T532&amp;U532&amp;V532</f>
        <v>30117020,1</v>
      </c>
      <c r="O532" s="170">
        <v>0</v>
      </c>
      <c r="P532" s="170">
        <v>-1</v>
      </c>
      <c r="Q532" s="561">
        <f>VLOOKUP(E532,Sheet3!$C:$AP,40,0)*10+IF(B532=1,0,0)+IF(B532=2,1,0)+IF(B532=3,2,0)+IF(B532=4,3,0)</f>
        <v>30117020</v>
      </c>
      <c r="R532" s="561" t="str">
        <f t="shared" ref="R532" si="1241">IF(H532=1,",1","")</f>
        <v>,1</v>
      </c>
      <c r="S532" s="561" t="str">
        <f t="shared" si="1231"/>
        <v/>
      </c>
      <c r="T532" s="561" t="str">
        <f t="shared" si="1232"/>
        <v/>
      </c>
      <c r="U532" s="561" t="str">
        <f t="shared" si="1233"/>
        <v/>
      </c>
      <c r="V532" s="561" t="str">
        <f t="shared" si="1234"/>
        <v/>
      </c>
    </row>
    <row r="533" spans="1:22" x14ac:dyDescent="0.25">
      <c r="A533" s="561">
        <v>1</v>
      </c>
      <c r="B533" s="561">
        <v>1</v>
      </c>
      <c r="C533" s="561" t="str">
        <f t="shared" si="1229"/>
        <v>影血秘典邪冽1</v>
      </c>
      <c r="D533" s="170" t="s">
        <v>341</v>
      </c>
      <c r="E533" s="170" t="s">
        <v>344</v>
      </c>
      <c r="F533" s="431" t="s">
        <v>1508</v>
      </c>
      <c r="G533" s="170">
        <f>VLOOKUP(E533,Sheet3!$C:$AP,40,0)*100+IF(A533=1,0,0)+IF(A533=2,1,0)+IF(A533=3,2,0)+IF(A533=4,3,0)</f>
        <v>301170300</v>
      </c>
      <c r="H533" s="170">
        <v>3</v>
      </c>
      <c r="I533" s="170">
        <v>1</v>
      </c>
      <c r="J533" s="431" t="s">
        <v>1152</v>
      </c>
      <c r="K533" s="170"/>
      <c r="L533" s="170">
        <v>1</v>
      </c>
      <c r="M533" s="170">
        <v>1</v>
      </c>
      <c r="N533" s="170" t="str">
        <f t="shared" si="1236"/>
        <v>30117030,1</v>
      </c>
      <c r="O533" s="170">
        <v>0</v>
      </c>
      <c r="P533" s="170">
        <v>-1</v>
      </c>
      <c r="Q533" s="561">
        <f>VLOOKUP(E533,Sheet3!$C:$AP,40,0)*10+IF(B533=1,0,0)+IF(B533=2,1,0)+IF(B533=3,2,0)+IF(B533=4,3,0)</f>
        <v>30117030</v>
      </c>
      <c r="R533" s="561" t="str">
        <f>IF(H533=3,",1","")</f>
        <v>,1</v>
      </c>
      <c r="S533" s="561" t="str">
        <f t="shared" si="1231"/>
        <v/>
      </c>
      <c r="T533" s="561" t="str">
        <f t="shared" si="1232"/>
        <v/>
      </c>
      <c r="U533" s="561" t="str">
        <f t="shared" si="1233"/>
        <v/>
      </c>
      <c r="V533" s="561" t="str">
        <f t="shared" si="1234"/>
        <v/>
      </c>
    </row>
    <row r="534" spans="1:22" x14ac:dyDescent="0.25">
      <c r="A534" s="561">
        <v>1</v>
      </c>
      <c r="B534" s="561">
        <v>1</v>
      </c>
      <c r="C534" s="561" t="str">
        <f t="shared" si="1229"/>
        <v>影血秘典痕踪1</v>
      </c>
      <c r="D534" s="170" t="s">
        <v>341</v>
      </c>
      <c r="E534" s="170" t="s">
        <v>345</v>
      </c>
      <c r="F534" s="431" t="s">
        <v>1509</v>
      </c>
      <c r="G534" s="170">
        <f>VLOOKUP(E534,Sheet3!$C:$AP,40,0)*100+IF(A534=1,0,0)+IF(A534=2,1,0)+IF(A534=3,2,0)+IF(A534=4,3,0)</f>
        <v>301170400</v>
      </c>
      <c r="H534" s="170">
        <v>1</v>
      </c>
      <c r="I534" s="170">
        <v>0</v>
      </c>
      <c r="J534" s="170">
        <v>0</v>
      </c>
      <c r="K534" s="170"/>
      <c r="L534" s="170">
        <v>1</v>
      </c>
      <c r="M534" s="170">
        <v>1</v>
      </c>
      <c r="N534" s="170" t="str">
        <f t="shared" si="1236"/>
        <v>30117040,1</v>
      </c>
      <c r="O534" s="170">
        <v>0</v>
      </c>
      <c r="P534" s="170">
        <v>-1</v>
      </c>
      <c r="Q534" s="561">
        <f>VLOOKUP(E534,Sheet3!$C:$AP,40,0)*10+IF(B534=1,0,0)+IF(B534=2,1,0)+IF(B534=3,2,0)+IF(B534=4,3,0)</f>
        <v>30117040</v>
      </c>
      <c r="R534" s="561" t="str">
        <f t="shared" ref="R534:R537" si="1242">IF(H534=1,",1","")</f>
        <v>,1</v>
      </c>
      <c r="S534" s="561" t="str">
        <f t="shared" si="1231"/>
        <v/>
      </c>
      <c r="T534" s="561" t="str">
        <f t="shared" si="1232"/>
        <v/>
      </c>
      <c r="U534" s="561" t="str">
        <f t="shared" si="1233"/>
        <v/>
      </c>
      <c r="V534" s="561" t="str">
        <f t="shared" si="1234"/>
        <v/>
      </c>
    </row>
    <row r="535" spans="1:22" x14ac:dyDescent="0.25">
      <c r="A535" s="561">
        <v>1</v>
      </c>
      <c r="B535" s="561">
        <v>1</v>
      </c>
      <c r="C535" s="561" t="str">
        <f t="shared" si="1229"/>
        <v>影血秘典藏禁骨1</v>
      </c>
      <c r="D535" s="170" t="s">
        <v>341</v>
      </c>
      <c r="E535" s="170" t="s">
        <v>346</v>
      </c>
      <c r="F535" s="431" t="s">
        <v>1510</v>
      </c>
      <c r="G535" s="170">
        <f>VLOOKUP(E535,Sheet3!$C:$AP,40,0)*100+IF(A535=1,0,0)+IF(A535=2,1,0)+IF(A535=3,2,0)+IF(A535=4,3,0)</f>
        <v>301170500</v>
      </c>
      <c r="H535" s="170">
        <v>1</v>
      </c>
      <c r="I535" s="170">
        <v>0</v>
      </c>
      <c r="J535" s="170">
        <v>0</v>
      </c>
      <c r="K535" s="170"/>
      <c r="L535" s="170">
        <v>1</v>
      </c>
      <c r="M535" s="170">
        <v>1</v>
      </c>
      <c r="N535" s="170" t="str">
        <f t="shared" si="1236"/>
        <v>30117050,1</v>
      </c>
      <c r="O535" s="170">
        <v>0</v>
      </c>
      <c r="P535" s="170">
        <v>-1</v>
      </c>
      <c r="Q535" s="561">
        <f>VLOOKUP(E535,Sheet3!$C:$AP,40,0)*10+IF(B535=1,0,0)+IF(B535=2,1,0)+IF(B535=3,2,0)+IF(B535=4,3,0)</f>
        <v>30117050</v>
      </c>
      <c r="R535" s="561" t="str">
        <f t="shared" si="1242"/>
        <v>,1</v>
      </c>
      <c r="S535" s="561" t="str">
        <f t="shared" si="1231"/>
        <v/>
      </c>
      <c r="T535" s="561" t="str">
        <f t="shared" si="1232"/>
        <v/>
      </c>
      <c r="U535" s="561" t="str">
        <f t="shared" si="1233"/>
        <v/>
      </c>
      <c r="V535" s="561" t="str">
        <f t="shared" si="1234"/>
        <v/>
      </c>
    </row>
    <row r="536" spans="1:22" x14ac:dyDescent="0.25">
      <c r="A536" s="561">
        <v>1</v>
      </c>
      <c r="B536" s="561">
        <v>1</v>
      </c>
      <c r="C536" s="561" t="str">
        <f t="shared" si="1229"/>
        <v>影血秘典饮寒血1</v>
      </c>
      <c r="D536" s="170" t="s">
        <v>341</v>
      </c>
      <c r="E536" s="170" t="s">
        <v>347</v>
      </c>
      <c r="F536" s="431" t="s">
        <v>1511</v>
      </c>
      <c r="G536" s="170">
        <f>VLOOKUP(E536,Sheet3!$C:$AP,40,0)*100+IF(A536=1,0,0)+IF(A536=2,1,0)+IF(A536=3,2,0)+IF(A536=4,3,0)</f>
        <v>301170600</v>
      </c>
      <c r="H536" s="170">
        <v>1</v>
      </c>
      <c r="I536" s="170">
        <v>0</v>
      </c>
      <c r="J536" s="170">
        <v>0</v>
      </c>
      <c r="K536" s="170"/>
      <c r="L536" s="170">
        <v>1</v>
      </c>
      <c r="M536" s="170">
        <v>1</v>
      </c>
      <c r="N536" s="170" t="str">
        <f t="shared" ref="N536:N537" si="1243">Q536&amp;R536&amp;S536&amp;T536&amp;U536&amp;V536</f>
        <v>30117060,1</v>
      </c>
      <c r="O536" s="170">
        <v>0</v>
      </c>
      <c r="P536" s="170">
        <v>-1</v>
      </c>
      <c r="Q536" s="561">
        <f>VLOOKUP(E536,Sheet3!$C:$AP,40,0)*10+IF(B536=1,0,0)+IF(B536=2,1,0)+IF(B536=3,2,0)+IF(B536=4,3,0)</f>
        <v>30117060</v>
      </c>
      <c r="R536" s="561" t="str">
        <f t="shared" si="1242"/>
        <v>,1</v>
      </c>
      <c r="S536" s="561" t="str">
        <f t="shared" si="1231"/>
        <v/>
      </c>
      <c r="T536" s="561" t="str">
        <f t="shared" si="1232"/>
        <v/>
      </c>
      <c r="U536" s="561" t="str">
        <f t="shared" si="1233"/>
        <v/>
      </c>
      <c r="V536" s="561" t="str">
        <f t="shared" si="1234"/>
        <v/>
      </c>
    </row>
    <row r="537" spans="1:22" x14ac:dyDescent="0.25">
      <c r="A537" s="561">
        <v>1</v>
      </c>
      <c r="B537" s="561">
        <v>1</v>
      </c>
      <c r="C537" s="561" t="str">
        <f t="shared" si="1229"/>
        <v>影血秘典绽地藏1</v>
      </c>
      <c r="D537" s="170" t="s">
        <v>341</v>
      </c>
      <c r="E537" s="170" t="s">
        <v>348</v>
      </c>
      <c r="F537" s="431" t="s">
        <v>1512</v>
      </c>
      <c r="G537" s="170">
        <f>VLOOKUP(E537,Sheet3!$C:$AP,40,0)*100+IF(A537=1,0,0)+IF(A537=2,1,0)+IF(A537=3,2,0)+IF(A537=4,3,0)</f>
        <v>301170700</v>
      </c>
      <c r="H537" s="170">
        <v>1</v>
      </c>
      <c r="I537" s="170">
        <v>0</v>
      </c>
      <c r="J537" s="170">
        <v>0</v>
      </c>
      <c r="K537" s="170"/>
      <c r="L537" s="170">
        <v>1</v>
      </c>
      <c r="M537" s="170">
        <v>1</v>
      </c>
      <c r="N537" s="170" t="str">
        <f t="shared" si="1243"/>
        <v>30117070,1</v>
      </c>
      <c r="O537" s="170">
        <v>0</v>
      </c>
      <c r="P537" s="170">
        <v>-1</v>
      </c>
      <c r="Q537" s="561">
        <f>VLOOKUP(E537,Sheet3!$C:$AP,40,0)*10+IF(B537=1,0,0)+IF(B537=2,1,0)+IF(B537=3,2,0)+IF(B537=4,3,0)</f>
        <v>30117070</v>
      </c>
      <c r="R537" s="561" t="str">
        <f t="shared" si="1242"/>
        <v>,1</v>
      </c>
      <c r="S537" s="561" t="str">
        <f t="shared" si="1231"/>
        <v/>
      </c>
      <c r="T537" s="561" t="str">
        <f t="shared" si="1232"/>
        <v/>
      </c>
      <c r="U537" s="561" t="str">
        <f t="shared" si="1233"/>
        <v/>
      </c>
      <c r="V537" s="561" t="str">
        <f t="shared" si="1234"/>
        <v/>
      </c>
    </row>
    <row r="538" spans="1:22" x14ac:dyDescent="0.25">
      <c r="A538" s="561">
        <v>1</v>
      </c>
      <c r="B538" s="561">
        <v>1</v>
      </c>
      <c r="C538" s="561" t="str">
        <f t="shared" si="1229"/>
        <v>影血秘典刀痕1</v>
      </c>
      <c r="D538" s="170" t="s">
        <v>341</v>
      </c>
      <c r="E538" s="170" t="s">
        <v>349</v>
      </c>
      <c r="F538" s="431" t="s">
        <v>1513</v>
      </c>
      <c r="G538" s="170">
        <f>VLOOKUP(E538,Sheet3!$C:$AP,40,0)*100+IF(A538=1,0,0)+IF(A538=2,1,0)+IF(A538=3,2,0)+IF(A538=4,3,0)</f>
        <v>301170800</v>
      </c>
      <c r="H538" s="170">
        <v>5</v>
      </c>
      <c r="I538" s="170">
        <v>1</v>
      </c>
      <c r="J538" s="170">
        <v>0</v>
      </c>
      <c r="K538" s="170"/>
      <c r="L538" s="170">
        <v>1</v>
      </c>
      <c r="M538" s="170">
        <v>1</v>
      </c>
      <c r="N538" s="170" t="str">
        <f t="shared" si="1236"/>
        <v>30117080,1</v>
      </c>
      <c r="O538" s="170">
        <v>0</v>
      </c>
      <c r="P538" s="170">
        <v>-1</v>
      </c>
      <c r="Q538" s="561">
        <f>VLOOKUP(E538,Sheet3!$C:$AP,40,0)*10+IF(B538=1,0,0)+IF(B538=2,1,0)+IF(B538=3,2,0)+IF(B538=4,3,0)</f>
        <v>30117080</v>
      </c>
      <c r="R538" s="561" t="str">
        <f>IF(H538=5,",1","")</f>
        <v>,1</v>
      </c>
      <c r="S538" s="561" t="str">
        <f t="shared" si="1231"/>
        <v/>
      </c>
      <c r="T538" s="561" t="str">
        <f t="shared" si="1232"/>
        <v/>
      </c>
      <c r="U538" s="561" t="str">
        <f t="shared" si="1233"/>
        <v/>
      </c>
      <c r="V538" s="561" t="str">
        <f t="shared" si="1234"/>
        <v/>
      </c>
    </row>
    <row r="539" spans="1:22" x14ac:dyDescent="0.25">
      <c r="A539" s="561">
        <v>1</v>
      </c>
      <c r="B539" s="561">
        <v>1</v>
      </c>
      <c r="C539" s="561" t="str">
        <f t="shared" si="1229"/>
        <v>影血秘典归冷刃1</v>
      </c>
      <c r="D539" s="170" t="s">
        <v>341</v>
      </c>
      <c r="E539" s="170" t="s">
        <v>350</v>
      </c>
      <c r="F539" s="170" t="s">
        <v>1514</v>
      </c>
      <c r="G539" s="170">
        <f>VLOOKUP(E539,Sheet3!$C:$AP,40,0)*100+IF(A539=1,0,0)+IF(A539=2,1,0)+IF(A539=3,2,0)+IF(A539=4,3,0)</f>
        <v>301170900</v>
      </c>
      <c r="H539" s="170">
        <v>1</v>
      </c>
      <c r="I539" s="170">
        <v>0</v>
      </c>
      <c r="J539" s="170">
        <v>0</v>
      </c>
      <c r="K539" s="170"/>
      <c r="L539" s="170">
        <v>1</v>
      </c>
      <c r="M539" s="170">
        <v>1</v>
      </c>
      <c r="N539" s="170" t="str">
        <f t="shared" si="1236"/>
        <v>30117090,1</v>
      </c>
      <c r="O539" s="170">
        <v>0</v>
      </c>
      <c r="P539" s="170">
        <v>-1</v>
      </c>
      <c r="Q539" s="561">
        <f>VLOOKUP(E539,Sheet3!$C:$AP,40,0)*10+IF(B539=1,0,0)+IF(B539=2,1,0)+IF(B539=3,2,0)+IF(B539=4,3,0)</f>
        <v>30117090</v>
      </c>
      <c r="R539" s="561" t="str">
        <f t="shared" ref="R539:R540" si="1244">IF(H539=1,",1","")</f>
        <v>,1</v>
      </c>
      <c r="S539" s="561" t="str">
        <f t="shared" si="1231"/>
        <v/>
      </c>
      <c r="T539" s="561" t="str">
        <f t="shared" si="1232"/>
        <v/>
      </c>
      <c r="U539" s="561" t="str">
        <f t="shared" si="1233"/>
        <v/>
      </c>
      <c r="V539" s="561" t="str">
        <f t="shared" si="1234"/>
        <v/>
      </c>
    </row>
    <row r="540" spans="1:22" x14ac:dyDescent="0.25">
      <c r="A540" s="561">
        <v>1</v>
      </c>
      <c r="B540" s="561">
        <v>1</v>
      </c>
      <c r="C540" s="561" t="str">
        <f t="shared" si="1229"/>
        <v>影血秘典遥望繁花1</v>
      </c>
      <c r="D540" s="170" t="s">
        <v>341</v>
      </c>
      <c r="E540" s="170" t="s">
        <v>351</v>
      </c>
      <c r="F540" s="170" t="s">
        <v>1378</v>
      </c>
      <c r="G540" s="170">
        <f>VLOOKUP(E540,Sheet3!$C:$AP,40,0)*100+IF(A540=1,0,0)+IF(A540=2,1,0)+IF(A540=3,2,0)+IF(A540=4,3,0)</f>
        <v>301171000</v>
      </c>
      <c r="H540" s="170">
        <v>1</v>
      </c>
      <c r="I540" s="170">
        <v>0</v>
      </c>
      <c r="J540" s="170">
        <v>0</v>
      </c>
      <c r="K540" s="170"/>
      <c r="L540" s="170">
        <v>1</v>
      </c>
      <c r="M540" s="170">
        <v>1</v>
      </c>
      <c r="N540" s="170" t="str">
        <f t="shared" ref="N540" si="1245">Q540&amp;R540&amp;S540&amp;T540&amp;U540&amp;V540</f>
        <v>30117100,1</v>
      </c>
      <c r="O540" s="170">
        <v>0</v>
      </c>
      <c r="P540" s="170">
        <v>-1</v>
      </c>
      <c r="Q540" s="561">
        <f>VLOOKUP(E540,Sheet3!$C:$AP,40,0)*10+IF(B540=1,0,0)+IF(B540=2,1,0)+IF(B540=3,2,0)+IF(B540=4,3,0)</f>
        <v>30117100</v>
      </c>
      <c r="R540" s="561" t="str">
        <f t="shared" si="1244"/>
        <v>,1</v>
      </c>
      <c r="S540" s="561" t="str">
        <f t="shared" si="1231"/>
        <v/>
      </c>
      <c r="T540" s="561" t="str">
        <f t="shared" si="1232"/>
        <v/>
      </c>
      <c r="U540" s="561" t="str">
        <f t="shared" si="1233"/>
        <v/>
      </c>
      <c r="V540" s="561" t="str">
        <f t="shared" si="1234"/>
        <v/>
      </c>
    </row>
    <row r="541" spans="1:22" x14ac:dyDescent="0.25">
      <c r="A541" s="561">
        <v>1</v>
      </c>
      <c r="B541" s="561">
        <v>1</v>
      </c>
      <c r="C541" s="561" t="str">
        <f t="shared" ref="C541" si="1246">D541&amp;E541&amp;A541</f>
        <v>影血秘典戮婆娑1</v>
      </c>
      <c r="D541" s="170" t="s">
        <v>341</v>
      </c>
      <c r="E541" s="170" t="s">
        <v>352</v>
      </c>
      <c r="F541" s="170" t="s">
        <v>1515</v>
      </c>
      <c r="G541" s="170">
        <f>VLOOKUP(E541,Sheet3!$C:$AP,40,0)*100+IF(A541=1,0,0)+IF(A541=2,1,0)+IF(A541=3,2,0)+IF(A541=4,3,0)</f>
        <v>301171100</v>
      </c>
      <c r="H541" s="170">
        <v>6</v>
      </c>
      <c r="I541" s="170">
        <v>1</v>
      </c>
      <c r="J541" s="170">
        <v>30117080</v>
      </c>
      <c r="K541" s="170"/>
      <c r="L541" s="170">
        <v>1</v>
      </c>
      <c r="M541" s="170">
        <v>1</v>
      </c>
      <c r="N541" s="170" t="str">
        <f t="shared" ref="N541:N542" si="1247">Q541&amp;R541&amp;S541&amp;T541&amp;U541&amp;V541</f>
        <v>30117110,1</v>
      </c>
      <c r="O541" s="170">
        <v>0</v>
      </c>
      <c r="P541" s="170">
        <v>-1</v>
      </c>
      <c r="Q541" s="561">
        <f>VLOOKUP(E541,Sheet3!$C:$AP,40,0)*10+IF(B541=1,0,0)+IF(B541=2,1,0)+IF(B541=3,2,0)+IF(B541=4,3,0)</f>
        <v>30117110</v>
      </c>
      <c r="R541" s="561" t="str">
        <f>IF(H541=6,",1","")</f>
        <v>,1</v>
      </c>
      <c r="S541" s="561" t="str">
        <f t="shared" ref="S541" si="1248">IF(AND(H541=2,I541=1,J541="hp",L541=1,M541=2),",-1","")</f>
        <v/>
      </c>
      <c r="T541" s="561" t="str">
        <f t="shared" ref="T541" si="1249">IF(AND(H541=2,I541=1,J541="hp",L541=1,M541=1),",(最大气血-hp)/最大气血*100","")</f>
        <v/>
      </c>
      <c r="U541" s="561" t="str">
        <f t="shared" ref="U541" si="1250">IF(AND(H541=2,I541=1,J541="hp,(hp/气血值)&lt;=0.2",L541=1,M541=3),"气血值*1006","")</f>
        <v/>
      </c>
      <c r="V541" s="561" t="str">
        <f t="shared" ref="V541" si="1251">IF(AND(H541=1,I541=0,J541=0,L541=1,M541=3),"-(hp*0.1)","")</f>
        <v/>
      </c>
    </row>
    <row r="542" spans="1:22" x14ac:dyDescent="0.25">
      <c r="A542" s="561">
        <v>1</v>
      </c>
      <c r="B542" s="561">
        <v>1</v>
      </c>
      <c r="C542" s="561" t="str">
        <f t="shared" ref="C542:C543" si="1252">D542&amp;E542&amp;A542</f>
        <v>千锻拳势百炼罡1</v>
      </c>
      <c r="D542" s="638" t="s">
        <v>353</v>
      </c>
      <c r="E542" s="638" t="s">
        <v>354</v>
      </c>
      <c r="F542" s="638" t="s">
        <v>1516</v>
      </c>
      <c r="G542" s="638">
        <f>VLOOKUP(E542,Sheet3!$C:$AP,40,0)*100+IF(A542=1,0,0)+IF(A542=2,1,0)+IF(A542=3,2,0)+IF(A542=4,3,0)</f>
        <v>101010200</v>
      </c>
      <c r="H542" s="638">
        <v>9</v>
      </c>
      <c r="I542" s="638">
        <v>1</v>
      </c>
      <c r="J542" s="638">
        <v>3</v>
      </c>
      <c r="K542" s="638"/>
      <c r="L542" s="638">
        <v>1</v>
      </c>
      <c r="M542" s="638">
        <v>1</v>
      </c>
      <c r="N542" s="638" t="str">
        <f t="shared" si="1247"/>
        <v>10101020,1</v>
      </c>
      <c r="O542" s="638">
        <v>0</v>
      </c>
      <c r="P542" s="638">
        <v>-1</v>
      </c>
      <c r="Q542" s="561">
        <f>VLOOKUP(E542,Sheet3!$C:$AP,40,0)*10+IF(B542=1,0,0)+IF(B542=2,1,0)+IF(B542=3,2,0)+IF(B542=4,3,0)</f>
        <v>10101020</v>
      </c>
      <c r="R542" s="561" t="str">
        <f>IF(H542=9,",1","")</f>
        <v>,1</v>
      </c>
      <c r="S542" s="561" t="str">
        <f t="shared" ref="S542:S543" si="1253">IF(AND(H542=2,I542=1,J542="hp",L542=1,M542=2),",-1","")</f>
        <v/>
      </c>
      <c r="T542" s="561" t="str">
        <f t="shared" si="1232"/>
        <v/>
      </c>
      <c r="U542" s="561" t="str">
        <f t="shared" ref="U542:U543" si="1254">IF(AND(H542=2,I542=1,J542="hp,(hp/气血值)&lt;=0.2",L542=1,M542=3),"气血值*1006","")</f>
        <v/>
      </c>
      <c r="V542" s="561" t="str">
        <f t="shared" ref="V542:V543" si="1255">IF(AND(H542=1,I542=0,J542=0,L542=1,M542=3),"-(hp*0.1)","")</f>
        <v/>
      </c>
    </row>
    <row r="543" spans="1:22" x14ac:dyDescent="0.25">
      <c r="A543" s="561">
        <v>1</v>
      </c>
      <c r="B543" s="561">
        <v>1</v>
      </c>
      <c r="C543" s="561" t="str">
        <f t="shared" si="1252"/>
        <v>千锻拳势千锻守心1</v>
      </c>
      <c r="D543" s="638" t="s">
        <v>353</v>
      </c>
      <c r="E543" s="638" t="s">
        <v>355</v>
      </c>
      <c r="F543" s="638" t="s">
        <v>1517</v>
      </c>
      <c r="G543" s="638">
        <f>VLOOKUP(E543,Sheet3!$C:$AP,40,0)*100+IF(A543=1,0,0)+IF(A543=2,1,0)+IF(A543=3,2,0)+IF(A543=4,3,0)</f>
        <v>101010400</v>
      </c>
      <c r="H543" s="638">
        <v>8</v>
      </c>
      <c r="I543" s="638">
        <v>1</v>
      </c>
      <c r="J543" s="638">
        <v>1010105</v>
      </c>
      <c r="K543" s="638" t="s">
        <v>1518</v>
      </c>
      <c r="L543" s="638">
        <v>1</v>
      </c>
      <c r="M543" s="638">
        <v>1</v>
      </c>
      <c r="N543" s="638" t="str">
        <f t="shared" ref="N543" si="1256">Q543&amp;R543&amp;S543&amp;T543&amp;U543&amp;V543</f>
        <v>10101040,1</v>
      </c>
      <c r="O543" s="638">
        <v>0</v>
      </c>
      <c r="P543" s="638">
        <v>-1</v>
      </c>
      <c r="Q543" s="561">
        <f>VLOOKUP(E543,Sheet3!$C:$AP,40,0)*10+IF(B543=1,0,0)+IF(B543=2,1,0)+IF(B543=3,2,0)+IF(B543=4,3,0)</f>
        <v>10101040</v>
      </c>
      <c r="R543" s="561" t="str">
        <f>IF(H543=8,",1","")</f>
        <v>,1</v>
      </c>
      <c r="S543" s="561" t="str">
        <f t="shared" si="1253"/>
        <v/>
      </c>
      <c r="T543" s="561" t="str">
        <f t="shared" ref="T543" si="1257">IF(AND(H543=2,I543=1,J543="hp",L543=1,M543=1),",(最大气血-hp)/最大气血*100","")</f>
        <v/>
      </c>
      <c r="U543" s="561" t="str">
        <f t="shared" si="1254"/>
        <v/>
      </c>
      <c r="V543" s="561" t="str">
        <f t="shared" si="1255"/>
        <v/>
      </c>
    </row>
    <row r="544" spans="1:22" x14ac:dyDescent="0.25">
      <c r="A544" s="561">
        <v>1</v>
      </c>
      <c r="B544" s="561">
        <v>1</v>
      </c>
      <c r="C544" s="561" t="str">
        <f t="shared" ref="C544" si="1258">D544&amp;E544&amp;A544</f>
        <v>千锻拳势破新炉1</v>
      </c>
      <c r="D544" s="638" t="s">
        <v>353</v>
      </c>
      <c r="E544" s="638" t="s">
        <v>356</v>
      </c>
      <c r="F544" s="638" t="s">
        <v>1519</v>
      </c>
      <c r="G544" s="638">
        <f>VLOOKUP(E544,Sheet3!$C:$AP,40,0)*100+IF(A544=1,0,0)+IF(A544=2,1,0)+IF(A544=3,2,0)+IF(A544=4,3,0)</f>
        <v>101010600</v>
      </c>
      <c r="H544" s="638">
        <v>8</v>
      </c>
      <c r="I544" s="638">
        <v>1</v>
      </c>
      <c r="J544" s="638">
        <v>1010105</v>
      </c>
      <c r="K544" s="638" t="s">
        <v>1518</v>
      </c>
      <c r="L544" s="638">
        <v>1</v>
      </c>
      <c r="M544" s="638">
        <v>1</v>
      </c>
      <c r="N544" s="638" t="str">
        <f t="shared" ref="N544" si="1259">Q544&amp;R544&amp;S544&amp;T544&amp;U544&amp;V544</f>
        <v>10101060,1</v>
      </c>
      <c r="O544" s="638">
        <v>0</v>
      </c>
      <c r="P544" s="638">
        <v>-1</v>
      </c>
      <c r="Q544" s="561">
        <f>VLOOKUP(E544,Sheet3!$C:$AP,40,0)*10+IF(B544=1,0,0)+IF(B544=2,1,0)+IF(B544=3,2,0)+IF(B544=4,3,0)</f>
        <v>10101060</v>
      </c>
      <c r="R544" s="561" t="str">
        <f>IF(H544=8,",1","")</f>
        <v>,1</v>
      </c>
      <c r="S544" s="561" t="str">
        <f t="shared" ref="S544" si="1260">IF(AND(H544=2,I544=1,J544="hp",L544=1,M544=2),",-1","")</f>
        <v/>
      </c>
      <c r="T544" s="561" t="str">
        <f t="shared" ref="T544" si="1261">IF(AND(H544=2,I544=1,J544="hp",L544=1,M544=1),",(最大气血-hp)/最大气血*100","")</f>
        <v/>
      </c>
      <c r="U544" s="561" t="str">
        <f t="shared" ref="U544" si="1262">IF(AND(H544=2,I544=1,J544="hp,(hp/气血值)&lt;=0.2",L544=1,M544=3),"气血值*1006","")</f>
        <v/>
      </c>
      <c r="V544" s="561" t="str">
        <f t="shared" ref="V544" si="1263">IF(AND(H544=1,I544=0,J544=0,L544=1,M544=3),"-(hp*0.1)","")</f>
        <v/>
      </c>
    </row>
    <row r="545" spans="1:22" x14ac:dyDescent="0.25">
      <c r="A545" s="561">
        <v>2</v>
      </c>
      <c r="B545" s="561">
        <v>2</v>
      </c>
      <c r="C545" s="561" t="str">
        <f t="shared" ref="C545" si="1264">D545&amp;E545&amp;A545</f>
        <v>千锻拳势破新炉2</v>
      </c>
      <c r="D545" s="638" t="s">
        <v>353</v>
      </c>
      <c r="E545" s="638" t="s">
        <v>356</v>
      </c>
      <c r="F545" s="638" t="s">
        <v>1520</v>
      </c>
      <c r="G545" s="638">
        <f>VLOOKUP(E545,Sheet3!$C:$AP,40,0)*100+IF(A545=1,0,0)+IF(A545=2,1,0)+IF(A545=3,2,0)+IF(A545=4,3,0)</f>
        <v>101010601</v>
      </c>
      <c r="H545" s="638">
        <v>8</v>
      </c>
      <c r="I545" s="638">
        <v>1</v>
      </c>
      <c r="J545" s="638" t="s">
        <v>1521</v>
      </c>
      <c r="K545" s="638" t="s">
        <v>1522</v>
      </c>
      <c r="L545" s="638">
        <v>1</v>
      </c>
      <c r="M545" s="638">
        <v>1</v>
      </c>
      <c r="N545" s="638" t="str">
        <f t="shared" ref="N545:N546" si="1265">Q545&amp;R545&amp;S545&amp;T545&amp;U545&amp;V545</f>
        <v>10101061,1</v>
      </c>
      <c r="O545" s="638">
        <v>0</v>
      </c>
      <c r="P545" s="638">
        <v>-1</v>
      </c>
      <c r="Q545" s="561">
        <f>VLOOKUP(E545,Sheet3!$C:$AP,40,0)*10+IF(B545=1,0,0)+IF(B545=2,1,0)+IF(B545=3,2,0)+IF(B545=4,3,0)</f>
        <v>10101061</v>
      </c>
      <c r="R545" s="561" t="str">
        <f>IF(H545=8,",1","")</f>
        <v>,1</v>
      </c>
      <c r="S545" s="561" t="str">
        <f t="shared" ref="S545" si="1266">IF(AND(H545=2,I545=1,J545="hp",L545=1,M545=2),",-1","")</f>
        <v/>
      </c>
      <c r="T545" s="561" t="str">
        <f t="shared" ref="T545:T546" si="1267">IF(AND(H545=2,I545=1,J545="hp",L545=1,M545=1),",(最大气血-hp)/最大气血*100","")</f>
        <v/>
      </c>
      <c r="U545" s="561" t="str">
        <f t="shared" ref="U545" si="1268">IF(AND(H545=2,I545=1,J545="hp,(hp/气血值)&lt;=0.2",L545=1,M545=3),"气血值*1006","")</f>
        <v/>
      </c>
      <c r="V545" s="561" t="str">
        <f t="shared" ref="V545" si="1269">IF(AND(H545=1,I545=0,J545=0,L545=1,M545=3),"-(hp*0.1)","")</f>
        <v/>
      </c>
    </row>
    <row r="546" spans="1:22" x14ac:dyDescent="0.25">
      <c r="A546" s="561">
        <v>1</v>
      </c>
      <c r="B546" s="561">
        <v>1</v>
      </c>
      <c r="C546" s="561" t="str">
        <f t="shared" ref="C546:C558" si="1270">D546&amp;E546&amp;A546</f>
        <v>千锻拳势新炼-崩山1</v>
      </c>
      <c r="D546" s="638" t="s">
        <v>353</v>
      </c>
      <c r="E546" s="638" t="s">
        <v>357</v>
      </c>
      <c r="F546" s="638" t="s">
        <v>1523</v>
      </c>
      <c r="G546" s="638">
        <f>VLOOKUP(E546,Sheet3!$C:$AP,40,0)*100+IF(A546=1,0,0)+IF(A546=2,1,0)+IF(A546=3,2,0)+IF(A546=4,3,0)</f>
        <v>101010700</v>
      </c>
      <c r="H546" s="638">
        <v>3</v>
      </c>
      <c r="I546" s="638">
        <v>1</v>
      </c>
      <c r="J546" s="638" t="s">
        <v>1245</v>
      </c>
      <c r="K546" s="638"/>
      <c r="L546" s="638">
        <v>1</v>
      </c>
      <c r="M546" s="638">
        <v>1</v>
      </c>
      <c r="N546" s="638" t="str">
        <f t="shared" si="1265"/>
        <v>10101070,1</v>
      </c>
      <c r="O546" s="638">
        <v>0</v>
      </c>
      <c r="P546" s="638">
        <v>-1</v>
      </c>
      <c r="Q546" s="561">
        <f>VLOOKUP(E546,Sheet3!$C:$AP,40,0)*10+IF(B546=1,0,0)+IF(B546=2,1,0)+IF(B546=3,2,0)+IF(B546=4,3,0)</f>
        <v>10101070</v>
      </c>
      <c r="R546" s="561" t="str">
        <f>IF(H546=3,",1","")</f>
        <v>,1</v>
      </c>
      <c r="S546" s="561" t="str">
        <f t="shared" ref="S546:S558" si="1271">IF(AND(H546=2,I546=1,J546="hp",L546=1,M546=2),",-1","")</f>
        <v/>
      </c>
      <c r="T546" s="561" t="str">
        <f t="shared" si="1267"/>
        <v/>
      </c>
      <c r="U546" s="561" t="str">
        <f t="shared" ref="U546:U558" si="1272">IF(AND(H546=2,I546=1,J546="hp,(hp/气血值)&lt;=0.2",L546=1,M546=3),"气血值*1006","")</f>
        <v/>
      </c>
      <c r="V546" s="561" t="str">
        <f t="shared" ref="V546:V558" si="1273">IF(AND(H546=1,I546=0,J546=0,L546=1,M546=3),"-(hp*0.1)","")</f>
        <v/>
      </c>
    </row>
    <row r="547" spans="1:22" x14ac:dyDescent="0.25">
      <c r="A547" s="561">
        <v>1</v>
      </c>
      <c r="B547" s="561">
        <v>1</v>
      </c>
      <c r="C547" s="561" t="str">
        <f t="shared" ref="C547" si="1274">D547&amp;E547&amp;A547</f>
        <v>千锻拳势新炼-断海1</v>
      </c>
      <c r="D547" s="638" t="s">
        <v>353</v>
      </c>
      <c r="E547" s="638" t="s">
        <v>358</v>
      </c>
      <c r="F547" s="638" t="s">
        <v>1523</v>
      </c>
      <c r="G547" s="638">
        <f>VLOOKUP(E547,Sheet3!$C:$AP,40,0)*100+IF(A547=1,0,0)+IF(A547=2,1,0)+IF(A547=3,2,0)+IF(A547=4,3,0)</f>
        <v>101010800</v>
      </c>
      <c r="H547" s="638">
        <v>8</v>
      </c>
      <c r="I547" s="638">
        <v>1</v>
      </c>
      <c r="J547" s="638" t="s">
        <v>1524</v>
      </c>
      <c r="K547" s="638" t="s">
        <v>1518</v>
      </c>
      <c r="L547" s="638">
        <v>1</v>
      </c>
      <c r="M547" s="638">
        <v>1</v>
      </c>
      <c r="N547" s="638" t="str">
        <f t="shared" ref="N547:N548" si="1275">Q547&amp;R547&amp;S547&amp;T547&amp;U547&amp;V547</f>
        <v>10101080,1</v>
      </c>
      <c r="O547" s="638">
        <v>0</v>
      </c>
      <c r="P547" s="638">
        <v>-1</v>
      </c>
      <c r="Q547" s="561">
        <f>VLOOKUP(E547,Sheet3!$C:$AP,40,0)*10+IF(B547=1,0,0)+IF(B547=2,1,0)+IF(B547=3,2,0)+IF(B547=4,3,0)</f>
        <v>10101080</v>
      </c>
      <c r="R547" s="561" t="str">
        <f t="shared" ref="R547:R565" si="1276">IF(H547=8,",1","")</f>
        <v>,1</v>
      </c>
      <c r="S547" s="561" t="str">
        <f t="shared" ref="S547:S548" si="1277">IF(AND(H547=2,I547=1,J547="hp",L547=1,M547=2),",-1","")</f>
        <v/>
      </c>
      <c r="T547" s="561" t="str">
        <f t="shared" ref="T547:T548" si="1278">IF(AND(H547=2,I547=1,J547="hp",L547=1,M547=1),",(最大气血-hp)/最大气血*100","")</f>
        <v/>
      </c>
      <c r="U547" s="561" t="str">
        <f t="shared" ref="U547" si="1279">IF(AND(H547=2,I547=1,J547="hp,(hp/气血值)&lt;=0.2",L547=1,M547=3),"气血值*1006","")</f>
        <v/>
      </c>
      <c r="V547" s="561" t="str">
        <f t="shared" ref="V547" si="1280">IF(AND(H547=1,I547=0,J547=0,L547=1,M547=3),"-(hp*0.1)","")</f>
        <v/>
      </c>
    </row>
    <row r="548" spans="1:22" x14ac:dyDescent="0.25">
      <c r="A548" s="561">
        <v>2</v>
      </c>
      <c r="B548" s="561">
        <v>2</v>
      </c>
      <c r="C548" s="561" t="str">
        <f t="shared" ref="C548" si="1281">D548&amp;E548&amp;A548</f>
        <v>千锻拳势新炼-断海2</v>
      </c>
      <c r="D548" s="638" t="s">
        <v>353</v>
      </c>
      <c r="E548" s="638" t="s">
        <v>358</v>
      </c>
      <c r="F548" s="638" t="s">
        <v>1523</v>
      </c>
      <c r="G548" s="638">
        <f>VLOOKUP(E548,Sheet3!$C:$AP,40,0)*100+IF(A548=1,0,0)+IF(A548=2,1,0)+IF(A548=3,2,0)+IF(A548=4,3,0)</f>
        <v>101010801</v>
      </c>
      <c r="H548" s="638">
        <v>8</v>
      </c>
      <c r="I548" s="638">
        <v>1</v>
      </c>
      <c r="J548" s="638">
        <v>1010105</v>
      </c>
      <c r="K548" s="638" t="s">
        <v>1525</v>
      </c>
      <c r="L548" s="638">
        <v>1</v>
      </c>
      <c r="M548" s="638">
        <v>1</v>
      </c>
      <c r="N548" s="638" t="str">
        <f t="shared" si="1275"/>
        <v>10101081,1</v>
      </c>
      <c r="O548" s="638">
        <v>0</v>
      </c>
      <c r="P548" s="638">
        <v>-1</v>
      </c>
      <c r="Q548" s="561">
        <f>VLOOKUP(E548,Sheet3!$C:$AP,40,0)*10+IF(B548=1,0,0)+IF(B548=2,1,0)+IF(B548=3,2,0)+IF(B548=4,3,0)</f>
        <v>10101081</v>
      </c>
      <c r="R548" s="561" t="str">
        <f t="shared" si="1276"/>
        <v>,1</v>
      </c>
      <c r="S548" s="561" t="str">
        <f t="shared" si="1277"/>
        <v/>
      </c>
      <c r="T548" s="561" t="str">
        <f t="shared" si="1278"/>
        <v/>
      </c>
      <c r="U548" s="561" t="str">
        <f t="shared" ref="U548" si="1282">IF(AND(H548=2,I548=1,J548="hp,(hp/气血值)&lt;=0.2",L548=1,M548=3),"气血值*1006","")</f>
        <v/>
      </c>
      <c r="V548" s="561" t="str">
        <f t="shared" ref="V548" si="1283">IF(AND(H548=1,I548=0,J548=0,L548=1,M548=3),"-(hp*0.1)","")</f>
        <v/>
      </c>
    </row>
    <row r="549" spans="1:22" x14ac:dyDescent="0.25">
      <c r="A549" s="561">
        <v>1</v>
      </c>
      <c r="B549" s="561">
        <v>1</v>
      </c>
      <c r="C549" s="561" t="str">
        <f t="shared" ref="C549" si="1284">D549&amp;E549&amp;A549</f>
        <v>千锻拳势破钢穹1</v>
      </c>
      <c r="D549" s="638" t="s">
        <v>353</v>
      </c>
      <c r="E549" s="638" t="s">
        <v>359</v>
      </c>
      <c r="F549" s="638" t="s">
        <v>1526</v>
      </c>
      <c r="G549" s="638">
        <f>VLOOKUP(E549,Sheet3!$C:$AP,40,0)*100+IF(A549=1,0,0)+IF(A549=2,1,0)+IF(A549=3,2,0)+IF(A549=4,3,0)</f>
        <v>101010900</v>
      </c>
      <c r="H549" s="638">
        <v>8</v>
      </c>
      <c r="I549" s="638">
        <v>1</v>
      </c>
      <c r="J549" s="638">
        <v>1010105</v>
      </c>
      <c r="K549" s="638"/>
      <c r="L549" s="638">
        <v>1</v>
      </c>
      <c r="M549" s="638">
        <v>1</v>
      </c>
      <c r="N549" s="638" t="str">
        <f t="shared" ref="N549" si="1285">Q549&amp;R549&amp;S549&amp;T549&amp;U549&amp;V549</f>
        <v>10101090,1</v>
      </c>
      <c r="O549" s="638">
        <v>0</v>
      </c>
      <c r="P549" s="638">
        <v>-1</v>
      </c>
      <c r="Q549" s="561">
        <f>VLOOKUP(E549,Sheet3!$C:$AP,40,0)*10+IF(B549=1,0,0)+IF(B549=2,1,0)+IF(B549=3,2,0)+IF(B549=4,3,0)</f>
        <v>10101090</v>
      </c>
      <c r="R549" s="561" t="str">
        <f t="shared" ref="R549" si="1286">IF(H549=8,",1","")</f>
        <v>,1</v>
      </c>
      <c r="S549" s="561" t="str">
        <f t="shared" ref="S549" si="1287">IF(AND(H549=2,I549=1,J549="hp",L549=1,M549=2),",-1","")</f>
        <v/>
      </c>
      <c r="T549" s="561" t="str">
        <f t="shared" ref="T549" si="1288">IF(AND(H549=2,I549=1,J549="hp",L549=1,M549=1),",(最大气血-hp)/最大气血*100","")</f>
        <v/>
      </c>
      <c r="U549" s="561" t="str">
        <f t="shared" ref="U549" si="1289">IF(AND(H549=2,I549=1,J549="hp,(hp/气血值)&lt;=0.2",L549=1,M549=3),"气血值*1006","")</f>
        <v/>
      </c>
      <c r="V549" s="561" t="str">
        <f t="shared" ref="V549" si="1290">IF(AND(H549=1,I549=0,J549=0,L549=1,M549=3),"-(hp*0.1)","")</f>
        <v/>
      </c>
    </row>
    <row r="550" spans="1:22" x14ac:dyDescent="0.25">
      <c r="A550" s="561">
        <v>2</v>
      </c>
      <c r="B550" s="561">
        <v>2</v>
      </c>
      <c r="C550" s="561" t="str">
        <f t="shared" ref="C550" si="1291">D550&amp;E550&amp;A550</f>
        <v>千锻拳势破钢穹2</v>
      </c>
      <c r="D550" s="638" t="s">
        <v>353</v>
      </c>
      <c r="E550" s="638" t="s">
        <v>359</v>
      </c>
      <c r="F550" s="638" t="s">
        <v>1527</v>
      </c>
      <c r="G550" s="638">
        <f>VLOOKUP(E550,Sheet3!$C:$AP,40,0)*100+IF(A550=1,0,0)+IF(A550=2,1,0)+IF(A550=3,2,0)+IF(A550=4,3,0)</f>
        <v>101010901</v>
      </c>
      <c r="H550" s="638">
        <v>9</v>
      </c>
      <c r="I550" s="638">
        <v>1</v>
      </c>
      <c r="J550" s="638">
        <v>3</v>
      </c>
      <c r="K550" s="638" t="s">
        <v>1528</v>
      </c>
      <c r="L550" s="638">
        <v>1</v>
      </c>
      <c r="M550" s="638">
        <v>1</v>
      </c>
      <c r="N550" s="638" t="str">
        <f t="shared" ref="N550" si="1292">Q550&amp;R550&amp;S550&amp;T550&amp;U550&amp;V550</f>
        <v>10101091,1</v>
      </c>
      <c r="O550" s="638">
        <v>0</v>
      </c>
      <c r="P550" s="638">
        <v>-1</v>
      </c>
      <c r="Q550" s="561">
        <f>VLOOKUP(E550,Sheet3!$C:$AP,40,0)*10+IF(B550=1,0,0)+IF(B550=2,1,0)+IF(B550=3,2,0)+IF(B550=4,3,0)</f>
        <v>10101091</v>
      </c>
      <c r="R550" s="561" t="str">
        <f>IF(H550=9,",1","")</f>
        <v>,1</v>
      </c>
      <c r="S550" s="561" t="str">
        <f t="shared" ref="S550" si="1293">IF(AND(H550=2,I550=1,J550="hp",L550=1,M550=2),",-1","")</f>
        <v/>
      </c>
      <c r="T550" s="561" t="str">
        <f t="shared" ref="T550:T558" si="1294">IF(AND(H550=2,I550=1,J550="hp",L550=1,M550=1),",(最大气血-hp)/最大气血*100","")</f>
        <v/>
      </c>
      <c r="U550" s="561" t="str">
        <f t="shared" ref="U550" si="1295">IF(AND(H550=2,I550=1,J550="hp,(hp/气血值)&lt;=0.2",L550=1,M550=3),"气血值*1006","")</f>
        <v/>
      </c>
      <c r="V550" s="561" t="str">
        <f t="shared" ref="V550" si="1296">IF(AND(H550=1,I550=0,J550=0,L550=1,M550=3),"-(hp*0.1)","")</f>
        <v/>
      </c>
    </row>
    <row r="551" spans="1:22" x14ac:dyDescent="0.25">
      <c r="A551" s="561">
        <v>1</v>
      </c>
      <c r="B551" s="561">
        <v>1</v>
      </c>
      <c r="C551" s="561" t="str">
        <f t="shared" si="1270"/>
        <v>千锻拳势古叠复法1</v>
      </c>
      <c r="D551" s="638" t="s">
        <v>353</v>
      </c>
      <c r="E551" s="638" t="s">
        <v>360</v>
      </c>
      <c r="F551" s="638" t="s">
        <v>1529</v>
      </c>
      <c r="G551" s="638">
        <f>VLOOKUP(E551,Sheet3!$C:$AP,40,0)*100+IF(A551=1,0,0)+IF(A551=2,1,0)+IF(A551=3,2,0)+IF(A551=4,3,0)</f>
        <v>101011000</v>
      </c>
      <c r="H551" s="638">
        <v>8</v>
      </c>
      <c r="I551" s="638">
        <v>1</v>
      </c>
      <c r="J551" s="638" t="s">
        <v>1524</v>
      </c>
      <c r="K551" s="638"/>
      <c r="L551" s="638">
        <v>1</v>
      </c>
      <c r="M551" s="638">
        <v>1</v>
      </c>
      <c r="N551" s="638" t="str">
        <f t="shared" ref="N551:N561" si="1297">Q551&amp;R551&amp;S551&amp;T551&amp;U551&amp;V551</f>
        <v>10101100,1</v>
      </c>
      <c r="O551" s="638">
        <v>0</v>
      </c>
      <c r="P551" s="638">
        <v>-1</v>
      </c>
      <c r="Q551" s="561">
        <f>VLOOKUP(E551,Sheet3!$C:$AP,40,0)*10+IF(B551=1,0,0)+IF(B551=2,1,0)+IF(B551=3,2,0)+IF(B551=4,3,0)</f>
        <v>10101100</v>
      </c>
      <c r="R551" s="561" t="str">
        <f t="shared" si="1276"/>
        <v>,1</v>
      </c>
      <c r="S551" s="561" t="str">
        <f t="shared" si="1271"/>
        <v/>
      </c>
      <c r="T551" s="561" t="str">
        <f t="shared" si="1294"/>
        <v/>
      </c>
      <c r="U551" s="561" t="str">
        <f t="shared" si="1272"/>
        <v/>
      </c>
      <c r="V551" s="561" t="str">
        <f t="shared" si="1273"/>
        <v/>
      </c>
    </row>
    <row r="552" spans="1:22" x14ac:dyDescent="0.25">
      <c r="A552" s="561">
        <v>1</v>
      </c>
      <c r="B552" s="561">
        <v>1</v>
      </c>
      <c r="C552" s="561" t="str">
        <f t="shared" si="1270"/>
        <v>千锻拳势破炉罡1</v>
      </c>
      <c r="D552" s="665" t="s">
        <v>353</v>
      </c>
      <c r="E552" s="665" t="s">
        <v>361</v>
      </c>
      <c r="F552" s="665"/>
      <c r="G552" s="665">
        <f>VLOOKUP(E552,Sheet3!$C:$AP,40,0)*100+IF(A552=1,0,0)+IF(A552=2,1,0)+IF(A552=3,2,0)+IF(A552=4,3,0)</f>
        <v>101011100</v>
      </c>
      <c r="H552" s="665">
        <v>1</v>
      </c>
      <c r="I552" s="665">
        <v>0</v>
      </c>
      <c r="J552" s="665">
        <v>0</v>
      </c>
      <c r="K552" s="665"/>
      <c r="L552" s="665">
        <v>1</v>
      </c>
      <c r="M552" s="665">
        <v>1</v>
      </c>
      <c r="N552" s="665" t="str">
        <f t="shared" si="1297"/>
        <v>10101110,1</v>
      </c>
      <c r="O552" s="665">
        <v>0</v>
      </c>
      <c r="P552" s="665">
        <v>-1</v>
      </c>
      <c r="Q552" s="561">
        <f>VLOOKUP(E552,Sheet3!$C:$AP,40,0)*10+IF(B552=1,0,0)+IF(B552=2,1,0)+IF(B552=3,2,0)+IF(B552=4,3,0)</f>
        <v>10101110</v>
      </c>
      <c r="R552" s="561" t="str">
        <f t="shared" ref="R552" si="1298">IF(H552=1,",1","")</f>
        <v>,1</v>
      </c>
      <c r="S552" s="561" t="str">
        <f t="shared" si="1271"/>
        <v/>
      </c>
      <c r="T552" s="561" t="str">
        <f t="shared" si="1294"/>
        <v/>
      </c>
      <c r="U552" s="561" t="str">
        <f t="shared" si="1272"/>
        <v/>
      </c>
      <c r="V552" s="561" t="str">
        <f t="shared" si="1273"/>
        <v/>
      </c>
    </row>
    <row r="553" spans="1:22" x14ac:dyDescent="0.25">
      <c r="A553" s="561">
        <v>1</v>
      </c>
      <c r="B553" s="561">
        <v>1</v>
      </c>
      <c r="C553" s="561" t="str">
        <f t="shared" si="1270"/>
        <v>千锻拳势覆锤古法1</v>
      </c>
      <c r="D553" s="638" t="s">
        <v>353</v>
      </c>
      <c r="E553" s="638" t="s">
        <v>923</v>
      </c>
      <c r="F553" s="638" t="s">
        <v>1530</v>
      </c>
      <c r="G553" s="638">
        <f>VLOOKUP(E553,Sheet3!$C:$AP,40,0)*100+IF(A553=1,0,0)+IF(A553=2,1,0)+IF(A553=3,2,0)+IF(A553=4,3,0)</f>
        <v>101011200</v>
      </c>
      <c r="H553" s="638">
        <v>8</v>
      </c>
      <c r="I553" s="638">
        <v>1</v>
      </c>
      <c r="J553" s="718" t="s">
        <v>1521</v>
      </c>
      <c r="K553" s="638"/>
      <c r="L553" s="638">
        <v>1</v>
      </c>
      <c r="M553" s="638">
        <v>1</v>
      </c>
      <c r="N553" s="638" t="str">
        <f t="shared" si="1297"/>
        <v>10101120,1</v>
      </c>
      <c r="O553" s="638">
        <v>0</v>
      </c>
      <c r="P553" s="638">
        <v>-1</v>
      </c>
      <c r="Q553" s="561">
        <f>VLOOKUP(E553,Sheet3!$C:$AP,40,0)*10+IF(B553=1,0,0)+IF(B553=2,1,0)+IF(B553=3,2,0)+IF(B553=4,3,0)</f>
        <v>10101120</v>
      </c>
      <c r="R553" s="561" t="str">
        <f t="shared" ref="R553" si="1299">IF(H553=8,",1","")</f>
        <v>,1</v>
      </c>
      <c r="S553" s="561" t="str">
        <f t="shared" si="1271"/>
        <v/>
      </c>
      <c r="T553" s="561" t="str">
        <f t="shared" si="1294"/>
        <v/>
      </c>
      <c r="U553" s="561" t="str">
        <f t="shared" si="1272"/>
        <v/>
      </c>
      <c r="V553" s="561" t="str">
        <f t="shared" si="1273"/>
        <v/>
      </c>
    </row>
    <row r="554" spans="1:22" ht="13.05" customHeight="1" x14ac:dyDescent="0.25">
      <c r="A554" s="561">
        <v>1</v>
      </c>
      <c r="B554" s="561">
        <v>1</v>
      </c>
      <c r="C554" s="561" t="str">
        <f t="shared" si="1270"/>
        <v>千锻拳势震炉拳意1</v>
      </c>
      <c r="D554" s="638" t="s">
        <v>353</v>
      </c>
      <c r="E554" s="638" t="s">
        <v>924</v>
      </c>
      <c r="F554" s="718" t="s">
        <v>1531</v>
      </c>
      <c r="G554" s="638">
        <f>VLOOKUP(E554,Sheet3!$C:$AP,40,0)*100+IF(A554=1,0,0)+IF(A554=2,1,0)+IF(A554=3,2,0)+IF(A554=4,3,0)</f>
        <v>101011300</v>
      </c>
      <c r="H554" s="638">
        <v>6</v>
      </c>
      <c r="I554" s="638">
        <v>1</v>
      </c>
      <c r="J554" s="638">
        <v>10101040</v>
      </c>
      <c r="K554" s="718" t="s">
        <v>1532</v>
      </c>
      <c r="L554" s="638">
        <v>1</v>
      </c>
      <c r="M554" s="638">
        <v>1</v>
      </c>
      <c r="N554" s="638" t="str">
        <f t="shared" si="1297"/>
        <v>10101130,1</v>
      </c>
      <c r="O554" s="638">
        <v>0</v>
      </c>
      <c r="P554" s="638">
        <v>-1</v>
      </c>
      <c r="Q554" s="561">
        <f>VLOOKUP(E554,Sheet3!$C:$AP,40,0)*10+IF(B554=1,0,0)+IF(B554=2,1,0)+IF(B554=3,2,0)+IF(B554=4,3,0)</f>
        <v>10101130</v>
      </c>
      <c r="R554" s="561" t="str">
        <f>IF(H554=6,",1","")</f>
        <v>,1</v>
      </c>
      <c r="S554" s="561" t="str">
        <f t="shared" si="1271"/>
        <v/>
      </c>
      <c r="T554" s="561" t="str">
        <f t="shared" si="1294"/>
        <v/>
      </c>
      <c r="U554" s="561" t="str">
        <f t="shared" si="1272"/>
        <v/>
      </c>
      <c r="V554" s="561" t="str">
        <f t="shared" si="1273"/>
        <v/>
      </c>
    </row>
    <row r="555" spans="1:22" ht="13.05" customHeight="1" x14ac:dyDescent="0.25">
      <c r="A555" s="561">
        <v>2</v>
      </c>
      <c r="B555" s="561">
        <v>2</v>
      </c>
      <c r="C555" s="561" t="str">
        <f t="shared" ref="C555" si="1300">D555&amp;E555&amp;A555</f>
        <v>千锻拳势震炉拳意2</v>
      </c>
      <c r="D555" s="638" t="s">
        <v>353</v>
      </c>
      <c r="E555" s="638" t="s">
        <v>924</v>
      </c>
      <c r="F555" s="718" t="s">
        <v>1533</v>
      </c>
      <c r="G555" s="638">
        <f>VLOOKUP(E555,Sheet3!$C:$AP,40,0)*100+IF(A555=1,0,0)+IF(A555=2,1,0)+IF(A555=3,2,0)+IF(A555=4,3,0)</f>
        <v>101011301</v>
      </c>
      <c r="H555" s="638">
        <v>6</v>
      </c>
      <c r="I555" s="638">
        <v>1</v>
      </c>
      <c r="J555" s="638">
        <v>10101040</v>
      </c>
      <c r="K555" s="718" t="s">
        <v>1534</v>
      </c>
      <c r="L555" s="638">
        <v>1</v>
      </c>
      <c r="M555" s="638">
        <v>1</v>
      </c>
      <c r="N555" s="638" t="str">
        <f t="shared" ref="N555" si="1301">Q555&amp;R555&amp;S555&amp;T555&amp;U555&amp;V555</f>
        <v>10101131,1</v>
      </c>
      <c r="O555" s="638">
        <v>0</v>
      </c>
      <c r="P555" s="638">
        <v>-1</v>
      </c>
      <c r="Q555" s="561">
        <f>VLOOKUP(E555,Sheet3!$C:$AP,40,0)*10+IF(B555=1,0,0)+IF(B555=2,1,0)+IF(B555=3,2,0)+IF(B555=4,3,0)</f>
        <v>10101131</v>
      </c>
      <c r="R555" s="561" t="str">
        <f>IF(H555=6,",1","")</f>
        <v>,1</v>
      </c>
      <c r="S555" s="561" t="str">
        <f t="shared" ref="S555" si="1302">IF(AND(H555=2,I555=1,J555="hp",L555=1,M555=2),",-1","")</f>
        <v/>
      </c>
      <c r="T555" s="561" t="str">
        <f t="shared" ref="T555" si="1303">IF(AND(H555=2,I555=1,J555="hp",L555=1,M555=1),",(最大气血-hp)/最大气血*100","")</f>
        <v/>
      </c>
      <c r="U555" s="561" t="str">
        <f t="shared" ref="U555" si="1304">IF(AND(H555=2,I555=1,J555="hp,(hp/气血值)&lt;=0.2",L555=1,M555=3),"气血值*1006","")</f>
        <v/>
      </c>
      <c r="V555" s="561" t="str">
        <f t="shared" ref="V555" si="1305">IF(AND(H555=1,I555=0,J555=0,L555=1,M555=3),"-(hp*0.1)","")</f>
        <v/>
      </c>
    </row>
    <row r="556" spans="1:22" ht="13.05" customHeight="1" x14ac:dyDescent="0.25">
      <c r="A556" s="561">
        <v>3</v>
      </c>
      <c r="B556" s="561">
        <v>3</v>
      </c>
      <c r="C556" s="561" t="str">
        <f t="shared" ref="C556" si="1306">D556&amp;E556&amp;A556</f>
        <v>千锻拳势震炉拳意3</v>
      </c>
      <c r="D556" s="638" t="s">
        <v>353</v>
      </c>
      <c r="E556" s="638" t="s">
        <v>924</v>
      </c>
      <c r="F556" s="718" t="s">
        <v>1535</v>
      </c>
      <c r="G556" s="638">
        <f>VLOOKUP(E556,Sheet3!$C:$AP,40,0)*100+IF(A556=1,0,0)+IF(A556=2,1,0)+IF(A556=3,2,0)+IF(A556=4,3,0)</f>
        <v>101011302</v>
      </c>
      <c r="H556" s="638">
        <v>6</v>
      </c>
      <c r="I556" s="638">
        <v>1</v>
      </c>
      <c r="J556" s="638">
        <v>10101070</v>
      </c>
      <c r="K556" s="718" t="s">
        <v>1534</v>
      </c>
      <c r="L556" s="638">
        <v>1</v>
      </c>
      <c r="M556" s="638">
        <v>1</v>
      </c>
      <c r="N556" s="638" t="str">
        <f t="shared" ref="N556" si="1307">Q556&amp;R556&amp;S556&amp;T556&amp;U556&amp;V556</f>
        <v>10101132,1</v>
      </c>
      <c r="O556" s="638">
        <v>0</v>
      </c>
      <c r="P556" s="638">
        <v>-1</v>
      </c>
      <c r="Q556" s="561">
        <f>VLOOKUP(E556,Sheet3!$C:$AP,40,0)*10+IF(B556=1,0,0)+IF(B556=2,1,0)+IF(B556=3,2,0)+IF(B556=4,3,0)</f>
        <v>10101132</v>
      </c>
      <c r="R556" s="561" t="str">
        <f>IF(H556=6,",1","")</f>
        <v>,1</v>
      </c>
      <c r="S556" s="561" t="str">
        <f t="shared" ref="S556" si="1308">IF(AND(H556=2,I556=1,J556="hp",L556=1,M556=2),",-1","")</f>
        <v/>
      </c>
      <c r="T556" s="561" t="str">
        <f t="shared" ref="T556" si="1309">IF(AND(H556=2,I556=1,J556="hp",L556=1,M556=1),",(最大气血-hp)/最大气血*100","")</f>
        <v/>
      </c>
      <c r="U556" s="561" t="str">
        <f t="shared" ref="U556" si="1310">IF(AND(H556=2,I556=1,J556="hp,(hp/气血值)&lt;=0.2",L556=1,M556=3),"气血值*1006","")</f>
        <v/>
      </c>
      <c r="V556" s="561" t="str">
        <f t="shared" ref="V556" si="1311">IF(AND(H556=1,I556=0,J556=0,L556=1,M556=3),"-(hp*0.1)","")</f>
        <v/>
      </c>
    </row>
    <row r="557" spans="1:22" x14ac:dyDescent="0.25">
      <c r="A557" s="561">
        <v>1</v>
      </c>
      <c r="B557" s="561">
        <v>1</v>
      </c>
      <c r="C557" s="561" t="str">
        <f t="shared" si="1270"/>
        <v>伏阳开碑拳中天诸悬1</v>
      </c>
      <c r="D557" s="35" t="s">
        <v>362</v>
      </c>
      <c r="E557" s="35" t="s">
        <v>363</v>
      </c>
      <c r="F557" s="35" t="s">
        <v>1536</v>
      </c>
      <c r="G557" s="35">
        <f>VLOOKUP(E557,Sheet3!$C:$AP,40,0)*100+IF(A557=1,0,0)+IF(A557=2,1,0)+IF(A557=3,2,0)+IF(A557=4,3,0)</f>
        <v>101020200</v>
      </c>
      <c r="H557" s="35">
        <v>8</v>
      </c>
      <c r="I557" s="35">
        <v>1</v>
      </c>
      <c r="J557" s="35">
        <v>1010201</v>
      </c>
      <c r="K557" s="35" t="s">
        <v>1518</v>
      </c>
      <c r="L557" s="35">
        <v>1</v>
      </c>
      <c r="M557" s="35">
        <v>1</v>
      </c>
      <c r="N557" s="35" t="str">
        <f t="shared" si="1297"/>
        <v>10102020,1</v>
      </c>
      <c r="O557" s="35">
        <v>0</v>
      </c>
      <c r="P557" s="35">
        <v>-1</v>
      </c>
      <c r="Q557" s="561">
        <f>VLOOKUP(E557,Sheet3!$C:$AP,40,0)*10+IF(B557=1,0,0)+IF(B557=2,1,0)+IF(B557=3,2,0)+IF(B557=4,3,0)</f>
        <v>10102020</v>
      </c>
      <c r="R557" s="561" t="str">
        <f>IF(H557=8,",1","")</f>
        <v>,1</v>
      </c>
      <c r="S557" s="561" t="str">
        <f t="shared" si="1271"/>
        <v/>
      </c>
      <c r="T557" s="561" t="str">
        <f t="shared" si="1294"/>
        <v/>
      </c>
      <c r="U557" s="561" t="str">
        <f t="shared" si="1272"/>
        <v/>
      </c>
      <c r="V557" s="561" t="str">
        <f t="shared" si="1273"/>
        <v/>
      </c>
    </row>
    <row r="558" spans="1:22" x14ac:dyDescent="0.25">
      <c r="A558" s="561">
        <v>1</v>
      </c>
      <c r="B558" s="561">
        <v>1</v>
      </c>
      <c r="C558" s="561" t="str">
        <f t="shared" si="1270"/>
        <v>伏阳开碑拳朝暮碎1</v>
      </c>
      <c r="D558" s="35" t="s">
        <v>362</v>
      </c>
      <c r="E558" s="35" t="s">
        <v>364</v>
      </c>
      <c r="F558" s="35" t="s">
        <v>1537</v>
      </c>
      <c r="G558" s="35">
        <f>VLOOKUP(E558,Sheet3!$C:$AP,40,0)*100+IF(A558=1,0,0)+IF(A558=2,1,0)+IF(A558=3,2,0)+IF(A558=4,3,0)</f>
        <v>101020400</v>
      </c>
      <c r="H558" s="35">
        <v>8</v>
      </c>
      <c r="I558" s="35">
        <v>1</v>
      </c>
      <c r="J558" s="35">
        <v>1010203</v>
      </c>
      <c r="K558" s="35"/>
      <c r="L558" s="35">
        <v>1</v>
      </c>
      <c r="M558" s="35">
        <v>1</v>
      </c>
      <c r="N558" s="35" t="str">
        <f t="shared" si="1297"/>
        <v>10102040,1</v>
      </c>
      <c r="O558" s="35">
        <v>0</v>
      </c>
      <c r="P558" s="35">
        <v>-1</v>
      </c>
      <c r="Q558" s="561">
        <f>VLOOKUP(E558,Sheet3!$C:$AP,40,0)*10+IF(B558=1,0,0)+IF(B558=2,1,0)+IF(B558=3,2,0)+IF(B558=4,3,0)</f>
        <v>10102040</v>
      </c>
      <c r="R558" s="561" t="str">
        <f t="shared" si="1276"/>
        <v>,1</v>
      </c>
      <c r="S558" s="561" t="str">
        <f t="shared" si="1271"/>
        <v/>
      </c>
      <c r="T558" s="561" t="str">
        <f t="shared" si="1294"/>
        <v/>
      </c>
      <c r="U558" s="561" t="str">
        <f t="shared" si="1272"/>
        <v/>
      </c>
      <c r="V558" s="561" t="str">
        <f t="shared" si="1273"/>
        <v/>
      </c>
    </row>
    <row r="559" spans="1:22" x14ac:dyDescent="0.25">
      <c r="A559" s="561">
        <v>2</v>
      </c>
      <c r="B559" s="561">
        <v>2</v>
      </c>
      <c r="C559" s="561" t="str">
        <f t="shared" ref="C559" si="1312">D559&amp;E559&amp;A559</f>
        <v>伏阳开碑拳朝暮碎2</v>
      </c>
      <c r="D559" s="35" t="s">
        <v>362</v>
      </c>
      <c r="E559" s="35" t="s">
        <v>364</v>
      </c>
      <c r="F559" s="35" t="s">
        <v>1538</v>
      </c>
      <c r="G559" s="35">
        <f>VLOOKUP(E559,Sheet3!$C:$AP,40,0)*100+IF(A559=1,0,0)+IF(A559=2,1,0)+IF(A559=3,2,0)+IF(A559=4,3,0)</f>
        <v>101020401</v>
      </c>
      <c r="H559" s="35">
        <v>3</v>
      </c>
      <c r="I559" s="35">
        <v>1</v>
      </c>
      <c r="J559" s="35" t="s">
        <v>1245</v>
      </c>
      <c r="K559" s="35" t="s">
        <v>1539</v>
      </c>
      <c r="L559" s="35">
        <v>2</v>
      </c>
      <c r="M559" s="35">
        <v>1</v>
      </c>
      <c r="N559" s="35" t="str">
        <f t="shared" ref="N559" si="1313">Q559&amp;R559&amp;S559&amp;T559&amp;U559&amp;V559</f>
        <v>10102041,1</v>
      </c>
      <c r="O559" s="35">
        <v>0</v>
      </c>
      <c r="P559" s="35">
        <v>-1</v>
      </c>
      <c r="Q559" s="561">
        <f>VLOOKUP(E559,Sheet3!$C:$AP,40,0)*10+IF(B559=1,0,0)+IF(B559=2,1,0)+IF(B559=3,2,0)+IF(B559=4,3,0)</f>
        <v>10102041</v>
      </c>
      <c r="R559" s="561" t="str">
        <f>IF(H559=3,",1","")</f>
        <v>,1</v>
      </c>
      <c r="S559" s="561" t="str">
        <f t="shared" ref="S559" si="1314">IF(AND(H559=2,I559=1,J559="hp",L559=1,M559=2),",-1","")</f>
        <v/>
      </c>
      <c r="T559" s="561" t="str">
        <f t="shared" ref="T559" si="1315">IF(AND(H559=2,I559=1,J559="hp",L559=1,M559=1),",(最大气血-hp)/最大气血*100","")</f>
        <v/>
      </c>
      <c r="U559" s="561" t="str">
        <f t="shared" ref="U559" si="1316">IF(AND(H559=2,I559=1,J559="hp,(hp/气血值)&lt;=0.2",L559=1,M559=3),"气血值*1006","")</f>
        <v/>
      </c>
      <c r="V559" s="561" t="str">
        <f t="shared" ref="V559" si="1317">IF(AND(H559=1,I559=0,J559=0,L559=1,M559=3),"-(hp*0.1)","")</f>
        <v/>
      </c>
    </row>
    <row r="560" spans="1:22" x14ac:dyDescent="0.25">
      <c r="A560" s="561">
        <v>1</v>
      </c>
      <c r="B560" s="561">
        <v>1</v>
      </c>
      <c r="C560" s="561" t="str">
        <f t="shared" ref="C560" si="1318">D560&amp;E560&amp;A560</f>
        <v>伏阳开碑拳射日引1</v>
      </c>
      <c r="D560" s="35" t="s">
        <v>362</v>
      </c>
      <c r="E560" s="35" t="s">
        <v>365</v>
      </c>
      <c r="F560" s="35" t="s">
        <v>1540</v>
      </c>
      <c r="G560" s="35">
        <f>VLOOKUP(E560,Sheet3!$C:$AP,40,0)*100+IF(A560=1,0,0)+IF(A560=2,1,0)+IF(A560=3,2,0)+IF(A560=4,3,0)</f>
        <v>101020600</v>
      </c>
      <c r="H560" s="35">
        <v>8</v>
      </c>
      <c r="I560" s="35">
        <v>1</v>
      </c>
      <c r="J560" s="35">
        <v>1010201</v>
      </c>
      <c r="K560" s="35"/>
      <c r="L560" s="35">
        <v>1</v>
      </c>
      <c r="M560" s="35">
        <v>1</v>
      </c>
      <c r="N560" s="35" t="str">
        <f t="shared" si="1297"/>
        <v>10102060,1</v>
      </c>
      <c r="O560" s="35">
        <v>0</v>
      </c>
      <c r="P560" s="35">
        <v>-1</v>
      </c>
      <c r="Q560" s="561">
        <f>VLOOKUP(E560,Sheet3!$C:$AP,40,0)*10+IF(B560=1,0,0)+IF(B560=2,1,0)+IF(B560=3,2,0)+IF(B560=4,3,0)</f>
        <v>10102060</v>
      </c>
      <c r="R560" s="561" t="str">
        <f t="shared" si="1276"/>
        <v>,1</v>
      </c>
      <c r="S560" s="561" t="str">
        <f t="shared" ref="S560" si="1319">IF(AND(H560=2,I560=1,J560="hp",L560=1,M560=2),",-1","")</f>
        <v/>
      </c>
      <c r="T560" s="561" t="str">
        <f t="shared" ref="T560" si="1320">IF(AND(H560=2,I560=1,J560="hp",L560=1,M560=1),",(最大气血-hp)/最大气血*100","")</f>
        <v/>
      </c>
      <c r="U560" s="561" t="str">
        <f t="shared" ref="U560" si="1321">IF(AND(H560=2,I560=1,J560="hp,(hp/气血值)&lt;=0.2",L560=1,M560=3),"气血值*1006","")</f>
        <v/>
      </c>
      <c r="V560" s="561" t="str">
        <f t="shared" ref="V560" si="1322">IF(AND(H560=1,I560=0,J560=0,L560=1,M560=3),"-(hp*0.1)","")</f>
        <v/>
      </c>
    </row>
    <row r="561" spans="1:22" x14ac:dyDescent="0.25">
      <c r="A561" s="561">
        <v>2</v>
      </c>
      <c r="B561" s="561">
        <v>2</v>
      </c>
      <c r="C561" s="561" t="str">
        <f t="shared" ref="C561:C562" si="1323">D561&amp;E561&amp;A561</f>
        <v>伏阳开碑拳射日引2</v>
      </c>
      <c r="D561" s="35" t="s">
        <v>362</v>
      </c>
      <c r="E561" s="35" t="s">
        <v>365</v>
      </c>
      <c r="F561" s="35" t="s">
        <v>1540</v>
      </c>
      <c r="G561" s="35">
        <f>VLOOKUP(E561,Sheet3!$C:$AP,40,0)*100+IF(A561=1,0,0)+IF(A561=2,1,0)+IF(A561=3,2,0)+IF(A561=4,3,0)</f>
        <v>101020601</v>
      </c>
      <c r="H561" s="35">
        <v>8</v>
      </c>
      <c r="I561" s="35">
        <v>1</v>
      </c>
      <c r="J561" s="35">
        <v>1010205</v>
      </c>
      <c r="K561" s="35"/>
      <c r="L561" s="35">
        <v>1</v>
      </c>
      <c r="M561" s="35">
        <v>1</v>
      </c>
      <c r="N561" s="35" t="str">
        <f t="shared" si="1297"/>
        <v>10102061,1</v>
      </c>
      <c r="O561" s="35">
        <v>0</v>
      </c>
      <c r="P561" s="35">
        <v>-1</v>
      </c>
      <c r="Q561" s="561">
        <f>VLOOKUP(E561,Sheet3!$C:$AP,40,0)*10+IF(B561=1,0,0)+IF(B561=2,1,0)+IF(B561=3,2,0)+IF(B561=4,3,0)</f>
        <v>10102061</v>
      </c>
      <c r="R561" s="561" t="str">
        <f t="shared" si="1276"/>
        <v>,1</v>
      </c>
      <c r="S561" s="561" t="str">
        <f t="shared" ref="S561:S562" si="1324">IF(AND(H561=2,I561=1,J561="hp",L561=1,M561=2),",-1","")</f>
        <v/>
      </c>
      <c r="T561" s="561" t="str">
        <f t="shared" ref="T561:T562" si="1325">IF(AND(H561=2,I561=1,J561="hp",L561=1,M561=1),",(最大气血-hp)/最大气血*100","")</f>
        <v/>
      </c>
      <c r="U561" s="561" t="str">
        <f t="shared" ref="U561:U562" si="1326">IF(AND(H561=2,I561=1,J561="hp,(hp/气血值)&lt;=0.2",L561=1,M561=3),"气血值*1006","")</f>
        <v/>
      </c>
      <c r="V561" s="561" t="str">
        <f t="shared" ref="V561:V562" si="1327">IF(AND(H561=1,I561=0,J561=0,L561=1,M561=3),"-(hp*0.1)","")</f>
        <v/>
      </c>
    </row>
    <row r="562" spans="1:22" x14ac:dyDescent="0.25">
      <c r="A562" s="561">
        <v>1</v>
      </c>
      <c r="B562" s="561">
        <v>1</v>
      </c>
      <c r="C562" s="561" t="str">
        <f t="shared" si="1323"/>
        <v>伏阳开碑拳余晖尽1</v>
      </c>
      <c r="D562" s="35" t="s">
        <v>362</v>
      </c>
      <c r="E562" s="35" t="s">
        <v>366</v>
      </c>
      <c r="F562" s="35" t="s">
        <v>1541</v>
      </c>
      <c r="G562" s="35">
        <f>VLOOKUP(E562,Sheet3!$C:$AP,40,0)*100+IF(A562=1,0,0)+IF(A562=2,1,0)+IF(A562=3,2,0)+IF(A562=4,3,0)</f>
        <v>101020700</v>
      </c>
      <c r="H562" s="35">
        <v>8</v>
      </c>
      <c r="I562" s="35">
        <v>1</v>
      </c>
      <c r="J562" s="35">
        <v>1010205</v>
      </c>
      <c r="K562" s="35"/>
      <c r="L562" s="35">
        <v>1</v>
      </c>
      <c r="M562" s="35">
        <v>1</v>
      </c>
      <c r="N562" s="35" t="str">
        <f t="shared" ref="N562:N571" si="1328">Q562&amp;R562&amp;S562&amp;T562&amp;U562&amp;V562</f>
        <v>10102070,1</v>
      </c>
      <c r="O562" s="35">
        <v>0</v>
      </c>
      <c r="P562" s="35">
        <v>-1</v>
      </c>
      <c r="Q562" s="561">
        <f>VLOOKUP(E562,Sheet3!$C:$AP,40,0)*10+IF(B562=1,0,0)+IF(B562=2,1,0)+IF(B562=3,2,0)+IF(B562=4,3,0)</f>
        <v>10102070</v>
      </c>
      <c r="R562" s="561" t="str">
        <f t="shared" si="1276"/>
        <v>,1</v>
      </c>
      <c r="S562" s="561" t="str">
        <f t="shared" si="1324"/>
        <v/>
      </c>
      <c r="T562" s="561" t="str">
        <f t="shared" si="1325"/>
        <v/>
      </c>
      <c r="U562" s="561" t="str">
        <f t="shared" si="1326"/>
        <v/>
      </c>
      <c r="V562" s="561" t="str">
        <f t="shared" si="1327"/>
        <v/>
      </c>
    </row>
    <row r="563" spans="1:22" x14ac:dyDescent="0.25">
      <c r="A563" s="561">
        <v>1</v>
      </c>
      <c r="B563" s="561">
        <v>1</v>
      </c>
      <c r="C563" s="561" t="str">
        <f t="shared" ref="C563" si="1329">D563&amp;E563&amp;A563</f>
        <v>伏阳开碑拳破残开碑1</v>
      </c>
      <c r="D563" s="35" t="s">
        <v>362</v>
      </c>
      <c r="E563" s="35" t="s">
        <v>367</v>
      </c>
      <c r="F563" s="35" t="s">
        <v>1542</v>
      </c>
      <c r="G563" s="35">
        <f>VLOOKUP(E563,Sheet3!$C:$AP,40,0)*100+IF(A563=1,0,0)+IF(A563=2,1,0)+IF(A563=3,2,0)+IF(A563=4,3,0)</f>
        <v>101020800</v>
      </c>
      <c r="H563" s="35">
        <v>3</v>
      </c>
      <c r="I563" s="35">
        <v>1</v>
      </c>
      <c r="J563" s="35" t="s">
        <v>1152</v>
      </c>
      <c r="K563" s="631" t="s">
        <v>1543</v>
      </c>
      <c r="L563" s="35">
        <v>1</v>
      </c>
      <c r="M563" s="35">
        <v>21</v>
      </c>
      <c r="N563" s="88" t="s">
        <v>1544</v>
      </c>
      <c r="O563" s="35">
        <v>0</v>
      </c>
      <c r="P563" s="35">
        <v>-1</v>
      </c>
      <c r="Q563" s="561">
        <f>VLOOKUP(E563,Sheet3!$C:$AP,40,0)*10+IF(B563=1,0,0)+IF(B563=2,1,0)+IF(B563=3,2,0)+IF(B563=4,3,0)</f>
        <v>10102080</v>
      </c>
      <c r="R563" s="561" t="str">
        <f t="shared" ref="R563" si="1330">IF(H563=8,",1","")</f>
        <v/>
      </c>
      <c r="S563" s="561" t="str">
        <f t="shared" ref="S563" si="1331">IF(AND(H563=2,I563=1,J563="hp",L563=1,M563=2),",-1","")</f>
        <v/>
      </c>
      <c r="T563" s="561" t="str">
        <f t="shared" ref="T563" si="1332">IF(AND(H563=2,I563=1,J563="hp",L563=1,M563=1),",(最大气血-hp)/最大气血*100","")</f>
        <v/>
      </c>
      <c r="U563" s="561" t="str">
        <f t="shared" ref="U563" si="1333">IF(AND(H563=2,I563=1,J563="hp,(hp/气血值)&lt;=0.2",L563=1,M563=3),"气血值*1006","")</f>
        <v/>
      </c>
      <c r="V563" s="561" t="str">
        <f t="shared" ref="V563" si="1334">IF(AND(H563=1,I563=0,J563=0,L563=1,M563=3),"-(hp*0.1)","")</f>
        <v/>
      </c>
    </row>
    <row r="564" spans="1:22" x14ac:dyDescent="0.25">
      <c r="A564" s="561">
        <v>1</v>
      </c>
      <c r="B564" s="561">
        <v>1</v>
      </c>
      <c r="C564" s="561" t="str">
        <f t="shared" ref="C564" si="1335">D564&amp;E564&amp;A564</f>
        <v>伏阳开碑拳三千炙尽1</v>
      </c>
      <c r="D564" s="35" t="s">
        <v>362</v>
      </c>
      <c r="E564" s="35" t="s">
        <v>368</v>
      </c>
      <c r="F564" s="35" t="s">
        <v>1545</v>
      </c>
      <c r="G564" s="35">
        <f>VLOOKUP(E564,Sheet3!$C:$AP,40,0)*100+IF(A564=1,0,0)+IF(A564=2,1,0)+IF(A564=3,2,0)+IF(A564=4,3,0)</f>
        <v>101020900</v>
      </c>
      <c r="H564" s="35">
        <v>8</v>
      </c>
      <c r="I564" s="35">
        <v>1</v>
      </c>
      <c r="J564" s="35">
        <v>1010205</v>
      </c>
      <c r="K564" s="35" t="s">
        <v>1546</v>
      </c>
      <c r="L564" s="35">
        <v>1</v>
      </c>
      <c r="M564" s="35">
        <v>1</v>
      </c>
      <c r="N564" s="35" t="str">
        <f t="shared" si="1328"/>
        <v>10102090,1</v>
      </c>
      <c r="O564" s="35">
        <v>0</v>
      </c>
      <c r="P564" s="35">
        <v>-1</v>
      </c>
      <c r="Q564" s="561">
        <f>VLOOKUP(E564,Sheet3!$C:$AP,40,0)*10+IF(B564=1,0,0)+IF(B564=2,1,0)+IF(B564=3,2,0)+IF(B564=4,3,0)</f>
        <v>10102090</v>
      </c>
      <c r="R564" s="561" t="str">
        <f t="shared" ref="R564" si="1336">IF(H564=8,",1","")</f>
        <v>,1</v>
      </c>
      <c r="S564" s="561" t="str">
        <f t="shared" ref="S564" si="1337">IF(AND(H564=2,I564=1,J564="hp",L564=1,M564=2),",-1","")</f>
        <v/>
      </c>
      <c r="T564" s="561" t="str">
        <f t="shared" ref="T564" si="1338">IF(AND(H564=2,I564=1,J564="hp",L564=1,M564=1),",(最大气血-hp)/最大气血*100","")</f>
        <v/>
      </c>
      <c r="U564" s="561" t="str">
        <f t="shared" ref="U564" si="1339">IF(AND(H564=2,I564=1,J564="hp,(hp/气血值)&lt;=0.2",L564=1,M564=3),"气血值*1006","")</f>
        <v/>
      </c>
      <c r="V564" s="561" t="str">
        <f t="shared" ref="V564" si="1340">IF(AND(H564=1,I564=0,J564=0,L564=1,M564=3),"-(hp*0.1)","")</f>
        <v/>
      </c>
    </row>
    <row r="565" spans="1:22" x14ac:dyDescent="0.25">
      <c r="A565" s="561">
        <v>1</v>
      </c>
      <c r="B565" s="561">
        <v>1</v>
      </c>
      <c r="C565" s="561" t="str">
        <f t="shared" ref="C565:C571" si="1341">D565&amp;E565&amp;A565</f>
        <v>伏阳开碑拳伏旱炽绝1</v>
      </c>
      <c r="D565" s="35" t="s">
        <v>362</v>
      </c>
      <c r="E565" s="35" t="s">
        <v>369</v>
      </c>
      <c r="F565" s="35" t="s">
        <v>1547</v>
      </c>
      <c r="G565" s="35">
        <f>VLOOKUP(E565,Sheet3!$C:$AP,40,0)*100+IF(A565=1,0,0)+IF(A565=2,1,0)+IF(A565=3,2,0)+IF(A565=4,3,0)</f>
        <v>101021000</v>
      </c>
      <c r="H565" s="35">
        <v>8</v>
      </c>
      <c r="I565" s="35">
        <v>1</v>
      </c>
      <c r="J565" s="35">
        <v>1010201</v>
      </c>
      <c r="K565" s="719"/>
      <c r="L565" s="719">
        <v>1</v>
      </c>
      <c r="M565" s="719">
        <v>1</v>
      </c>
      <c r="N565" s="719" t="str">
        <f t="shared" si="1328"/>
        <v>10102100,1</v>
      </c>
      <c r="O565" s="719">
        <v>0</v>
      </c>
      <c r="P565" s="719">
        <v>-1</v>
      </c>
      <c r="Q565" s="561">
        <f>VLOOKUP(E565,Sheet3!$C:$AP,40,0)*10+IF(B565=1,0,0)+IF(B565=2,1,0)+IF(B565=3,2,0)+IF(B565=4,3,0)</f>
        <v>10102100</v>
      </c>
      <c r="R565" s="561" t="str">
        <f t="shared" si="1276"/>
        <v>,1</v>
      </c>
      <c r="S565" s="561" t="str">
        <f t="shared" ref="S565:S571" si="1342">IF(AND(H565=2,I565=1,J565="hp",L565=1,M565=2),",-1","")</f>
        <v/>
      </c>
      <c r="T565" s="561" t="str">
        <f t="shared" ref="T565:T571" si="1343">IF(AND(H565=2,I565=1,J565="hp",L565=1,M565=1),",(最大气血-hp)/最大气血*100","")</f>
        <v/>
      </c>
      <c r="U565" s="561" t="str">
        <f t="shared" ref="U565:U571" si="1344">IF(AND(H565=2,I565=1,J565="hp,(hp/气血值)&lt;=0.2",L565=1,M565=3),"气血值*1006","")</f>
        <v/>
      </c>
      <c r="V565" s="561" t="str">
        <f t="shared" ref="V565:V571" si="1345">IF(AND(H565=1,I565=0,J565=0,L565=1,M565=3),"-(hp*0.1)","")</f>
        <v/>
      </c>
    </row>
    <row r="566" spans="1:22" x14ac:dyDescent="0.25">
      <c r="A566" s="561">
        <v>1</v>
      </c>
      <c r="B566" s="561">
        <v>1</v>
      </c>
      <c r="C566" s="561" t="str">
        <f t="shared" si="1341"/>
        <v>伏阳开碑拳覆众生1</v>
      </c>
      <c r="D566" s="665" t="s">
        <v>362</v>
      </c>
      <c r="E566" s="665" t="s">
        <v>370</v>
      </c>
      <c r="F566" s="665"/>
      <c r="G566" s="665">
        <f>VLOOKUP(E566,Sheet3!$C:$AP,40,0)*100+IF(A566=1,0,0)+IF(A566=2,1,0)+IF(A566=3,2,0)+IF(A566=4,3,0)</f>
        <v>101021100</v>
      </c>
      <c r="H566" s="665">
        <v>1</v>
      </c>
      <c r="I566" s="665">
        <v>0</v>
      </c>
      <c r="J566" s="665">
        <v>0</v>
      </c>
      <c r="K566" s="720"/>
      <c r="L566" s="665">
        <v>1</v>
      </c>
      <c r="M566" s="665">
        <v>1</v>
      </c>
      <c r="N566" s="665" t="str">
        <f t="shared" si="1328"/>
        <v>10102110,1</v>
      </c>
      <c r="O566" s="665">
        <v>0</v>
      </c>
      <c r="P566" s="665">
        <v>-1</v>
      </c>
      <c r="Q566" s="561">
        <f>VLOOKUP(E566,Sheet3!$C:$AP,40,0)*10+IF(B566=1,0,0)+IF(B566=2,1,0)+IF(B566=3,2,0)+IF(B566=4,3,0)</f>
        <v>10102110</v>
      </c>
      <c r="R566" s="561" t="str">
        <f t="shared" ref="R566" si="1346">IF(H566=1,",1","")</f>
        <v>,1</v>
      </c>
      <c r="S566" s="561" t="str">
        <f t="shared" si="1342"/>
        <v/>
      </c>
      <c r="T566" s="561" t="str">
        <f t="shared" si="1343"/>
        <v/>
      </c>
      <c r="U566" s="561" t="str">
        <f t="shared" si="1344"/>
        <v/>
      </c>
      <c r="V566" s="561" t="str">
        <f t="shared" si="1345"/>
        <v/>
      </c>
    </row>
    <row r="567" spans="1:22" x14ac:dyDescent="0.25">
      <c r="A567" s="561">
        <v>1</v>
      </c>
      <c r="B567" s="561">
        <v>1</v>
      </c>
      <c r="C567" s="561" t="str">
        <f t="shared" si="1341"/>
        <v>伏阳开碑拳独抵泰山1</v>
      </c>
      <c r="D567" s="35" t="s">
        <v>362</v>
      </c>
      <c r="E567" s="35" t="s">
        <v>925</v>
      </c>
      <c r="F567" s="35" t="s">
        <v>1548</v>
      </c>
      <c r="G567" s="35">
        <f>VLOOKUP(E567,Sheet3!$C:$AP,40,0)*100+IF(A567=1,0,0)+IF(A567=2,1,0)+IF(A567=3,2,0)+IF(A567=4,3,0)</f>
        <v>101021200</v>
      </c>
      <c r="H567" s="35">
        <v>8</v>
      </c>
      <c r="I567" s="35">
        <v>1</v>
      </c>
      <c r="J567" s="35">
        <v>1010205</v>
      </c>
      <c r="K567" s="35" t="s">
        <v>1546</v>
      </c>
      <c r="L567" s="35">
        <v>1</v>
      </c>
      <c r="M567" s="35">
        <v>1</v>
      </c>
      <c r="N567" s="35" t="str">
        <f t="shared" ref="N567:N568" si="1347">Q567&amp;R567&amp;S567&amp;T567&amp;U567&amp;V567</f>
        <v>10102120,1</v>
      </c>
      <c r="O567" s="35">
        <v>0</v>
      </c>
      <c r="P567" s="35">
        <v>-1</v>
      </c>
      <c r="Q567" s="561">
        <f>VLOOKUP(E567,Sheet3!$C:$AP,40,0)*10+IF(B567=1,0,0)+IF(B567=2,1,0)+IF(B567=3,2,0)+IF(B567=4,3,0)</f>
        <v>10102120</v>
      </c>
      <c r="R567" s="561" t="str">
        <f t="shared" ref="R567" si="1348">IF(H567=8,",1","")</f>
        <v>,1</v>
      </c>
      <c r="S567" s="561" t="str">
        <f t="shared" si="1342"/>
        <v/>
      </c>
      <c r="T567" s="561" t="str">
        <f t="shared" si="1343"/>
        <v/>
      </c>
      <c r="U567" s="561" t="str">
        <f t="shared" si="1344"/>
        <v/>
      </c>
      <c r="V567" s="561" t="str">
        <f t="shared" si="1345"/>
        <v/>
      </c>
    </row>
    <row r="568" spans="1:22" x14ac:dyDescent="0.25">
      <c r="A568" s="561">
        <v>1</v>
      </c>
      <c r="B568" s="561">
        <v>1</v>
      </c>
      <c r="C568" s="561" t="str">
        <f t="shared" si="1341"/>
        <v>伏阳开碑拳金乌焚尽1</v>
      </c>
      <c r="D568" s="35" t="s">
        <v>362</v>
      </c>
      <c r="E568" s="35" t="s">
        <v>926</v>
      </c>
      <c r="F568" s="631" t="s">
        <v>1549</v>
      </c>
      <c r="G568" s="35">
        <f>VLOOKUP(E568,Sheet3!$C:$AP,40,0)*100+IF(A568=1,0,0)+IF(A568=2,1,0)+IF(A568=3,2,0)+IF(A568=4,3,0)</f>
        <v>101021300</v>
      </c>
      <c r="H568" s="35">
        <v>3</v>
      </c>
      <c r="I568" s="35">
        <v>1</v>
      </c>
      <c r="J568" s="35" t="s">
        <v>1152</v>
      </c>
      <c r="K568" s="631" t="s">
        <v>1550</v>
      </c>
      <c r="L568" s="35">
        <v>1</v>
      </c>
      <c r="M568" s="35">
        <v>1</v>
      </c>
      <c r="N568" s="35" t="str">
        <f t="shared" si="1347"/>
        <v>10102130,1</v>
      </c>
      <c r="O568" s="35">
        <v>0</v>
      </c>
      <c r="P568" s="35">
        <v>-1</v>
      </c>
      <c r="Q568" s="561">
        <f>VLOOKUP(E568,Sheet3!$C:$AP,40,0)*10+IF(B568=1,0,0)+IF(B568=2,1,0)+IF(B568=3,2,0)+IF(B568=4,3,0)</f>
        <v>10102130</v>
      </c>
      <c r="R568" s="561" t="str">
        <f>IF(H568=3,",1","")</f>
        <v>,1</v>
      </c>
      <c r="S568" s="561" t="str">
        <f t="shared" si="1342"/>
        <v/>
      </c>
      <c r="T568" s="561" t="str">
        <f t="shared" si="1343"/>
        <v/>
      </c>
      <c r="U568" s="561" t="str">
        <f t="shared" si="1344"/>
        <v/>
      </c>
      <c r="V568" s="561" t="str">
        <f t="shared" si="1345"/>
        <v/>
      </c>
    </row>
    <row r="569" spans="1:22" x14ac:dyDescent="0.25">
      <c r="A569" s="561">
        <v>1</v>
      </c>
      <c r="B569" s="561">
        <v>1</v>
      </c>
      <c r="C569" s="561" t="str">
        <f t="shared" si="1341"/>
        <v>太极拳抱元守一1</v>
      </c>
      <c r="D569" s="333" t="s">
        <v>371</v>
      </c>
      <c r="E569" s="607" t="s">
        <v>372</v>
      </c>
      <c r="F569" s="333"/>
      <c r="G569" s="333">
        <f>VLOOKUP(E569,Sheet3!$C:$AP,40,0)*100+IF(A569=1,0,0)+IF(A569=2,1,0)+IF(A569=3,2,0)+IF(A569=4,3,0)</f>
        <v>101030200</v>
      </c>
      <c r="H569" s="333">
        <v>8</v>
      </c>
      <c r="I569" s="333">
        <v>1</v>
      </c>
      <c r="J569" s="333">
        <v>1010301</v>
      </c>
      <c r="K569" s="333"/>
      <c r="L569" s="333">
        <v>1</v>
      </c>
      <c r="M569" s="333">
        <v>1</v>
      </c>
      <c r="N569" s="333" t="str">
        <f t="shared" si="1328"/>
        <v>10103020,1</v>
      </c>
      <c r="O569" s="333">
        <v>0</v>
      </c>
      <c r="P569" s="333">
        <v>-1</v>
      </c>
      <c r="Q569" s="561">
        <f>VLOOKUP(E569,Sheet3!$C:$AP,40,0)*10+IF(B569=1,0,0)+IF(B569=2,1,0)+IF(B569=3,2,0)+IF(B569=4,3,0)</f>
        <v>10103020</v>
      </c>
      <c r="R569" s="561" t="str">
        <f>IF(H569=8,",1","")</f>
        <v>,1</v>
      </c>
      <c r="S569" s="561" t="str">
        <f t="shared" si="1342"/>
        <v/>
      </c>
      <c r="T569" s="561" t="str">
        <f t="shared" si="1343"/>
        <v/>
      </c>
      <c r="U569" s="561" t="str">
        <f t="shared" si="1344"/>
        <v/>
      </c>
      <c r="V569" s="561" t="str">
        <f t="shared" si="1345"/>
        <v/>
      </c>
    </row>
    <row r="570" spans="1:22" x14ac:dyDescent="0.25">
      <c r="A570" s="561">
        <v>2</v>
      </c>
      <c r="B570" s="561">
        <v>2</v>
      </c>
      <c r="C570" s="561" t="str">
        <f t="shared" si="1341"/>
        <v>太极拳抱元守一2</v>
      </c>
      <c r="D570" s="333" t="s">
        <v>371</v>
      </c>
      <c r="E570" s="607" t="s">
        <v>372</v>
      </c>
      <c r="F570" s="333"/>
      <c r="G570" s="333">
        <f>VLOOKUP(E570,Sheet3!$C:$AP,40,0)*100+IF(A570=1,0,0)+IF(A570=2,1,0)+IF(A570=3,2,0)+IF(A570=4,3,0)</f>
        <v>101030201</v>
      </c>
      <c r="H570" s="333">
        <v>3</v>
      </c>
      <c r="I570" s="333">
        <v>1</v>
      </c>
      <c r="J570" s="333" t="s">
        <v>1245</v>
      </c>
      <c r="K570" s="333" t="s">
        <v>1551</v>
      </c>
      <c r="L570" s="333">
        <v>1</v>
      </c>
      <c r="M570" s="333">
        <v>1</v>
      </c>
      <c r="N570" s="333" t="str">
        <f t="shared" si="1328"/>
        <v>10103021,1</v>
      </c>
      <c r="O570" s="333">
        <v>0</v>
      </c>
      <c r="P570" s="333">
        <v>-1</v>
      </c>
      <c r="Q570" s="561">
        <f>VLOOKUP(E570,Sheet3!$C:$AP,40,0)*10+IF(B570=1,0,0)+IF(B570=2,1,0)+IF(B570=3,2,0)+IF(B570=4,3,0)</f>
        <v>10103021</v>
      </c>
      <c r="R570" s="561" t="str">
        <f>IF(H570=3,",1","")</f>
        <v>,1</v>
      </c>
      <c r="S570" s="561" t="str">
        <f t="shared" si="1342"/>
        <v/>
      </c>
      <c r="T570" s="561" t="str">
        <f t="shared" si="1343"/>
        <v/>
      </c>
      <c r="U570" s="561" t="str">
        <f t="shared" si="1344"/>
        <v/>
      </c>
      <c r="V570" s="561" t="str">
        <f t="shared" si="1345"/>
        <v/>
      </c>
    </row>
    <row r="571" spans="1:22" x14ac:dyDescent="0.25">
      <c r="A571" s="561">
        <v>1</v>
      </c>
      <c r="B571" s="561">
        <v>1</v>
      </c>
      <c r="C571" s="561" t="str">
        <f t="shared" si="1341"/>
        <v>太极拳辟鸿蒙1</v>
      </c>
      <c r="D571" s="333" t="s">
        <v>371</v>
      </c>
      <c r="E571" s="607" t="s">
        <v>373</v>
      </c>
      <c r="F571" s="333"/>
      <c r="G571" s="333">
        <f>VLOOKUP(E571,Sheet3!$C:$AP,40,0)*100+IF(A571=1,0,0)+IF(A571=2,1,0)+IF(A571=3,2,0)+IF(A571=4,3,0)</f>
        <v>101030600</v>
      </c>
      <c r="H571" s="333">
        <v>3</v>
      </c>
      <c r="I571" s="333">
        <v>1</v>
      </c>
      <c r="J571" s="333" t="s">
        <v>1245</v>
      </c>
      <c r="K571" s="333" t="s">
        <v>1552</v>
      </c>
      <c r="L571" s="333">
        <v>2</v>
      </c>
      <c r="M571" s="333">
        <v>1</v>
      </c>
      <c r="N571" s="333" t="str">
        <f t="shared" si="1328"/>
        <v>10103060,1</v>
      </c>
      <c r="O571" s="333">
        <v>0</v>
      </c>
      <c r="P571" s="333">
        <v>-1</v>
      </c>
      <c r="Q571" s="561">
        <f>VLOOKUP(E571,Sheet3!$C:$AP,40,0)*10+IF(B571=1,0,0)+IF(B571=2,1,0)+IF(B571=3,2,0)+IF(B571=4,3,0)</f>
        <v>10103060</v>
      </c>
      <c r="R571" s="561" t="str">
        <f>IF(H571=3,",1","")</f>
        <v>,1</v>
      </c>
      <c r="S571" s="561" t="str">
        <f t="shared" si="1342"/>
        <v/>
      </c>
      <c r="T571" s="561" t="str">
        <f t="shared" si="1343"/>
        <v/>
      </c>
      <c r="U571" s="561" t="str">
        <f t="shared" si="1344"/>
        <v/>
      </c>
      <c r="V571" s="561" t="str">
        <f t="shared" si="1345"/>
        <v/>
      </c>
    </row>
    <row r="572" spans="1:22" x14ac:dyDescent="0.25">
      <c r="A572" s="561">
        <v>1</v>
      </c>
      <c r="B572" s="561">
        <v>1</v>
      </c>
      <c r="C572" s="561" t="str">
        <f t="shared" ref="C572" si="1349">D572&amp;E572&amp;A572</f>
        <v>太极拳太极无极1</v>
      </c>
      <c r="D572" s="333" t="s">
        <v>371</v>
      </c>
      <c r="E572" s="607" t="s">
        <v>374</v>
      </c>
      <c r="F572" s="333"/>
      <c r="G572" s="333">
        <f>VLOOKUP(E572,Sheet3!$C:$AP,40,0)*100+IF(A572=1,0,0)+IF(A572=2,1,0)+IF(A572=3,2,0)+IF(A572=4,3,0)</f>
        <v>101030700</v>
      </c>
      <c r="H572" s="333">
        <v>8</v>
      </c>
      <c r="I572" s="333">
        <v>1</v>
      </c>
      <c r="J572" s="333">
        <v>1010305</v>
      </c>
      <c r="K572" s="333"/>
      <c r="L572" s="333">
        <v>1</v>
      </c>
      <c r="M572" s="333">
        <v>1</v>
      </c>
      <c r="N572" s="333" t="str">
        <f t="shared" ref="N572" si="1350">Q572&amp;R572&amp;S572&amp;T572&amp;U572&amp;V572</f>
        <v>10103070,1</v>
      </c>
      <c r="O572" s="333">
        <v>0</v>
      </c>
      <c r="P572" s="333">
        <v>-1</v>
      </c>
      <c r="Q572" s="561">
        <f>VLOOKUP(E572,Sheet3!$C:$AP,40,0)*10+IF(B572=1,0,0)+IF(B572=2,1,0)+IF(B572=3,2,0)+IF(B572=4,3,0)</f>
        <v>10103070</v>
      </c>
      <c r="R572" s="561" t="str">
        <f t="shared" ref="R572" si="1351">IF(H572=8,",1","")</f>
        <v>,1</v>
      </c>
      <c r="S572" s="561" t="str">
        <f t="shared" ref="S572" si="1352">IF(AND(H572=2,I572=1,J572="hp",L572=1,M572=2),",-1","")</f>
        <v/>
      </c>
      <c r="T572" s="561" t="str">
        <f t="shared" ref="T572" si="1353">IF(AND(H572=2,I572=1,J572="hp",L572=1,M572=1),",(最大气血-hp)/最大气血*100","")</f>
        <v/>
      </c>
      <c r="U572" s="561" t="str">
        <f t="shared" ref="U572" si="1354">IF(AND(H572=2,I572=1,J572="hp,(hp/气血值)&lt;=0.2",L572=1,M572=3),"气血值*1006","")</f>
        <v/>
      </c>
      <c r="V572" s="561" t="str">
        <f t="shared" ref="V572" si="1355">IF(AND(H572=1,I572=0,J572=0,L572=1,M572=3),"-(hp*0.1)","")</f>
        <v/>
      </c>
    </row>
    <row r="573" spans="1:22" x14ac:dyDescent="0.25">
      <c r="A573" s="561">
        <v>1</v>
      </c>
      <c r="B573" s="561">
        <v>1</v>
      </c>
      <c r="C573" s="561" t="str">
        <f t="shared" ref="C573:C574" si="1356">D573&amp;E573&amp;A573</f>
        <v>太极拳凌太虚1</v>
      </c>
      <c r="D573" s="333" t="s">
        <v>371</v>
      </c>
      <c r="E573" s="607" t="s">
        <v>375</v>
      </c>
      <c r="F573" s="333"/>
      <c r="G573" s="333">
        <f>VLOOKUP(E573,Sheet3!$C:$AP,40,0)*100+IF(A573=1,0,0)+IF(A573=2,1,0)+IF(A573=3,2,0)+IF(A573=4,3,0)</f>
        <v>101030800</v>
      </c>
      <c r="H573" s="333">
        <v>8</v>
      </c>
      <c r="I573" s="333">
        <v>1</v>
      </c>
      <c r="J573" s="333">
        <v>1010301</v>
      </c>
      <c r="K573" s="333"/>
      <c r="L573" s="333">
        <v>1</v>
      </c>
      <c r="M573" s="333">
        <v>1</v>
      </c>
      <c r="N573" s="333" t="str">
        <f t="shared" ref="N573:N589" si="1357">Q573&amp;R573&amp;S573&amp;T573&amp;U573&amp;V573</f>
        <v>10103080,1</v>
      </c>
      <c r="O573" s="333">
        <v>0</v>
      </c>
      <c r="P573" s="333">
        <v>-1</v>
      </c>
      <c r="Q573" s="561">
        <f>VLOOKUP(E573,Sheet3!$C:$AP,40,0)*10+IF(B573=1,0,0)+IF(B573=2,1,0)+IF(B573=3,2,0)+IF(B573=4,3,0)</f>
        <v>10103080</v>
      </c>
      <c r="R573" s="561" t="str">
        <f t="shared" ref="R573:R574" si="1358">IF(H573=8,",1","")</f>
        <v>,1</v>
      </c>
      <c r="S573" s="561" t="str">
        <f t="shared" ref="S573:S574" si="1359">IF(AND(H573=2,I573=1,J573="hp",L573=1,M573=2),",-1","")</f>
        <v/>
      </c>
      <c r="T573" s="561" t="str">
        <f t="shared" ref="T573:T574" si="1360">IF(AND(H573=2,I573=1,J573="hp",L573=1,M573=1),",(最大气血-hp)/最大气血*100","")</f>
        <v/>
      </c>
      <c r="U573" s="561" t="str">
        <f t="shared" ref="U573:U574" si="1361">IF(AND(H573=2,I573=1,J573="hp,(hp/气血值)&lt;=0.2",L573=1,M573=3),"气血值*1006","")</f>
        <v/>
      </c>
      <c r="V573" s="561" t="str">
        <f t="shared" ref="V573:V574" si="1362">IF(AND(H573=1,I573=0,J573=0,L573=1,M573=3),"-(hp*0.1)","")</f>
        <v/>
      </c>
    </row>
    <row r="574" spans="1:22" ht="13.5" customHeight="1" x14ac:dyDescent="0.25">
      <c r="A574" s="561">
        <v>1</v>
      </c>
      <c r="B574" s="561">
        <v>1</v>
      </c>
      <c r="C574" s="561" t="str">
        <f t="shared" si="1356"/>
        <v>太极拳物我两忘1</v>
      </c>
      <c r="D574" s="333" t="s">
        <v>371</v>
      </c>
      <c r="E574" s="607" t="s">
        <v>376</v>
      </c>
      <c r="F574" s="333"/>
      <c r="G574" s="333">
        <f>VLOOKUP(E574,Sheet3!$C:$AP,40,0)*100+IF(A574=1,0,0)+IF(A574=2,1,0)+IF(A574=3,2,0)+IF(A574=4,3,0)</f>
        <v>101030900</v>
      </c>
      <c r="H574" s="333">
        <v>8</v>
      </c>
      <c r="I574" s="333">
        <v>1</v>
      </c>
      <c r="J574" s="333">
        <v>1010301</v>
      </c>
      <c r="K574" s="333"/>
      <c r="L574" s="333">
        <v>1</v>
      </c>
      <c r="M574" s="333">
        <v>1</v>
      </c>
      <c r="N574" s="333" t="str">
        <f t="shared" ref="N574" si="1363">Q574&amp;R574&amp;S574&amp;T574&amp;U574&amp;V574</f>
        <v>10103090,1</v>
      </c>
      <c r="O574" s="333">
        <v>0</v>
      </c>
      <c r="P574" s="333">
        <v>-1</v>
      </c>
      <c r="Q574" s="561">
        <f>VLOOKUP(E574,Sheet3!$C:$AP,40,0)*10+IF(B574=1,0,0)+IF(B574=2,1,0)+IF(B574=3,2,0)+IF(B574=4,3,0)</f>
        <v>10103090</v>
      </c>
      <c r="R574" s="561" t="str">
        <f t="shared" si="1358"/>
        <v>,1</v>
      </c>
      <c r="S574" s="561" t="str">
        <f t="shared" si="1359"/>
        <v/>
      </c>
      <c r="T574" s="561" t="str">
        <f t="shared" si="1360"/>
        <v/>
      </c>
      <c r="U574" s="561" t="str">
        <f t="shared" si="1361"/>
        <v/>
      </c>
      <c r="V574" s="561" t="str">
        <f t="shared" si="1362"/>
        <v/>
      </c>
    </row>
    <row r="575" spans="1:22" ht="13.5" customHeight="1" x14ac:dyDescent="0.25">
      <c r="A575" s="561">
        <v>1</v>
      </c>
      <c r="B575" s="561">
        <v>1</v>
      </c>
      <c r="C575" s="561" t="str">
        <f t="shared" ref="C575:C592" si="1364">D575&amp;E575&amp;A575</f>
        <v>太极拳万道归一1</v>
      </c>
      <c r="D575" s="333" t="s">
        <v>371</v>
      </c>
      <c r="E575" s="607" t="s">
        <v>377</v>
      </c>
      <c r="F575" s="333"/>
      <c r="G575" s="333">
        <f>VLOOKUP(E575,Sheet3!$C:$AP,40,0)*100+IF(A575=1,0,0)+IF(A575=2,1,0)+IF(A575=3,2,0)+IF(A575=4,3,0)</f>
        <v>101031000</v>
      </c>
      <c r="H575" s="333">
        <v>1</v>
      </c>
      <c r="I575" s="333">
        <v>0</v>
      </c>
      <c r="J575" s="333">
        <v>0</v>
      </c>
      <c r="K575" s="333"/>
      <c r="L575" s="333">
        <v>1</v>
      </c>
      <c r="M575" s="333">
        <v>1</v>
      </c>
      <c r="N575" s="333" t="str">
        <f t="shared" si="1357"/>
        <v>10103100,1</v>
      </c>
      <c r="O575" s="333">
        <v>0</v>
      </c>
      <c r="P575" s="333">
        <v>-1</v>
      </c>
      <c r="Q575" s="561">
        <f>VLOOKUP(E575,Sheet3!$C:$AP,40,0)*10+IF(B575=1,0,0)+IF(B575=2,1,0)+IF(B575=3,2,0)+IF(B575=4,3,0)</f>
        <v>10103100</v>
      </c>
      <c r="R575" s="561" t="str">
        <f t="shared" ref="R575:R589" si="1365">IF(H575=1,",1","")</f>
        <v>,1</v>
      </c>
      <c r="S575" s="561" t="str">
        <f t="shared" ref="S575:S592" si="1366">IF(AND(H575=2,I575=1,J575="hp",L575=1,M575=2),",-1","")</f>
        <v/>
      </c>
      <c r="T575" s="561" t="str">
        <f t="shared" ref="T575:T592" si="1367">IF(AND(H575=2,I575=1,J575="hp",L575=1,M575=1),",(最大气血-hp)/最大气血*100","")</f>
        <v/>
      </c>
      <c r="U575" s="561" t="str">
        <f t="shared" ref="U575:U592" si="1368">IF(AND(H575=2,I575=1,J575="hp,(hp/气血值)&lt;=0.2",L575=1,M575=3),"气血值*1006","")</f>
        <v/>
      </c>
      <c r="V575" s="561" t="str">
        <f t="shared" ref="V575:V592" si="1369">IF(AND(H575=1,I575=0,J575=0,L575=1,M575=3),"-(hp*0.1)","")</f>
        <v/>
      </c>
    </row>
    <row r="576" spans="1:22" x14ac:dyDescent="0.25">
      <c r="A576" s="561">
        <v>1</v>
      </c>
      <c r="B576" s="561">
        <v>1</v>
      </c>
      <c r="C576" s="561" t="str">
        <f t="shared" si="1364"/>
        <v>太极拳根性无1</v>
      </c>
      <c r="D576" s="665" t="s">
        <v>371</v>
      </c>
      <c r="E576" s="665" t="s">
        <v>378</v>
      </c>
      <c r="F576" s="665"/>
      <c r="G576" s="665">
        <f>VLOOKUP(E576,Sheet3!$C:$AP,40,0)*100+IF(A576=1,0,0)+IF(A576=2,1,0)+IF(A576=3,2,0)+IF(A576=4,3,0)</f>
        <v>101031100</v>
      </c>
      <c r="H576" s="665">
        <v>1</v>
      </c>
      <c r="I576" s="665">
        <v>0</v>
      </c>
      <c r="J576" s="665">
        <v>0</v>
      </c>
      <c r="K576" s="665"/>
      <c r="L576" s="665">
        <v>1</v>
      </c>
      <c r="M576" s="665">
        <v>1</v>
      </c>
      <c r="N576" s="665" t="str">
        <f t="shared" si="1357"/>
        <v>10103110,1</v>
      </c>
      <c r="O576" s="665">
        <v>0</v>
      </c>
      <c r="P576" s="665">
        <v>-1</v>
      </c>
      <c r="Q576" s="561">
        <f>VLOOKUP(E576,Sheet3!$C:$AP,40,0)*10+IF(B576=1,0,0)+IF(B576=2,1,0)+IF(B576=3,2,0)+IF(B576=4,3,0)</f>
        <v>10103110</v>
      </c>
      <c r="R576" s="561" t="str">
        <f t="shared" si="1365"/>
        <v>,1</v>
      </c>
      <c r="S576" s="561" t="str">
        <f t="shared" si="1366"/>
        <v/>
      </c>
      <c r="T576" s="561" t="str">
        <f t="shared" si="1367"/>
        <v/>
      </c>
      <c r="U576" s="561" t="str">
        <f t="shared" si="1368"/>
        <v/>
      </c>
      <c r="V576" s="561" t="str">
        <f t="shared" si="1369"/>
        <v/>
      </c>
    </row>
    <row r="577" spans="1:22" ht="13.5" customHeight="1" x14ac:dyDescent="0.25">
      <c r="A577" s="561">
        <v>1</v>
      </c>
      <c r="B577" s="561">
        <v>1</v>
      </c>
      <c r="C577" s="561" t="str">
        <f t="shared" ref="C577" si="1370">D577&amp;E577&amp;A577</f>
        <v>太极拳无我道1</v>
      </c>
      <c r="D577" s="333" t="s">
        <v>371</v>
      </c>
      <c r="E577" s="607" t="s">
        <v>927</v>
      </c>
      <c r="F577" s="333"/>
      <c r="G577" s="333">
        <f>VLOOKUP(E577,Sheet3!$C:$AP,40,0)*100+IF(A577=1,0,0)+IF(A577=2,1,0)+IF(A577=3,2,0)+IF(A577=4,3,0)</f>
        <v>101031200</v>
      </c>
      <c r="H577" s="333">
        <v>8</v>
      </c>
      <c r="I577" s="333">
        <v>1</v>
      </c>
      <c r="J577" s="333">
        <v>1010301</v>
      </c>
      <c r="K577" s="333"/>
      <c r="L577" s="333">
        <v>1</v>
      </c>
      <c r="M577" s="333">
        <v>1</v>
      </c>
      <c r="N577" s="333" t="str">
        <f t="shared" ref="N577:N578" si="1371">Q577&amp;R577&amp;S577&amp;T577&amp;U577&amp;V577</f>
        <v>10103120,1</v>
      </c>
      <c r="O577" s="333">
        <v>0</v>
      </c>
      <c r="P577" s="333">
        <v>-1</v>
      </c>
      <c r="Q577" s="561">
        <f>VLOOKUP(E577,Sheet3!$C:$AP,40,0)*10+IF(B577=1,0,0)+IF(B577=2,1,0)+IF(B577=3,2,0)+IF(B577=4,3,0)</f>
        <v>10103120</v>
      </c>
      <c r="R577" s="561" t="str">
        <f>IF(H577=8,",1","")</f>
        <v>,1</v>
      </c>
      <c r="S577" s="561" t="str">
        <f t="shared" ref="S577" si="1372">IF(AND(H577=2,I577=1,J577="hp",L577=1,M577=2),",-1","")</f>
        <v/>
      </c>
      <c r="T577" s="561" t="str">
        <f t="shared" ref="T577" si="1373">IF(AND(H577=2,I577=1,J577="hp",L577=1,M577=1),",(最大气血-hp)/最大气血*100","")</f>
        <v/>
      </c>
      <c r="U577" s="561" t="str">
        <f t="shared" ref="U577" si="1374">IF(AND(H577=2,I577=1,J577="hp,(hp/气血值)&lt;=0.2",L577=1,M577=3),"气血值*1006","")</f>
        <v/>
      </c>
      <c r="V577" s="561" t="str">
        <f t="shared" ref="V577" si="1375">IF(AND(H577=1,I577=0,J577=0,L577=1,M577=3),"-(hp*0.1)","")</f>
        <v/>
      </c>
    </row>
    <row r="578" spans="1:22" ht="13.5" customHeight="1" x14ac:dyDescent="0.25">
      <c r="A578" s="561">
        <v>1</v>
      </c>
      <c r="B578" s="561">
        <v>1</v>
      </c>
      <c r="C578" s="561" t="str">
        <f t="shared" ref="C578:C588" si="1376">D578&amp;E578&amp;A578</f>
        <v>太极拳混元合1</v>
      </c>
      <c r="D578" s="333" t="s">
        <v>371</v>
      </c>
      <c r="E578" s="607" t="s">
        <v>928</v>
      </c>
      <c r="F578" s="333"/>
      <c r="G578" s="333">
        <f>VLOOKUP(E578,Sheet3!$C:$AP,40,0)*100+IF(A578=1,0,0)+IF(A578=2,1,0)+IF(A578=3,2,0)+IF(A578=4,3,0)</f>
        <v>101031300</v>
      </c>
      <c r="H578" s="333">
        <v>8</v>
      </c>
      <c r="I578" s="333">
        <v>1</v>
      </c>
      <c r="J578" s="333">
        <v>1010301</v>
      </c>
      <c r="K578" s="333"/>
      <c r="L578" s="333">
        <v>1</v>
      </c>
      <c r="M578" s="333">
        <v>1</v>
      </c>
      <c r="N578" s="333" t="str">
        <f t="shared" si="1371"/>
        <v>10103130,1</v>
      </c>
      <c r="O578" s="333">
        <v>0</v>
      </c>
      <c r="P578" s="333">
        <v>-1</v>
      </c>
      <c r="Q578" s="561">
        <f>VLOOKUP(E578,Sheet3!$C:$AP,40,0)*10+IF(B578=1,0,0)+IF(B578=2,1,0)+IF(B578=3,2,0)+IF(B578=4,3,0)</f>
        <v>10103130</v>
      </c>
      <c r="R578" s="561" t="str">
        <f t="shared" ref="R578" si="1377">IF(H578=8,",1","")</f>
        <v>,1</v>
      </c>
      <c r="S578" s="561" t="str">
        <f t="shared" ref="S578:S588" si="1378">IF(AND(H578=2,I578=1,J578="hp",L578=1,M578=2),",-1","")</f>
        <v/>
      </c>
      <c r="T578" s="561" t="str">
        <f t="shared" ref="T578:T588" si="1379">IF(AND(H578=2,I578=1,J578="hp",L578=1,M578=1),",(最大气血-hp)/最大气血*100","")</f>
        <v/>
      </c>
      <c r="U578" s="561" t="str">
        <f t="shared" ref="U578:U588" si="1380">IF(AND(H578=2,I578=1,J578="hp,(hp/气血值)&lt;=0.2",L578=1,M578=3),"气血值*1006","")</f>
        <v/>
      </c>
      <c r="V578" s="561" t="str">
        <f t="shared" ref="V578:V588" si="1381">IF(AND(H578=1,I578=0,J578=0,L578=1,M578=3),"-(hp*0.1)","")</f>
        <v/>
      </c>
    </row>
    <row r="579" spans="1:22" x14ac:dyDescent="0.25">
      <c r="A579" s="561">
        <v>1</v>
      </c>
      <c r="B579" s="561">
        <v>1</v>
      </c>
      <c r="C579" s="561" t="str">
        <f t="shared" si="1376"/>
        <v>神通剑指仙人摘星1</v>
      </c>
      <c r="D579" s="638" t="s">
        <v>1045</v>
      </c>
      <c r="E579" s="638" t="s">
        <v>1047</v>
      </c>
      <c r="F579" s="638" t="s">
        <v>1553</v>
      </c>
      <c r="G579" s="638">
        <f>VLOOKUP(E579,Sheet3!$C:$AP,40,0)*100+IF(A579=1,0,0)+IF(A579=2,1,0)+IF(A579=3,2,0)+IF(A579=4,3,0)</f>
        <v>101040200</v>
      </c>
      <c r="H579" s="638">
        <v>3</v>
      </c>
      <c r="I579" s="638">
        <v>1</v>
      </c>
      <c r="J579" s="638" t="s">
        <v>1245</v>
      </c>
      <c r="K579" s="718" t="s">
        <v>1554</v>
      </c>
      <c r="L579" s="638">
        <v>1</v>
      </c>
      <c r="M579" s="638">
        <v>1</v>
      </c>
      <c r="N579" s="638" t="str">
        <f t="shared" ref="N579:N586" si="1382">Q579&amp;R579&amp;S579&amp;T579&amp;U579&amp;V579</f>
        <v>10104020,1</v>
      </c>
      <c r="O579" s="638">
        <v>0</v>
      </c>
      <c r="P579" s="638">
        <v>-1</v>
      </c>
      <c r="Q579" s="561">
        <f>VLOOKUP(E579,Sheet3!$C:$AP,40,0)*10+IF(B579=1,0,0)+IF(B579=2,1,0)+IF(B579=3,2,0)+IF(B579=4,3,0)</f>
        <v>10104020</v>
      </c>
      <c r="R579" s="561" t="str">
        <f>IF(H579=3,",1","")</f>
        <v>,1</v>
      </c>
      <c r="S579" s="561" t="str">
        <f t="shared" si="1378"/>
        <v/>
      </c>
      <c r="T579" s="561" t="str">
        <f t="shared" si="1379"/>
        <v/>
      </c>
      <c r="U579" s="561" t="str">
        <f t="shared" si="1380"/>
        <v/>
      </c>
      <c r="V579" s="561" t="str">
        <f t="shared" si="1381"/>
        <v/>
      </c>
    </row>
    <row r="580" spans="1:22" x14ac:dyDescent="0.25">
      <c r="A580" s="561">
        <v>1</v>
      </c>
      <c r="B580" s="561">
        <v>1</v>
      </c>
      <c r="C580" s="561" t="str">
        <f t="shared" si="1376"/>
        <v>神通剑指牵织绕指1</v>
      </c>
      <c r="D580" s="638" t="s">
        <v>1045</v>
      </c>
      <c r="E580" s="638" t="s">
        <v>1049</v>
      </c>
      <c r="F580" s="638" t="s">
        <v>1555</v>
      </c>
      <c r="G580" s="638">
        <f>VLOOKUP(E580,Sheet3!$C:$AP,40,0)*100+IF(A580=1,0,0)+IF(A580=2,1,0)+IF(A580=3,2,0)+IF(A580=4,3,0)</f>
        <v>101040400</v>
      </c>
      <c r="H580" s="638">
        <v>3</v>
      </c>
      <c r="I580" s="638">
        <v>1</v>
      </c>
      <c r="J580" s="638" t="s">
        <v>1245</v>
      </c>
      <c r="K580" s="718"/>
      <c r="L580" s="638">
        <v>1</v>
      </c>
      <c r="M580" s="638">
        <v>1</v>
      </c>
      <c r="N580" s="638" t="str">
        <f t="shared" ref="N580" si="1383">Q580&amp;R580&amp;S580&amp;T580&amp;U580&amp;V580</f>
        <v>10104040,1</v>
      </c>
      <c r="O580" s="638">
        <v>0</v>
      </c>
      <c r="P580" s="638">
        <v>-1</v>
      </c>
      <c r="Q580" s="561">
        <f>VLOOKUP(E580,Sheet3!$C:$AP,40,0)*10+IF(B580=1,0,0)+IF(B580=2,1,0)+IF(B580=3,2,0)+IF(B580=4,3,0)</f>
        <v>10104040</v>
      </c>
      <c r="R580" s="561" t="str">
        <f>IF(H580=3,",1","")</f>
        <v>,1</v>
      </c>
      <c r="S580" s="561" t="str">
        <f t="shared" si="1378"/>
        <v/>
      </c>
      <c r="T580" s="561" t="str">
        <f t="shared" si="1379"/>
        <v/>
      </c>
      <c r="U580" s="561" t="str">
        <f t="shared" si="1380"/>
        <v/>
      </c>
      <c r="V580" s="561" t="str">
        <f t="shared" si="1381"/>
        <v/>
      </c>
    </row>
    <row r="581" spans="1:22" x14ac:dyDescent="0.25">
      <c r="A581" s="561">
        <v>1</v>
      </c>
      <c r="B581" s="561">
        <v>1</v>
      </c>
      <c r="C581" s="561" t="str">
        <f t="shared" si="1376"/>
        <v>神通剑指星海浩瀚1</v>
      </c>
      <c r="D581" s="638" t="s">
        <v>1045</v>
      </c>
      <c r="E581" s="638" t="s">
        <v>1051</v>
      </c>
      <c r="F581" s="638" t="s">
        <v>1556</v>
      </c>
      <c r="G581" s="638">
        <f>VLOOKUP(E581,Sheet3!$C:$AP,40,0)*100+IF(A581=1,0,0)+IF(A581=2,1,0)+IF(A581=3,2,0)+IF(A581=4,3,0)</f>
        <v>101040600</v>
      </c>
      <c r="H581" s="638">
        <v>8</v>
      </c>
      <c r="I581" s="638">
        <v>1</v>
      </c>
      <c r="J581" s="638">
        <v>1010403</v>
      </c>
      <c r="K581" s="638"/>
      <c r="L581" s="638">
        <v>1</v>
      </c>
      <c r="M581" s="638">
        <v>1</v>
      </c>
      <c r="N581" s="638" t="str">
        <f t="shared" si="1382"/>
        <v>10104060,1</v>
      </c>
      <c r="O581" s="638">
        <v>0</v>
      </c>
      <c r="P581" s="638">
        <v>-1</v>
      </c>
      <c r="Q581" s="561">
        <f>VLOOKUP(E581,Sheet3!$C:$AP,40,0)*10+IF(B581=1,0,0)+IF(B581=2,1,0)+IF(B581=3,2,0)+IF(B581=4,3,0)</f>
        <v>10104060</v>
      </c>
      <c r="R581" s="561" t="str">
        <f t="shared" ref="R581:R583" si="1384">IF(H581=8,",1","")</f>
        <v>,1</v>
      </c>
      <c r="S581" s="561" t="str">
        <f t="shared" si="1378"/>
        <v/>
      </c>
      <c r="T581" s="561" t="str">
        <f t="shared" si="1379"/>
        <v/>
      </c>
      <c r="U581" s="561" t="str">
        <f t="shared" si="1380"/>
        <v/>
      </c>
      <c r="V581" s="561" t="str">
        <f t="shared" si="1381"/>
        <v/>
      </c>
    </row>
    <row r="582" spans="1:22" x14ac:dyDescent="0.25">
      <c r="A582" s="561">
        <v>1</v>
      </c>
      <c r="B582" s="561">
        <v>1</v>
      </c>
      <c r="C582" s="561" t="str">
        <f t="shared" si="1376"/>
        <v>神通剑指寰宇为棋1</v>
      </c>
      <c r="D582" s="638" t="s">
        <v>1045</v>
      </c>
      <c r="E582" s="638" t="s">
        <v>1052</v>
      </c>
      <c r="F582" s="638" t="s">
        <v>1557</v>
      </c>
      <c r="G582" s="638">
        <f>VLOOKUP(E582,Sheet3!$C:$AP,40,0)*100+IF(A582=1,0,0)+IF(A582=2,1,0)+IF(A582=3,2,0)+IF(A582=4,3,0)</f>
        <v>101040700</v>
      </c>
      <c r="H582" s="638">
        <v>1</v>
      </c>
      <c r="I582" s="638">
        <v>0</v>
      </c>
      <c r="J582" s="638"/>
      <c r="K582" s="638"/>
      <c r="L582" s="638">
        <v>1</v>
      </c>
      <c r="M582" s="638">
        <v>1</v>
      </c>
      <c r="N582" s="718" t="s">
        <v>1558</v>
      </c>
      <c r="O582" s="638">
        <v>0</v>
      </c>
      <c r="P582" s="638">
        <v>-1</v>
      </c>
      <c r="Q582" s="561">
        <f>VLOOKUP(E582,Sheet3!$C:$AP,40,0)*10+IF(B582=1,0,0)+IF(B582=2,1,0)+IF(B582=3,2,0)+IF(B582=4,3,0)</f>
        <v>10104070</v>
      </c>
      <c r="R582" s="561" t="str">
        <f t="shared" si="1384"/>
        <v/>
      </c>
      <c r="S582" s="561" t="str">
        <f t="shared" si="1378"/>
        <v/>
      </c>
      <c r="T582" s="561" t="str">
        <f t="shared" si="1379"/>
        <v/>
      </c>
      <c r="U582" s="561" t="str">
        <f t="shared" si="1380"/>
        <v/>
      </c>
      <c r="V582" s="561" t="str">
        <f t="shared" si="1381"/>
        <v/>
      </c>
    </row>
    <row r="583" spans="1:22" x14ac:dyDescent="0.25">
      <c r="A583" s="561">
        <v>1</v>
      </c>
      <c r="B583" s="561">
        <v>1</v>
      </c>
      <c r="C583" s="561" t="str">
        <f t="shared" si="1376"/>
        <v>神通剑指千川星辰1</v>
      </c>
      <c r="D583" s="638" t="s">
        <v>1045</v>
      </c>
      <c r="E583" s="638" t="s">
        <v>1053</v>
      </c>
      <c r="F583" s="638" t="s">
        <v>1559</v>
      </c>
      <c r="G583" s="638">
        <f>VLOOKUP(E583,Sheet3!$C:$AP,40,0)*100+IF(A583=1,0,0)+IF(A583=2,1,0)+IF(A583=3,2,0)+IF(A583=4,3,0)</f>
        <v>101040800</v>
      </c>
      <c r="H583" s="638">
        <v>8</v>
      </c>
      <c r="I583" s="638">
        <v>1</v>
      </c>
      <c r="J583" s="638">
        <v>1010401</v>
      </c>
      <c r="K583" s="638"/>
      <c r="L583" s="638">
        <v>1</v>
      </c>
      <c r="M583" s="638">
        <v>1</v>
      </c>
      <c r="N583" s="638" t="str">
        <f t="shared" si="1382"/>
        <v>10104080,1</v>
      </c>
      <c r="O583" s="638">
        <v>0</v>
      </c>
      <c r="P583" s="638">
        <v>-1</v>
      </c>
      <c r="Q583" s="561">
        <f>VLOOKUP(E583,Sheet3!$C:$AP,40,0)*10+IF(B583=1,0,0)+IF(B583=2,1,0)+IF(B583=3,2,0)+IF(B583=4,3,0)</f>
        <v>10104080</v>
      </c>
      <c r="R583" s="561" t="str">
        <f t="shared" si="1384"/>
        <v>,1</v>
      </c>
      <c r="S583" s="561" t="str">
        <f t="shared" si="1378"/>
        <v/>
      </c>
      <c r="T583" s="561" t="str">
        <f t="shared" si="1379"/>
        <v/>
      </c>
      <c r="U583" s="561" t="str">
        <f t="shared" si="1380"/>
        <v/>
      </c>
      <c r="V583" s="561" t="str">
        <f t="shared" si="1381"/>
        <v/>
      </c>
    </row>
    <row r="584" spans="1:22" x14ac:dyDescent="0.25">
      <c r="A584" s="561">
        <v>1</v>
      </c>
      <c r="B584" s="561">
        <v>1</v>
      </c>
      <c r="C584" s="561" t="str">
        <f t="shared" si="1376"/>
        <v>神通剑指星河倒转1</v>
      </c>
      <c r="D584" s="638" t="s">
        <v>1045</v>
      </c>
      <c r="E584" s="638" t="s">
        <v>1054</v>
      </c>
      <c r="F584" s="638" t="s">
        <v>1560</v>
      </c>
      <c r="G584" s="638">
        <f>VLOOKUP(E584,Sheet3!$C:$AP,40,0)*100+IF(A584=1,0,0)+IF(A584=2,1,0)+IF(A584=3,2,0)+IF(A584=4,3,0)</f>
        <v>101040900</v>
      </c>
      <c r="H584" s="638">
        <v>8</v>
      </c>
      <c r="I584" s="638">
        <v>1</v>
      </c>
      <c r="J584" s="638">
        <v>1010405</v>
      </c>
      <c r="K584" s="638"/>
      <c r="L584" s="638">
        <v>1</v>
      </c>
      <c r="M584" s="638">
        <v>1</v>
      </c>
      <c r="N584" s="638" t="str">
        <f t="shared" ref="N584" si="1385">Q584&amp;R584&amp;S584&amp;T584&amp;U584&amp;V584</f>
        <v>10104090,1</v>
      </c>
      <c r="O584" s="638">
        <v>0</v>
      </c>
      <c r="P584" s="638">
        <v>-1</v>
      </c>
      <c r="Q584" s="561">
        <f>VLOOKUP(E584,Sheet3!$C:$AP,40,0)*10+IF(B584=1,0,0)+IF(B584=2,1,0)+IF(B584=3,2,0)+IF(B584=4,3,0)</f>
        <v>10104090</v>
      </c>
      <c r="R584" s="561" t="str">
        <f t="shared" ref="R584" si="1386">IF(H584=8,",1","")</f>
        <v>,1</v>
      </c>
      <c r="S584" s="561" t="str">
        <f t="shared" si="1378"/>
        <v/>
      </c>
      <c r="T584" s="561" t="str">
        <f t="shared" si="1379"/>
        <v/>
      </c>
      <c r="U584" s="561" t="str">
        <f t="shared" si="1380"/>
        <v/>
      </c>
      <c r="V584" s="561" t="str">
        <f t="shared" si="1381"/>
        <v/>
      </c>
    </row>
    <row r="585" spans="1:22" x14ac:dyDescent="0.25">
      <c r="A585" s="561">
        <v>1</v>
      </c>
      <c r="B585" s="561">
        <v>1</v>
      </c>
      <c r="C585" s="561" t="str">
        <f t="shared" si="1376"/>
        <v>神通剑指北辰灿烂1</v>
      </c>
      <c r="D585" s="638" t="s">
        <v>1045</v>
      </c>
      <c r="E585" s="638" t="s">
        <v>1055</v>
      </c>
      <c r="F585" s="638" t="s">
        <v>1561</v>
      </c>
      <c r="G585" s="638">
        <f>VLOOKUP(E585,Sheet3!$C:$AP,40,0)*100+IF(A585=1,0,0)+IF(A585=2,1,0)+IF(A585=3,2,0)+IF(A585=4,3,0)</f>
        <v>101041000</v>
      </c>
      <c r="H585" s="638">
        <v>6</v>
      </c>
      <c r="I585" s="638">
        <v>1</v>
      </c>
      <c r="J585" s="638">
        <v>10104020</v>
      </c>
      <c r="K585" s="638"/>
      <c r="L585" s="638">
        <v>1</v>
      </c>
      <c r="M585" s="638">
        <v>1</v>
      </c>
      <c r="N585" s="638" t="str">
        <f t="shared" si="1382"/>
        <v>10104100,1</v>
      </c>
      <c r="O585" s="638">
        <v>0</v>
      </c>
      <c r="P585" s="638">
        <v>-1</v>
      </c>
      <c r="Q585" s="561">
        <f>VLOOKUP(E585,Sheet3!$C:$AP,40,0)*10+IF(B585=1,0,0)+IF(B585=2,1,0)+IF(B585=3,2,0)+IF(B585=4,3,0)</f>
        <v>10104100</v>
      </c>
      <c r="R585" s="561" t="str">
        <f>IF(H585=6,",1","")</f>
        <v>,1</v>
      </c>
      <c r="S585" s="561" t="str">
        <f t="shared" si="1378"/>
        <v/>
      </c>
      <c r="T585" s="561" t="str">
        <f t="shared" si="1379"/>
        <v/>
      </c>
      <c r="U585" s="561" t="str">
        <f t="shared" si="1380"/>
        <v/>
      </c>
      <c r="V585" s="561" t="str">
        <f t="shared" si="1381"/>
        <v/>
      </c>
    </row>
    <row r="586" spans="1:22" x14ac:dyDescent="0.25">
      <c r="A586" s="561">
        <v>1</v>
      </c>
      <c r="B586" s="561">
        <v>1</v>
      </c>
      <c r="C586" s="561" t="str">
        <f t="shared" si="1376"/>
        <v>神通剑指掩垂星1</v>
      </c>
      <c r="D586" s="638" t="s">
        <v>1045</v>
      </c>
      <c r="E586" s="638" t="s">
        <v>1056</v>
      </c>
      <c r="F586" s="721" t="s">
        <v>1562</v>
      </c>
      <c r="G586" s="721">
        <f>VLOOKUP(E586,Sheet3!$C:$AP,40,0)*100+IF(A586=1,0,0)+IF(A586=2,1,0)+IF(A586=3,2,0)+IF(A586=4,3,0)</f>
        <v>101041100</v>
      </c>
      <c r="H586" s="721">
        <v>1</v>
      </c>
      <c r="I586" s="721">
        <v>0</v>
      </c>
      <c r="J586" s="721">
        <v>0</v>
      </c>
      <c r="K586" s="721"/>
      <c r="L586" s="721">
        <v>1</v>
      </c>
      <c r="M586" s="721">
        <v>1</v>
      </c>
      <c r="N586" s="721" t="str">
        <f t="shared" si="1382"/>
        <v>10104110,1</v>
      </c>
      <c r="O586" s="721">
        <v>0</v>
      </c>
      <c r="P586" s="721">
        <v>-1</v>
      </c>
      <c r="Q586" s="561">
        <f>VLOOKUP(E586,Sheet3!$C:$AP,40,0)*10+IF(B586=1,0,0)+IF(B586=2,1,0)+IF(B586=3,2,0)+IF(B586=4,3,0)</f>
        <v>10104110</v>
      </c>
      <c r="R586" s="561" t="str">
        <f t="shared" ref="R586" si="1387">IF(H586=1,",1","")</f>
        <v>,1</v>
      </c>
      <c r="S586" s="561" t="str">
        <f t="shared" si="1378"/>
        <v/>
      </c>
      <c r="T586" s="561" t="str">
        <f t="shared" si="1379"/>
        <v/>
      </c>
      <c r="U586" s="561" t="str">
        <f t="shared" si="1380"/>
        <v/>
      </c>
      <c r="V586" s="561" t="str">
        <f t="shared" si="1381"/>
        <v/>
      </c>
    </row>
    <row r="587" spans="1:22" x14ac:dyDescent="0.25">
      <c r="A587" s="561">
        <v>1</v>
      </c>
      <c r="B587" s="561">
        <v>1</v>
      </c>
      <c r="C587" s="561" t="str">
        <f t="shared" si="1376"/>
        <v>神通剑指瀚海回溯1</v>
      </c>
      <c r="D587" s="638" t="s">
        <v>1045</v>
      </c>
      <c r="E587" s="638" t="s">
        <v>1057</v>
      </c>
      <c r="F587" s="638" t="s">
        <v>1563</v>
      </c>
      <c r="G587" s="638">
        <f>VLOOKUP(E587,Sheet3!$C:$AP,40,0)*100+IF(A587=1,0,0)+IF(A587=2,1,0)+IF(A587=3,2,0)+IF(A587=4,3,0)</f>
        <v>101041200</v>
      </c>
      <c r="H587" s="721">
        <v>1</v>
      </c>
      <c r="I587" s="721">
        <v>0</v>
      </c>
      <c r="J587" s="721">
        <v>0</v>
      </c>
      <c r="K587" s="721"/>
      <c r="L587" s="721">
        <v>1</v>
      </c>
      <c r="M587" s="721">
        <v>1</v>
      </c>
      <c r="N587" s="721" t="str">
        <f t="shared" ref="N587:N588" si="1388">Q587&amp;R587&amp;S587&amp;T587&amp;U587&amp;V587</f>
        <v>10104120,1</v>
      </c>
      <c r="O587" s="721">
        <v>0</v>
      </c>
      <c r="P587" s="721">
        <v>-1</v>
      </c>
      <c r="Q587" s="561">
        <f>VLOOKUP(E587,Sheet3!$C:$AP,40,0)*10+IF(B587=1,0,0)+IF(B587=2,1,0)+IF(B587=3,2,0)+IF(B587=4,3,0)</f>
        <v>10104120</v>
      </c>
      <c r="R587" s="561" t="str">
        <f t="shared" ref="R587:R588" si="1389">IF(H587=1,",1","")</f>
        <v>,1</v>
      </c>
      <c r="S587" s="561" t="str">
        <f t="shared" si="1378"/>
        <v/>
      </c>
      <c r="T587" s="561" t="str">
        <f t="shared" si="1379"/>
        <v/>
      </c>
      <c r="U587" s="561" t="str">
        <f t="shared" si="1380"/>
        <v/>
      </c>
      <c r="V587" s="561" t="str">
        <f t="shared" si="1381"/>
        <v/>
      </c>
    </row>
    <row r="588" spans="1:22" ht="13.05" customHeight="1" x14ac:dyDescent="0.25">
      <c r="A588" s="561">
        <v>1</v>
      </c>
      <c r="B588" s="561">
        <v>1</v>
      </c>
      <c r="C588" s="561" t="str">
        <f t="shared" si="1376"/>
        <v>神通剑指碎寰1</v>
      </c>
      <c r="D588" s="638" t="s">
        <v>1045</v>
      </c>
      <c r="E588" s="638" t="s">
        <v>1058</v>
      </c>
      <c r="F588" s="718" t="s">
        <v>1564</v>
      </c>
      <c r="G588" s="638">
        <f>VLOOKUP(E588,Sheet3!$C:$AP,40,0)*100+IF(A588=1,0,0)+IF(A588=2,1,0)+IF(A588=3,2,0)+IF(A588=4,3,0)</f>
        <v>101041300</v>
      </c>
      <c r="H588" s="721">
        <v>1</v>
      </c>
      <c r="I588" s="721">
        <v>0</v>
      </c>
      <c r="J588" s="721">
        <v>0</v>
      </c>
      <c r="K588" s="721"/>
      <c r="L588" s="721">
        <v>1</v>
      </c>
      <c r="M588" s="721">
        <v>1</v>
      </c>
      <c r="N588" s="721" t="str">
        <f t="shared" si="1388"/>
        <v>10104130,1</v>
      </c>
      <c r="O588" s="721">
        <v>0</v>
      </c>
      <c r="P588" s="721">
        <v>-1</v>
      </c>
      <c r="Q588" s="561">
        <f>VLOOKUP(E588,Sheet3!$C:$AP,40,0)*10+IF(B588=1,0,0)+IF(B588=2,1,0)+IF(B588=3,2,0)+IF(B588=4,3,0)</f>
        <v>10104130</v>
      </c>
      <c r="R588" s="561" t="str">
        <f t="shared" si="1389"/>
        <v>,1</v>
      </c>
      <c r="S588" s="561" t="str">
        <f t="shared" si="1378"/>
        <v/>
      </c>
      <c r="T588" s="561" t="str">
        <f t="shared" si="1379"/>
        <v/>
      </c>
      <c r="U588" s="561" t="str">
        <f t="shared" si="1380"/>
        <v/>
      </c>
      <c r="V588" s="561" t="str">
        <f t="shared" si="1381"/>
        <v/>
      </c>
    </row>
    <row r="589" spans="1:22" x14ac:dyDescent="0.25">
      <c r="A589" s="561">
        <v>1</v>
      </c>
      <c r="B589" s="561">
        <v>1</v>
      </c>
      <c r="C589" s="561" t="str">
        <f t="shared" ref="C589" si="1390">D589&amp;E589&amp;A589</f>
        <v>凌鸿剑势青扶意1</v>
      </c>
      <c r="D589" s="701" t="s">
        <v>379</v>
      </c>
      <c r="E589" s="606" t="s">
        <v>380</v>
      </c>
      <c r="F589" s="606" t="s">
        <v>1565</v>
      </c>
      <c r="G589" s="606">
        <f>VLOOKUP(E589,Sheet3!$C:$AP,40,0)*100+IF(A589=1,0,0)+IF(A589=2,1,0)+IF(A589=3,2,0)+IF(A589=4,3,0)</f>
        <v>102020400</v>
      </c>
      <c r="H589" s="606">
        <v>1</v>
      </c>
      <c r="I589" s="606">
        <v>0</v>
      </c>
      <c r="J589" s="606">
        <v>0</v>
      </c>
      <c r="K589" s="606"/>
      <c r="L589" s="606">
        <v>1</v>
      </c>
      <c r="M589" s="606">
        <v>1</v>
      </c>
      <c r="N589" s="606" t="str">
        <f t="shared" si="1357"/>
        <v>10202040,1</v>
      </c>
      <c r="O589" s="606">
        <v>0</v>
      </c>
      <c r="P589" s="606">
        <v>-1</v>
      </c>
      <c r="Q589" s="561">
        <f>VLOOKUP(E589,Sheet3!$C:$AP,40,0)*10+IF(B589=1,0,0)+IF(B589=2,1,0)+IF(B589=3,2,0)+IF(B589=4,3,0)</f>
        <v>10202040</v>
      </c>
      <c r="R589" s="561" t="str">
        <f t="shared" si="1365"/>
        <v>,1</v>
      </c>
      <c r="S589" s="561" t="str">
        <f t="shared" ref="S589" si="1391">IF(AND(H589=2,I589=1,J589="hp",L589=1,M589=2),",-1","")</f>
        <v/>
      </c>
      <c r="T589" s="561" t="str">
        <f t="shared" ref="T589" si="1392">IF(AND(H589=2,I589=1,J589="hp",L589=1,M589=1),",(最大气血-hp)/最大气血*100","")</f>
        <v/>
      </c>
      <c r="U589" s="561" t="str">
        <f t="shared" ref="U589" si="1393">IF(AND(H589=2,I589=1,J589="hp,(hp/气血值)&lt;=0.2",L589=1,M589=3),"气血值*1006","")</f>
        <v/>
      </c>
      <c r="V589" s="561" t="str">
        <f t="shared" ref="V589" si="1394">IF(AND(H589=1,I589=0,J589=0,L589=1,M589=3),"-(hp*0.1)","")</f>
        <v/>
      </c>
    </row>
    <row r="590" spans="1:22" x14ac:dyDescent="0.25">
      <c r="A590" s="561">
        <v>1</v>
      </c>
      <c r="B590" s="561">
        <v>1</v>
      </c>
      <c r="C590" s="561" t="str">
        <f t="shared" ref="C590" si="1395">D590&amp;E590&amp;A590</f>
        <v>凌鸿剑势何问南北1</v>
      </c>
      <c r="D590" s="701" t="s">
        <v>379</v>
      </c>
      <c r="E590" s="606" t="s">
        <v>381</v>
      </c>
      <c r="F590" s="606" t="s">
        <v>1566</v>
      </c>
      <c r="G590" s="606">
        <f>VLOOKUP(E590,Sheet3!$C:$AP,40,0)*100+IF(A590=1,0,0)+IF(A590=2,1,0)+IF(A590=3,2,0)+IF(A590=4,3,0)</f>
        <v>102020700</v>
      </c>
      <c r="H590" s="606">
        <v>3</v>
      </c>
      <c r="I590" s="606">
        <v>1</v>
      </c>
      <c r="J590" s="606" t="s">
        <v>1466</v>
      </c>
      <c r="K590" s="606" t="s">
        <v>1567</v>
      </c>
      <c r="L590" s="606">
        <v>1</v>
      </c>
      <c r="M590" s="606">
        <v>1</v>
      </c>
      <c r="N590" s="606" t="str">
        <f t="shared" ref="N590" si="1396">Q590&amp;R590&amp;S590&amp;T590&amp;U590&amp;V590</f>
        <v>10202070,1</v>
      </c>
      <c r="O590" s="606">
        <v>0</v>
      </c>
      <c r="P590" s="606">
        <v>-1</v>
      </c>
      <c r="Q590" s="561">
        <f>VLOOKUP(E590,Sheet3!$C:$AP,40,0)*10+IF(B590=1,0,0)+IF(B590=2,1,0)+IF(B590=3,2,0)+IF(B590=4,3,0)</f>
        <v>10202070</v>
      </c>
      <c r="R590" s="561" t="str">
        <f>IF(H590=3,",1","")</f>
        <v>,1</v>
      </c>
      <c r="S590" s="561"/>
      <c r="T590" s="561" t="str">
        <f t="shared" ref="T590" si="1397">IF(AND(H590=2,I590=1,J590="hp",L590=1,M590=1),",(最大气血-hp)/最大气血*100","")</f>
        <v/>
      </c>
      <c r="U590" s="561" t="str">
        <f t="shared" ref="U590" si="1398">IF(AND(H590=2,I590=1,J590="hp,(hp/气血值)&lt;=0.2",L590=1,M590=3),"气血值*1006","")</f>
        <v/>
      </c>
      <c r="V590" s="561" t="str">
        <f t="shared" ref="V590" si="1399">IF(AND(H590=1,I590=0,J590=0,L590=1,M590=3),"-(hp*0.1)","")</f>
        <v/>
      </c>
    </row>
    <row r="591" spans="1:22" x14ac:dyDescent="0.25">
      <c r="A591" s="561">
        <v>2</v>
      </c>
      <c r="B591" s="561">
        <v>2</v>
      </c>
      <c r="C591" s="561" t="str">
        <f t="shared" ref="C591" si="1400">D591&amp;E591&amp;A591</f>
        <v>凌鸿剑势何问南北2</v>
      </c>
      <c r="D591" s="701" t="s">
        <v>379</v>
      </c>
      <c r="E591" s="606" t="s">
        <v>381</v>
      </c>
      <c r="F591" s="606" t="s">
        <v>1568</v>
      </c>
      <c r="G591" s="606">
        <f>VLOOKUP(E591,Sheet3!$C:$AP,40,0)*100+IF(A591=1,0,0)+IF(A591=2,1,0)+IF(A591=3,2,0)+IF(A591=4,3,0)</f>
        <v>102020701</v>
      </c>
      <c r="H591" s="606">
        <v>6</v>
      </c>
      <c r="I591" s="606">
        <v>1</v>
      </c>
      <c r="J591" s="606">
        <v>10202070</v>
      </c>
      <c r="K591" s="606" t="s">
        <v>1518</v>
      </c>
      <c r="L591" s="606">
        <v>1</v>
      </c>
      <c r="M591" s="606">
        <v>21</v>
      </c>
      <c r="N591" s="724" t="s">
        <v>1569</v>
      </c>
      <c r="O591" s="606">
        <v>0</v>
      </c>
      <c r="P591" s="606">
        <v>-1</v>
      </c>
      <c r="Q591" s="561">
        <f>VLOOKUP(E591,Sheet3!$C:$AP,40,0)*10+IF(B591=1,0,0)+IF(B591=2,1,0)+IF(B591=3,2,0)+IF(B591=4,3,0)</f>
        <v>10202071</v>
      </c>
      <c r="R591" s="561" t="str">
        <f>IF(H591=6,",1","")</f>
        <v>,1</v>
      </c>
      <c r="S591" s="561" t="str">
        <f t="shared" ref="S591" si="1401">IF(AND(H591=2,I591=1,J591="hp",L591=1,M591=2),",-1","")</f>
        <v/>
      </c>
      <c r="T591" s="561" t="str">
        <f t="shared" ref="T591" si="1402">IF(AND(H591=2,I591=1,J591="hp",L591=1,M591=1),",(最大气血-hp)/最大气血*100","")</f>
        <v/>
      </c>
      <c r="U591" s="561" t="str">
        <f t="shared" ref="U591" si="1403">IF(AND(H591=2,I591=1,J591="hp,(hp/气血值)&lt;=0.2",L591=1,M591=3),"气血值*1006","")</f>
        <v/>
      </c>
      <c r="V591" s="561" t="str">
        <f t="shared" ref="V591" si="1404">IF(AND(H591=1,I591=0,J591=0,L591=1,M591=3),"-(hp*0.1)","")</f>
        <v/>
      </c>
    </row>
    <row r="592" spans="1:22" x14ac:dyDescent="0.25">
      <c r="A592" s="561">
        <v>1</v>
      </c>
      <c r="B592" s="561">
        <v>1</v>
      </c>
      <c r="C592" s="561" t="str">
        <f t="shared" si="1364"/>
        <v>凌鸿剑势踏羽凌霄1</v>
      </c>
      <c r="D592" s="701" t="s">
        <v>379</v>
      </c>
      <c r="E592" s="606" t="s">
        <v>382</v>
      </c>
      <c r="F592" s="606" t="s">
        <v>1570</v>
      </c>
      <c r="G592" s="606">
        <f>VLOOKUP(E592,Sheet3!$C:$AP,40,0)*100+IF(A592=1,0,0)+IF(A592=2,1,0)+IF(A592=3,2,0)+IF(A592=4,3,0)</f>
        <v>102020900</v>
      </c>
      <c r="H592" s="606">
        <v>9</v>
      </c>
      <c r="I592" s="606">
        <v>1</v>
      </c>
      <c r="J592" s="606">
        <v>7</v>
      </c>
      <c r="K592" s="606"/>
      <c r="L592" s="606">
        <v>1</v>
      </c>
      <c r="M592" s="606">
        <v>1</v>
      </c>
      <c r="N592" s="606" t="str">
        <f t="shared" ref="N592" si="1405">Q592&amp;R592&amp;S592&amp;T592&amp;U592&amp;V592</f>
        <v>10202090,1</v>
      </c>
      <c r="O592" s="606">
        <v>0</v>
      </c>
      <c r="P592" s="606">
        <v>-1</v>
      </c>
      <c r="Q592" s="561">
        <f>VLOOKUP(E592,Sheet3!$C:$AP,40,0)*10+IF(B592=1,0,0)+IF(B592=2,1,0)+IF(B592=3,2,0)+IF(B592=4,3,0)</f>
        <v>10202090</v>
      </c>
      <c r="R592" s="561" t="str">
        <f>IF(H592=9,",1","")</f>
        <v>,1</v>
      </c>
      <c r="S592" s="561" t="str">
        <f t="shared" si="1366"/>
        <v/>
      </c>
      <c r="T592" s="561" t="str">
        <f t="shared" si="1367"/>
        <v/>
      </c>
      <c r="U592" s="561" t="str">
        <f t="shared" si="1368"/>
        <v/>
      </c>
      <c r="V592" s="561" t="str">
        <f t="shared" si="1369"/>
        <v/>
      </c>
    </row>
    <row r="593" spans="1:22" x14ac:dyDescent="0.25">
      <c r="A593" s="561">
        <v>1</v>
      </c>
      <c r="B593" s="561">
        <v>1</v>
      </c>
      <c r="C593" s="561" t="str">
        <f t="shared" ref="C593:C599" si="1406">D593&amp;E593&amp;A593</f>
        <v>凌鸿剑势孤觅寒影1</v>
      </c>
      <c r="D593" s="701" t="s">
        <v>379</v>
      </c>
      <c r="E593" s="606" t="s">
        <v>383</v>
      </c>
      <c r="F593" s="606" t="s">
        <v>1571</v>
      </c>
      <c r="G593" s="606">
        <f>VLOOKUP(E593,Sheet3!$C:$AP,40,0)*100+IF(A593=1,0,0)+IF(A593=2,1,0)+IF(A593=3,2,0)+IF(A593=4,3,0)</f>
        <v>102021000</v>
      </c>
      <c r="H593" s="606">
        <v>8</v>
      </c>
      <c r="I593" s="606">
        <v>1</v>
      </c>
      <c r="J593" s="606" t="s">
        <v>1572</v>
      </c>
      <c r="K593" s="606"/>
      <c r="L593" s="606">
        <v>1</v>
      </c>
      <c r="M593" s="606">
        <v>1</v>
      </c>
      <c r="N593" s="606" t="str">
        <f t="shared" ref="N593:N599" si="1407">Q593&amp;R593&amp;S593&amp;T593&amp;U593&amp;V593</f>
        <v>10202100,1</v>
      </c>
      <c r="O593" s="606">
        <v>0</v>
      </c>
      <c r="P593" s="606">
        <v>-1</v>
      </c>
      <c r="Q593" s="561">
        <f>VLOOKUP(E593,Sheet3!$C:$AP,40,0)*10+IF(B593=1,0,0)+IF(B593=2,1,0)+IF(B593=3,2,0)+IF(B593=4,3,0)</f>
        <v>10202100</v>
      </c>
      <c r="R593" s="561" t="str">
        <f>IF(H593=8,",1","")</f>
        <v>,1</v>
      </c>
      <c r="S593" s="561" t="str">
        <f t="shared" ref="S593:S599" si="1408">IF(AND(H593=2,I593=1,J593="hp",L593=1,M593=2),",-1","")</f>
        <v/>
      </c>
      <c r="T593" s="561" t="str">
        <f t="shared" ref="T593:T599" si="1409">IF(AND(H593=2,I593=1,J593="hp",L593=1,M593=1),",(最大气血-hp)/最大气血*100","")</f>
        <v/>
      </c>
      <c r="U593" s="561" t="str">
        <f t="shared" ref="U593:U599" si="1410">IF(AND(H593=2,I593=1,J593="hp,(hp/气血值)&lt;=0.2",L593=1,M593=3),"气血值*1006","")</f>
        <v/>
      </c>
      <c r="V593" s="561" t="str">
        <f t="shared" ref="V593:V599" si="1411">IF(AND(H593=1,I593=0,J593=0,L593=1,M593=3),"-(hp*0.1)","")</f>
        <v/>
      </c>
    </row>
    <row r="594" spans="1:22" x14ac:dyDescent="0.25">
      <c r="A594" s="561">
        <v>1</v>
      </c>
      <c r="B594" s="561">
        <v>1</v>
      </c>
      <c r="C594" s="561" t="str">
        <f t="shared" si="1406"/>
        <v>凌鸿剑势掠远涯1</v>
      </c>
      <c r="D594" s="665" t="s">
        <v>379</v>
      </c>
      <c r="E594" s="665" t="s">
        <v>384</v>
      </c>
      <c r="F594" s="665"/>
      <c r="G594" s="665">
        <f>VLOOKUP(E594,Sheet3!$C:$AP,40,0)*100+IF(A594=1,0,0)+IF(A594=2,1,0)+IF(A594=3,2,0)+IF(A594=4,3,0)</f>
        <v>102021100</v>
      </c>
      <c r="H594" s="665">
        <v>1</v>
      </c>
      <c r="I594" s="665">
        <v>0</v>
      </c>
      <c r="J594" s="665">
        <v>0</v>
      </c>
      <c r="K594" s="665"/>
      <c r="L594" s="665">
        <v>1</v>
      </c>
      <c r="M594" s="665">
        <v>1</v>
      </c>
      <c r="N594" s="665" t="str">
        <f t="shared" si="1407"/>
        <v>10202110,1</v>
      </c>
      <c r="O594" s="665">
        <v>0</v>
      </c>
      <c r="P594" s="665">
        <v>-1</v>
      </c>
      <c r="Q594" s="561">
        <f>VLOOKUP(E594,Sheet3!$C:$AP,40,0)*10+IF(B594=1,0,0)+IF(B594=2,1,0)+IF(B594=3,2,0)+IF(B594=4,3,0)</f>
        <v>10202110</v>
      </c>
      <c r="R594" s="561" t="str">
        <f t="shared" ref="R594" si="1412">IF(H594=1,",1","")</f>
        <v>,1</v>
      </c>
      <c r="S594" s="561" t="str">
        <f t="shared" si="1408"/>
        <v/>
      </c>
      <c r="T594" s="561" t="str">
        <f t="shared" si="1409"/>
        <v/>
      </c>
      <c r="U594" s="561" t="str">
        <f t="shared" si="1410"/>
        <v/>
      </c>
      <c r="V594" s="561" t="str">
        <f t="shared" si="1411"/>
        <v/>
      </c>
    </row>
    <row r="595" spans="1:22" x14ac:dyDescent="0.25">
      <c r="A595" s="561">
        <v>1</v>
      </c>
      <c r="B595" s="561">
        <v>1</v>
      </c>
      <c r="C595" s="561" t="str">
        <f t="shared" ref="C595" si="1413">D595&amp;E595&amp;A595</f>
        <v>凌鸿剑势长鸣惊1</v>
      </c>
      <c r="D595" s="701" t="s">
        <v>379</v>
      </c>
      <c r="E595" s="606" t="s">
        <v>929</v>
      </c>
      <c r="F595" s="606" t="s">
        <v>1573</v>
      </c>
      <c r="G595" s="606">
        <f>VLOOKUP(E595,Sheet3!$C:$AP,40,0)*100+IF(A595=1,0,0)+IF(A595=2,1,0)+IF(A595=3,2,0)+IF(A595=4,3,0)</f>
        <v>102021200</v>
      </c>
      <c r="H595" s="606">
        <v>8</v>
      </c>
      <c r="I595" s="606">
        <v>1</v>
      </c>
      <c r="J595" s="606">
        <v>1020205</v>
      </c>
      <c r="K595" s="606"/>
      <c r="L595" s="606">
        <v>1</v>
      </c>
      <c r="M595" s="606">
        <v>1</v>
      </c>
      <c r="N595" s="606" t="str">
        <f t="shared" ref="N595:N596" si="1414">Q595&amp;R595&amp;S595&amp;T595&amp;U595&amp;V595</f>
        <v>10202120,1</v>
      </c>
      <c r="O595" s="606">
        <v>0</v>
      </c>
      <c r="P595" s="606">
        <v>-1</v>
      </c>
      <c r="Q595" s="561">
        <f>VLOOKUP(E595,Sheet3!$C:$AP,40,0)*10+IF(B595=1,0,0)+IF(B595=2,1,0)+IF(B595=3,2,0)+IF(B595=4,3,0)</f>
        <v>10202120</v>
      </c>
      <c r="R595" s="561" t="str">
        <f>IF(H595=8,",1","")</f>
        <v>,1</v>
      </c>
      <c r="S595" s="561" t="str">
        <f t="shared" ref="S595" si="1415">IF(AND(H595=2,I595=1,J595="hp",L595=1,M595=2),",-1","")</f>
        <v/>
      </c>
      <c r="T595" s="561" t="str">
        <f t="shared" ref="T595" si="1416">IF(AND(H595=2,I595=1,J595="hp",L595=1,M595=1),",(最大气血-hp)/最大气血*100","")</f>
        <v/>
      </c>
      <c r="U595" s="561" t="str">
        <f t="shared" ref="U595" si="1417">IF(AND(H595=2,I595=1,J595="hp,(hp/气血值)&lt;=0.2",L595=1,M595=3),"气血值*1006","")</f>
        <v/>
      </c>
      <c r="V595" s="561" t="str">
        <f t="shared" ref="V595" si="1418">IF(AND(H595=1,I595=0,J595=0,L595=1,M595=3),"-(hp*0.1)","")</f>
        <v/>
      </c>
    </row>
    <row r="596" spans="1:22" x14ac:dyDescent="0.25">
      <c r="A596" s="561">
        <v>1</v>
      </c>
      <c r="B596" s="561">
        <v>1</v>
      </c>
      <c r="C596" s="561" t="str">
        <f t="shared" ref="C596" si="1419">D596&amp;E596&amp;A596</f>
        <v>凌鸿剑势归鸿顾1</v>
      </c>
      <c r="D596" s="701" t="s">
        <v>379</v>
      </c>
      <c r="E596" s="37" t="s">
        <v>930</v>
      </c>
      <c r="F596" s="606" t="s">
        <v>1574</v>
      </c>
      <c r="G596" s="606">
        <f>VLOOKUP(E596,Sheet3!$C:$AP,40,0)*100+IF(A596=1,0,0)+IF(A596=2,1,0)+IF(A596=3,2,0)+IF(A596=4,3,0)</f>
        <v>102021300</v>
      </c>
      <c r="H596" s="606">
        <v>1</v>
      </c>
      <c r="I596" s="606">
        <v>0</v>
      </c>
      <c r="J596" s="606">
        <v>0</v>
      </c>
      <c r="K596" s="606"/>
      <c r="L596" s="606">
        <v>1</v>
      </c>
      <c r="M596" s="606">
        <v>1</v>
      </c>
      <c r="N596" s="606" t="str">
        <f t="shared" si="1414"/>
        <v>10202130,1</v>
      </c>
      <c r="O596" s="606">
        <v>0</v>
      </c>
      <c r="P596" s="606">
        <v>-1</v>
      </c>
      <c r="Q596" s="561">
        <f>VLOOKUP(E596,Sheet3!$C:$AP,40,0)*10+IF(B596=1,0,0)+IF(B596=2,1,0)+IF(B596=3,2,0)+IF(B596=4,3,0)</f>
        <v>10202130</v>
      </c>
      <c r="R596" s="561" t="str">
        <f t="shared" ref="R596" si="1420">IF(H596=1,",1","")</f>
        <v>,1</v>
      </c>
      <c r="S596" s="561" t="str">
        <f t="shared" ref="S596" si="1421">IF(AND(H596=2,I596=1,J596="hp",L596=1,M596=2),",-1","")</f>
        <v/>
      </c>
      <c r="T596" s="561" t="str">
        <f t="shared" ref="T596" si="1422">IF(AND(H596=2,I596=1,J596="hp",L596=1,M596=1),",(最大气血-hp)/最大气血*100","")</f>
        <v/>
      </c>
      <c r="U596" s="561" t="str">
        <f t="shared" ref="U596" si="1423">IF(AND(H596=2,I596=1,J596="hp,(hp/气血值)&lt;=0.2",L596=1,M596=3),"气血值*1006","")</f>
        <v/>
      </c>
      <c r="V596" s="561" t="str">
        <f t="shared" ref="V596" si="1424">IF(AND(H596=1,I596=0,J596=0,L596=1,M596=3),"-(hp*0.1)","")</f>
        <v/>
      </c>
    </row>
    <row r="597" spans="1:22" x14ac:dyDescent="0.25">
      <c r="A597" s="561">
        <v>1</v>
      </c>
      <c r="B597" s="561">
        <v>1</v>
      </c>
      <c r="C597" s="561" t="str">
        <f t="shared" ref="C597" si="1425">D597&amp;E597&amp;A597</f>
        <v>清风剑法游风皆引1</v>
      </c>
      <c r="D597" s="32" t="s">
        <v>385</v>
      </c>
      <c r="E597" s="714" t="s">
        <v>386</v>
      </c>
      <c r="F597" s="32" t="s">
        <v>1575</v>
      </c>
      <c r="G597" s="32">
        <f>VLOOKUP(E597,Sheet3!$C:$AP,40,0)*100+IF(A597=1,0,0)+IF(A597=2,1,0)+IF(A597=3,2,0)+IF(A597=4,3,0)</f>
        <v>102030200</v>
      </c>
      <c r="H597" s="32">
        <v>1</v>
      </c>
      <c r="I597" s="32">
        <v>0</v>
      </c>
      <c r="J597" s="32">
        <v>0</v>
      </c>
      <c r="K597" s="32"/>
      <c r="L597" s="32">
        <v>1</v>
      </c>
      <c r="M597" s="32">
        <v>1</v>
      </c>
      <c r="N597" s="32" t="str">
        <f t="shared" si="1407"/>
        <v>10203020,1</v>
      </c>
      <c r="O597" s="32">
        <v>0</v>
      </c>
      <c r="P597" s="32">
        <v>-1</v>
      </c>
      <c r="Q597" s="561">
        <f>VLOOKUP(E597,Sheet3!$C:$AP,40,0)*10+IF(B597=1,0,0)+IF(B597=2,1,0)+IF(B597=3,2,0)+IF(B597=4,3,0)</f>
        <v>10203020</v>
      </c>
      <c r="R597" s="561" t="str">
        <f t="shared" ref="R597" si="1426">IF(H597=1,",1","")</f>
        <v>,1</v>
      </c>
      <c r="S597" s="561" t="str">
        <f t="shared" ref="S597" si="1427">IF(AND(H597=2,I597=1,J597="hp",L597=1,M597=2),",-1","")</f>
        <v/>
      </c>
      <c r="T597" s="561" t="str">
        <f t="shared" ref="T597" si="1428">IF(AND(H597=2,I597=1,J597="hp",L597=1,M597=1),",(最大气血-hp)/最大气血*100","")</f>
        <v/>
      </c>
      <c r="U597" s="561" t="str">
        <f t="shared" ref="U597" si="1429">IF(AND(H597=2,I597=1,J597="hp,(hp/气血值)&lt;=0.2",L597=1,M597=3),"气血值*1006","")</f>
        <v/>
      </c>
      <c r="V597" s="561" t="str">
        <f t="shared" ref="V597" si="1430">IF(AND(H597=1,I597=0,J597=0,L597=1,M597=3),"-(hp*0.1)","")</f>
        <v/>
      </c>
    </row>
    <row r="598" spans="1:22" x14ac:dyDescent="0.25">
      <c r="A598" s="561">
        <v>1</v>
      </c>
      <c r="B598" s="561">
        <v>1</v>
      </c>
      <c r="C598" s="561" t="str">
        <f t="shared" ref="C598" si="1431">D598&amp;E598&amp;A598</f>
        <v>清风剑法长风时归1</v>
      </c>
      <c r="D598" s="32" t="s">
        <v>385</v>
      </c>
      <c r="E598" s="714" t="s">
        <v>387</v>
      </c>
      <c r="F598" s="32" t="s">
        <v>1576</v>
      </c>
      <c r="G598" s="32">
        <f>VLOOKUP(E598,Sheet3!$C:$AP,40,0)*100+IF(A598=1,0,0)+IF(A598=2,1,0)+IF(A598=3,2,0)+IF(A598=4,3,0)</f>
        <v>102030400</v>
      </c>
      <c r="H598" s="32">
        <v>8</v>
      </c>
      <c r="I598" s="32">
        <v>1</v>
      </c>
      <c r="J598" s="32">
        <v>1020303</v>
      </c>
      <c r="K598" s="32"/>
      <c r="L598" s="32">
        <v>1</v>
      </c>
      <c r="M598" s="32">
        <v>21</v>
      </c>
      <c r="N598" s="85" t="s">
        <v>1577</v>
      </c>
      <c r="O598" s="32">
        <v>0</v>
      </c>
      <c r="P598" s="32">
        <v>-1</v>
      </c>
      <c r="Q598" s="561">
        <f>VLOOKUP(E598,Sheet3!$C:$AP,40,0)*10+IF(B598=1,0,0)+IF(B598=2,1,0)+IF(B598=3,2,0)+IF(B598=4,3,0)</f>
        <v>10203040</v>
      </c>
      <c r="R598" s="561" t="str">
        <f t="shared" ref="R598" si="1432">IF(H598=1,",1","")</f>
        <v/>
      </c>
      <c r="S598" s="561" t="str">
        <f t="shared" ref="S598" si="1433">IF(AND(H598=2,I598=1,J598="hp",L598=1,M598=2),",-1","")</f>
        <v/>
      </c>
      <c r="T598" s="561" t="str">
        <f t="shared" ref="T598" si="1434">IF(AND(H598=2,I598=1,J598="hp",L598=1,M598=1),",(最大气血-hp)/最大气血*100","")</f>
        <v/>
      </c>
      <c r="U598" s="561" t="str">
        <f t="shared" ref="U598" si="1435">IF(AND(H598=2,I598=1,J598="hp,(hp/气血值)&lt;=0.2",L598=1,M598=3),"气血值*1006","")</f>
        <v/>
      </c>
      <c r="V598" s="561" t="str">
        <f t="shared" ref="V598" si="1436">IF(AND(H598=1,I598=0,J598=0,L598=1,M598=3),"-(hp*0.1)","")</f>
        <v/>
      </c>
    </row>
    <row r="599" spans="1:22" x14ac:dyDescent="0.25">
      <c r="A599" s="561">
        <v>1</v>
      </c>
      <c r="B599" s="561">
        <v>1</v>
      </c>
      <c r="C599" s="561" t="str">
        <f t="shared" si="1406"/>
        <v>清风剑法飘柳断絮1</v>
      </c>
      <c r="D599" s="32" t="s">
        <v>385</v>
      </c>
      <c r="E599" s="714" t="s">
        <v>388</v>
      </c>
      <c r="F599" s="32" t="s">
        <v>1578</v>
      </c>
      <c r="G599" s="32">
        <f>VLOOKUP(E599,Sheet3!$C:$AP,40,0)*100+IF(A599=1,0,0)+IF(A599=2,1,0)+IF(A599=3,2,0)+IF(A599=4,3,0)</f>
        <v>102030600</v>
      </c>
      <c r="H599" s="32">
        <v>8</v>
      </c>
      <c r="I599" s="32">
        <v>1</v>
      </c>
      <c r="J599" s="32">
        <v>1020305</v>
      </c>
      <c r="K599" s="32"/>
      <c r="L599" s="32">
        <v>1</v>
      </c>
      <c r="M599" s="32">
        <v>1</v>
      </c>
      <c r="N599" s="32" t="str">
        <f t="shared" si="1407"/>
        <v>10203060,1</v>
      </c>
      <c r="O599" s="32">
        <v>0</v>
      </c>
      <c r="P599" s="32">
        <v>-1</v>
      </c>
      <c r="Q599" s="561">
        <f>VLOOKUP(E599,Sheet3!$C:$AP,40,0)*10+IF(B599=1,0,0)+IF(B599=2,1,0)+IF(B599=3,2,0)+IF(B599=4,3,0)</f>
        <v>10203060</v>
      </c>
      <c r="R599" s="561" t="str">
        <f t="shared" ref="R599" si="1437">IF(H599=8,",1","")</f>
        <v>,1</v>
      </c>
      <c r="S599" s="561" t="str">
        <f t="shared" si="1408"/>
        <v/>
      </c>
      <c r="T599" s="561" t="str">
        <f t="shared" si="1409"/>
        <v/>
      </c>
      <c r="U599" s="561" t="str">
        <f t="shared" si="1410"/>
        <v/>
      </c>
      <c r="V599" s="561" t="str">
        <f t="shared" si="1411"/>
        <v/>
      </c>
    </row>
    <row r="600" spans="1:22" x14ac:dyDescent="0.25">
      <c r="A600" s="561">
        <v>1</v>
      </c>
      <c r="B600" s="561">
        <v>1</v>
      </c>
      <c r="C600" s="561" t="str">
        <f t="shared" ref="C600:C620" si="1438">D600&amp;E600&amp;A600</f>
        <v>清风剑法冽风骤1</v>
      </c>
      <c r="D600" s="32" t="s">
        <v>385</v>
      </c>
      <c r="E600" s="714" t="s">
        <v>389</v>
      </c>
      <c r="F600" s="32" t="s">
        <v>1579</v>
      </c>
      <c r="G600" s="32">
        <f>VLOOKUP(E600,Sheet3!$C:$AP,40,0)*100+IF(A600=1,0,0)+IF(A600=2,1,0)+IF(A600=3,2,0)+IF(A600=4,3,0)</f>
        <v>102030700</v>
      </c>
      <c r="H600" s="32">
        <v>8</v>
      </c>
      <c r="I600" s="32">
        <v>1</v>
      </c>
      <c r="J600" s="32">
        <v>1020301</v>
      </c>
      <c r="K600" s="32"/>
      <c r="L600" s="32">
        <v>1</v>
      </c>
      <c r="M600" s="32">
        <v>1</v>
      </c>
      <c r="N600" s="32" t="str">
        <f t="shared" ref="N600" si="1439">Q600&amp;R600&amp;S600&amp;T600&amp;U600&amp;V600</f>
        <v>10203070,1</v>
      </c>
      <c r="O600" s="32">
        <v>0</v>
      </c>
      <c r="P600" s="32">
        <v>-1</v>
      </c>
      <c r="Q600" s="561">
        <f>VLOOKUP(E600,Sheet3!$C:$AP,40,0)*10+IF(B600=1,0,0)+IF(B600=2,1,0)+IF(B600=3,2,0)+IF(B600=4,3,0)</f>
        <v>10203070</v>
      </c>
      <c r="R600" s="561" t="str">
        <f t="shared" ref="R600:R620" si="1440">IF(H600=8,",1","")</f>
        <v>,1</v>
      </c>
      <c r="S600" s="561" t="str">
        <f t="shared" ref="S600:S620" si="1441">IF(AND(H600=2,I600=1,J600="hp",L600=1,M600=2),",-1","")</f>
        <v/>
      </c>
      <c r="T600" s="561" t="str">
        <f t="shared" ref="T600:T620" si="1442">IF(AND(H600=2,I600=1,J600="hp",L600=1,M600=1),",(最大气血-hp)/最大气血*100","")</f>
        <v/>
      </c>
      <c r="U600" s="561" t="str">
        <f t="shared" ref="U600:U620" si="1443">IF(AND(H600=2,I600=1,J600="hp,(hp/气血值)&lt;=0.2",L600=1,M600=3),"气血值*1006","")</f>
        <v/>
      </c>
      <c r="V600" s="561" t="str">
        <f t="shared" ref="V600:V620" si="1444">IF(AND(H600=1,I600=0,J600=0,L600=1,M600=3),"-(hp*0.1)","")</f>
        <v/>
      </c>
    </row>
    <row r="601" spans="1:22" x14ac:dyDescent="0.25">
      <c r="A601" s="561">
        <v>1</v>
      </c>
      <c r="B601" s="561">
        <v>1</v>
      </c>
      <c r="C601" s="561" t="str">
        <f t="shared" ref="C601:C602" si="1445">D601&amp;E601&amp;A601</f>
        <v>清风剑法晦风急1</v>
      </c>
      <c r="D601" s="32" t="s">
        <v>385</v>
      </c>
      <c r="E601" s="714" t="s">
        <v>390</v>
      </c>
      <c r="F601" s="32" t="s">
        <v>1580</v>
      </c>
      <c r="G601" s="32">
        <f>VLOOKUP(E601,Sheet3!$C:$AP,40,0)*100+IF(A601=1,0,0)+IF(A601=2,1,0)+IF(A601=3,2,0)+IF(A601=4,3,0)</f>
        <v>102030800</v>
      </c>
      <c r="H601" s="32">
        <v>3</v>
      </c>
      <c r="I601" s="32">
        <v>1</v>
      </c>
      <c r="J601" s="32" t="s">
        <v>1152</v>
      </c>
      <c r="K601" s="32" t="s">
        <v>1581</v>
      </c>
      <c r="L601" s="32">
        <v>1</v>
      </c>
      <c r="M601" s="32">
        <v>21</v>
      </c>
      <c r="N601" s="85" t="s">
        <v>1582</v>
      </c>
      <c r="O601" s="32">
        <v>0</v>
      </c>
      <c r="P601" s="32">
        <v>-1</v>
      </c>
      <c r="Q601" s="561">
        <f>VLOOKUP(E601,Sheet3!$C:$AP,40,0)*10+IF(B601=1,0,0)+IF(B601=2,1,0)+IF(B601=3,2,0)+IF(B601=4,3,0)</f>
        <v>10203080</v>
      </c>
      <c r="R601" s="561" t="str">
        <f t="shared" ref="R601:R602" si="1446">IF(H601=1,",1","")</f>
        <v/>
      </c>
      <c r="S601" s="561" t="str">
        <f t="shared" ref="S601:S602" si="1447">IF(AND(H601=2,I601=1,J601="hp",L601=1,M601=2),",-1","")</f>
        <v/>
      </c>
      <c r="T601" s="561" t="str">
        <f t="shared" ref="T601:T602" si="1448">IF(AND(H601=2,I601=1,J601="hp",L601=1,M601=1),",(最大气血-hp)/最大气血*100","")</f>
        <v/>
      </c>
      <c r="U601" s="561" t="str">
        <f t="shared" ref="U601:U602" si="1449">IF(AND(H601=2,I601=1,J601="hp,(hp/气血值)&lt;=0.2",L601=1,M601=3),"气血值*1006","")</f>
        <v/>
      </c>
      <c r="V601" s="561" t="str">
        <f t="shared" ref="V601:V602" si="1450">IF(AND(H601=1,I601=0,J601=0,L601=1,M601=3),"-(hp*0.1)","")</f>
        <v/>
      </c>
    </row>
    <row r="602" spans="1:22" x14ac:dyDescent="0.25">
      <c r="A602" s="561">
        <v>1</v>
      </c>
      <c r="B602" s="561">
        <v>1</v>
      </c>
      <c r="C602" s="561" t="str">
        <f t="shared" si="1445"/>
        <v>清风剑法转蓄亟1</v>
      </c>
      <c r="D602" s="32" t="s">
        <v>385</v>
      </c>
      <c r="E602" s="714" t="s">
        <v>391</v>
      </c>
      <c r="F602" s="32" t="s">
        <v>1583</v>
      </c>
      <c r="G602" s="32">
        <f>VLOOKUP(E602,Sheet3!$C:$AP,40,0)*100+IF(A602=1,0,0)+IF(A602=2,1,0)+IF(A602=3,2,0)+IF(A602=4,3,0)</f>
        <v>102030900</v>
      </c>
      <c r="H602" s="32">
        <v>8</v>
      </c>
      <c r="I602" s="32">
        <v>1</v>
      </c>
      <c r="J602" s="32">
        <v>1020305</v>
      </c>
      <c r="K602" s="32"/>
      <c r="L602" s="32">
        <v>1</v>
      </c>
      <c r="M602" s="32">
        <v>21</v>
      </c>
      <c r="N602" s="85" t="s">
        <v>1577</v>
      </c>
      <c r="O602" s="32">
        <v>0</v>
      </c>
      <c r="P602" s="32">
        <v>-1</v>
      </c>
      <c r="Q602" s="561">
        <f>VLOOKUP(E602,Sheet3!$C:$AP,40,0)*10+IF(B602=1,0,0)+IF(B602=2,1,0)+IF(B602=3,2,0)+IF(B602=4,3,0)</f>
        <v>10203090</v>
      </c>
      <c r="R602" s="561" t="str">
        <f t="shared" si="1446"/>
        <v/>
      </c>
      <c r="S602" s="561" t="str">
        <f t="shared" si="1447"/>
        <v/>
      </c>
      <c r="T602" s="561" t="str">
        <f t="shared" si="1448"/>
        <v/>
      </c>
      <c r="U602" s="561" t="str">
        <f t="shared" si="1449"/>
        <v/>
      </c>
      <c r="V602" s="561" t="str">
        <f t="shared" si="1450"/>
        <v/>
      </c>
    </row>
    <row r="603" spans="1:22" x14ac:dyDescent="0.25">
      <c r="A603" s="561">
        <v>1</v>
      </c>
      <c r="B603" s="561">
        <v>1</v>
      </c>
      <c r="C603" s="561" t="str">
        <f t="shared" ref="C603:C606" si="1451">D603&amp;E603&amp;A603</f>
        <v>清风剑法晓风残月1</v>
      </c>
      <c r="D603" s="32" t="s">
        <v>385</v>
      </c>
      <c r="E603" s="714" t="s">
        <v>392</v>
      </c>
      <c r="F603" s="32" t="s">
        <v>1584</v>
      </c>
      <c r="G603" s="32">
        <f>VLOOKUP(E603,Sheet3!$C:$AP,40,0)*100+IF(A603=1,0,0)+IF(A603=2,1,0)+IF(A603=3,2,0)+IF(A603=4,3,0)</f>
        <v>102031000</v>
      </c>
      <c r="H603" s="32">
        <v>3</v>
      </c>
      <c r="I603" s="32">
        <v>1</v>
      </c>
      <c r="J603" s="32" t="s">
        <v>1152</v>
      </c>
      <c r="K603" s="32"/>
      <c r="L603" s="32">
        <v>1</v>
      </c>
      <c r="M603" s="32">
        <v>1</v>
      </c>
      <c r="N603" s="32" t="str">
        <f t="shared" ref="N603:N607" si="1452">Q603&amp;R603&amp;S603&amp;T603&amp;U603&amp;V603</f>
        <v>10203100,1</v>
      </c>
      <c r="O603" s="32">
        <v>0</v>
      </c>
      <c r="P603" s="32">
        <v>-1</v>
      </c>
      <c r="Q603" s="561">
        <f>VLOOKUP(E603,Sheet3!$C:$AP,40,0)*10+IF(B603=1,0,0)+IF(B603=2,1,0)+IF(B603=3,2,0)+IF(B603=4,3,0)</f>
        <v>10203100</v>
      </c>
      <c r="R603" s="561" t="str">
        <f>IF(H603=3,",1","")</f>
        <v>,1</v>
      </c>
      <c r="S603" s="561" t="str">
        <f t="shared" ref="S603:S606" si="1453">IF(AND(H603=2,I603=1,J603="hp",L603=1,M603=2),",-1","")</f>
        <v/>
      </c>
      <c r="T603" s="561" t="str">
        <f t="shared" ref="T603:T606" si="1454">IF(AND(H603=2,I603=1,J603="hp",L603=1,M603=1),",(最大气血-hp)/最大气血*100","")</f>
        <v/>
      </c>
      <c r="U603" s="561" t="str">
        <f t="shared" ref="U603:U606" si="1455">IF(AND(H603=2,I603=1,J603="hp,(hp/气血值)&lt;=0.2",L603=1,M603=3),"气血值*1006","")</f>
        <v/>
      </c>
      <c r="V603" s="561" t="str">
        <f t="shared" ref="V603:V606" si="1456">IF(AND(H603=1,I603=0,J603=0,L603=1,M603=3),"-(hp*0.1)","")</f>
        <v/>
      </c>
    </row>
    <row r="604" spans="1:22" x14ac:dyDescent="0.25">
      <c r="A604" s="561">
        <v>1</v>
      </c>
      <c r="B604" s="561">
        <v>1</v>
      </c>
      <c r="C604" s="561" t="str">
        <f t="shared" si="1451"/>
        <v>清风剑法转清浊1</v>
      </c>
      <c r="D604" s="665" t="s">
        <v>385</v>
      </c>
      <c r="E604" s="665" t="s">
        <v>393</v>
      </c>
      <c r="F604" s="665"/>
      <c r="G604" s="665">
        <f>VLOOKUP(E604,Sheet3!$C:$AP,40,0)*100+IF(A604=1,0,0)+IF(A604=2,1,0)+IF(A604=3,2,0)+IF(A604=4,3,0)</f>
        <v>102031100</v>
      </c>
      <c r="H604" s="665">
        <v>1</v>
      </c>
      <c r="I604" s="665">
        <v>0</v>
      </c>
      <c r="J604" s="665">
        <v>0</v>
      </c>
      <c r="K604" s="665"/>
      <c r="L604" s="665">
        <v>1</v>
      </c>
      <c r="M604" s="665">
        <v>1</v>
      </c>
      <c r="N604" s="665" t="str">
        <f t="shared" si="1452"/>
        <v>10203110,1</v>
      </c>
      <c r="O604" s="665">
        <v>0</v>
      </c>
      <c r="P604" s="665">
        <v>-1</v>
      </c>
      <c r="Q604" s="561">
        <f>VLOOKUP(E604,Sheet3!$C:$AP,40,0)*10+IF(B604=1,0,0)+IF(B604=2,1,0)+IF(B604=3,2,0)+IF(B604=4,3,0)</f>
        <v>10203110</v>
      </c>
      <c r="R604" s="561" t="str">
        <f t="shared" ref="R604" si="1457">IF(H604=1,",1","")</f>
        <v>,1</v>
      </c>
      <c r="S604" s="561" t="str">
        <f t="shared" si="1453"/>
        <v/>
      </c>
      <c r="T604" s="561" t="str">
        <f t="shared" si="1454"/>
        <v/>
      </c>
      <c r="U604" s="561" t="str">
        <f t="shared" si="1455"/>
        <v/>
      </c>
      <c r="V604" s="561" t="str">
        <f t="shared" si="1456"/>
        <v/>
      </c>
    </row>
    <row r="605" spans="1:22" x14ac:dyDescent="0.25">
      <c r="A605" s="561">
        <v>1</v>
      </c>
      <c r="B605" s="561">
        <v>1</v>
      </c>
      <c r="C605" s="561" t="str">
        <f t="shared" si="1451"/>
        <v>清风剑法朔急1</v>
      </c>
      <c r="D605" s="32" t="s">
        <v>385</v>
      </c>
      <c r="E605" s="722" t="s">
        <v>931</v>
      </c>
      <c r="F605" s="722" t="s">
        <v>1585</v>
      </c>
      <c r="G605" s="32">
        <f>VLOOKUP(E605,Sheet3!$C:$AP,40,0)*100+IF(A605=1,0,0)+IF(A605=2,1,0)+IF(A605=3,2,0)+IF(A605=4,3,0)</f>
        <v>102031200</v>
      </c>
      <c r="H605" s="722">
        <v>3</v>
      </c>
      <c r="I605" s="722">
        <v>1</v>
      </c>
      <c r="J605" s="722" t="s">
        <v>1152</v>
      </c>
      <c r="K605" s="725" t="s">
        <v>1586</v>
      </c>
      <c r="L605" s="722">
        <v>2</v>
      </c>
      <c r="M605" s="722">
        <v>1</v>
      </c>
      <c r="N605" s="722" t="str">
        <f t="shared" si="1452"/>
        <v>10203120,1</v>
      </c>
      <c r="O605" s="722">
        <v>0</v>
      </c>
      <c r="P605" s="722">
        <v>-1</v>
      </c>
      <c r="Q605" s="561">
        <f>VLOOKUP(E605,Sheet3!$C:$AP,40,0)*10+IF(B605=1,0,0)+IF(B605=2,1,0)+IF(B605=3,2,0)+IF(B605=4,3,0)</f>
        <v>10203120</v>
      </c>
      <c r="R605" s="561" t="str">
        <f>IF(H605=3,",1","")</f>
        <v>,1</v>
      </c>
      <c r="S605" s="561" t="str">
        <f t="shared" si="1453"/>
        <v/>
      </c>
      <c r="T605" s="561" t="str">
        <f t="shared" si="1454"/>
        <v/>
      </c>
      <c r="U605" s="561" t="str">
        <f t="shared" si="1455"/>
        <v/>
      </c>
      <c r="V605" s="561" t="str">
        <f t="shared" si="1456"/>
        <v/>
      </c>
    </row>
    <row r="606" spans="1:22" x14ac:dyDescent="0.25">
      <c r="A606" s="561">
        <v>1</v>
      </c>
      <c r="B606" s="561">
        <v>1</v>
      </c>
      <c r="C606" s="561" t="str">
        <f t="shared" si="1451"/>
        <v>清风剑法尽秋萧瑟1</v>
      </c>
      <c r="D606" s="32" t="s">
        <v>385</v>
      </c>
      <c r="E606" s="714" t="s">
        <v>932</v>
      </c>
      <c r="F606" s="32" t="s">
        <v>1587</v>
      </c>
      <c r="G606" s="32">
        <f>VLOOKUP(E606,Sheet3!$C:$AP,40,0)*100+IF(A606=1,0,0)+IF(A606=2,1,0)+IF(A606=3,2,0)+IF(A606=4,3,0)</f>
        <v>102031300</v>
      </c>
      <c r="H606" s="32">
        <v>8</v>
      </c>
      <c r="I606" s="32">
        <v>1</v>
      </c>
      <c r="J606" s="32">
        <v>1020303</v>
      </c>
      <c r="K606" s="32"/>
      <c r="L606" s="722">
        <v>1</v>
      </c>
      <c r="M606" s="722">
        <v>1</v>
      </c>
      <c r="N606" s="722" t="str">
        <f t="shared" ref="N606" si="1458">Q606&amp;R606&amp;S606&amp;T606&amp;U606&amp;V606</f>
        <v>10203130,1</v>
      </c>
      <c r="O606" s="722">
        <v>0</v>
      </c>
      <c r="P606" s="722">
        <v>-1</v>
      </c>
      <c r="Q606" s="561">
        <f>VLOOKUP(E606,Sheet3!$C:$AP,40,0)*10+IF(B606=1,0,0)+IF(B606=2,1,0)+IF(B606=3,2,0)+IF(B606=4,3,0)</f>
        <v>10203130</v>
      </c>
      <c r="R606" s="561" t="str">
        <f>IF(H606=8,",1","")</f>
        <v>,1</v>
      </c>
      <c r="S606" s="561" t="str">
        <f t="shared" si="1453"/>
        <v/>
      </c>
      <c r="T606" s="561" t="str">
        <f t="shared" si="1454"/>
        <v/>
      </c>
      <c r="U606" s="561" t="str">
        <f t="shared" si="1455"/>
        <v/>
      </c>
      <c r="V606" s="561" t="str">
        <f t="shared" si="1456"/>
        <v/>
      </c>
    </row>
    <row r="607" spans="1:22" x14ac:dyDescent="0.25">
      <c r="A607" s="561">
        <v>1</v>
      </c>
      <c r="B607" s="561">
        <v>1</v>
      </c>
      <c r="C607" s="561" t="str">
        <f t="shared" si="1438"/>
        <v>沧海观澜刀法观澜隙1</v>
      </c>
      <c r="D607" s="723" t="s">
        <v>394</v>
      </c>
      <c r="E607" s="723" t="s">
        <v>395</v>
      </c>
      <c r="F607" s="723" t="s">
        <v>1588</v>
      </c>
      <c r="G607" s="723">
        <f>VLOOKUP(E607,Sheet3!$C:$AP,40,0)*100+IF(A607=1,0,0)+IF(A607=2,1,0)+IF(A607=3,2,0)+IF(A607=4,3,0)</f>
        <v>102040200</v>
      </c>
      <c r="H607" s="723">
        <v>1</v>
      </c>
      <c r="I607" s="723">
        <v>0</v>
      </c>
      <c r="J607" s="723">
        <v>0</v>
      </c>
      <c r="K607" s="723"/>
      <c r="L607" s="723">
        <v>1</v>
      </c>
      <c r="M607" s="723">
        <v>1</v>
      </c>
      <c r="N607" s="723" t="str">
        <f t="shared" si="1452"/>
        <v>10204020,1</v>
      </c>
      <c r="O607" s="723">
        <v>0</v>
      </c>
      <c r="P607" s="723">
        <v>-1</v>
      </c>
      <c r="Q607" s="561">
        <f>VLOOKUP(E607,Sheet3!$C:$AP,40,0)*10+IF(B607=1,0,0)+IF(B607=2,1,0)+IF(B607=3,2,0)+IF(B607=4,3,0)</f>
        <v>10204020</v>
      </c>
      <c r="R607" s="561" t="str">
        <f t="shared" ref="R607" si="1459">IF(H607=1,",1","")</f>
        <v>,1</v>
      </c>
      <c r="S607" s="561" t="str">
        <f t="shared" si="1441"/>
        <v/>
      </c>
      <c r="T607" s="561" t="str">
        <f t="shared" si="1442"/>
        <v/>
      </c>
      <c r="U607" s="561" t="str">
        <f t="shared" si="1443"/>
        <v/>
      </c>
      <c r="V607" s="561" t="str">
        <f t="shared" si="1444"/>
        <v/>
      </c>
    </row>
    <row r="608" spans="1:22" x14ac:dyDescent="0.25">
      <c r="A608" s="561">
        <v>1</v>
      </c>
      <c r="B608" s="561">
        <v>1</v>
      </c>
      <c r="C608" s="561" t="str">
        <f t="shared" si="1438"/>
        <v>沧海观澜刀法暗涌浪徊1</v>
      </c>
      <c r="D608" s="723" t="s">
        <v>394</v>
      </c>
      <c r="E608" s="723" t="s">
        <v>397</v>
      </c>
      <c r="F608" s="723" t="s">
        <v>1589</v>
      </c>
      <c r="G608" s="723">
        <f>VLOOKUP(E608,Sheet3!$C:$AP,40,0)*100+IF(A608=1,0,0)+IF(A608=2,1,0)+IF(A608=3,2,0)+IF(A608=4,3,0)</f>
        <v>102040400</v>
      </c>
      <c r="H608" s="723">
        <v>1</v>
      </c>
      <c r="I608" s="723">
        <v>0</v>
      </c>
      <c r="J608" s="723">
        <v>0</v>
      </c>
      <c r="K608" s="723"/>
      <c r="L608" s="723">
        <v>1</v>
      </c>
      <c r="M608" s="723">
        <v>1</v>
      </c>
      <c r="N608" s="723" t="str">
        <f t="shared" ref="N608" si="1460">Q608&amp;R608&amp;S608&amp;T608&amp;U608&amp;V608</f>
        <v>10204040,1</v>
      </c>
      <c r="O608" s="723">
        <v>0</v>
      </c>
      <c r="P608" s="723">
        <v>-1</v>
      </c>
      <c r="Q608" s="561">
        <f>VLOOKUP(E608,Sheet3!$C:$AP,40,0)*10+IF(B608=1,0,0)+IF(B608=2,1,0)+IF(B608=3,2,0)+IF(B608=4,3,0)</f>
        <v>10204040</v>
      </c>
      <c r="R608" s="561" t="str">
        <f t="shared" ref="R608" si="1461">IF(H608=1,",1","")</f>
        <v>,1</v>
      </c>
      <c r="S608" s="561" t="str">
        <f t="shared" si="1441"/>
        <v/>
      </c>
      <c r="T608" s="561" t="str">
        <f t="shared" si="1442"/>
        <v/>
      </c>
      <c r="U608" s="561" t="str">
        <f t="shared" si="1443"/>
        <v/>
      </c>
      <c r="V608" s="561" t="str">
        <f t="shared" si="1444"/>
        <v/>
      </c>
    </row>
    <row r="609" spans="1:22" x14ac:dyDescent="0.25">
      <c r="A609" s="561">
        <v>1</v>
      </c>
      <c r="B609" s="561">
        <v>1</v>
      </c>
      <c r="C609" s="561" t="str">
        <f t="shared" ref="C609" si="1462">D609&amp;E609&amp;A609</f>
        <v>沧海观澜刀法千川纳海1</v>
      </c>
      <c r="D609" s="723" t="s">
        <v>394</v>
      </c>
      <c r="E609" s="723" t="s">
        <v>396</v>
      </c>
      <c r="F609" s="723" t="s">
        <v>1589</v>
      </c>
      <c r="G609" s="723">
        <f>VLOOKUP(E609,Sheet3!$C:$AP,40,0)*100+IF(A609=1,0,0)+IF(A609=2,1,0)+IF(A609=3,2,0)+IF(A609=4,3,0)</f>
        <v>102040600</v>
      </c>
      <c r="H609" s="723">
        <v>3</v>
      </c>
      <c r="I609" s="723">
        <v>1</v>
      </c>
      <c r="J609" s="723" t="s">
        <v>1152</v>
      </c>
      <c r="K609" s="723" t="s">
        <v>1442</v>
      </c>
      <c r="L609" s="723">
        <v>1</v>
      </c>
      <c r="M609" s="723">
        <v>21</v>
      </c>
      <c r="N609" s="726" t="s">
        <v>1590</v>
      </c>
      <c r="O609" s="723">
        <v>0</v>
      </c>
      <c r="P609" s="723">
        <v>-1</v>
      </c>
      <c r="Q609" s="561">
        <f>VLOOKUP(E609,Sheet3!$C:$AP,40,0)*10+IF(B609=1,0,0)+IF(B609=2,1,0)+IF(B609=3,2,0)+IF(B609=4,3,0)</f>
        <v>10204060</v>
      </c>
      <c r="R609" s="561" t="str">
        <f t="shared" ref="R609" si="1463">IF(H609=3,",1","")</f>
        <v>,1</v>
      </c>
      <c r="S609" s="561" t="str">
        <f t="shared" ref="S609" si="1464">IF(AND(H609=2,I609=1,J609="hp",L609=1,M609=2),",-1","")</f>
        <v/>
      </c>
      <c r="T609" s="561" t="str">
        <f t="shared" ref="T609" si="1465">IF(AND(H609=2,I609=1,J609="hp",L609=1,M609=1),",(最大气血-hp)/最大气血*100","")</f>
        <v/>
      </c>
      <c r="U609" s="561" t="str">
        <f t="shared" ref="U609" si="1466">IF(AND(H609=2,I609=1,J609="hp,(hp/气血值)&lt;=0.2",L609=1,M609=3),"气血值*1006","")</f>
        <v/>
      </c>
      <c r="V609" s="561" t="str">
        <f t="shared" ref="V609" si="1467">IF(AND(H609=1,I609=0,J609=0,L609=1,M609=3),"-(hp*0.1)","")</f>
        <v/>
      </c>
    </row>
    <row r="610" spans="1:22" x14ac:dyDescent="0.25">
      <c r="A610" s="561">
        <v>2</v>
      </c>
      <c r="B610" s="561">
        <v>1</v>
      </c>
      <c r="C610" s="561" t="str">
        <f t="shared" ref="C610:C611" si="1468">D610&amp;E610&amp;A610</f>
        <v>沧海观澜刀法千川纳海2</v>
      </c>
      <c r="D610" s="723" t="s">
        <v>394</v>
      </c>
      <c r="E610" s="723" t="s">
        <v>396</v>
      </c>
      <c r="F610" s="723" t="s">
        <v>1589</v>
      </c>
      <c r="G610" s="723">
        <f>VLOOKUP(E610,Sheet3!$C:$AP,40,0)*100+IF(A610=1,0,0)+IF(A610=2,1,0)+IF(A610=3,2,0)+IF(A610=4,3,0)</f>
        <v>102040601</v>
      </c>
      <c r="H610" s="723">
        <v>1</v>
      </c>
      <c r="I610" s="723">
        <v>0</v>
      </c>
      <c r="J610" s="723">
        <v>0</v>
      </c>
      <c r="K610" s="723"/>
      <c r="L610" s="723">
        <v>1</v>
      </c>
      <c r="M610" s="723">
        <v>1</v>
      </c>
      <c r="N610" s="723" t="str">
        <f t="shared" ref="N610:N611" si="1469">Q610&amp;R610&amp;S610&amp;T610&amp;U610&amp;V610</f>
        <v>10204060,1</v>
      </c>
      <c r="O610" s="723">
        <v>0</v>
      </c>
      <c r="P610" s="723">
        <v>-1</v>
      </c>
      <c r="Q610" s="561">
        <f>VLOOKUP(E610,Sheet3!$C:$AP,40,0)*10+IF(B610=1,0,0)+IF(B610=2,1,0)+IF(B610=3,2,0)+IF(B610=4,3,0)</f>
        <v>10204060</v>
      </c>
      <c r="R610" s="561" t="str">
        <f t="shared" ref="R610:R621" si="1470">IF(H610=1,",1","")</f>
        <v>,1</v>
      </c>
      <c r="S610" s="561" t="str">
        <f t="shared" ref="S610:S611" si="1471">IF(AND(H610=2,I610=1,J610="hp",L610=1,M610=2),",-1","")</f>
        <v/>
      </c>
      <c r="T610" s="561" t="str">
        <f t="shared" ref="T610:T611" si="1472">IF(AND(H610=2,I610=1,J610="hp",L610=1,M610=1),",(最大气血-hp)/最大气血*100","")</f>
        <v/>
      </c>
      <c r="U610" s="561" t="str">
        <f t="shared" ref="U610:U611" si="1473">IF(AND(H610=2,I610=1,J610="hp,(hp/气血值)&lt;=0.2",L610=1,M610=3),"气血值*1006","")</f>
        <v/>
      </c>
      <c r="V610" s="561" t="str">
        <f t="shared" ref="V610:V611" si="1474">IF(AND(H610=1,I610=0,J610=0,L610=1,M610=3),"-(hp*0.1)","")</f>
        <v/>
      </c>
    </row>
    <row r="611" spans="1:22" x14ac:dyDescent="0.25">
      <c r="A611" s="561">
        <v>1</v>
      </c>
      <c r="B611" s="561">
        <v>1</v>
      </c>
      <c r="C611" s="561" t="str">
        <f t="shared" si="1468"/>
        <v>沧海观澜刀法东临锐1</v>
      </c>
      <c r="D611" s="723" t="s">
        <v>394</v>
      </c>
      <c r="E611" s="723" t="s">
        <v>398</v>
      </c>
      <c r="F611" s="723" t="s">
        <v>1591</v>
      </c>
      <c r="G611" s="723">
        <f>VLOOKUP(E611,Sheet3!$C:$AP,40,0)*100+IF(A611=1,0,0)+IF(A611=2,1,0)+IF(A611=3,2,0)+IF(A611=4,3,0)</f>
        <v>102040700</v>
      </c>
      <c r="H611" s="723">
        <v>8</v>
      </c>
      <c r="I611" s="723">
        <v>1</v>
      </c>
      <c r="J611" s="723">
        <v>1020403</v>
      </c>
      <c r="K611" s="723"/>
      <c r="L611" s="723">
        <v>1</v>
      </c>
      <c r="M611" s="723">
        <v>1</v>
      </c>
      <c r="N611" s="723" t="str">
        <f t="shared" si="1469"/>
        <v>10204070,1</v>
      </c>
      <c r="O611" s="723">
        <v>0</v>
      </c>
      <c r="P611" s="723">
        <v>-1</v>
      </c>
      <c r="Q611" s="561">
        <f>VLOOKUP(E611,Sheet3!$C:$AP,40,0)*10+IF(B611=1,0,0)+IF(B611=2,1,0)+IF(B611=3,2,0)+IF(B611=4,3,0)</f>
        <v>10204070</v>
      </c>
      <c r="R611" s="561" t="str">
        <f>IF(H611=8,",1","")</f>
        <v>,1</v>
      </c>
      <c r="S611" s="561" t="str">
        <f t="shared" si="1471"/>
        <v/>
      </c>
      <c r="T611" s="561" t="str">
        <f t="shared" si="1472"/>
        <v/>
      </c>
      <c r="U611" s="561" t="str">
        <f t="shared" si="1473"/>
        <v/>
      </c>
      <c r="V611" s="561" t="str">
        <f t="shared" si="1474"/>
        <v/>
      </c>
    </row>
    <row r="612" spans="1:22" x14ac:dyDescent="0.25">
      <c r="A612" s="561">
        <v>1</v>
      </c>
      <c r="B612" s="561">
        <v>1</v>
      </c>
      <c r="C612" s="561" t="str">
        <f t="shared" ref="C612" si="1475">D612&amp;E612&amp;A612</f>
        <v>沧海观澜刀法海复桑归1</v>
      </c>
      <c r="D612" s="723" t="s">
        <v>394</v>
      </c>
      <c r="E612" s="723" t="s">
        <v>399</v>
      </c>
      <c r="F612" s="723" t="s">
        <v>1592</v>
      </c>
      <c r="G612" s="723">
        <f>VLOOKUP(E612,Sheet3!$C:$AP,40,0)*100+IF(A612=1,0,0)+IF(A612=2,1,0)+IF(A612=3,2,0)+IF(A612=4,3,0)</f>
        <v>102040800</v>
      </c>
      <c r="H612" s="723">
        <v>5</v>
      </c>
      <c r="I612" s="723">
        <v>1</v>
      </c>
      <c r="J612" s="723">
        <v>1</v>
      </c>
      <c r="K612" s="723"/>
      <c r="L612" s="723">
        <v>1</v>
      </c>
      <c r="M612" s="723">
        <v>4</v>
      </c>
      <c r="N612" s="723">
        <v>2</v>
      </c>
      <c r="O612" s="723">
        <v>0</v>
      </c>
      <c r="P612" s="723">
        <v>-1</v>
      </c>
      <c r="Q612" s="561">
        <f>VLOOKUP(E612,Sheet3!$C:$AP,40,0)*10+IF(B612=1,0,0)+IF(B612=2,1,0)+IF(B612=3,2,0)+IF(B612=4,3,0)</f>
        <v>10204080</v>
      </c>
      <c r="R612" s="561" t="str">
        <f>IF(H612=5,",1","")</f>
        <v>,1</v>
      </c>
      <c r="S612" s="561" t="str">
        <f t="shared" ref="S612" si="1476">IF(AND(H612=2,I612=1,J612="hp",L612=1,M612=2),",-1","")</f>
        <v/>
      </c>
      <c r="T612" s="561" t="str">
        <f t="shared" ref="T612" si="1477">IF(AND(H612=2,I612=1,J612="hp",L612=1,M612=1),",(最大气血-hp)/最大气血*100","")</f>
        <v/>
      </c>
      <c r="U612" s="561" t="str">
        <f t="shared" ref="U612" si="1478">IF(AND(H612=2,I612=1,J612="hp,(hp/气血值)&lt;=0.2",L612=1,M612=3),"气血值*1006","")</f>
        <v/>
      </c>
      <c r="V612" s="561" t="str">
        <f t="shared" ref="V612" si="1479">IF(AND(H612=1,I612=0,J612=0,L612=1,M612=3),"-(hp*0.1)","")</f>
        <v/>
      </c>
    </row>
    <row r="613" spans="1:22" x14ac:dyDescent="0.25">
      <c r="A613" s="561">
        <v>2</v>
      </c>
      <c r="B613" s="561">
        <v>1</v>
      </c>
      <c r="C613" s="561" t="str">
        <f t="shared" ref="C613:C614" si="1480">D613&amp;E613&amp;A613</f>
        <v>沧海观澜刀法海复桑归2</v>
      </c>
      <c r="D613" s="723" t="s">
        <v>394</v>
      </c>
      <c r="E613" s="723" t="s">
        <v>399</v>
      </c>
      <c r="F613" s="723" t="s">
        <v>1593</v>
      </c>
      <c r="G613" s="723">
        <f>VLOOKUP(E613,Sheet3!$C:$AP,40,0)*100+IF(A613=1,0,0)+IF(A613=2,1,0)+IF(A613=3,2,0)+IF(A613=4,3,0)</f>
        <v>102040801</v>
      </c>
      <c r="H613" s="723">
        <v>5</v>
      </c>
      <c r="I613" s="723">
        <v>1</v>
      </c>
      <c r="J613" s="723">
        <v>1</v>
      </c>
      <c r="K613" s="723"/>
      <c r="L613" s="723">
        <v>1</v>
      </c>
      <c r="M613" s="723">
        <v>21</v>
      </c>
      <c r="N613" s="726" t="s">
        <v>1594</v>
      </c>
      <c r="O613" s="723">
        <v>0</v>
      </c>
      <c r="P613" s="723">
        <v>-1</v>
      </c>
      <c r="Q613" s="561">
        <f>VLOOKUP(E613,Sheet3!$C:$AP,40,0)*10+IF(B613=1,0,0)+IF(B613=2,1,0)+IF(B613=3,2,0)+IF(B613=4,3,0)</f>
        <v>10204080</v>
      </c>
      <c r="R613" s="561" t="str">
        <f>IF(H613=5,",1","")</f>
        <v>,1</v>
      </c>
      <c r="S613" s="561" t="str">
        <f t="shared" ref="S613:S614" si="1481">IF(AND(H613=2,I613=1,J613="hp",L613=1,M613=2),",-1","")</f>
        <v/>
      </c>
      <c r="T613" s="561" t="str">
        <f t="shared" ref="T613:T614" si="1482">IF(AND(H613=2,I613=1,J613="hp",L613=1,M613=1),",(最大气血-hp)/最大气血*100","")</f>
        <v/>
      </c>
      <c r="U613" s="561" t="str">
        <f t="shared" ref="U613:U614" si="1483">IF(AND(H613=2,I613=1,J613="hp,(hp/气血值)&lt;=0.2",L613=1,M613=3),"气血值*1006","")</f>
        <v/>
      </c>
      <c r="V613" s="561" t="str">
        <f t="shared" ref="V613:V614" si="1484">IF(AND(H613=1,I613=0,J613=0,L613=1,M613=3),"-(hp*0.1)","")</f>
        <v/>
      </c>
    </row>
    <row r="614" spans="1:22" x14ac:dyDescent="0.25">
      <c r="A614" s="561">
        <v>1</v>
      </c>
      <c r="B614" s="561">
        <v>1</v>
      </c>
      <c r="C614" s="561" t="str">
        <f t="shared" si="1480"/>
        <v>沧海观澜刀法浮浪沉涛1</v>
      </c>
      <c r="D614" s="723" t="s">
        <v>394</v>
      </c>
      <c r="E614" s="723" t="s">
        <v>400</v>
      </c>
      <c r="F614" s="723" t="s">
        <v>1595</v>
      </c>
      <c r="G614" s="723">
        <f>VLOOKUP(E614,Sheet3!$C:$AP,40,0)*100+IF(A614=1,0,0)+IF(A614=2,1,0)+IF(A614=3,2,0)+IF(A614=4,3,0)</f>
        <v>102040900</v>
      </c>
      <c r="H614" s="723">
        <v>3</v>
      </c>
      <c r="I614" s="723">
        <v>1</v>
      </c>
      <c r="J614" s="723" t="s">
        <v>1152</v>
      </c>
      <c r="K614" s="727" t="s">
        <v>1596</v>
      </c>
      <c r="L614" s="723">
        <v>1</v>
      </c>
      <c r="M614" s="723">
        <v>1</v>
      </c>
      <c r="N614" s="723" t="str">
        <f t="shared" ref="N614" si="1485">Q614&amp;R614&amp;S614&amp;T614&amp;U614&amp;V614</f>
        <v>10204090,1</v>
      </c>
      <c r="O614" s="723">
        <v>0</v>
      </c>
      <c r="P614" s="723">
        <v>-1</v>
      </c>
      <c r="Q614" s="561">
        <f>VLOOKUP(E614,Sheet3!$C:$AP,40,0)*10+IF(B614=1,0,0)+IF(B614=2,1,0)+IF(B614=3,2,0)+IF(B614=4,3,0)</f>
        <v>10204090</v>
      </c>
      <c r="R614" s="561" t="str">
        <f>IF(H614=3,",1","")</f>
        <v>,1</v>
      </c>
      <c r="S614" s="561" t="str">
        <f t="shared" si="1481"/>
        <v/>
      </c>
      <c r="T614" s="561" t="str">
        <f t="shared" si="1482"/>
        <v/>
      </c>
      <c r="U614" s="561" t="str">
        <f t="shared" si="1483"/>
        <v/>
      </c>
      <c r="V614" s="561" t="str">
        <f t="shared" si="1484"/>
        <v/>
      </c>
    </row>
    <row r="615" spans="1:22" x14ac:dyDescent="0.25">
      <c r="A615" s="561">
        <v>1</v>
      </c>
      <c r="B615" s="561">
        <v>1</v>
      </c>
      <c r="C615" s="561" t="str">
        <f t="shared" ref="C615" si="1486">D615&amp;E615&amp;A615</f>
        <v>沧海观澜刀法涯尽沧终1</v>
      </c>
      <c r="D615" s="723" t="s">
        <v>394</v>
      </c>
      <c r="E615" s="723" t="s">
        <v>401</v>
      </c>
      <c r="F615" s="723" t="s">
        <v>1597</v>
      </c>
      <c r="G615" s="723">
        <f>VLOOKUP(E615,Sheet3!$C:$AP,40,0)*100+IF(A615=1,0,0)+IF(A615=2,1,0)+IF(A615=3,2,0)+IF(A615=4,3,0)</f>
        <v>102041000</v>
      </c>
      <c r="H615" s="723">
        <v>1</v>
      </c>
      <c r="I615" s="723">
        <v>2</v>
      </c>
      <c r="J615" s="723" t="s">
        <v>1598</v>
      </c>
      <c r="K615" s="723"/>
      <c r="L615" s="723">
        <v>1</v>
      </c>
      <c r="M615" s="723">
        <v>1</v>
      </c>
      <c r="N615" s="723" t="str">
        <f t="shared" ref="N615" si="1487">Q615&amp;R615&amp;S615&amp;T615&amp;U615&amp;V615</f>
        <v>10204100,1</v>
      </c>
      <c r="O615" s="723">
        <v>0</v>
      </c>
      <c r="P615" s="723">
        <v>-1</v>
      </c>
      <c r="Q615" s="561">
        <f>VLOOKUP(E615,Sheet3!$C:$AP,40,0)*10+IF(B615=1,0,0)+IF(B615=2,1,0)+IF(B615=3,2,0)+IF(B615=4,3,0)</f>
        <v>10204100</v>
      </c>
      <c r="R615" s="561" t="str">
        <f>IF(H615=1,",1","")</f>
        <v>,1</v>
      </c>
      <c r="S615" s="561" t="str">
        <f t="shared" ref="S615" si="1488">IF(AND(H615=2,I615=1,J615="hp",L615=1,M615=2),",-1","")</f>
        <v/>
      </c>
      <c r="T615" s="561" t="str">
        <f t="shared" ref="T615" si="1489">IF(AND(H615=2,I615=1,J615="hp",L615=1,M615=1),",(最大气血-hp)/最大气血*100","")</f>
        <v/>
      </c>
      <c r="U615" s="561" t="str">
        <f t="shared" ref="U615" si="1490">IF(AND(H615=2,I615=1,J615="hp,(hp/气血值)&lt;=0.2",L615=1,M615=3),"气血值*1006","")</f>
        <v/>
      </c>
      <c r="V615" s="561" t="str">
        <f t="shared" ref="V615" si="1491">IF(AND(H615=1,I615=0,J615=0,L615=1,M615=3),"-(hp*0.1)","")</f>
        <v/>
      </c>
    </row>
    <row r="616" spans="1:22" x14ac:dyDescent="0.25">
      <c r="A616" s="561">
        <v>2</v>
      </c>
      <c r="B616" s="561">
        <v>2</v>
      </c>
      <c r="C616" s="561" t="str">
        <f t="shared" ref="C616:C618" si="1492">D616&amp;E616&amp;A616</f>
        <v>沧海观澜刀法涯尽沧终2</v>
      </c>
      <c r="D616" s="723" t="s">
        <v>394</v>
      </c>
      <c r="E616" s="723" t="s">
        <v>401</v>
      </c>
      <c r="F616" s="723" t="s">
        <v>1597</v>
      </c>
      <c r="G616" s="723">
        <f>VLOOKUP(E616,Sheet3!$C:$AP,40,0)*100+IF(A616=1,0,0)+IF(A616=2,1,0)+IF(A616=3,2,0)+IF(A616=4,3,0)</f>
        <v>102041001</v>
      </c>
      <c r="H616" s="723">
        <v>9</v>
      </c>
      <c r="I616" s="723">
        <v>1</v>
      </c>
      <c r="J616" s="723">
        <v>3</v>
      </c>
      <c r="K616" s="723" t="s">
        <v>1599</v>
      </c>
      <c r="L616" s="723">
        <v>1</v>
      </c>
      <c r="M616" s="723">
        <v>1</v>
      </c>
      <c r="N616" s="723" t="str">
        <f t="shared" ref="N616:N617" si="1493">Q616&amp;R616&amp;S616&amp;T616&amp;U616&amp;V616</f>
        <v>10204101,1</v>
      </c>
      <c r="O616" s="723">
        <v>0</v>
      </c>
      <c r="P616" s="723">
        <v>-1</v>
      </c>
      <c r="Q616" s="561">
        <f>VLOOKUP(E616,Sheet3!$C:$AP,40,0)*10+IF(B616=1,0,0)+IF(B616=2,1,0)+IF(B616=3,2,0)+IF(B616=4,3,0)</f>
        <v>10204101</v>
      </c>
      <c r="R616" s="561" t="str">
        <f>IF(H616=9,",1","")</f>
        <v>,1</v>
      </c>
      <c r="S616" s="561" t="str">
        <f t="shared" ref="S616:S618" si="1494">IF(AND(H616=2,I616=1,J616="hp",L616=1,M616=2),",-1","")</f>
        <v/>
      </c>
      <c r="T616" s="561" t="str">
        <f t="shared" ref="T616:T618" si="1495">IF(AND(H616=2,I616=1,J616="hp",L616=1,M616=1),",(最大气血-hp)/最大气血*100","")</f>
        <v/>
      </c>
      <c r="U616" s="561" t="str">
        <f t="shared" ref="U616:U618" si="1496">IF(AND(H616=2,I616=1,J616="hp,(hp/气血值)&lt;=0.2",L616=1,M616=3),"气血值*1006","")</f>
        <v/>
      </c>
      <c r="V616" s="561" t="str">
        <f t="shared" ref="V616:V618" si="1497">IF(AND(H616=1,I616=0,J616=0,L616=1,M616=3),"-(hp*0.1)","")</f>
        <v/>
      </c>
    </row>
    <row r="617" spans="1:22" x14ac:dyDescent="0.25">
      <c r="A617" s="561">
        <v>1</v>
      </c>
      <c r="B617" s="561">
        <v>1</v>
      </c>
      <c r="C617" s="561" t="str">
        <f t="shared" si="1492"/>
        <v>沧海观澜刀法逐沧浪1</v>
      </c>
      <c r="D617" s="665" t="str">
        <f>D616</f>
        <v>沧海观澜刀法</v>
      </c>
      <c r="E617" s="665" t="s">
        <v>402</v>
      </c>
      <c r="F617" s="665"/>
      <c r="G617" s="665">
        <f>VLOOKUP(E617,Sheet3!$C:$AP,40,0)*100+IF(A617=1,0,0)+IF(A617=2,1,0)+IF(A617=3,2,0)+IF(A617=4,3,0)</f>
        <v>102041100</v>
      </c>
      <c r="H617" s="665">
        <v>1</v>
      </c>
      <c r="I617" s="665">
        <v>0</v>
      </c>
      <c r="J617" s="665">
        <v>0</v>
      </c>
      <c r="K617" s="665"/>
      <c r="L617" s="665">
        <v>1</v>
      </c>
      <c r="M617" s="665">
        <v>1</v>
      </c>
      <c r="N617" s="665" t="str">
        <f t="shared" si="1493"/>
        <v>10204110,1</v>
      </c>
      <c r="O617" s="665">
        <v>0</v>
      </c>
      <c r="P617" s="665">
        <v>-1</v>
      </c>
      <c r="Q617" s="561">
        <f>VLOOKUP(E617,Sheet3!$C:$AP,40,0)*10+IF(B617=1,0,0)+IF(B617=2,1,0)+IF(B617=3,2,0)+IF(B617=4,3,0)</f>
        <v>10204110</v>
      </c>
      <c r="R617" s="561" t="str">
        <f t="shared" ref="R617" si="1498">IF(H617=1,",1","")</f>
        <v>,1</v>
      </c>
      <c r="S617" s="561" t="str">
        <f t="shared" si="1494"/>
        <v/>
      </c>
      <c r="T617" s="561" t="str">
        <f t="shared" si="1495"/>
        <v/>
      </c>
      <c r="U617" s="561" t="str">
        <f t="shared" si="1496"/>
        <v/>
      </c>
      <c r="V617" s="561" t="str">
        <f t="shared" si="1497"/>
        <v/>
      </c>
    </row>
    <row r="618" spans="1:22" x14ac:dyDescent="0.25">
      <c r="A618" s="561">
        <v>1</v>
      </c>
      <c r="B618" s="561">
        <v>1</v>
      </c>
      <c r="C618" s="561" t="str">
        <f t="shared" si="1492"/>
        <v>沧海观澜刀法惊澜沧1</v>
      </c>
      <c r="D618" s="723" t="s">
        <v>394</v>
      </c>
      <c r="E618" s="723" t="s">
        <v>933</v>
      </c>
      <c r="F618" s="723" t="s">
        <v>1600</v>
      </c>
      <c r="G618" s="723">
        <f>VLOOKUP(E618,Sheet3!$C:$AP,40,0)*100+IF(A618=1,0,0)+IF(A618=2,1,0)+IF(A618=3,2,0)+IF(A618=4,3,0)</f>
        <v>102041200</v>
      </c>
      <c r="H618" s="723">
        <v>5</v>
      </c>
      <c r="I618" s="723">
        <v>1</v>
      </c>
      <c r="J618" s="723">
        <v>0</v>
      </c>
      <c r="K618" s="727" t="s">
        <v>1442</v>
      </c>
      <c r="L618" s="723">
        <v>1</v>
      </c>
      <c r="M618" s="723">
        <v>1</v>
      </c>
      <c r="N618" s="723" t="str">
        <f t="shared" ref="N618" si="1499">Q618&amp;R618&amp;S618&amp;T618&amp;U618&amp;V618</f>
        <v>10204120,1</v>
      </c>
      <c r="O618" s="723">
        <v>0</v>
      </c>
      <c r="P618" s="723">
        <v>-1</v>
      </c>
      <c r="Q618" s="561">
        <f>VLOOKUP(E618,Sheet3!$C:$AP,40,0)*10+IF(B618=1,0,0)+IF(B618=2,1,0)+IF(B618=3,2,0)+IF(B618=4,3,0)</f>
        <v>10204120</v>
      </c>
      <c r="R618" s="561" t="str">
        <f>IF(H618=5,",1","")</f>
        <v>,1</v>
      </c>
      <c r="S618" s="561" t="str">
        <f t="shared" si="1494"/>
        <v/>
      </c>
      <c r="T618" s="561" t="str">
        <f t="shared" si="1495"/>
        <v/>
      </c>
      <c r="U618" s="561" t="str">
        <f t="shared" si="1496"/>
        <v/>
      </c>
      <c r="V618" s="561" t="str">
        <f t="shared" si="1497"/>
        <v/>
      </c>
    </row>
    <row r="619" spans="1:22" x14ac:dyDescent="0.25">
      <c r="A619" s="561">
        <v>1</v>
      </c>
      <c r="B619" s="561">
        <v>1</v>
      </c>
      <c r="C619" s="561" t="str">
        <f t="shared" ref="C619" si="1500">D619&amp;E619&amp;A619</f>
        <v>沧海观澜刀法潮汐还1</v>
      </c>
      <c r="D619" s="723" t="s">
        <v>394</v>
      </c>
      <c r="E619" s="723" t="s">
        <v>934</v>
      </c>
      <c r="F619" s="723" t="s">
        <v>1601</v>
      </c>
      <c r="G619" s="723">
        <f>VLOOKUP(E619,Sheet3!$C:$AP,40,0)*100+IF(A619=1,0,0)+IF(A619=2,1,0)+IF(A619=3,2,0)+IF(A619=4,3,0)</f>
        <v>102041300</v>
      </c>
      <c r="H619" s="723">
        <v>5</v>
      </c>
      <c r="I619" s="723">
        <v>1</v>
      </c>
      <c r="J619" s="723">
        <v>0</v>
      </c>
      <c r="K619" s="727" t="s">
        <v>1442</v>
      </c>
      <c r="L619" s="723">
        <v>1</v>
      </c>
      <c r="M619" s="723">
        <v>1</v>
      </c>
      <c r="N619" s="723" t="str">
        <f t="shared" ref="N619" si="1501">Q619&amp;R619&amp;S619&amp;T619&amp;U619&amp;V619</f>
        <v>10204130,1</v>
      </c>
      <c r="O619" s="723">
        <v>0</v>
      </c>
      <c r="P619" s="723">
        <v>-1</v>
      </c>
      <c r="Q619" s="561">
        <f>VLOOKUP(E619,Sheet3!$C:$AP,40,0)*10+IF(B619=1,0,0)+IF(B619=2,1,0)+IF(B619=3,2,0)+IF(B619=4,3,0)</f>
        <v>10204130</v>
      </c>
      <c r="R619" s="561" t="str">
        <f>IF(H619=5,",1","")</f>
        <v>,1</v>
      </c>
      <c r="S619" s="561" t="str">
        <f t="shared" ref="S619" si="1502">IF(AND(H619=2,I619=1,J619="hp",L619=1,M619=2),",-1","")</f>
        <v/>
      </c>
      <c r="T619" s="561" t="str">
        <f t="shared" ref="T619" si="1503">IF(AND(H619=2,I619=1,J619="hp",L619=1,M619=1),",(最大气血-hp)/最大气血*100","")</f>
        <v/>
      </c>
      <c r="U619" s="561" t="str">
        <f t="shared" ref="U619" si="1504">IF(AND(H619=2,I619=1,J619="hp,(hp/气血值)&lt;=0.2",L619=1,M619=3),"气血值*1006","")</f>
        <v/>
      </c>
      <c r="V619" s="561" t="str">
        <f t="shared" ref="V619" si="1505">IF(AND(H619=1,I619=0,J619=0,L619=1,M619=3),"-(hp*0.1)","")</f>
        <v/>
      </c>
    </row>
    <row r="620" spans="1:22" x14ac:dyDescent="0.25">
      <c r="A620" s="561">
        <v>1</v>
      </c>
      <c r="B620" s="561">
        <v>1</v>
      </c>
      <c r="C620" s="561" t="str">
        <f t="shared" si="1438"/>
        <v>两仪剑法生太极1</v>
      </c>
      <c r="D620" s="209" t="s">
        <v>403</v>
      </c>
      <c r="E620" s="640" t="s">
        <v>404</v>
      </c>
      <c r="F620" s="209"/>
      <c r="G620" s="209">
        <f>VLOOKUP(E620,Sheet3!$C:$AP,40,0)*100+IF(A620=1,0,0)+IF(A620=2,1,0)+IF(A620=3,2,0)+IF(A620=4,3,0)</f>
        <v>102050200</v>
      </c>
      <c r="H620" s="209">
        <v>8</v>
      </c>
      <c r="I620" s="209">
        <v>1</v>
      </c>
      <c r="J620" s="209">
        <v>1020501</v>
      </c>
      <c r="K620" s="209" t="s">
        <v>1229</v>
      </c>
      <c r="L620" s="209">
        <v>1</v>
      </c>
      <c r="M620" s="209">
        <v>4</v>
      </c>
      <c r="N620" s="209">
        <v>1</v>
      </c>
      <c r="O620" s="209">
        <v>0</v>
      </c>
      <c r="P620" s="209">
        <v>-1</v>
      </c>
      <c r="Q620" s="561">
        <f>VLOOKUP(E620,Sheet3!$C:$AP,40,0)*10+IF(B620=1,0,0)+IF(B620=2,1,0)+IF(B620=3,2,0)+IF(B620=4,3,0)</f>
        <v>10205020</v>
      </c>
      <c r="R620" s="561" t="str">
        <f t="shared" si="1440"/>
        <v>,1</v>
      </c>
      <c r="S620" s="561" t="str">
        <f t="shared" si="1441"/>
        <v/>
      </c>
      <c r="T620" s="561" t="str">
        <f t="shared" si="1442"/>
        <v/>
      </c>
      <c r="U620" s="561" t="str">
        <f t="shared" si="1443"/>
        <v/>
      </c>
      <c r="V620" s="561" t="str">
        <f t="shared" si="1444"/>
        <v/>
      </c>
    </row>
    <row r="621" spans="1:22" x14ac:dyDescent="0.25">
      <c r="A621" s="561">
        <v>2</v>
      </c>
      <c r="B621" s="561">
        <v>1</v>
      </c>
      <c r="C621" s="561" t="str">
        <f t="shared" ref="C621:C623" si="1506">D621&amp;E621&amp;A621</f>
        <v>两仪剑法生太极2</v>
      </c>
      <c r="D621" s="209" t="s">
        <v>403</v>
      </c>
      <c r="E621" s="640" t="s">
        <v>404</v>
      </c>
      <c r="F621" s="209"/>
      <c r="G621" s="209">
        <f>VLOOKUP(E621,Sheet3!$C:$AP,40,0)*100+IF(A621=1,0,0)+IF(A621=2,1,0)+IF(A621=3,2,0)+IF(A621=4,3,0)</f>
        <v>102050201</v>
      </c>
      <c r="H621" s="209">
        <v>1</v>
      </c>
      <c r="I621" s="209">
        <v>0</v>
      </c>
      <c r="J621" s="209">
        <v>0</v>
      </c>
      <c r="K621" s="209"/>
      <c r="L621" s="209">
        <v>1</v>
      </c>
      <c r="M621" s="209">
        <v>1</v>
      </c>
      <c r="N621" s="209" t="str">
        <f t="shared" ref="N621" si="1507">Q621&amp;R621&amp;S621&amp;T621&amp;U621&amp;V621</f>
        <v>10205020,1</v>
      </c>
      <c r="O621" s="209">
        <v>0</v>
      </c>
      <c r="P621" s="209">
        <v>-1</v>
      </c>
      <c r="Q621" s="561">
        <f>VLOOKUP(E621,Sheet3!$C:$AP,40,0)*10+IF(B621=1,0,0)+IF(B621=2,1,0)+IF(B621=3,2,0)+IF(B621=4,3,0)</f>
        <v>10205020</v>
      </c>
      <c r="R621" s="561" t="str">
        <f t="shared" si="1470"/>
        <v>,1</v>
      </c>
      <c r="S621" s="561" t="str">
        <f t="shared" ref="S621:S623" si="1508">IF(AND(H621=2,I621=1,J621="hp",L621=1,M621=2),",-1","")</f>
        <v/>
      </c>
      <c r="T621" s="561" t="str">
        <f t="shared" ref="T621:T623" si="1509">IF(AND(H621=2,I621=1,J621="hp",L621=1,M621=1),",(最大气血-hp)/最大气血*100","")</f>
        <v/>
      </c>
      <c r="U621" s="561" t="str">
        <f t="shared" ref="U621:U623" si="1510">IF(AND(H621=2,I621=1,J621="hp,(hp/气血值)&lt;=0.2",L621=1,M621=3),"气血值*1006","")</f>
        <v/>
      </c>
      <c r="V621" s="561" t="str">
        <f t="shared" ref="V621:V623" si="1511">IF(AND(H621=1,I621=0,J621=0,L621=1,M621=3),"-(hp*0.1)","")</f>
        <v/>
      </c>
    </row>
    <row r="622" spans="1:22" x14ac:dyDescent="0.25">
      <c r="A622" s="561">
        <v>1</v>
      </c>
      <c r="B622" s="561">
        <v>1</v>
      </c>
      <c r="C622" s="561" t="str">
        <f t="shared" si="1506"/>
        <v>两仪剑法定乾坤1</v>
      </c>
      <c r="D622" s="209" t="s">
        <v>403</v>
      </c>
      <c r="E622" s="640" t="s">
        <v>405</v>
      </c>
      <c r="F622" s="209"/>
      <c r="G622" s="209">
        <f>VLOOKUP(E622,Sheet3!$C:$AP,40,0)*100+IF(A622=1,0,0)+IF(A622=2,1,0)+IF(A622=3,2,0)+IF(A622=4,3,0)</f>
        <v>102050400</v>
      </c>
      <c r="H622" s="209">
        <v>3</v>
      </c>
      <c r="I622" s="209">
        <v>1</v>
      </c>
      <c r="J622" s="209" t="s">
        <v>1245</v>
      </c>
      <c r="K622" s="209" t="s">
        <v>1602</v>
      </c>
      <c r="L622" s="209">
        <v>2</v>
      </c>
      <c r="M622" s="209">
        <v>1</v>
      </c>
      <c r="N622" s="209" t="str">
        <f t="shared" ref="N622:N623" si="1512">Q622&amp;R622&amp;S622&amp;T622&amp;U622&amp;V622</f>
        <v>10205040,1</v>
      </c>
      <c r="O622" s="209">
        <v>0</v>
      </c>
      <c r="P622" s="209">
        <v>-1</v>
      </c>
      <c r="Q622" s="561">
        <f>VLOOKUP(E622,Sheet3!$C:$AP,40,0)*10+IF(B622=1,0,0)+IF(B622=2,1,0)+IF(B622=3,2,0)+IF(B622=4,3,0)</f>
        <v>10205040</v>
      </c>
      <c r="R622" s="561" t="str">
        <f>IF(H622=3,",1","")</f>
        <v>,1</v>
      </c>
      <c r="S622" s="561" t="str">
        <f t="shared" si="1508"/>
        <v/>
      </c>
      <c r="T622" s="561" t="str">
        <f t="shared" si="1509"/>
        <v/>
      </c>
      <c r="U622" s="561" t="str">
        <f t="shared" si="1510"/>
        <v/>
      </c>
      <c r="V622" s="561" t="str">
        <f t="shared" si="1511"/>
        <v/>
      </c>
    </row>
    <row r="623" spans="1:22" x14ac:dyDescent="0.25">
      <c r="A623" s="561">
        <v>1</v>
      </c>
      <c r="B623" s="561">
        <v>1</v>
      </c>
      <c r="C623" s="561" t="str">
        <f t="shared" si="1506"/>
        <v>两仪剑法阴鱼泽1</v>
      </c>
      <c r="D623" s="209" t="s">
        <v>403</v>
      </c>
      <c r="E623" s="640" t="s">
        <v>406</v>
      </c>
      <c r="F623" s="209"/>
      <c r="G623" s="209">
        <f>VLOOKUP(E623,Sheet3!$C:$AP,40,0)*100+IF(A623=1,0,0)+IF(A623=2,1,0)+IF(A623=3,2,0)+IF(A623=4,3,0)</f>
        <v>102050600</v>
      </c>
      <c r="H623" s="209">
        <v>3</v>
      </c>
      <c r="I623" s="209">
        <v>1</v>
      </c>
      <c r="J623" s="209" t="s">
        <v>1245</v>
      </c>
      <c r="K623" s="209" t="s">
        <v>1602</v>
      </c>
      <c r="L623" s="209">
        <v>2</v>
      </c>
      <c r="M623" s="209">
        <v>1</v>
      </c>
      <c r="N623" s="209" t="str">
        <f t="shared" si="1512"/>
        <v>10205060,1</v>
      </c>
      <c r="O623" s="209">
        <v>0</v>
      </c>
      <c r="P623" s="209">
        <v>-1</v>
      </c>
      <c r="Q623" s="561">
        <f>VLOOKUP(E623,Sheet3!$C:$AP,40,0)*10+IF(B623=1,0,0)+IF(B623=2,1,0)+IF(B623=3,2,0)+IF(B623=4,3,0)</f>
        <v>10205060</v>
      </c>
      <c r="R623" s="561" t="str">
        <f>IF(H623=3,",1","")</f>
        <v>,1</v>
      </c>
      <c r="S623" s="561" t="str">
        <f t="shared" si="1508"/>
        <v/>
      </c>
      <c r="T623" s="561" t="str">
        <f t="shared" si="1509"/>
        <v/>
      </c>
      <c r="U623" s="561" t="str">
        <f t="shared" si="1510"/>
        <v/>
      </c>
      <c r="V623" s="561" t="str">
        <f t="shared" si="1511"/>
        <v/>
      </c>
    </row>
    <row r="624" spans="1:22" x14ac:dyDescent="0.25">
      <c r="A624" s="561">
        <v>1</v>
      </c>
      <c r="B624" s="561">
        <v>1</v>
      </c>
      <c r="C624" s="561" t="str">
        <f t="shared" ref="C624" si="1513">D624&amp;E624&amp;A624</f>
        <v>两仪剑法化两仪1</v>
      </c>
      <c r="D624" s="209" t="s">
        <v>403</v>
      </c>
      <c r="E624" s="640" t="s">
        <v>407</v>
      </c>
      <c r="F624" s="209"/>
      <c r="G624" s="209">
        <f>VLOOKUP(E624,Sheet3!$C:$AP,40,0)*100+IF(A624=1,0,0)+IF(A624=2,1,0)+IF(A624=3,2,0)+IF(A624=4,3,0)</f>
        <v>102050700</v>
      </c>
      <c r="H624" s="209">
        <v>8</v>
      </c>
      <c r="I624" s="209">
        <v>1</v>
      </c>
      <c r="J624" s="209">
        <v>1020503</v>
      </c>
      <c r="K624" s="209"/>
      <c r="L624" s="209">
        <v>1</v>
      </c>
      <c r="M624" s="209">
        <v>1</v>
      </c>
      <c r="N624" s="209" t="str">
        <f t="shared" ref="N624" si="1514">Q624&amp;R624&amp;S624&amp;T624&amp;U624&amp;V624</f>
        <v>10205070,1</v>
      </c>
      <c r="O624" s="209">
        <v>0</v>
      </c>
      <c r="P624" s="209">
        <v>-1</v>
      </c>
      <c r="Q624" s="561">
        <f>VLOOKUP(E624,Sheet3!$C:$AP,40,0)*10+IF(B624=1,0,0)+IF(B624=2,1,0)+IF(B624=3,2,0)+IF(B624=4,3,0)</f>
        <v>10205070</v>
      </c>
      <c r="R624" s="561" t="str">
        <f t="shared" ref="R624" si="1515">IF(H624=8,",1","")</f>
        <v>,1</v>
      </c>
      <c r="S624" s="561" t="str">
        <f t="shared" ref="S624" si="1516">IF(AND(H624=2,I624=1,J624="hp",L624=1,M624=2),",-1","")</f>
        <v/>
      </c>
      <c r="T624" s="561" t="str">
        <f t="shared" ref="T624" si="1517">IF(AND(H624=2,I624=1,J624="hp",L624=1,M624=1),",(最大气血-hp)/最大气血*100","")</f>
        <v/>
      </c>
      <c r="U624" s="561" t="str">
        <f t="shared" ref="U624" si="1518">IF(AND(H624=2,I624=1,J624="hp,(hp/气血值)&lt;=0.2",L624=1,M624=3),"气血值*1006","")</f>
        <v/>
      </c>
      <c r="V624" s="561" t="str">
        <f t="shared" ref="V624" si="1519">IF(AND(H624=1,I624=0,J624=0,L624=1,M624=3),"-(hp*0.1)","")</f>
        <v/>
      </c>
    </row>
    <row r="625" spans="1:22" x14ac:dyDescent="0.25">
      <c r="A625" s="561">
        <v>1</v>
      </c>
      <c r="B625" s="561">
        <v>1</v>
      </c>
      <c r="C625" s="561" t="str">
        <f t="shared" ref="C625" si="1520">D625&amp;E625&amp;A625</f>
        <v>两仪剑法阳鱼绛1</v>
      </c>
      <c r="D625" s="209" t="s">
        <v>403</v>
      </c>
      <c r="E625" s="640" t="s">
        <v>408</v>
      </c>
      <c r="F625" s="209"/>
      <c r="G625" s="209">
        <f>VLOOKUP(E625,Sheet3!$C:$AP,40,0)*100+IF(A625=1,0,0)+IF(A625=2,1,0)+IF(A625=3,2,0)+IF(A625=4,3,0)</f>
        <v>102050800</v>
      </c>
      <c r="H625" s="209">
        <v>8</v>
      </c>
      <c r="I625" s="209">
        <v>1</v>
      </c>
      <c r="J625" s="209">
        <v>1020503</v>
      </c>
      <c r="K625" s="209"/>
      <c r="L625" s="209">
        <v>1</v>
      </c>
      <c r="M625" s="209">
        <v>1</v>
      </c>
      <c r="N625" s="209" t="str">
        <f t="shared" ref="N625" si="1521">Q625&amp;R625&amp;S625&amp;T625&amp;U625&amp;V625</f>
        <v>10205080,1</v>
      </c>
      <c r="O625" s="209">
        <v>0</v>
      </c>
      <c r="P625" s="209">
        <v>-1</v>
      </c>
      <c r="Q625" s="561">
        <f>VLOOKUP(E625,Sheet3!$C:$AP,40,0)*10+IF(B625=1,0,0)+IF(B625=2,1,0)+IF(B625=3,2,0)+IF(B625=4,3,0)</f>
        <v>10205080</v>
      </c>
      <c r="R625" s="561" t="str">
        <f t="shared" ref="R625:R627" si="1522">IF(H625=8,",1","")</f>
        <v>,1</v>
      </c>
      <c r="S625" s="561" t="str">
        <f t="shared" ref="S625" si="1523">IF(AND(H625=2,I625=1,J625="hp",L625=1,M625=2),",-1","")</f>
        <v/>
      </c>
      <c r="T625" s="561" t="str">
        <f t="shared" ref="T625" si="1524">IF(AND(H625=2,I625=1,J625="hp",L625=1,M625=1),",(最大气血-hp)/最大气血*100","")</f>
        <v/>
      </c>
      <c r="U625" s="561" t="str">
        <f t="shared" ref="U625" si="1525">IF(AND(H625=2,I625=1,J625="hp,(hp/气血值)&lt;=0.2",L625=1,M625=3),"气血值*1006","")</f>
        <v/>
      </c>
      <c r="V625" s="561" t="str">
        <f t="shared" ref="V625" si="1526">IF(AND(H625=1,I625=0,J625=0,L625=1,M625=3),"-(hp*0.1)","")</f>
        <v/>
      </c>
    </row>
    <row r="626" spans="1:22" x14ac:dyDescent="0.25">
      <c r="A626" s="561">
        <v>1</v>
      </c>
      <c r="B626" s="561">
        <v>1</v>
      </c>
      <c r="C626" s="561" t="str">
        <f t="shared" ref="C626:C631" si="1527">D626&amp;E626&amp;A626</f>
        <v>两仪剑法扬清浊1</v>
      </c>
      <c r="D626" s="209" t="s">
        <v>403</v>
      </c>
      <c r="E626" s="640" t="s">
        <v>409</v>
      </c>
      <c r="F626" s="209"/>
      <c r="G626" s="209">
        <f>VLOOKUP(E626,Sheet3!$C:$AP,40,0)*100+IF(A626=1,0,0)+IF(A626=2,1,0)+IF(A626=3,2,0)+IF(A626=4,3,0)</f>
        <v>102050900</v>
      </c>
      <c r="H626" s="209">
        <v>3</v>
      </c>
      <c r="I626" s="209">
        <v>1</v>
      </c>
      <c r="J626" s="209" t="s">
        <v>1466</v>
      </c>
      <c r="K626" s="643" t="s">
        <v>1603</v>
      </c>
      <c r="L626" s="209">
        <v>1</v>
      </c>
      <c r="M626" s="209">
        <v>1</v>
      </c>
      <c r="N626" s="209" t="str">
        <f t="shared" ref="N626:N631" si="1528">Q626&amp;R626&amp;S626&amp;T626&amp;U626&amp;V626</f>
        <v>10205090,1</v>
      </c>
      <c r="O626" s="209">
        <v>0</v>
      </c>
      <c r="P626" s="209">
        <v>-1</v>
      </c>
      <c r="Q626" s="561">
        <f>VLOOKUP(E626,Sheet3!$C:$AP,40,0)*10+IF(B626=1,0,0)+IF(B626=2,1,0)+IF(B626=3,2,0)+IF(B626=4,3,0)</f>
        <v>10205090</v>
      </c>
      <c r="R626" s="561" t="str">
        <f>IF(H626=3,",1","")</f>
        <v>,1</v>
      </c>
      <c r="S626" s="561" t="str">
        <f t="shared" ref="S626:S631" si="1529">IF(AND(H626=2,I626=1,J626="hp",L626=1,M626=2),",-1","")</f>
        <v/>
      </c>
      <c r="T626" s="561" t="str">
        <f t="shared" ref="T626" si="1530">IF(AND(H626=2,I626=1,J626="hp",L626=1,M626=1),",(最大气血-hp)/最大气血*100","")</f>
        <v/>
      </c>
      <c r="U626" s="561" t="str">
        <f t="shared" ref="U626:U631" si="1531">IF(AND(H626=2,I626=1,J626="hp,(hp/气血值)&lt;=0.2",L626=1,M626=3),"气血值*1006","")</f>
        <v/>
      </c>
      <c r="V626" s="561" t="str">
        <f t="shared" ref="V626:V631" si="1532">IF(AND(H626=1,I626=0,J626=0,L626=1,M626=3),"-(hp*0.1)","")</f>
        <v/>
      </c>
    </row>
    <row r="627" spans="1:22" x14ac:dyDescent="0.25">
      <c r="A627" s="561">
        <v>1</v>
      </c>
      <c r="B627" s="561">
        <v>1</v>
      </c>
      <c r="C627" s="561" t="str">
        <f t="shared" ref="C627:C629" si="1533">D627&amp;E627&amp;A627</f>
        <v>两仪剑法朝闻道1</v>
      </c>
      <c r="D627" s="209" t="s">
        <v>403</v>
      </c>
      <c r="E627" s="640" t="s">
        <v>410</v>
      </c>
      <c r="F627" s="209"/>
      <c r="G627" s="209">
        <f>VLOOKUP(E627,Sheet3!$C:$AP,40,0)*100+IF(A627=1,0,0)+IF(A627=2,1,0)+IF(A627=3,2,0)+IF(A627=4,3,0)</f>
        <v>102051000</v>
      </c>
      <c r="H627" s="209">
        <v>8</v>
      </c>
      <c r="I627" s="209">
        <v>1</v>
      </c>
      <c r="J627" s="209">
        <v>1020501</v>
      </c>
      <c r="K627" s="209"/>
      <c r="L627" s="209">
        <v>1</v>
      </c>
      <c r="M627" s="209">
        <v>1</v>
      </c>
      <c r="N627" s="209" t="str">
        <f t="shared" ref="N627:N629" si="1534">Q627&amp;R627&amp;S627&amp;T627&amp;U627&amp;V627</f>
        <v>10205100,1</v>
      </c>
      <c r="O627" s="209">
        <v>0</v>
      </c>
      <c r="P627" s="209">
        <v>-1</v>
      </c>
      <c r="Q627" s="561">
        <f>VLOOKUP(E627,Sheet3!$C:$AP,40,0)*10+IF(B627=1,0,0)+IF(B627=2,1,0)+IF(B627=3,2,0)+IF(B627=4,3,0)</f>
        <v>10205100</v>
      </c>
      <c r="R627" s="561" t="str">
        <f t="shared" si="1522"/>
        <v>,1</v>
      </c>
      <c r="S627" s="561" t="str">
        <f t="shared" ref="S627:S629" si="1535">IF(AND(H627=2,I627=1,J627="hp",L627=1,M627=2),",-1","")</f>
        <v/>
      </c>
      <c r="T627" s="561" t="str">
        <f t="shared" ref="T627:T629" si="1536">IF(AND(H627=2,I627=1,J627="hp",L627=1,M627=1),",(最大气血-hp)/最大气血*100","")</f>
        <v/>
      </c>
      <c r="U627" s="561" t="str">
        <f t="shared" ref="U627:U629" si="1537">IF(AND(H627=2,I627=1,J627="hp,(hp/气血值)&lt;=0.2",L627=1,M627=3),"气血值*1006","")</f>
        <v/>
      </c>
      <c r="V627" s="561" t="str">
        <f t="shared" ref="V627:V629" si="1538">IF(AND(H627=1,I627=0,J627=0,L627=1,M627=3),"-(hp*0.1)","")</f>
        <v/>
      </c>
    </row>
    <row r="628" spans="1:22" x14ac:dyDescent="0.25">
      <c r="A628" s="561">
        <v>1</v>
      </c>
      <c r="B628" s="561">
        <v>1</v>
      </c>
      <c r="C628" s="561" t="str">
        <f t="shared" si="1533"/>
        <v>两仪剑法光尘锐1</v>
      </c>
      <c r="D628" s="640" t="str">
        <f>D627</f>
        <v>两仪剑法</v>
      </c>
      <c r="E628" s="640" t="s">
        <v>411</v>
      </c>
      <c r="F628" s="640"/>
      <c r="G628" s="640">
        <f>VLOOKUP(E628,Sheet3!$C:$AP,40,0)*100+IF(A628=1,0,0)+IF(A628=2,1,0)+IF(A628=3,2,0)+IF(A628=4,3,0)</f>
        <v>102051100</v>
      </c>
      <c r="H628" s="640">
        <v>1</v>
      </c>
      <c r="I628" s="640">
        <v>0</v>
      </c>
      <c r="J628" s="640">
        <v>0</v>
      </c>
      <c r="K628" s="640"/>
      <c r="L628" s="640">
        <v>1</v>
      </c>
      <c r="M628" s="640">
        <v>1</v>
      </c>
      <c r="N628" s="640" t="str">
        <f t="shared" si="1534"/>
        <v>10205110,1</v>
      </c>
      <c r="O628" s="640">
        <v>0</v>
      </c>
      <c r="P628" s="640">
        <v>-1</v>
      </c>
      <c r="Q628" s="561">
        <f>VLOOKUP(E628,Sheet3!$C:$AP,40,0)*10+IF(B628=1,0,0)+IF(B628=2,1,0)+IF(B628=3,2,0)+IF(B628=4,3,0)</f>
        <v>10205110</v>
      </c>
      <c r="R628" s="561" t="str">
        <f t="shared" ref="R628" si="1539">IF(H628=1,",1","")</f>
        <v>,1</v>
      </c>
      <c r="S628" s="561" t="str">
        <f t="shared" si="1535"/>
        <v/>
      </c>
      <c r="T628" s="561" t="str">
        <f t="shared" si="1536"/>
        <v/>
      </c>
      <c r="U628" s="561" t="str">
        <f t="shared" si="1537"/>
        <v/>
      </c>
      <c r="V628" s="561" t="str">
        <f t="shared" si="1538"/>
        <v/>
      </c>
    </row>
    <row r="629" spans="1:22" x14ac:dyDescent="0.25">
      <c r="A629" s="561">
        <v>1</v>
      </c>
      <c r="B629" s="561">
        <v>1</v>
      </c>
      <c r="C629" s="561" t="str">
        <f t="shared" si="1533"/>
        <v>两仪剑法阴阳两道1</v>
      </c>
      <c r="D629" s="209" t="s">
        <v>403</v>
      </c>
      <c r="E629" s="640" t="s">
        <v>935</v>
      </c>
      <c r="F629" s="209" t="s">
        <v>1604</v>
      </c>
      <c r="G629" s="209">
        <f>VLOOKUP(E629,Sheet3!$C:$AP,40,0)*100+IF(A629=1,0,0)+IF(A629=2,1,0)+IF(A629=3,2,0)+IF(A629=4,3,0)</f>
        <v>102051200</v>
      </c>
      <c r="H629" s="209">
        <v>8</v>
      </c>
      <c r="I629" s="209">
        <v>1</v>
      </c>
      <c r="J629" s="209">
        <v>1020501</v>
      </c>
      <c r="K629" s="209"/>
      <c r="L629" s="209">
        <v>1</v>
      </c>
      <c r="M629" s="209">
        <v>1</v>
      </c>
      <c r="N629" s="209" t="str">
        <f t="shared" si="1534"/>
        <v>10205120,1</v>
      </c>
      <c r="O629" s="209">
        <v>0</v>
      </c>
      <c r="P629" s="209">
        <v>-1</v>
      </c>
      <c r="Q629" s="561">
        <f>VLOOKUP(E629,Sheet3!$C:$AP,40,0)*10+IF(B629=1,0,0)+IF(B629=2,1,0)+IF(B629=3,2,0)+IF(B629=4,3,0)</f>
        <v>10205120</v>
      </c>
      <c r="R629" s="561" t="str">
        <f>IF(H629=8,",1","")</f>
        <v>,1</v>
      </c>
      <c r="S629" s="561" t="str">
        <f t="shared" si="1535"/>
        <v/>
      </c>
      <c r="T629" s="561" t="str">
        <f t="shared" si="1536"/>
        <v/>
      </c>
      <c r="U629" s="561" t="str">
        <f t="shared" si="1537"/>
        <v/>
      </c>
      <c r="V629" s="561" t="str">
        <f t="shared" si="1538"/>
        <v/>
      </c>
    </row>
    <row r="630" spans="1:22" x14ac:dyDescent="0.25">
      <c r="A630" s="561">
        <v>1</v>
      </c>
      <c r="B630" s="561">
        <v>1</v>
      </c>
      <c r="C630" s="561" t="str">
        <f t="shared" ref="C630" si="1540">D630&amp;E630&amp;A630</f>
        <v>两仪剑法无极破晓1</v>
      </c>
      <c r="D630" s="209" t="s">
        <v>403</v>
      </c>
      <c r="E630" s="640" t="s">
        <v>936</v>
      </c>
      <c r="F630" s="209" t="s">
        <v>1605</v>
      </c>
      <c r="G630" s="209">
        <f>VLOOKUP(E630,Sheet3!$C:$AP,40,0)*100+IF(A630=1,0,0)+IF(A630=2,1,0)+IF(A630=3,2,0)+IF(A630=4,3,0)</f>
        <v>102051300</v>
      </c>
      <c r="H630" s="209">
        <v>8</v>
      </c>
      <c r="I630" s="209">
        <v>1</v>
      </c>
      <c r="J630" s="209">
        <v>1020501</v>
      </c>
      <c r="K630" s="643" t="s">
        <v>1606</v>
      </c>
      <c r="L630" s="209">
        <v>1</v>
      </c>
      <c r="M630" s="209">
        <v>1</v>
      </c>
      <c r="N630" s="209" t="str">
        <f t="shared" ref="N630" si="1541">Q630&amp;R630&amp;S630&amp;T630&amp;U630&amp;V630</f>
        <v>10205130,1</v>
      </c>
      <c r="O630" s="209">
        <v>0</v>
      </c>
      <c r="P630" s="209">
        <v>-1</v>
      </c>
      <c r="Q630" s="561">
        <f>VLOOKUP(E630,Sheet3!$C:$AP,40,0)*10+IF(B630=1,0,0)+IF(B630=2,1,0)+IF(B630=3,2,0)+IF(B630=4,3,0)</f>
        <v>10205130</v>
      </c>
      <c r="R630" s="561" t="str">
        <f>IF(H630=8,",1","")</f>
        <v>,1</v>
      </c>
      <c r="S630" s="561" t="str">
        <f t="shared" ref="S630" si="1542">IF(AND(H630=2,I630=1,J630="hp",L630=1,M630=2),",-1","")</f>
        <v/>
      </c>
      <c r="T630" s="561" t="str">
        <f t="shared" ref="T630" si="1543">IF(AND(H630=2,I630=1,J630="hp",L630=1,M630=1),",(最大气血-hp)/最大气血*100","")</f>
        <v/>
      </c>
      <c r="U630" s="561" t="str">
        <f t="shared" ref="U630" si="1544">IF(AND(H630=2,I630=1,J630="hp,(hp/气血值)&lt;=0.2",L630=1,M630=3),"气血值*1006","")</f>
        <v/>
      </c>
      <c r="V630" s="561" t="str">
        <f t="shared" ref="V630" si="1545">IF(AND(H630=1,I630=0,J630=0,L630=1,M630=3),"-(hp*0.1)","")</f>
        <v/>
      </c>
    </row>
    <row r="631" spans="1:22" x14ac:dyDescent="0.25">
      <c r="A631" s="561">
        <v>1</v>
      </c>
      <c r="B631" s="561">
        <v>1</v>
      </c>
      <c r="C631" s="561" t="str">
        <f t="shared" si="1527"/>
        <v>浮萍剑诀渡秋萍1</v>
      </c>
      <c r="D631" s="705" t="s">
        <v>412</v>
      </c>
      <c r="E631" s="594" t="s">
        <v>413</v>
      </c>
      <c r="F631" s="594" t="s">
        <v>1607</v>
      </c>
      <c r="G631" s="594">
        <f>VLOOKUP(E631,Sheet3!$C:$AP,40,0)*100+IF(A631=1,0,0)+IF(A631=2,1,0)+IF(A631=3,2,0)+IF(A631=4,3,0)</f>
        <v>102060200</v>
      </c>
      <c r="H631" s="594">
        <v>3</v>
      </c>
      <c r="I631" s="594">
        <v>1</v>
      </c>
      <c r="J631" s="594" t="s">
        <v>1245</v>
      </c>
      <c r="K631" s="594" t="s">
        <v>1608</v>
      </c>
      <c r="L631" s="594">
        <v>1</v>
      </c>
      <c r="M631" s="594">
        <v>1</v>
      </c>
      <c r="N631" s="594" t="str">
        <f t="shared" si="1528"/>
        <v>10206020,1</v>
      </c>
      <c r="O631" s="594">
        <v>0</v>
      </c>
      <c r="P631" s="594">
        <v>-1</v>
      </c>
      <c r="Q631" s="561">
        <f>VLOOKUP(E631,Sheet3!$C:$AP,40,0)*10+IF(B631=1,0,0)+IF(B631=2,1,0)+IF(B631=3,2,0)+IF(B631=4,3,0)</f>
        <v>10206020</v>
      </c>
      <c r="R631" s="561" t="str">
        <f>IF(H631=3,",1","")</f>
        <v>,1</v>
      </c>
      <c r="S631" s="561" t="str">
        <f t="shared" si="1529"/>
        <v/>
      </c>
      <c r="T631" s="561" t="str">
        <f t="shared" ref="T631:T656" si="1546">IF(AND(H631=2,I631=1,J631="hp",L631=1,M631=1),",(最大气血-hp)/最大气血*100","")</f>
        <v/>
      </c>
      <c r="U631" s="561" t="str">
        <f t="shared" si="1531"/>
        <v/>
      </c>
      <c r="V631" s="561" t="str">
        <f t="shared" si="1532"/>
        <v/>
      </c>
    </row>
    <row r="632" spans="1:22" x14ac:dyDescent="0.25">
      <c r="A632" s="561">
        <v>1</v>
      </c>
      <c r="B632" s="561">
        <v>1</v>
      </c>
      <c r="C632" s="561" t="str">
        <f t="shared" ref="C632" si="1547">D632&amp;E632&amp;A632</f>
        <v>浮萍剑诀绝妄念1</v>
      </c>
      <c r="D632" s="705" t="s">
        <v>412</v>
      </c>
      <c r="E632" s="594" t="s">
        <v>414</v>
      </c>
      <c r="F632" s="594" t="s">
        <v>1609</v>
      </c>
      <c r="G632" s="594">
        <f>VLOOKUP(E632,Sheet3!$C:$AP,40,0)*100+IF(A632=1,0,0)+IF(A632=2,1,0)+IF(A632=3,2,0)+IF(A632=4,3,0)</f>
        <v>102060400</v>
      </c>
      <c r="H632" s="594">
        <v>3</v>
      </c>
      <c r="I632" s="594">
        <v>1</v>
      </c>
      <c r="J632" s="594" t="s">
        <v>1245</v>
      </c>
      <c r="K632" s="594" t="s">
        <v>1610</v>
      </c>
      <c r="L632" s="594">
        <v>2</v>
      </c>
      <c r="M632" s="594">
        <v>1</v>
      </c>
      <c r="N632" s="594" t="str">
        <f t="shared" ref="N632" si="1548">Q632&amp;R632&amp;S632&amp;T632&amp;U632&amp;V632</f>
        <v>10206040,1</v>
      </c>
      <c r="O632" s="594">
        <v>0</v>
      </c>
      <c r="P632" s="594">
        <v>-1</v>
      </c>
      <c r="Q632" s="561">
        <f>VLOOKUP(E632,Sheet3!$C:$AP,40,0)*10+IF(B632=1,0,0)+IF(B632=2,1,0)+IF(B632=3,2,0)+IF(B632=4,3,0)</f>
        <v>10206040</v>
      </c>
      <c r="R632" s="561" t="str">
        <f>IF(H632=3,",1","")</f>
        <v>,1</v>
      </c>
      <c r="S632" s="561" t="str">
        <f t="shared" ref="S632" si="1549">IF(AND(H632=2,I632=1,J632="hp",L632=1,M632=2),",-1","")</f>
        <v/>
      </c>
      <c r="T632" s="561" t="str">
        <f t="shared" ref="T632" si="1550">IF(AND(H632=2,I632=1,J632="hp",L632=1,M632=1),",(最大气血-hp)/最大气血*100","")</f>
        <v/>
      </c>
      <c r="U632" s="561" t="str">
        <f t="shared" ref="U632" si="1551">IF(AND(H632=2,I632=1,J632="hp,(hp/气血值)&lt;=0.2",L632=1,M632=3),"气血值*1006","")</f>
        <v/>
      </c>
      <c r="V632" s="561" t="str">
        <f t="shared" ref="V632" si="1552">IF(AND(H632=1,I632=0,J632=0,L632=1,M632=3),"-(hp*0.1)","")</f>
        <v/>
      </c>
    </row>
    <row r="633" spans="1:22" x14ac:dyDescent="0.25">
      <c r="A633" s="561">
        <v>1</v>
      </c>
      <c r="B633" s="561">
        <v>1</v>
      </c>
      <c r="C633" s="561" t="str">
        <f t="shared" ref="C633" si="1553">D633&amp;E633&amp;A633</f>
        <v>浮萍剑诀鸿啄枝1</v>
      </c>
      <c r="D633" s="705" t="s">
        <v>412</v>
      </c>
      <c r="E633" s="594" t="s">
        <v>415</v>
      </c>
      <c r="F633" s="594" t="s">
        <v>1611</v>
      </c>
      <c r="G633" s="594">
        <f>VLOOKUP(E633,Sheet3!$C:$AP,40,0)*100+IF(A633=1,0,0)+IF(A633=2,1,0)+IF(A633=3,2,0)+IF(A633=4,3,0)</f>
        <v>102060600</v>
      </c>
      <c r="H633" s="594">
        <v>3</v>
      </c>
      <c r="I633" s="594">
        <v>1</v>
      </c>
      <c r="J633" s="594" t="s">
        <v>1245</v>
      </c>
      <c r="K633" s="594" t="s">
        <v>1608</v>
      </c>
      <c r="L633" s="594">
        <v>2</v>
      </c>
      <c r="M633" s="594">
        <v>1</v>
      </c>
      <c r="N633" s="594" t="str">
        <f t="shared" ref="N633" si="1554">Q633&amp;R633&amp;S633&amp;T633&amp;U633&amp;V633</f>
        <v>10206060,1</v>
      </c>
      <c r="O633" s="594">
        <v>0</v>
      </c>
      <c r="P633" s="594">
        <v>-1</v>
      </c>
      <c r="Q633" s="561">
        <f>VLOOKUP(E633,Sheet3!$C:$AP,40,0)*10+IF(B633=1,0,0)+IF(B633=2,1,0)+IF(B633=3,2,0)+IF(B633=4,3,0)</f>
        <v>10206060</v>
      </c>
      <c r="R633" s="561" t="str">
        <f t="shared" ref="R633:R638" si="1555">IF(H633=3,",1","")</f>
        <v>,1</v>
      </c>
      <c r="S633" s="561" t="str">
        <f t="shared" ref="S633" si="1556">IF(AND(H633=2,I633=1,J633="hp",L633=1,M633=2),",-1","")</f>
        <v/>
      </c>
      <c r="T633" s="561" t="str">
        <f t="shared" si="1546"/>
        <v/>
      </c>
      <c r="U633" s="561" t="str">
        <f t="shared" ref="U633" si="1557">IF(AND(H633=2,I633=1,J633="hp,(hp/气血值)&lt;=0.2",L633=1,M633=3),"气血值*1006","")</f>
        <v/>
      </c>
      <c r="V633" s="561" t="str">
        <f t="shared" ref="V633" si="1558">IF(AND(H633=1,I633=0,J633=0,L633=1,M633=3),"-(hp*0.1)","")</f>
        <v/>
      </c>
    </row>
    <row r="634" spans="1:22" x14ac:dyDescent="0.25">
      <c r="A634" s="561">
        <v>1</v>
      </c>
      <c r="B634" s="561">
        <v>1</v>
      </c>
      <c r="C634" s="561" t="str">
        <f t="shared" ref="C634" si="1559">D634&amp;E634&amp;A634</f>
        <v>浮萍剑诀花拂影1</v>
      </c>
      <c r="D634" s="705" t="s">
        <v>412</v>
      </c>
      <c r="E634" s="594" t="s">
        <v>416</v>
      </c>
      <c r="F634" s="594" t="s">
        <v>1612</v>
      </c>
      <c r="G634" s="594">
        <f>VLOOKUP(E634,Sheet3!$C:$AP,40,0)*100+IF(A634=1,0,0)+IF(A634=2,1,0)+IF(A634=3,2,0)+IF(A634=4,3,0)</f>
        <v>102060700</v>
      </c>
      <c r="H634" s="594">
        <v>3</v>
      </c>
      <c r="I634" s="594">
        <v>1</v>
      </c>
      <c r="J634" s="594" t="s">
        <v>1245</v>
      </c>
      <c r="K634" s="594" t="s">
        <v>1608</v>
      </c>
      <c r="L634" s="594">
        <v>1</v>
      </c>
      <c r="M634" s="594">
        <v>1</v>
      </c>
      <c r="N634" s="594" t="str">
        <f t="shared" ref="N634" si="1560">Q634&amp;R634&amp;S634&amp;T634&amp;U634&amp;V634</f>
        <v>10206070,1</v>
      </c>
      <c r="O634" s="594">
        <v>0</v>
      </c>
      <c r="P634" s="594">
        <v>-1</v>
      </c>
      <c r="Q634" s="561">
        <f>VLOOKUP(E634,Sheet3!$C:$AP,40,0)*10+IF(B634=1,0,0)+IF(B634=2,1,0)+IF(B634=3,2,0)+IF(B634=4,3,0)</f>
        <v>10206070</v>
      </c>
      <c r="R634" s="561" t="str">
        <f t="shared" si="1555"/>
        <v>,1</v>
      </c>
      <c r="S634" s="561" t="str">
        <f t="shared" ref="S634" si="1561">IF(AND(H634=2,I634=1,J634="hp",L634=1,M634=2),",-1","")</f>
        <v/>
      </c>
      <c r="T634" s="561" t="str">
        <f t="shared" si="1546"/>
        <v/>
      </c>
      <c r="U634" s="561" t="str">
        <f t="shared" ref="U634" si="1562">IF(AND(H634=2,I634=1,J634="hp,(hp/气血值)&lt;=0.2",L634=1,M634=3),"气血值*1006","")</f>
        <v/>
      </c>
      <c r="V634" s="561" t="str">
        <f t="shared" ref="V634" si="1563">IF(AND(H634=1,I634=0,J634=0,L634=1,M634=3),"-(hp*0.1)","")</f>
        <v/>
      </c>
    </row>
    <row r="635" spans="1:22" x14ac:dyDescent="0.25">
      <c r="A635" s="561">
        <v>2</v>
      </c>
      <c r="B635" s="561">
        <v>1</v>
      </c>
      <c r="C635" s="561" t="str">
        <f t="shared" ref="C635:C636" si="1564">D635&amp;E635&amp;A635</f>
        <v>浮萍剑诀花拂影2</v>
      </c>
      <c r="D635" s="705" t="s">
        <v>412</v>
      </c>
      <c r="E635" s="594" t="s">
        <v>416</v>
      </c>
      <c r="F635" s="594" t="s">
        <v>1613</v>
      </c>
      <c r="G635" s="594">
        <f>VLOOKUP(E635,Sheet3!$C:$AP,40,0)*100+IF(A635=1,0,0)+IF(A635=2,1,0)+IF(A635=3,2,0)+IF(A635=4,3,0)</f>
        <v>102060701</v>
      </c>
      <c r="H635" s="594">
        <v>3</v>
      </c>
      <c r="I635" s="594">
        <v>1</v>
      </c>
      <c r="J635" s="594" t="s">
        <v>1245</v>
      </c>
      <c r="K635" s="594" t="s">
        <v>1608</v>
      </c>
      <c r="L635" s="594">
        <v>1</v>
      </c>
      <c r="M635" s="594">
        <v>19</v>
      </c>
      <c r="N635" s="728" t="s">
        <v>1614</v>
      </c>
      <c r="O635" s="594">
        <v>0</v>
      </c>
      <c r="P635" s="594">
        <v>-1</v>
      </c>
      <c r="Q635" s="561">
        <f>VLOOKUP(E635,Sheet3!$C:$AP,40,0)*10+IF(B635=1,0,0)+IF(B635=2,1,0)+IF(B635=3,2,0)+IF(B635=4,3,0)</f>
        <v>10206070</v>
      </c>
      <c r="R635" s="561" t="str">
        <f t="shared" si="1555"/>
        <v>,1</v>
      </c>
      <c r="S635" s="561" t="str">
        <f t="shared" ref="S635:S636" si="1565">IF(AND(H635=2,I635=1,J635="hp",L635=1,M635=2),",-1","")</f>
        <v/>
      </c>
      <c r="T635" s="561" t="str">
        <f t="shared" si="1546"/>
        <v/>
      </c>
      <c r="U635" s="561" t="str">
        <f t="shared" ref="U635:U636" si="1566">IF(AND(H635=2,I635=1,J635="hp,(hp/气血值)&lt;=0.2",L635=1,M635=3),"气血值*1006","")</f>
        <v/>
      </c>
      <c r="V635" s="561" t="str">
        <f t="shared" ref="V635:V636" si="1567">IF(AND(H635=1,I635=0,J635=0,L635=1,M635=3),"-(hp*0.1)","")</f>
        <v/>
      </c>
    </row>
    <row r="636" spans="1:22" x14ac:dyDescent="0.25">
      <c r="A636" s="561">
        <v>1</v>
      </c>
      <c r="B636" s="561">
        <v>1</v>
      </c>
      <c r="C636" s="561" t="str">
        <f t="shared" si="1564"/>
        <v>浮萍剑诀云梳叶1</v>
      </c>
      <c r="D636" s="705" t="s">
        <v>412</v>
      </c>
      <c r="E636" s="594" t="s">
        <v>417</v>
      </c>
      <c r="F636" s="594" t="s">
        <v>1615</v>
      </c>
      <c r="G636" s="594">
        <f>VLOOKUP(E636,Sheet3!$C:$AP,40,0)*100+IF(A636=1,0,0)+IF(A636=2,1,0)+IF(A636=3,2,0)+IF(A636=4,3,0)</f>
        <v>102060800</v>
      </c>
      <c r="H636" s="594">
        <v>3</v>
      </c>
      <c r="I636" s="594">
        <v>1</v>
      </c>
      <c r="J636" s="594" t="s">
        <v>1245</v>
      </c>
      <c r="K636" s="594" t="s">
        <v>1608</v>
      </c>
      <c r="L636" s="594">
        <v>2</v>
      </c>
      <c r="M636" s="594">
        <v>1</v>
      </c>
      <c r="N636" s="594" t="str">
        <f t="shared" ref="N636" si="1568">Q636&amp;R636&amp;S636&amp;T636&amp;U636&amp;V636</f>
        <v>10206080,1</v>
      </c>
      <c r="O636" s="594">
        <v>0</v>
      </c>
      <c r="P636" s="594">
        <v>-1</v>
      </c>
      <c r="Q636" s="561">
        <f>VLOOKUP(E636,Sheet3!$C:$AP,40,0)*10+IF(B636=1,0,0)+IF(B636=2,1,0)+IF(B636=3,2,0)+IF(B636=4,3,0)</f>
        <v>10206080</v>
      </c>
      <c r="R636" s="561" t="str">
        <f t="shared" si="1555"/>
        <v>,1</v>
      </c>
      <c r="S636" s="561" t="str">
        <f t="shared" si="1565"/>
        <v/>
      </c>
      <c r="T636" s="561" t="str">
        <f t="shared" ref="T636" si="1569">IF(AND(H636=2,I636=1,J636="hp",L636=1,M636=1),",(最大气血-hp)/最大气血*100","")</f>
        <v/>
      </c>
      <c r="U636" s="561" t="str">
        <f t="shared" si="1566"/>
        <v/>
      </c>
      <c r="V636" s="561" t="str">
        <f t="shared" si="1567"/>
        <v/>
      </c>
    </row>
    <row r="637" spans="1:22" x14ac:dyDescent="0.25">
      <c r="A637" s="561">
        <v>1</v>
      </c>
      <c r="B637" s="561">
        <v>1</v>
      </c>
      <c r="C637" s="561" t="str">
        <f t="shared" ref="C637:C656" si="1570">D637&amp;E637&amp;A637</f>
        <v>浮萍剑诀修椽来寄1</v>
      </c>
      <c r="D637" s="705" t="s">
        <v>412</v>
      </c>
      <c r="E637" s="594" t="s">
        <v>418</v>
      </c>
      <c r="F637" s="594" t="s">
        <v>1612</v>
      </c>
      <c r="G637" s="594">
        <f>VLOOKUP(E637,Sheet3!$C:$AP,40,0)*100+IF(A637=1,0,0)+IF(A637=2,1,0)+IF(A637=3,2,0)+IF(A637=4,3,0)</f>
        <v>102060900</v>
      </c>
      <c r="H637" s="594">
        <v>3</v>
      </c>
      <c r="I637" s="594">
        <v>1</v>
      </c>
      <c r="J637" s="594" t="s">
        <v>1245</v>
      </c>
      <c r="K637" s="594" t="s">
        <v>1608</v>
      </c>
      <c r="L637" s="594">
        <v>1</v>
      </c>
      <c r="M637" s="594">
        <v>1</v>
      </c>
      <c r="N637" s="594" t="str">
        <f t="shared" ref="N637" si="1571">Q637&amp;R637&amp;S637&amp;T637&amp;U637&amp;V637</f>
        <v>10206090,1</v>
      </c>
      <c r="O637" s="594">
        <v>0</v>
      </c>
      <c r="P637" s="594">
        <v>-1</v>
      </c>
      <c r="Q637" s="561">
        <f>VLOOKUP(E637,Sheet3!$C:$AP,40,0)*10+IF(B637=1,0,0)+IF(B637=2,1,0)+IF(B637=3,2,0)+IF(B637=4,3,0)</f>
        <v>10206090</v>
      </c>
      <c r="R637" s="561" t="str">
        <f t="shared" si="1555"/>
        <v>,1</v>
      </c>
      <c r="S637" s="561" t="str">
        <f t="shared" ref="S637:S656" si="1572">IF(AND(H637=2,I637=1,J637="hp",L637=1,M637=2),",-1","")</f>
        <v/>
      </c>
      <c r="T637" s="561" t="str">
        <f t="shared" si="1546"/>
        <v/>
      </c>
      <c r="U637" s="561" t="str">
        <f t="shared" ref="U637:U656" si="1573">IF(AND(H637=2,I637=1,J637="hp,(hp/气血值)&lt;=0.2",L637=1,M637=3),"气血值*1006","")</f>
        <v/>
      </c>
      <c r="V637" s="561" t="str">
        <f t="shared" ref="V637:V656" si="1574">IF(AND(H637=1,I637=0,J637=0,L637=1,M637=3),"-(hp*0.1)","")</f>
        <v/>
      </c>
    </row>
    <row r="638" spans="1:22" x14ac:dyDescent="0.25">
      <c r="A638" s="561">
        <v>2</v>
      </c>
      <c r="B638" s="561">
        <v>1</v>
      </c>
      <c r="C638" s="561" t="str">
        <f t="shared" si="1570"/>
        <v>浮萍剑诀修椽来寄2</v>
      </c>
      <c r="D638" s="705" t="s">
        <v>412</v>
      </c>
      <c r="E638" s="594" t="s">
        <v>418</v>
      </c>
      <c r="F638" s="594" t="s">
        <v>1613</v>
      </c>
      <c r="G638" s="594">
        <f>VLOOKUP(E638,Sheet3!$C:$AP,40,0)*100+IF(A638=1,0,0)+IF(A638=2,1,0)+IF(A638=3,2,0)+IF(A638=4,3,0)</f>
        <v>102060901</v>
      </c>
      <c r="H638" s="594">
        <v>3</v>
      </c>
      <c r="I638" s="594">
        <v>1</v>
      </c>
      <c r="J638" s="594" t="s">
        <v>1245</v>
      </c>
      <c r="K638" s="594" t="s">
        <v>1608</v>
      </c>
      <c r="L638" s="594">
        <v>1</v>
      </c>
      <c r="M638" s="594">
        <v>19</v>
      </c>
      <c r="N638" s="594" t="s">
        <v>1614</v>
      </c>
      <c r="O638" s="594">
        <v>0</v>
      </c>
      <c r="P638" s="594">
        <v>-1</v>
      </c>
      <c r="Q638" s="561">
        <f>VLOOKUP(E638,Sheet3!$C:$AP,40,0)*10+IF(B638=1,0,0)+IF(B638=2,1,0)+IF(B638=3,2,0)+IF(B638=4,3,0)</f>
        <v>10206090</v>
      </c>
      <c r="R638" s="561" t="str">
        <f t="shared" si="1555"/>
        <v>,1</v>
      </c>
      <c r="S638" s="561" t="str">
        <f t="shared" si="1572"/>
        <v/>
      </c>
      <c r="T638" s="561" t="str">
        <f t="shared" si="1546"/>
        <v/>
      </c>
      <c r="U638" s="561" t="str">
        <f t="shared" si="1573"/>
        <v/>
      </c>
      <c r="V638" s="561" t="str">
        <f t="shared" si="1574"/>
        <v/>
      </c>
    </row>
    <row r="639" spans="1:22" x14ac:dyDescent="0.25">
      <c r="A639" s="561">
        <v>1</v>
      </c>
      <c r="B639" s="561">
        <v>1</v>
      </c>
      <c r="C639" s="561" t="str">
        <f t="shared" ref="C639:C641" si="1575">D639&amp;E639&amp;A639</f>
        <v>浮萍剑诀独照松月1</v>
      </c>
      <c r="D639" s="705" t="s">
        <v>412</v>
      </c>
      <c r="E639" s="594" t="s">
        <v>419</v>
      </c>
      <c r="F639" s="594" t="s">
        <v>1616</v>
      </c>
      <c r="G639" s="594">
        <f>VLOOKUP(E639,Sheet3!$C:$AP,40,0)*100+IF(A639=1,0,0)+IF(A639=2,1,0)+IF(A639=3,2,0)+IF(A639=4,3,0)</f>
        <v>102061000</v>
      </c>
      <c r="H639" s="594">
        <v>3</v>
      </c>
      <c r="I639" s="594">
        <v>1</v>
      </c>
      <c r="J639" s="594" t="s">
        <v>1245</v>
      </c>
      <c r="K639" s="594" t="s">
        <v>1617</v>
      </c>
      <c r="L639" s="594">
        <v>1</v>
      </c>
      <c r="M639" s="594">
        <v>1</v>
      </c>
      <c r="N639" s="594" t="str">
        <f t="shared" ref="N639:N641" si="1576">Q639&amp;R639&amp;S639&amp;T639&amp;U639&amp;V639</f>
        <v>10206100,1</v>
      </c>
      <c r="O639" s="594">
        <v>0</v>
      </c>
      <c r="P639" s="594">
        <v>-1</v>
      </c>
      <c r="Q639" s="561">
        <f>VLOOKUP(E639,Sheet3!$C:$AP,40,0)*10+IF(B639=1,0,0)+IF(B639=2,1,0)+IF(B639=3,2,0)+IF(B639=4,3,0)</f>
        <v>10206100</v>
      </c>
      <c r="R639" s="561" t="str">
        <f t="shared" ref="R639" si="1577">IF(H639=3,",1","")</f>
        <v>,1</v>
      </c>
      <c r="S639" s="561"/>
      <c r="T639" s="561" t="str">
        <f t="shared" ref="T639:T641" si="1578">IF(AND(H639=2,I639=1,J639="hp",L639=1,M639=1),",(最大气血-hp)/最大气血*100","")</f>
        <v/>
      </c>
      <c r="U639" s="561" t="str">
        <f t="shared" ref="U639:U641" si="1579">IF(AND(H639=2,I639=1,J639="hp,(hp/气血值)&lt;=0.2",L639=1,M639=3),"气血值*1006","")</f>
        <v/>
      </c>
      <c r="V639" s="561" t="str">
        <f t="shared" ref="V639:V641" si="1580">IF(AND(H639=1,I639=0,J639=0,L639=1,M639=3),"-(hp*0.1)","")</f>
        <v/>
      </c>
    </row>
    <row r="640" spans="1:22" x14ac:dyDescent="0.25">
      <c r="A640" s="561">
        <v>1</v>
      </c>
      <c r="B640" s="561">
        <v>1</v>
      </c>
      <c r="C640" s="561" t="str">
        <f t="shared" si="1575"/>
        <v>浮萍剑诀散飘零1</v>
      </c>
      <c r="D640" s="665" t="str">
        <f>D639</f>
        <v>浮萍剑诀</v>
      </c>
      <c r="E640" s="665" t="s">
        <v>420</v>
      </c>
      <c r="F640" s="665"/>
      <c r="G640" s="665">
        <f>VLOOKUP(E640,Sheet3!$C:$AP,40,0)*100+IF(A640=1,0,0)+IF(A640=2,1,0)+IF(A640=3,2,0)+IF(A640=4,3,0)</f>
        <v>102061100</v>
      </c>
      <c r="H640" s="665">
        <v>1</v>
      </c>
      <c r="I640" s="665">
        <v>0</v>
      </c>
      <c r="J640" s="665">
        <v>0</v>
      </c>
      <c r="K640" s="665"/>
      <c r="L640" s="665">
        <v>1</v>
      </c>
      <c r="M640" s="665">
        <v>1</v>
      </c>
      <c r="N640" s="665" t="str">
        <f t="shared" si="1576"/>
        <v>10206110,1</v>
      </c>
      <c r="O640" s="665">
        <v>0</v>
      </c>
      <c r="P640" s="665">
        <v>-1</v>
      </c>
      <c r="Q640" s="561">
        <f>VLOOKUP(E640,Sheet3!$C:$AP,40,0)*10+IF(B640=1,0,0)+IF(B640=2,1,0)+IF(B640=3,2,0)+IF(B640=4,3,0)</f>
        <v>10206110</v>
      </c>
      <c r="R640" s="561" t="str">
        <f t="shared" ref="R640" si="1581">IF(H640=1,",1","")</f>
        <v>,1</v>
      </c>
      <c r="S640" s="561" t="str">
        <f t="shared" ref="S640:S641" si="1582">IF(AND(H640=2,I640=1,J640="hp",L640=1,M640=2),",-1","")</f>
        <v/>
      </c>
      <c r="T640" s="561" t="str">
        <f t="shared" si="1578"/>
        <v/>
      </c>
      <c r="U640" s="561" t="str">
        <f t="shared" si="1579"/>
        <v/>
      </c>
      <c r="V640" s="561" t="str">
        <f t="shared" si="1580"/>
        <v/>
      </c>
    </row>
    <row r="641" spans="1:22" x14ac:dyDescent="0.25">
      <c r="A641" s="561">
        <v>1</v>
      </c>
      <c r="B641" s="561">
        <v>1</v>
      </c>
      <c r="C641" s="561" t="str">
        <f t="shared" si="1575"/>
        <v>浮萍剑诀苍茫尽1</v>
      </c>
      <c r="D641" s="705" t="s">
        <v>412</v>
      </c>
      <c r="E641" s="594" t="s">
        <v>937</v>
      </c>
      <c r="F641" s="594" t="s">
        <v>1618</v>
      </c>
      <c r="G641" s="594">
        <f>VLOOKUP(E641,Sheet3!$C:$AP,40,0)*100+IF(A641=1,0,0)+IF(A641=2,1,0)+IF(A641=3,2,0)+IF(A641=4,3,0)</f>
        <v>102061200</v>
      </c>
      <c r="H641" s="594">
        <v>8</v>
      </c>
      <c r="I641" s="594">
        <v>1</v>
      </c>
      <c r="J641" s="594">
        <v>1020605</v>
      </c>
      <c r="K641" s="594"/>
      <c r="L641" s="594">
        <v>1</v>
      </c>
      <c r="M641" s="594">
        <v>1</v>
      </c>
      <c r="N641" s="594" t="str">
        <f t="shared" si="1576"/>
        <v>10206120,1</v>
      </c>
      <c r="O641" s="594">
        <v>0</v>
      </c>
      <c r="P641" s="594">
        <v>-1</v>
      </c>
      <c r="Q641" s="561">
        <f>VLOOKUP(E641,Sheet3!$C:$AP,40,0)*10+IF(B641=1,0,0)+IF(B641=2,1,0)+IF(B641=3,2,0)+IF(B641=4,3,0)</f>
        <v>10206120</v>
      </c>
      <c r="R641" s="561" t="str">
        <f>IF(H641=8,",1","")</f>
        <v>,1</v>
      </c>
      <c r="S641" s="561" t="str">
        <f t="shared" si="1582"/>
        <v/>
      </c>
      <c r="T641" s="561" t="str">
        <f t="shared" si="1578"/>
        <v/>
      </c>
      <c r="U641" s="561" t="str">
        <f t="shared" si="1579"/>
        <v/>
      </c>
      <c r="V641" s="561" t="str">
        <f t="shared" si="1580"/>
        <v/>
      </c>
    </row>
    <row r="642" spans="1:22" x14ac:dyDescent="0.25">
      <c r="A642" s="561">
        <v>1</v>
      </c>
      <c r="B642" s="561">
        <v>1</v>
      </c>
      <c r="C642" s="561" t="str">
        <f t="shared" ref="C642:C654" si="1583">D642&amp;E642&amp;A642</f>
        <v>浮萍剑诀诛妄1</v>
      </c>
      <c r="D642" s="705" t="s">
        <v>412</v>
      </c>
      <c r="E642" s="594" t="s">
        <v>938</v>
      </c>
      <c r="F642" s="594" t="s">
        <v>1619</v>
      </c>
      <c r="G642" s="594">
        <f>VLOOKUP(E642,Sheet3!$C:$AP,40,0)*100+IF(A642=1,0,0)+IF(A642=2,1,0)+IF(A642=3,2,0)+IF(A642=4,3,0)</f>
        <v>102061300</v>
      </c>
      <c r="H642" s="594">
        <v>3</v>
      </c>
      <c r="I642" s="594">
        <v>1</v>
      </c>
      <c r="J642" s="594" t="s">
        <v>1245</v>
      </c>
      <c r="K642" s="594" t="s">
        <v>1620</v>
      </c>
      <c r="L642" s="594">
        <v>1</v>
      </c>
      <c r="M642" s="594">
        <v>1</v>
      </c>
      <c r="N642" s="594" t="str">
        <f t="shared" ref="N642:N644" si="1584">Q642&amp;R642&amp;S642&amp;T642&amp;U642&amp;V642</f>
        <v>10206130,1</v>
      </c>
      <c r="O642" s="594">
        <v>0</v>
      </c>
      <c r="P642" s="594">
        <v>-1</v>
      </c>
      <c r="Q642" s="561">
        <f>VLOOKUP(E642,Sheet3!$C:$AP,40,0)*10+IF(B642=1,0,0)+IF(B642=2,1,0)+IF(B642=3,2,0)+IF(B642=4,3,0)</f>
        <v>10206130</v>
      </c>
      <c r="R642" s="561" t="str">
        <f>IF(H642=3,",1","")</f>
        <v>,1</v>
      </c>
      <c r="S642" s="561" t="str">
        <f t="shared" ref="S642:S654" si="1585">IF(AND(H642=2,I642=1,J642="hp",L642=1,M642=2),",-1","")</f>
        <v/>
      </c>
      <c r="T642" s="561" t="str">
        <f t="shared" ref="T642:T654" si="1586">IF(AND(H642=2,I642=1,J642="hp",L642=1,M642=1),",(最大气血-hp)/最大气血*100","")</f>
        <v/>
      </c>
      <c r="U642" s="561" t="str">
        <f t="shared" ref="U642:U654" si="1587">IF(AND(H642=2,I642=1,J642="hp,(hp/气血值)&lt;=0.2",L642=1,M642=3),"气血值*1006","")</f>
        <v/>
      </c>
      <c r="V642" s="561" t="str">
        <f t="shared" ref="V642:V654" si="1588">IF(AND(H642=1,I642=0,J642=0,L642=1,M642=3),"-(hp*0.1)","")</f>
        <v/>
      </c>
    </row>
    <row r="643" spans="1:22" x14ac:dyDescent="0.25">
      <c r="A643" s="561">
        <v>1</v>
      </c>
      <c r="B643" s="561">
        <v>1</v>
      </c>
      <c r="C643" s="561" t="str">
        <f t="shared" si="1583"/>
        <v>槎枒寻梅入劫1</v>
      </c>
      <c r="D643" s="209" t="s">
        <v>1059</v>
      </c>
      <c r="E643" s="640" t="s">
        <v>1061</v>
      </c>
      <c r="F643" s="209" t="s">
        <v>1621</v>
      </c>
      <c r="G643" s="209">
        <f>VLOOKUP(E643,Sheet3!$C:$AP,40,0)*100+IF(A643=1,0,0)+IF(A643=2,1,0)+IF(A643=3,2,0)+IF(A643=4,3,0)</f>
        <v>102070200</v>
      </c>
      <c r="H643" s="209">
        <v>1</v>
      </c>
      <c r="I643" s="209">
        <v>0</v>
      </c>
      <c r="J643" s="209">
        <v>0</v>
      </c>
      <c r="K643" s="209"/>
      <c r="L643" s="209">
        <v>1</v>
      </c>
      <c r="M643" s="209">
        <v>1</v>
      </c>
      <c r="N643" s="209" t="str">
        <f t="shared" si="1584"/>
        <v>10207020,1</v>
      </c>
      <c r="O643" s="209">
        <v>0</v>
      </c>
      <c r="P643" s="209">
        <v>-1</v>
      </c>
      <c r="Q643" s="561">
        <f>VLOOKUP(E643,Sheet3!$C:$AP,40,0)*10+IF(B643=1,0,0)+IF(B643=2,1,0)+IF(B643=3,2,0)+IF(B643=4,3,0)</f>
        <v>10207020</v>
      </c>
      <c r="R643" s="561" t="str">
        <f t="shared" ref="R643" si="1589">IF(H643=1,",1","")</f>
        <v>,1</v>
      </c>
      <c r="S643" s="561" t="str">
        <f t="shared" si="1585"/>
        <v/>
      </c>
      <c r="T643" s="561" t="str">
        <f t="shared" si="1586"/>
        <v/>
      </c>
      <c r="U643" s="561" t="str">
        <f t="shared" si="1587"/>
        <v/>
      </c>
      <c r="V643" s="561" t="str">
        <f t="shared" si="1588"/>
        <v/>
      </c>
    </row>
    <row r="644" spans="1:22" x14ac:dyDescent="0.25">
      <c r="A644" s="561">
        <v>1</v>
      </c>
      <c r="B644" s="561">
        <v>1</v>
      </c>
      <c r="C644" s="561" t="str">
        <f t="shared" si="1583"/>
        <v>槎枒寻梅胜寒1</v>
      </c>
      <c r="D644" s="209" t="s">
        <v>1059</v>
      </c>
      <c r="E644" s="640" t="s">
        <v>1063</v>
      </c>
      <c r="F644" s="209" t="s">
        <v>1622</v>
      </c>
      <c r="G644" s="209">
        <f>VLOOKUP(E644,Sheet3!$C:$AP,40,0)*100+IF(A644=1,0,0)+IF(A644=2,1,0)+IF(A644=3,2,0)+IF(A644=4,3,0)</f>
        <v>102070400</v>
      </c>
      <c r="H644" s="209">
        <v>3</v>
      </c>
      <c r="I644" s="209">
        <v>1</v>
      </c>
      <c r="J644" s="209" t="s">
        <v>1245</v>
      </c>
      <c r="K644" s="209"/>
      <c r="L644" s="209">
        <v>2</v>
      </c>
      <c r="M644" s="209">
        <v>1</v>
      </c>
      <c r="N644" s="209" t="str">
        <f t="shared" si="1584"/>
        <v>10207040,1</v>
      </c>
      <c r="O644" s="209">
        <v>0</v>
      </c>
      <c r="P644" s="209">
        <v>-1</v>
      </c>
      <c r="Q644" s="561">
        <f>VLOOKUP(E644,Sheet3!$C:$AP,40,0)*10+IF(B644=1,0,0)+IF(B644=2,1,0)+IF(B644=3,2,0)+IF(B644=4,3,0)</f>
        <v>10207040</v>
      </c>
      <c r="R644" s="561" t="str">
        <f>IF(H644=3,",1","")</f>
        <v>,1</v>
      </c>
      <c r="S644" s="561" t="str">
        <f t="shared" si="1585"/>
        <v/>
      </c>
      <c r="T644" s="561" t="str">
        <f t="shared" si="1586"/>
        <v/>
      </c>
      <c r="U644" s="561" t="str">
        <f t="shared" si="1587"/>
        <v/>
      </c>
      <c r="V644" s="561" t="str">
        <f t="shared" si="1588"/>
        <v/>
      </c>
    </row>
    <row r="645" spans="1:22" x14ac:dyDescent="0.25">
      <c r="A645" s="561">
        <v>1</v>
      </c>
      <c r="B645" s="561">
        <v>1</v>
      </c>
      <c r="C645" s="561" t="str">
        <f t="shared" si="1583"/>
        <v>槎枒寻梅藏雨1</v>
      </c>
      <c r="D645" s="209" t="s">
        <v>1059</v>
      </c>
      <c r="E645" s="640" t="s">
        <v>1065</v>
      </c>
      <c r="F645" s="209" t="s">
        <v>1623</v>
      </c>
      <c r="G645" s="209">
        <f>VLOOKUP(E645,Sheet3!$C:$AP,40,0)*100+IF(A645=1,0,0)+IF(A645=2,1,0)+IF(A645=3,2,0)+IF(A645=4,3,0)</f>
        <v>102070600</v>
      </c>
      <c r="H645" s="209">
        <v>1</v>
      </c>
      <c r="I645" s="209">
        <v>0</v>
      </c>
      <c r="J645" s="209">
        <v>0</v>
      </c>
      <c r="K645" s="209"/>
      <c r="L645" s="209">
        <v>1</v>
      </c>
      <c r="M645" s="209">
        <v>1</v>
      </c>
      <c r="N645" s="209" t="str">
        <f t="shared" ref="N645:N646" si="1590">Q645&amp;R645&amp;S645&amp;T645&amp;U645&amp;V645</f>
        <v>10207060,1</v>
      </c>
      <c r="O645" s="209">
        <v>0</v>
      </c>
      <c r="P645" s="209">
        <v>-1</v>
      </c>
      <c r="Q645" s="561">
        <f>VLOOKUP(E645,Sheet3!$C:$AP,40,0)*10+IF(B645=1,0,0)+IF(B645=2,1,0)+IF(B645=3,2,0)+IF(B645=4,3,0)</f>
        <v>10207060</v>
      </c>
      <c r="R645" s="561" t="str">
        <f t="shared" ref="R645:R646" si="1591">IF(H645=1,",1","")</f>
        <v>,1</v>
      </c>
      <c r="S645" s="561" t="str">
        <f t="shared" si="1585"/>
        <v/>
      </c>
      <c r="T645" s="561" t="str">
        <f t="shared" si="1586"/>
        <v/>
      </c>
      <c r="U645" s="561" t="str">
        <f t="shared" si="1587"/>
        <v/>
      </c>
      <c r="V645" s="561" t="str">
        <f t="shared" si="1588"/>
        <v/>
      </c>
    </row>
    <row r="646" spans="1:22" x14ac:dyDescent="0.25">
      <c r="A646" s="561">
        <v>1</v>
      </c>
      <c r="B646" s="561">
        <v>1</v>
      </c>
      <c r="C646" s="561" t="str">
        <f t="shared" si="1583"/>
        <v>槎枒寻梅煮酒1</v>
      </c>
      <c r="D646" s="209" t="s">
        <v>1059</v>
      </c>
      <c r="E646" s="640" t="s">
        <v>1066</v>
      </c>
      <c r="F646" s="209" t="s">
        <v>1624</v>
      </c>
      <c r="G646" s="209">
        <f>VLOOKUP(E646,Sheet3!$C:$AP,40,0)*100+IF(A646=1,0,0)+IF(A646=2,1,0)+IF(A646=3,2,0)+IF(A646=4,3,0)</f>
        <v>102070700</v>
      </c>
      <c r="H646" s="209">
        <v>1</v>
      </c>
      <c r="I646" s="209">
        <v>0</v>
      </c>
      <c r="J646" s="209">
        <v>0</v>
      </c>
      <c r="K646" s="209"/>
      <c r="L646" s="209">
        <v>1</v>
      </c>
      <c r="M646" s="209">
        <v>1</v>
      </c>
      <c r="N646" s="209" t="str">
        <f t="shared" si="1590"/>
        <v>10207070,1</v>
      </c>
      <c r="O646" s="209">
        <v>0</v>
      </c>
      <c r="P646" s="209">
        <v>-1</v>
      </c>
      <c r="Q646" s="561">
        <f>VLOOKUP(E646,Sheet3!$C:$AP,40,0)*10+IF(B646=1,0,0)+IF(B646=2,1,0)+IF(B646=3,2,0)+IF(B646=4,3,0)</f>
        <v>10207070</v>
      </c>
      <c r="R646" s="561" t="str">
        <f t="shared" si="1591"/>
        <v>,1</v>
      </c>
      <c r="S646" s="561" t="str">
        <f t="shared" si="1585"/>
        <v/>
      </c>
      <c r="T646" s="561" t="str">
        <f t="shared" si="1586"/>
        <v/>
      </c>
      <c r="U646" s="561" t="str">
        <f t="shared" si="1587"/>
        <v/>
      </c>
      <c r="V646" s="561" t="str">
        <f t="shared" si="1588"/>
        <v/>
      </c>
    </row>
    <row r="647" spans="1:22" x14ac:dyDescent="0.25">
      <c r="A647" s="561">
        <v>1</v>
      </c>
      <c r="B647" s="561">
        <v>1</v>
      </c>
      <c r="C647" s="561" t="str">
        <f t="shared" si="1583"/>
        <v>槎枒寻梅琢石1</v>
      </c>
      <c r="D647" s="209" t="s">
        <v>1059</v>
      </c>
      <c r="E647" s="640" t="s">
        <v>1067</v>
      </c>
      <c r="F647" s="209" t="s">
        <v>1625</v>
      </c>
      <c r="G647" s="209">
        <f>VLOOKUP(E647,Sheet3!$C:$AP,40,0)*100+IF(A647=1,0,0)+IF(A647=2,1,0)+IF(A647=3,2,0)+IF(A647=4,3,0)</f>
        <v>102070800</v>
      </c>
      <c r="H647" s="209">
        <v>8</v>
      </c>
      <c r="I647" s="209">
        <v>1</v>
      </c>
      <c r="J647" s="209">
        <v>1020701</v>
      </c>
      <c r="K647" s="209"/>
      <c r="L647" s="209">
        <v>1</v>
      </c>
      <c r="M647" s="209">
        <v>1</v>
      </c>
      <c r="N647" s="209" t="str">
        <f t="shared" ref="N647:N654" si="1592">Q647&amp;R647&amp;S647&amp;T647&amp;U647&amp;V647</f>
        <v>10207080,1</v>
      </c>
      <c r="O647" s="209">
        <v>0</v>
      </c>
      <c r="P647" s="209">
        <v>-1</v>
      </c>
      <c r="Q647" s="561">
        <f>VLOOKUP(E647,Sheet3!$C:$AP,40,0)*10+IF(B647=1,0,0)+IF(B647=2,1,0)+IF(B647=3,2,0)+IF(B647=4,3,0)</f>
        <v>10207080</v>
      </c>
      <c r="R647" s="561" t="str">
        <f t="shared" ref="R647" si="1593">IF(H647=8,",1","")</f>
        <v>,1</v>
      </c>
      <c r="S647" s="561" t="str">
        <f t="shared" si="1585"/>
        <v/>
      </c>
      <c r="T647" s="561" t="str">
        <f t="shared" si="1586"/>
        <v/>
      </c>
      <c r="U647" s="561" t="str">
        <f t="shared" si="1587"/>
        <v/>
      </c>
      <c r="V647" s="561" t="str">
        <f t="shared" si="1588"/>
        <v/>
      </c>
    </row>
    <row r="648" spans="1:22" x14ac:dyDescent="0.25">
      <c r="A648" s="561">
        <v>1</v>
      </c>
      <c r="B648" s="561">
        <v>1</v>
      </c>
      <c r="C648" s="561" t="str">
        <f t="shared" si="1583"/>
        <v>槎枒寻梅翛然1</v>
      </c>
      <c r="D648" s="209" t="s">
        <v>1059</v>
      </c>
      <c r="E648" s="640" t="s">
        <v>1068</v>
      </c>
      <c r="F648" s="209" t="s">
        <v>1626</v>
      </c>
      <c r="G648" s="209">
        <f>VLOOKUP(E648,Sheet3!$C:$AP,40,0)*100+IF(A648=1,0,0)+IF(A648=2,1,0)+IF(A648=3,2,0)+IF(A648=4,3,0)</f>
        <v>102070900</v>
      </c>
      <c r="H648" s="209">
        <v>3</v>
      </c>
      <c r="I648" s="209">
        <v>1</v>
      </c>
      <c r="J648" s="209" t="s">
        <v>1245</v>
      </c>
      <c r="K648" s="643" t="s">
        <v>1627</v>
      </c>
      <c r="L648" s="209">
        <v>1</v>
      </c>
      <c r="M648" s="209">
        <v>1</v>
      </c>
      <c r="N648" s="209" t="str">
        <f t="shared" si="1592"/>
        <v>10207090,1</v>
      </c>
      <c r="O648" s="209">
        <v>0</v>
      </c>
      <c r="P648" s="209">
        <v>-1</v>
      </c>
      <c r="Q648" s="561">
        <f>VLOOKUP(E648,Sheet3!$C:$AP,40,0)*10+IF(B648=1,0,0)+IF(B648=2,1,0)+IF(B648=3,2,0)+IF(B648=4,3,0)</f>
        <v>10207090</v>
      </c>
      <c r="R648" s="561" t="str">
        <f>IF(H648=3,",1","")</f>
        <v>,1</v>
      </c>
      <c r="S648" s="561" t="str">
        <f t="shared" si="1585"/>
        <v/>
      </c>
      <c r="T648" s="561" t="str">
        <f t="shared" si="1586"/>
        <v/>
      </c>
      <c r="U648" s="561" t="str">
        <f t="shared" si="1587"/>
        <v/>
      </c>
      <c r="V648" s="561" t="str">
        <f t="shared" si="1588"/>
        <v/>
      </c>
    </row>
    <row r="649" spans="1:22" x14ac:dyDescent="0.25">
      <c r="A649" s="561">
        <v>1</v>
      </c>
      <c r="B649" s="561">
        <v>1</v>
      </c>
      <c r="C649" s="561" t="str">
        <f t="shared" si="1583"/>
        <v>槎枒寻梅意气平生1</v>
      </c>
      <c r="D649" s="209" t="s">
        <v>1059</v>
      </c>
      <c r="E649" s="640" t="s">
        <v>1069</v>
      </c>
      <c r="F649" s="209" t="s">
        <v>1628</v>
      </c>
      <c r="G649" s="209">
        <f>VLOOKUP(E649,Sheet3!$C:$AP,40,0)*100+IF(A649=1,0,0)+IF(A649=2,1,0)+IF(A649=3,2,0)+IF(A649=4,3,0)</f>
        <v>102071000</v>
      </c>
      <c r="H649" s="209">
        <v>1</v>
      </c>
      <c r="I649" s="209">
        <v>0</v>
      </c>
      <c r="J649" s="209">
        <v>0</v>
      </c>
      <c r="K649" s="209"/>
      <c r="L649" s="209">
        <v>1</v>
      </c>
      <c r="M649" s="209">
        <v>1</v>
      </c>
      <c r="N649" s="209" t="str">
        <f t="shared" ref="N649" si="1594">Q649&amp;R649&amp;S649&amp;T649&amp;U649&amp;V649</f>
        <v>10207100,1</v>
      </c>
      <c r="O649" s="209">
        <v>0</v>
      </c>
      <c r="P649" s="209">
        <v>-1</v>
      </c>
      <c r="Q649" s="561">
        <f>VLOOKUP(E649,Sheet3!$C:$AP,40,0)*10+IF(B649=1,0,0)+IF(B649=2,1,0)+IF(B649=3,2,0)+IF(B649=4,3,0)</f>
        <v>10207100</v>
      </c>
      <c r="R649" s="561" t="str">
        <f t="shared" ref="R649" si="1595">IF(H649=1,",1","")</f>
        <v>,1</v>
      </c>
      <c r="S649" s="561" t="str">
        <f t="shared" si="1585"/>
        <v/>
      </c>
      <c r="T649" s="561" t="str">
        <f t="shared" si="1586"/>
        <v/>
      </c>
      <c r="U649" s="561" t="str">
        <f t="shared" si="1587"/>
        <v/>
      </c>
      <c r="V649" s="561" t="str">
        <f t="shared" si="1588"/>
        <v/>
      </c>
    </row>
    <row r="650" spans="1:22" x14ac:dyDescent="0.25">
      <c r="A650" s="561">
        <v>2</v>
      </c>
      <c r="B650" s="561">
        <v>2</v>
      </c>
      <c r="C650" s="561" t="str">
        <f t="shared" ref="C650" si="1596">D650&amp;E650&amp;A650</f>
        <v>槎枒寻梅意气平生2</v>
      </c>
      <c r="D650" s="209" t="s">
        <v>1059</v>
      </c>
      <c r="E650" s="640" t="s">
        <v>1069</v>
      </c>
      <c r="F650" s="209" t="s">
        <v>1628</v>
      </c>
      <c r="G650" s="209">
        <f>VLOOKUP(E650,Sheet3!$C:$AP,40,0)*100+IF(A650=1,0,0)+IF(A650=2,1,0)+IF(A650=3,2,0)+IF(A650=4,3,0)</f>
        <v>102071001</v>
      </c>
      <c r="H650" s="209">
        <v>1</v>
      </c>
      <c r="I650" s="209">
        <v>0</v>
      </c>
      <c r="J650" s="209">
        <v>0</v>
      </c>
      <c r="K650" s="209"/>
      <c r="L650" s="209">
        <v>1</v>
      </c>
      <c r="M650" s="209">
        <v>1</v>
      </c>
      <c r="N650" s="209" t="str">
        <f t="shared" ref="N650" si="1597">Q650&amp;R650&amp;S650&amp;T650&amp;U650&amp;V650</f>
        <v>10207101,1</v>
      </c>
      <c r="O650" s="209">
        <v>0</v>
      </c>
      <c r="P650" s="209">
        <v>-1</v>
      </c>
      <c r="Q650" s="561">
        <f>VLOOKUP(E650,Sheet3!$C:$AP,40,0)*10+IF(B650=1,0,0)+IF(B650=2,1,0)+IF(B650=3,2,0)+IF(B650=4,3,0)</f>
        <v>10207101</v>
      </c>
      <c r="R650" s="561" t="str">
        <f t="shared" ref="R650" si="1598">IF(H650=1,",1","")</f>
        <v>,1</v>
      </c>
      <c r="S650" s="561" t="str">
        <f t="shared" ref="S650" si="1599">IF(AND(H650=2,I650=1,J650="hp",L650=1,M650=2),",-1","")</f>
        <v/>
      </c>
      <c r="T650" s="561" t="str">
        <f t="shared" ref="T650" si="1600">IF(AND(H650=2,I650=1,J650="hp",L650=1,M650=1),",(最大气血-hp)/最大气血*100","")</f>
        <v/>
      </c>
      <c r="U650" s="561" t="str">
        <f t="shared" ref="U650" si="1601">IF(AND(H650=2,I650=1,J650="hp,(hp/气血值)&lt;=0.2",L650=1,M650=3),"气血值*1006","")</f>
        <v/>
      </c>
      <c r="V650" s="561" t="str">
        <f t="shared" ref="V650" si="1602">IF(AND(H650=1,I650=0,J650=0,L650=1,M650=3),"-(hp*0.1)","")</f>
        <v/>
      </c>
    </row>
    <row r="651" spans="1:22" x14ac:dyDescent="0.25">
      <c r="A651" s="561">
        <v>3</v>
      </c>
      <c r="B651" s="561">
        <v>3</v>
      </c>
      <c r="C651" s="561" t="str">
        <f t="shared" ref="C651" si="1603">D651&amp;E651&amp;A651</f>
        <v>槎枒寻梅意气平生3</v>
      </c>
      <c r="D651" s="209" t="s">
        <v>1059</v>
      </c>
      <c r="E651" s="640" t="s">
        <v>1069</v>
      </c>
      <c r="F651" s="209" t="s">
        <v>1628</v>
      </c>
      <c r="G651" s="209">
        <f>VLOOKUP(E651,Sheet3!$C:$AP,40,0)*100+IF(A651=1,0,0)+IF(A651=2,1,0)+IF(A651=3,2,0)+IF(A651=4,3,0)</f>
        <v>102071002</v>
      </c>
      <c r="H651" s="209">
        <v>1</v>
      </c>
      <c r="I651" s="209">
        <v>0</v>
      </c>
      <c r="J651" s="209">
        <v>0</v>
      </c>
      <c r="K651" s="209"/>
      <c r="L651" s="209">
        <v>1</v>
      </c>
      <c r="M651" s="209">
        <v>1</v>
      </c>
      <c r="N651" s="209" t="str">
        <f t="shared" ref="N651" si="1604">Q651&amp;R651&amp;S651&amp;T651&amp;U651&amp;V651</f>
        <v>10207102,1</v>
      </c>
      <c r="O651" s="209">
        <v>0</v>
      </c>
      <c r="P651" s="209">
        <v>-1</v>
      </c>
      <c r="Q651" s="561">
        <f>VLOOKUP(E651,Sheet3!$C:$AP,40,0)*10+IF(B651=1,0,0)+IF(B651=2,1,0)+IF(B651=3,2,0)+IF(B651=4,3,0)</f>
        <v>10207102</v>
      </c>
      <c r="R651" s="561" t="str">
        <f t="shared" ref="R651" si="1605">IF(H651=1,",1","")</f>
        <v>,1</v>
      </c>
      <c r="S651" s="561" t="str">
        <f t="shared" ref="S651" si="1606">IF(AND(H651=2,I651=1,J651="hp",L651=1,M651=2),",-1","")</f>
        <v/>
      </c>
      <c r="T651" s="561" t="str">
        <f t="shared" ref="T651" si="1607">IF(AND(H651=2,I651=1,J651="hp",L651=1,M651=1),",(最大气血-hp)/最大气血*100","")</f>
        <v/>
      </c>
      <c r="U651" s="561" t="str">
        <f t="shared" ref="U651" si="1608">IF(AND(H651=2,I651=1,J651="hp,(hp/气血值)&lt;=0.2",L651=1,M651=3),"气血值*1006","")</f>
        <v/>
      </c>
      <c r="V651" s="561" t="str">
        <f t="shared" ref="V651" si="1609">IF(AND(H651=1,I651=0,J651=0,L651=1,M651=3),"-(hp*0.1)","")</f>
        <v/>
      </c>
    </row>
    <row r="652" spans="1:22" x14ac:dyDescent="0.25">
      <c r="A652" s="561">
        <v>1</v>
      </c>
      <c r="B652" s="561">
        <v>1</v>
      </c>
      <c r="C652" s="561" t="str">
        <f t="shared" si="1583"/>
        <v>槎枒寻梅估月1</v>
      </c>
      <c r="D652" s="209" t="s">
        <v>1059</v>
      </c>
      <c r="E652" s="640" t="s">
        <v>1070</v>
      </c>
      <c r="F652" s="209" t="s">
        <v>1629</v>
      </c>
      <c r="G652" s="209">
        <f>VLOOKUP(E652,Sheet3!$C:$AP,40,0)*100+IF(A652=1,0,0)+IF(A652=2,1,0)+IF(A652=3,2,0)+IF(A652=4,3,0)</f>
        <v>102071100</v>
      </c>
      <c r="H652" s="209">
        <v>1</v>
      </c>
      <c r="I652" s="209">
        <v>0</v>
      </c>
      <c r="J652" s="209">
        <v>0</v>
      </c>
      <c r="K652" s="209"/>
      <c r="L652" s="209">
        <v>1</v>
      </c>
      <c r="M652" s="209">
        <v>1</v>
      </c>
      <c r="N652" s="209" t="str">
        <f t="shared" si="1592"/>
        <v>10207110,1</v>
      </c>
      <c r="O652" s="209">
        <v>0</v>
      </c>
      <c r="P652" s="209">
        <v>-1</v>
      </c>
      <c r="Q652" s="561">
        <f>VLOOKUP(E652,Sheet3!$C:$AP,40,0)*10+IF(B652=1,0,0)+IF(B652=2,1,0)+IF(B652=3,2,0)+IF(B652=4,3,0)</f>
        <v>10207110</v>
      </c>
      <c r="R652" s="561" t="str">
        <f t="shared" ref="R652:R654" si="1610">IF(H652=1,",1","")</f>
        <v>,1</v>
      </c>
      <c r="S652" s="561" t="str">
        <f t="shared" si="1585"/>
        <v/>
      </c>
      <c r="T652" s="561" t="str">
        <f t="shared" si="1586"/>
        <v/>
      </c>
      <c r="U652" s="561" t="str">
        <f t="shared" si="1587"/>
        <v/>
      </c>
      <c r="V652" s="561" t="str">
        <f t="shared" si="1588"/>
        <v/>
      </c>
    </row>
    <row r="653" spans="1:22" x14ac:dyDescent="0.25">
      <c r="A653" s="561">
        <v>1</v>
      </c>
      <c r="B653" s="561">
        <v>1</v>
      </c>
      <c r="C653" s="561" t="str">
        <f t="shared" si="1583"/>
        <v>槎枒寻梅牧星1</v>
      </c>
      <c r="D653" s="640" t="s">
        <v>1059</v>
      </c>
      <c r="E653" s="640" t="s">
        <v>1071</v>
      </c>
      <c r="F653" s="640" t="s">
        <v>1630</v>
      </c>
      <c r="G653" s="640">
        <f>VLOOKUP(E653,Sheet3!$C:$AP,40,0)*100+IF(A653=1,0,0)+IF(A653=2,1,0)+IF(A653=3,2,0)+IF(A653=4,3,0)</f>
        <v>102071200</v>
      </c>
      <c r="H653" s="209">
        <v>1</v>
      </c>
      <c r="I653" s="209">
        <v>0</v>
      </c>
      <c r="J653" s="209">
        <v>0</v>
      </c>
      <c r="K653" s="209"/>
      <c r="L653" s="209">
        <v>1</v>
      </c>
      <c r="M653" s="209">
        <v>1</v>
      </c>
      <c r="N653" s="209" t="str">
        <f t="shared" si="1592"/>
        <v>10207120,1</v>
      </c>
      <c r="O653" s="209">
        <v>0</v>
      </c>
      <c r="P653" s="209">
        <v>-1</v>
      </c>
      <c r="Q653" s="561">
        <f>VLOOKUP(E653,Sheet3!$C:$AP,40,0)*10+IF(B653=1,0,0)+IF(B653=2,1,0)+IF(B653=3,2,0)+IF(B653=4,3,0)</f>
        <v>10207120</v>
      </c>
      <c r="R653" s="561" t="str">
        <f t="shared" si="1610"/>
        <v>,1</v>
      </c>
      <c r="S653" s="561" t="str">
        <f t="shared" si="1585"/>
        <v/>
      </c>
      <c r="T653" s="561" t="str">
        <f t="shared" si="1586"/>
        <v/>
      </c>
      <c r="U653" s="561" t="str">
        <f t="shared" si="1587"/>
        <v/>
      </c>
      <c r="V653" s="561" t="str">
        <f t="shared" si="1588"/>
        <v/>
      </c>
    </row>
    <row r="654" spans="1:22" x14ac:dyDescent="0.25">
      <c r="A654" s="561">
        <v>1</v>
      </c>
      <c r="B654" s="561">
        <v>1</v>
      </c>
      <c r="C654" s="561" t="str">
        <f t="shared" si="1583"/>
        <v>槎枒寻梅凭栏叹1</v>
      </c>
      <c r="D654" s="209" t="s">
        <v>1059</v>
      </c>
      <c r="E654" s="640" t="s">
        <v>1072</v>
      </c>
      <c r="F654" s="209" t="s">
        <v>1631</v>
      </c>
      <c r="G654" s="209">
        <f>VLOOKUP(E654,Sheet3!$C:$AP,40,0)*100+IF(A654=1,0,0)+IF(A654=2,1,0)+IF(A654=3,2,0)+IF(A654=4,3,0)</f>
        <v>102071300</v>
      </c>
      <c r="H654" s="209">
        <v>1</v>
      </c>
      <c r="I654" s="209">
        <v>0</v>
      </c>
      <c r="J654" s="209">
        <v>0</v>
      </c>
      <c r="K654" s="209"/>
      <c r="L654" s="209">
        <v>1</v>
      </c>
      <c r="M654" s="209">
        <v>1</v>
      </c>
      <c r="N654" s="209" t="str">
        <f t="shared" si="1592"/>
        <v>10207130,1</v>
      </c>
      <c r="O654" s="209">
        <v>0</v>
      </c>
      <c r="P654" s="209">
        <v>-1</v>
      </c>
      <c r="Q654" s="561">
        <f>VLOOKUP(E654,Sheet3!$C:$AP,40,0)*10+IF(B654=1,0,0)+IF(B654=2,1,0)+IF(B654=3,2,0)+IF(B654=4,3,0)</f>
        <v>10207130</v>
      </c>
      <c r="R654" s="561" t="str">
        <f t="shared" si="1610"/>
        <v>,1</v>
      </c>
      <c r="S654" s="561" t="str">
        <f t="shared" si="1585"/>
        <v/>
      </c>
      <c r="T654" s="561" t="str">
        <f t="shared" si="1586"/>
        <v/>
      </c>
      <c r="U654" s="561" t="str">
        <f t="shared" si="1587"/>
        <v/>
      </c>
      <c r="V654" s="561" t="str">
        <f t="shared" si="1588"/>
        <v/>
      </c>
    </row>
    <row r="655" spans="1:22" x14ac:dyDescent="0.25">
      <c r="A655" s="561">
        <v>1</v>
      </c>
      <c r="B655" s="561">
        <v>1</v>
      </c>
      <c r="C655" s="561" t="str">
        <f t="shared" si="1570"/>
        <v>斩铁无锋卷气贯千膂1</v>
      </c>
      <c r="D655" s="701" t="s">
        <v>421</v>
      </c>
      <c r="E655" s="606" t="s">
        <v>422</v>
      </c>
      <c r="F655" s="606" t="s">
        <v>1632</v>
      </c>
      <c r="G655" s="606">
        <f>VLOOKUP(E655,Sheet3!$C:$AP,40,0)*100+IF(A655=1,0,0)+IF(A655=2,1,0)+IF(A655=3,2,0)+IF(A655=4,3,0)</f>
        <v>103010200</v>
      </c>
      <c r="H655" s="606">
        <v>8</v>
      </c>
      <c r="I655" s="606">
        <v>1</v>
      </c>
      <c r="J655" s="606">
        <v>1030103</v>
      </c>
      <c r="K655" s="606"/>
      <c r="L655" s="606">
        <v>1</v>
      </c>
      <c r="M655" s="606">
        <v>1</v>
      </c>
      <c r="N655" s="606" t="str">
        <f t="shared" ref="N655:N656" si="1611">Q655&amp;R655&amp;S655&amp;T655&amp;U655&amp;V655</f>
        <v>10301020,1</v>
      </c>
      <c r="O655" s="606">
        <v>0</v>
      </c>
      <c r="P655" s="606">
        <v>-1</v>
      </c>
      <c r="Q655" s="561">
        <f>VLOOKUP(E655,Sheet3!$C:$AP,40,0)*10+IF(B655=1,0,0)+IF(B655=2,1,0)+IF(B655=3,2,0)+IF(B655=4,3,0)</f>
        <v>10301020</v>
      </c>
      <c r="R655" s="561" t="str">
        <f t="shared" ref="R655" si="1612">IF(H655=8,",1","")</f>
        <v>,1</v>
      </c>
      <c r="S655" s="561" t="str">
        <f t="shared" si="1572"/>
        <v/>
      </c>
      <c r="T655" s="561" t="str">
        <f t="shared" si="1546"/>
        <v/>
      </c>
      <c r="U655" s="561" t="str">
        <f t="shared" si="1573"/>
        <v/>
      </c>
      <c r="V655" s="561" t="str">
        <f t="shared" si="1574"/>
        <v/>
      </c>
    </row>
    <row r="656" spans="1:22" x14ac:dyDescent="0.25">
      <c r="A656" s="561">
        <v>1</v>
      </c>
      <c r="B656" s="561">
        <v>1</v>
      </c>
      <c r="C656" s="561" t="str">
        <f t="shared" si="1570"/>
        <v>斩铁无锋卷回锋逆浪1</v>
      </c>
      <c r="D656" s="701" t="s">
        <v>421</v>
      </c>
      <c r="E656" s="606" t="s">
        <v>423</v>
      </c>
      <c r="F656" s="606" t="s">
        <v>1633</v>
      </c>
      <c r="G656" s="606">
        <f>VLOOKUP(E656,Sheet3!$C:$AP,40,0)*100+IF(A656=1,0,0)+IF(A656=2,1,0)+IF(A656=3,2,0)+IF(A656=4,3,0)</f>
        <v>103010400</v>
      </c>
      <c r="H656" s="606">
        <v>9</v>
      </c>
      <c r="I656" s="606">
        <v>1</v>
      </c>
      <c r="J656" s="606">
        <v>4</v>
      </c>
      <c r="K656" s="606"/>
      <c r="L656" s="606">
        <v>1</v>
      </c>
      <c r="M656" s="606">
        <v>1</v>
      </c>
      <c r="N656" s="606" t="str">
        <f t="shared" si="1611"/>
        <v>10301040,1</v>
      </c>
      <c r="O656" s="606">
        <v>0</v>
      </c>
      <c r="P656" s="606">
        <v>-1</v>
      </c>
      <c r="Q656" s="561">
        <f>VLOOKUP(E656,Sheet3!$C:$AP,40,0)*10+IF(B656=1,0,0)+IF(B656=2,1,0)+IF(B656=3,2,0)+IF(B656=4,3,0)</f>
        <v>10301040</v>
      </c>
      <c r="R656" s="561" t="str">
        <f>IF(H656=9,",1","")</f>
        <v>,1</v>
      </c>
      <c r="S656" s="561" t="str">
        <f t="shared" si="1572"/>
        <v/>
      </c>
      <c r="T656" s="561" t="str">
        <f t="shared" si="1546"/>
        <v/>
      </c>
      <c r="U656" s="561" t="str">
        <f t="shared" si="1573"/>
        <v/>
      </c>
      <c r="V656" s="561" t="str">
        <f t="shared" si="1574"/>
        <v/>
      </c>
    </row>
    <row r="657" spans="1:22" x14ac:dyDescent="0.25">
      <c r="A657" s="561">
        <v>1</v>
      </c>
      <c r="B657" s="561">
        <v>1</v>
      </c>
      <c r="C657" s="561" t="str">
        <f t="shared" ref="C657" si="1613">D657&amp;E657&amp;A657</f>
        <v>斩铁无锋卷破锋浪1</v>
      </c>
      <c r="D657" s="701" t="s">
        <v>421</v>
      </c>
      <c r="E657" s="606" t="s">
        <v>424</v>
      </c>
      <c r="F657" s="606" t="s">
        <v>1632</v>
      </c>
      <c r="G657" s="606">
        <f>VLOOKUP(E657,Sheet3!$C:$AP,40,0)*100+IF(A657=1,0,0)+IF(A657=2,1,0)+IF(A657=3,2,0)+IF(A657=4,3,0)</f>
        <v>103010600</v>
      </c>
      <c r="H657" s="606">
        <v>8</v>
      </c>
      <c r="I657" s="606">
        <v>1</v>
      </c>
      <c r="J657" s="606">
        <v>1030101</v>
      </c>
      <c r="K657" s="606"/>
      <c r="L657" s="606">
        <v>1</v>
      </c>
      <c r="M657" s="606">
        <v>1</v>
      </c>
      <c r="N657" s="606" t="str">
        <f t="shared" ref="N657" si="1614">Q657&amp;R657&amp;S657&amp;T657&amp;U657&amp;V657</f>
        <v>10301060,1</v>
      </c>
      <c r="O657" s="606">
        <v>0</v>
      </c>
      <c r="P657" s="606">
        <v>-1</v>
      </c>
      <c r="Q657" s="561">
        <f>VLOOKUP(E657,Sheet3!$C:$AP,40,0)*10+IF(B657=1,0,0)+IF(B657=2,1,0)+IF(B657=3,2,0)+IF(B657=4,3,0)</f>
        <v>10301060</v>
      </c>
      <c r="R657" s="561" t="str">
        <f t="shared" ref="R657" si="1615">IF(H657=8,",1","")</f>
        <v>,1</v>
      </c>
      <c r="S657" s="561" t="str">
        <f t="shared" ref="S657" si="1616">IF(AND(H657=2,I657=1,J657="hp",L657=1,M657=2),",-1","")</f>
        <v/>
      </c>
      <c r="T657" s="561" t="str">
        <f t="shared" ref="T657" si="1617">IF(AND(H657=2,I657=1,J657="hp",L657=1,M657=1),",(最大气血-hp)/最大气血*100","")</f>
        <v/>
      </c>
      <c r="U657" s="561" t="str">
        <f t="shared" ref="U657" si="1618">IF(AND(H657=2,I657=1,J657="hp,(hp/气血值)&lt;=0.2",L657=1,M657=3),"气血值*1006","")</f>
        <v/>
      </c>
      <c r="V657" s="561" t="str">
        <f t="shared" ref="V657" si="1619">IF(AND(H657=1,I657=0,J657=0,L657=1,M657=3),"-(hp*0.1)","")</f>
        <v/>
      </c>
    </row>
    <row r="658" spans="1:22" x14ac:dyDescent="0.25">
      <c r="A658" s="561">
        <v>1</v>
      </c>
      <c r="B658" s="561">
        <v>1</v>
      </c>
      <c r="C658" s="561" t="str">
        <f t="shared" ref="C658" si="1620">D658&amp;E658&amp;A658</f>
        <v>斩铁无锋卷无不摧1</v>
      </c>
      <c r="D658" s="701" t="s">
        <v>421</v>
      </c>
      <c r="E658" s="606" t="s">
        <v>425</v>
      </c>
      <c r="F658" s="606" t="s">
        <v>1634</v>
      </c>
      <c r="G658" s="606">
        <f>VLOOKUP(E658,Sheet3!$C:$AP,40,0)*100+IF(A658=1,0,0)+IF(A658=2,1,0)+IF(A658=3,2,0)+IF(A658=4,3,0)</f>
        <v>103010700</v>
      </c>
      <c r="H658" s="606">
        <v>3</v>
      </c>
      <c r="I658" s="606">
        <v>1</v>
      </c>
      <c r="J658" s="606" t="s">
        <v>1635</v>
      </c>
      <c r="K658" s="606" t="s">
        <v>1636</v>
      </c>
      <c r="L658" s="606">
        <v>1</v>
      </c>
      <c r="M658" s="606">
        <v>1</v>
      </c>
      <c r="N658" s="606" t="str">
        <f t="shared" ref="N658" si="1621">Q658&amp;R658&amp;S658&amp;T658&amp;U658&amp;V658</f>
        <v>10301070,1</v>
      </c>
      <c r="O658" s="606">
        <v>0</v>
      </c>
      <c r="P658" s="606">
        <v>-1</v>
      </c>
      <c r="Q658" s="561">
        <f>VLOOKUP(E658,Sheet3!$C:$AP,40,0)*10+IF(B658=1,0,0)+IF(B658=2,1,0)+IF(B658=3,2,0)+IF(B658=4,3,0)</f>
        <v>10301070</v>
      </c>
      <c r="R658" s="561" t="str">
        <f>IF(H658=3,",1","")</f>
        <v>,1</v>
      </c>
      <c r="S658" s="561" t="str">
        <f t="shared" ref="S658" si="1622">IF(AND(H658=2,I658=1,J658="hp",L658=1,M658=2),",-1","")</f>
        <v/>
      </c>
      <c r="T658" s="561" t="str">
        <f t="shared" ref="T658" si="1623">IF(AND(H658=2,I658=1,J658="hp",L658=1,M658=1),",(最大气血-hp)/最大气血*100","")</f>
        <v/>
      </c>
      <c r="U658" s="561" t="str">
        <f t="shared" ref="U658" si="1624">IF(AND(H658=2,I658=1,J658="hp,(hp/气血值)&lt;=0.2",L658=1,M658=3),"气血值*1006","")</f>
        <v/>
      </c>
      <c r="V658" s="561" t="str">
        <f t="shared" ref="V658" si="1625">IF(AND(H658=1,I658=0,J658=0,L658=1,M658=3),"-(hp*0.1)","")</f>
        <v/>
      </c>
    </row>
    <row r="659" spans="1:22" x14ac:dyDescent="0.25">
      <c r="A659" s="561">
        <v>1</v>
      </c>
      <c r="B659" s="561">
        <v>1</v>
      </c>
      <c r="C659" s="561" t="str">
        <f t="shared" ref="C659" si="1626">D659&amp;E659&amp;A659</f>
        <v>斩铁无锋卷斩铁气1</v>
      </c>
      <c r="D659" s="701" t="s">
        <v>421</v>
      </c>
      <c r="E659" s="606" t="s">
        <v>426</v>
      </c>
      <c r="F659" s="606" t="s">
        <v>1637</v>
      </c>
      <c r="G659" s="606">
        <f>VLOOKUP(E659,Sheet3!$C:$AP,40,0)*100+IF(A659=1,0,0)+IF(A659=2,1,0)+IF(A659=3,2,0)+IF(A659=4,3,0)</f>
        <v>103010800</v>
      </c>
      <c r="H659" s="606">
        <v>8</v>
      </c>
      <c r="I659" s="606">
        <v>1</v>
      </c>
      <c r="J659" s="606">
        <v>1030101</v>
      </c>
      <c r="K659" s="606"/>
      <c r="L659" s="606">
        <v>1</v>
      </c>
      <c r="M659" s="606">
        <v>1</v>
      </c>
      <c r="N659" s="606" t="str">
        <f t="shared" ref="N659" si="1627">Q659&amp;R659&amp;S659&amp;T659&amp;U659&amp;V659</f>
        <v>10301080,1</v>
      </c>
      <c r="O659" s="606">
        <v>0</v>
      </c>
      <c r="P659" s="606">
        <v>-1</v>
      </c>
      <c r="Q659" s="561">
        <f>VLOOKUP(E659,Sheet3!$C:$AP,40,0)*10+IF(B659=1,0,0)+IF(B659=2,1,0)+IF(B659=3,2,0)+IF(B659=4,3,0)</f>
        <v>10301080</v>
      </c>
      <c r="R659" s="561" t="str">
        <f t="shared" ref="R659" si="1628">IF(H659=8,",1","")</f>
        <v>,1</v>
      </c>
      <c r="S659" s="561" t="str">
        <f t="shared" ref="S659" si="1629">IF(AND(H659=2,I659=1,J659="hp",L659=1,M659=2),",-1","")</f>
        <v/>
      </c>
      <c r="T659" s="561" t="str">
        <f t="shared" ref="T659" si="1630">IF(AND(H659=2,I659=1,J659="hp",L659=1,M659=1),",(最大气血-hp)/最大气血*100","")</f>
        <v/>
      </c>
      <c r="U659" s="561" t="str">
        <f t="shared" ref="U659" si="1631">IF(AND(H659=2,I659=1,J659="hp,(hp/气血值)&lt;=0.2",L659=1,M659=3),"气血值*1006","")</f>
        <v/>
      </c>
      <c r="V659" s="561" t="str">
        <f t="shared" ref="V659" si="1632">IF(AND(H659=1,I659=0,J659=0,L659=1,M659=3),"-(hp*0.1)","")</f>
        <v/>
      </c>
    </row>
    <row r="660" spans="1:22" x14ac:dyDescent="0.25">
      <c r="A660" s="561">
        <v>2</v>
      </c>
      <c r="B660" s="561">
        <v>2</v>
      </c>
      <c r="C660" s="561" t="str">
        <f t="shared" ref="C660" si="1633">D660&amp;E660&amp;A660</f>
        <v>斩铁无锋卷斩铁气2</v>
      </c>
      <c r="D660" s="701" t="s">
        <v>421</v>
      </c>
      <c r="E660" s="606" t="s">
        <v>426</v>
      </c>
      <c r="F660" s="606" t="s">
        <v>1632</v>
      </c>
      <c r="G660" s="606">
        <f>VLOOKUP(E660,Sheet3!$C:$AP,40,0)*100+IF(A660=1,0,0)+IF(A660=2,1,0)+IF(A660=3,2,0)+IF(A660=4,3,0)</f>
        <v>103010801</v>
      </c>
      <c r="H660" s="606">
        <v>8</v>
      </c>
      <c r="I660" s="606">
        <v>1</v>
      </c>
      <c r="J660" s="606">
        <v>1030105</v>
      </c>
      <c r="K660" s="606" t="s">
        <v>1638</v>
      </c>
      <c r="L660" s="606">
        <v>1</v>
      </c>
      <c r="M660" s="606">
        <v>1</v>
      </c>
      <c r="N660" s="606" t="str">
        <f t="shared" ref="N660" si="1634">Q660&amp;R660&amp;S660&amp;T660&amp;U660&amp;V660</f>
        <v>10301081,1</v>
      </c>
      <c r="O660" s="606">
        <v>0</v>
      </c>
      <c r="P660" s="606">
        <v>-1</v>
      </c>
      <c r="Q660" s="561">
        <f>VLOOKUP(E660,Sheet3!$C:$AP,40,0)*10+IF(B660=1,0,0)+IF(B660=2,1,0)+IF(B660=3,2,0)+IF(B660=4,3,0)</f>
        <v>10301081</v>
      </c>
      <c r="R660" s="561" t="str">
        <f t="shared" ref="R660" si="1635">IF(H660=8,",1","")</f>
        <v>,1</v>
      </c>
      <c r="S660" s="561" t="str">
        <f t="shared" ref="S660" si="1636">IF(AND(H660=2,I660=1,J660="hp",L660=1,M660=2),",-1","")</f>
        <v/>
      </c>
      <c r="T660" s="561" t="str">
        <f t="shared" ref="T660" si="1637">IF(AND(H660=2,I660=1,J660="hp",L660=1,M660=1),",(最大气血-hp)/最大气血*100","")</f>
        <v/>
      </c>
      <c r="U660" s="561" t="str">
        <f t="shared" ref="U660" si="1638">IF(AND(H660=2,I660=1,J660="hp,(hp/气血值)&lt;=0.2",L660=1,M660=3),"气血值*1006","")</f>
        <v/>
      </c>
      <c r="V660" s="561" t="str">
        <f t="shared" ref="V660" si="1639">IF(AND(H660=1,I660=0,J660=0,L660=1,M660=3),"-(hp*0.1)","")</f>
        <v/>
      </c>
    </row>
    <row r="661" spans="1:22" x14ac:dyDescent="0.25">
      <c r="A661" s="561">
        <v>1</v>
      </c>
      <c r="B661" s="561">
        <v>1</v>
      </c>
      <c r="C661" s="561" t="str">
        <f t="shared" ref="C661" si="1640">D661&amp;E661&amp;A661</f>
        <v>斩铁无锋卷千钧落1</v>
      </c>
      <c r="D661" s="701" t="s">
        <v>421</v>
      </c>
      <c r="E661" s="606" t="s">
        <v>427</v>
      </c>
      <c r="F661" s="606" t="s">
        <v>1632</v>
      </c>
      <c r="G661" s="606">
        <f>VLOOKUP(E661,Sheet3!$C:$AP,40,0)*100+IF(A661=1,0,0)+IF(A661=2,1,0)+IF(A661=3,2,0)+IF(A661=4,3,0)</f>
        <v>103010900</v>
      </c>
      <c r="H661" s="606">
        <v>3</v>
      </c>
      <c r="I661" s="606">
        <v>1</v>
      </c>
      <c r="J661" s="606" t="s">
        <v>1245</v>
      </c>
      <c r="K661" s="606" t="s">
        <v>1639</v>
      </c>
      <c r="L661" s="606">
        <v>1</v>
      </c>
      <c r="M661" s="606">
        <v>1</v>
      </c>
      <c r="N661" s="606" t="str">
        <f t="shared" ref="N661" si="1641">Q661&amp;R661&amp;S661&amp;T661&amp;U661&amp;V661</f>
        <v>10301090,1</v>
      </c>
      <c r="O661" s="606">
        <v>0</v>
      </c>
      <c r="P661" s="606">
        <v>-1</v>
      </c>
      <c r="Q661" s="561">
        <f>VLOOKUP(E661,Sheet3!$C:$AP,40,0)*10+IF(B661=1,0,0)+IF(B661=2,1,0)+IF(B661=3,2,0)+IF(B661=4,3,0)</f>
        <v>10301090</v>
      </c>
      <c r="R661" s="561" t="str">
        <f>IF(H661=3,",1","")</f>
        <v>,1</v>
      </c>
      <c r="S661" s="561" t="str">
        <f t="shared" ref="S661" si="1642">IF(AND(H661=2,I661=1,J661="hp",L661=1,M661=2),",-1","")</f>
        <v/>
      </c>
      <c r="T661" s="561" t="str">
        <f t="shared" ref="T661" si="1643">IF(AND(H661=2,I661=1,J661="hp",L661=1,M661=1),",(最大气血-hp)/最大气血*100","")</f>
        <v/>
      </c>
      <c r="U661" s="561" t="str">
        <f t="shared" ref="U661" si="1644">IF(AND(H661=2,I661=1,J661="hp,(hp/气血值)&lt;=0.2",L661=1,M661=3),"气血值*1006","")</f>
        <v/>
      </c>
      <c r="V661" s="561" t="str">
        <f t="shared" ref="V661" si="1645">IF(AND(H661=1,I661=0,J661=0,L661=1,M661=3),"-(hp*0.1)","")</f>
        <v/>
      </c>
    </row>
    <row r="662" spans="1:22" x14ac:dyDescent="0.25">
      <c r="A662" s="561">
        <v>1</v>
      </c>
      <c r="B662" s="561">
        <v>1</v>
      </c>
      <c r="C662" s="561" t="str">
        <f t="shared" ref="C662" si="1646">D662&amp;E662&amp;A662</f>
        <v>斩铁无锋卷无我无锋1</v>
      </c>
      <c r="D662" s="701" t="s">
        <v>421</v>
      </c>
      <c r="E662" s="606" t="s">
        <v>428</v>
      </c>
      <c r="F662" s="606" t="s">
        <v>1640</v>
      </c>
      <c r="G662" s="606">
        <f>VLOOKUP(E662,Sheet3!$C:$AP,40,0)*100+IF(A662=1,0,0)+IF(A662=2,1,0)+IF(A662=3,2,0)+IF(A662=4,3,0)</f>
        <v>103011000</v>
      </c>
      <c r="H662" s="606">
        <v>8</v>
      </c>
      <c r="I662" s="606">
        <v>1</v>
      </c>
      <c r="J662" s="606">
        <v>1030101</v>
      </c>
      <c r="K662" s="606"/>
      <c r="L662" s="606">
        <v>1</v>
      </c>
      <c r="M662" s="606">
        <v>1</v>
      </c>
      <c r="N662" s="606" t="str">
        <f t="shared" ref="N662" si="1647">Q662&amp;R662&amp;S662&amp;T662&amp;U662&amp;V662</f>
        <v>10301100,1</v>
      </c>
      <c r="O662" s="606">
        <v>0</v>
      </c>
      <c r="P662" s="606">
        <v>-1</v>
      </c>
      <c r="Q662" s="561">
        <f>VLOOKUP(E662,Sheet3!$C:$AP,40,0)*10+IF(B662=1,0,0)+IF(B662=2,1,0)+IF(B662=3,2,0)+IF(B662=4,3,0)</f>
        <v>10301100</v>
      </c>
      <c r="R662" s="561" t="str">
        <f t="shared" ref="R662" si="1648">IF(H662=8,",1","")</f>
        <v>,1</v>
      </c>
      <c r="S662" s="561" t="str">
        <f t="shared" ref="S662" si="1649">IF(AND(H662=2,I662=1,J662="hp",L662=1,M662=2),",-1","")</f>
        <v/>
      </c>
      <c r="T662" s="561" t="str">
        <f t="shared" ref="T662" si="1650">IF(AND(H662=2,I662=1,J662="hp",L662=1,M662=1),",(最大气血-hp)/最大气血*100","")</f>
        <v/>
      </c>
      <c r="U662" s="561" t="str">
        <f t="shared" ref="U662" si="1651">IF(AND(H662=2,I662=1,J662="hp,(hp/气血值)&lt;=0.2",L662=1,M662=3),"气血值*1006","")</f>
        <v/>
      </c>
      <c r="V662" s="561" t="str">
        <f t="shared" ref="V662" si="1652">IF(AND(H662=1,I662=0,J662=0,L662=1,M662=3),"-(hp*0.1)","")</f>
        <v/>
      </c>
    </row>
    <row r="663" spans="1:22" x14ac:dyDescent="0.25">
      <c r="A663" s="561">
        <v>2</v>
      </c>
      <c r="B663" s="561">
        <v>2</v>
      </c>
      <c r="C663" s="561" t="str">
        <f t="shared" ref="C663" si="1653">D663&amp;E663&amp;A663</f>
        <v>斩铁无锋卷无我无锋2</v>
      </c>
      <c r="D663" s="701" t="s">
        <v>421</v>
      </c>
      <c r="E663" s="606" t="s">
        <v>428</v>
      </c>
      <c r="F663" s="606" t="s">
        <v>1641</v>
      </c>
      <c r="G663" s="606">
        <f>VLOOKUP(E663,Sheet3!$C:$AP,40,0)*100+IF(A663=1,0,0)+IF(A663=2,1,0)+IF(A663=3,2,0)+IF(A663=4,3,0)</f>
        <v>103011001</v>
      </c>
      <c r="H663" s="606">
        <v>8</v>
      </c>
      <c r="I663" s="606">
        <v>1</v>
      </c>
      <c r="J663" s="606">
        <v>1030103</v>
      </c>
      <c r="K663" s="606"/>
      <c r="L663" s="606">
        <v>1</v>
      </c>
      <c r="M663" s="606">
        <v>1</v>
      </c>
      <c r="N663" s="606" t="str">
        <f t="shared" ref="N663" si="1654">Q663&amp;R663&amp;S663&amp;T663&amp;U663&amp;V663</f>
        <v>10301101,1</v>
      </c>
      <c r="O663" s="606">
        <v>0</v>
      </c>
      <c r="P663" s="606">
        <v>-1</v>
      </c>
      <c r="Q663" s="561">
        <f>VLOOKUP(E663,Sheet3!$C:$AP,40,0)*10+IF(B663=1,0,0)+IF(B663=2,1,0)+IF(B663=3,2,0)+IF(B663=4,3,0)</f>
        <v>10301101</v>
      </c>
      <c r="R663" s="561" t="str">
        <f t="shared" ref="R663:R664" si="1655">IF(H663=8,",1","")</f>
        <v>,1</v>
      </c>
      <c r="S663" s="561" t="str">
        <f t="shared" ref="S663" si="1656">IF(AND(H663=2,I663=1,J663="hp",L663=1,M663=2),",-1","")</f>
        <v/>
      </c>
      <c r="T663" s="561" t="str">
        <f t="shared" ref="T663" si="1657">IF(AND(H663=2,I663=1,J663="hp",L663=1,M663=1),",(最大气血-hp)/最大气血*100","")</f>
        <v/>
      </c>
      <c r="U663" s="561" t="str">
        <f t="shared" ref="U663" si="1658">IF(AND(H663=2,I663=1,J663="hp,(hp/气血值)&lt;=0.2",L663=1,M663=3),"气血值*1006","")</f>
        <v/>
      </c>
      <c r="V663" s="561" t="str">
        <f t="shared" ref="V663" si="1659">IF(AND(H663=1,I663=0,J663=0,L663=1,M663=3),"-(hp*0.1)","")</f>
        <v/>
      </c>
    </row>
    <row r="664" spans="1:22" x14ac:dyDescent="0.25">
      <c r="A664" s="561">
        <v>3</v>
      </c>
      <c r="B664" s="561">
        <v>3</v>
      </c>
      <c r="C664" s="561" t="str">
        <f t="shared" ref="C664:C672" si="1660">D664&amp;E664&amp;A664</f>
        <v>斩铁无锋卷无我无锋3</v>
      </c>
      <c r="D664" s="701" t="s">
        <v>421</v>
      </c>
      <c r="E664" s="606" t="s">
        <v>428</v>
      </c>
      <c r="F664" s="606" t="s">
        <v>1642</v>
      </c>
      <c r="G664" s="606">
        <f>VLOOKUP(E664,Sheet3!$C:$AP,40,0)*100+IF(A664=1,0,0)+IF(A664=2,1,0)+IF(A664=3,2,0)+IF(A664=4,3,0)</f>
        <v>103011002</v>
      </c>
      <c r="H664" s="606">
        <v>8</v>
      </c>
      <c r="I664" s="606">
        <v>1</v>
      </c>
      <c r="J664" s="606">
        <v>1030105</v>
      </c>
      <c r="K664" s="606"/>
      <c r="L664" s="606">
        <v>1</v>
      </c>
      <c r="M664" s="606">
        <v>1</v>
      </c>
      <c r="N664" s="606" t="str">
        <f t="shared" ref="N664:N673" si="1661">Q664&amp;R664&amp;S664&amp;T664&amp;U664&amp;V664</f>
        <v>10301102,1</v>
      </c>
      <c r="O664" s="606">
        <v>0</v>
      </c>
      <c r="P664" s="606">
        <v>-1</v>
      </c>
      <c r="Q664" s="561">
        <f>VLOOKUP(E664,Sheet3!$C:$AP,40,0)*10+IF(B664=1,0,0)+IF(B664=2,1,0)+IF(B664=3,2,0)+IF(B664=4,3,0)</f>
        <v>10301102</v>
      </c>
      <c r="R664" s="561" t="str">
        <f t="shared" si="1655"/>
        <v>,1</v>
      </c>
      <c r="S664" s="561" t="str">
        <f t="shared" ref="S664:S672" si="1662">IF(AND(H664=2,I664=1,J664="hp",L664=1,M664=2),",-1","")</f>
        <v/>
      </c>
      <c r="T664" s="561" t="str">
        <f t="shared" ref="T664:T672" si="1663">IF(AND(H664=2,I664=1,J664="hp",L664=1,M664=1),",(最大气血-hp)/最大气血*100","")</f>
        <v/>
      </c>
      <c r="U664" s="561" t="str">
        <f t="shared" ref="U664:U672" si="1664">IF(AND(H664=2,I664=1,J664="hp,(hp/气血值)&lt;=0.2",L664=1,M664=3),"气血值*1006","")</f>
        <v/>
      </c>
      <c r="V664" s="561" t="str">
        <f t="shared" ref="V664:V672" si="1665">IF(AND(H664=1,I664=0,J664=0,L664=1,M664=3),"-(hp*0.1)","")</f>
        <v/>
      </c>
    </row>
    <row r="665" spans="1:22" x14ac:dyDescent="0.25">
      <c r="A665" s="561">
        <v>1</v>
      </c>
      <c r="B665" s="561">
        <v>1</v>
      </c>
      <c r="C665" s="561" t="str">
        <f t="shared" si="1660"/>
        <v>斩铁无锋卷无前意1</v>
      </c>
      <c r="D665" s="665" t="str">
        <f>D664</f>
        <v>斩铁无锋卷</v>
      </c>
      <c r="E665" s="665" t="s">
        <v>429</v>
      </c>
      <c r="F665" s="665"/>
      <c r="G665" s="665">
        <f>VLOOKUP(E665,Sheet3!$C:$AP,40,0)*100+IF(A665=1,0,0)+IF(A665=2,1,0)+IF(A665=3,2,0)+IF(A665=4,3,0)</f>
        <v>103011100</v>
      </c>
      <c r="H665" s="665">
        <v>1</v>
      </c>
      <c r="I665" s="665">
        <v>0</v>
      </c>
      <c r="J665" s="665">
        <v>0</v>
      </c>
      <c r="K665" s="665"/>
      <c r="L665" s="665">
        <v>1</v>
      </c>
      <c r="M665" s="665">
        <v>1</v>
      </c>
      <c r="N665" s="665" t="str">
        <f t="shared" si="1661"/>
        <v>10301110,1</v>
      </c>
      <c r="O665" s="665">
        <v>0</v>
      </c>
      <c r="P665" s="665">
        <v>-1</v>
      </c>
      <c r="Q665" s="561">
        <f>VLOOKUP(E665,Sheet3!$C:$AP,40,0)*10+IF(B665=1,0,0)+IF(B665=2,1,0)+IF(B665=3,2,0)+IF(B665=4,3,0)</f>
        <v>10301110</v>
      </c>
      <c r="R665" s="561" t="str">
        <f t="shared" ref="R665" si="1666">IF(H665=1,",1","")</f>
        <v>,1</v>
      </c>
      <c r="S665" s="561" t="str">
        <f t="shared" si="1662"/>
        <v/>
      </c>
      <c r="T665" s="561" t="str">
        <f t="shared" si="1663"/>
        <v/>
      </c>
      <c r="U665" s="561" t="str">
        <f t="shared" si="1664"/>
        <v/>
      </c>
      <c r="V665" s="561" t="str">
        <f t="shared" si="1665"/>
        <v/>
      </c>
    </row>
    <row r="666" spans="1:22" x14ac:dyDescent="0.25">
      <c r="A666" s="561">
        <v>1</v>
      </c>
      <c r="B666" s="561">
        <v>1</v>
      </c>
      <c r="C666" s="561" t="str">
        <f t="shared" si="1660"/>
        <v>斩铁无锋卷锋锐不歇1</v>
      </c>
      <c r="D666" s="701" t="s">
        <v>421</v>
      </c>
      <c r="E666" s="606" t="s">
        <v>939</v>
      </c>
      <c r="F666" s="606" t="s">
        <v>1643</v>
      </c>
      <c r="G666" s="606">
        <f>VLOOKUP(E666,Sheet3!$C:$AP,40,0)*100+IF(A666=1,0,0)+IF(A666=2,1,0)+IF(A666=3,2,0)+IF(A666=4,3,0)</f>
        <v>103011200</v>
      </c>
      <c r="H666" s="606">
        <v>8</v>
      </c>
      <c r="I666" s="606">
        <v>1</v>
      </c>
      <c r="J666" s="606">
        <v>1030105</v>
      </c>
      <c r="K666" s="606"/>
      <c r="L666" s="606">
        <v>1</v>
      </c>
      <c r="M666" s="606">
        <v>1</v>
      </c>
      <c r="N666" s="606" t="str">
        <f t="shared" si="1661"/>
        <v>10301120,1</v>
      </c>
      <c r="O666" s="606">
        <v>0</v>
      </c>
      <c r="P666" s="606">
        <v>-1</v>
      </c>
      <c r="Q666" s="561">
        <f>VLOOKUP(E666,Sheet3!$C:$AP,40,0)*10+IF(B666=1,0,0)+IF(B666=2,1,0)+IF(B666=3,2,0)+IF(B666=4,3,0)</f>
        <v>10301120</v>
      </c>
      <c r="R666" s="561" t="str">
        <f t="shared" ref="R666:R668" si="1667">IF(H666=8,",1","")</f>
        <v>,1</v>
      </c>
      <c r="S666" s="561" t="str">
        <f t="shared" si="1662"/>
        <v/>
      </c>
      <c r="T666" s="561" t="str">
        <f t="shared" si="1663"/>
        <v/>
      </c>
      <c r="U666" s="561" t="str">
        <f t="shared" si="1664"/>
        <v/>
      </c>
      <c r="V666" s="561" t="str">
        <f t="shared" si="1665"/>
        <v/>
      </c>
    </row>
    <row r="667" spans="1:22" x14ac:dyDescent="0.25">
      <c r="A667" s="561">
        <v>1</v>
      </c>
      <c r="B667" s="561">
        <v>1</v>
      </c>
      <c r="C667" s="561" t="str">
        <f t="shared" ref="C667" si="1668">D667&amp;E667&amp;A667</f>
        <v>斩铁无锋卷狂浪饮歌1</v>
      </c>
      <c r="D667" s="701" t="s">
        <v>421</v>
      </c>
      <c r="E667" s="606" t="s">
        <v>940</v>
      </c>
      <c r="F667" s="606" t="s">
        <v>1644</v>
      </c>
      <c r="G667" s="606">
        <f>VLOOKUP(E667,Sheet3!$C:$AP,40,0)*100+IF(A667=1,0,0)+IF(A667=2,1,0)+IF(A667=3,2,0)+IF(A667=4,3,0)</f>
        <v>103011300</v>
      </c>
      <c r="H667" s="606">
        <v>8</v>
      </c>
      <c r="I667" s="606">
        <v>1</v>
      </c>
      <c r="J667" s="606">
        <v>1030101</v>
      </c>
      <c r="K667" s="606"/>
      <c r="L667" s="606">
        <v>1</v>
      </c>
      <c r="M667" s="606">
        <v>1</v>
      </c>
      <c r="N667" s="606" t="str">
        <f t="shared" ref="N667" si="1669">Q667&amp;R667&amp;S667&amp;T667&amp;U667&amp;V667</f>
        <v>10301130,1</v>
      </c>
      <c r="O667" s="606">
        <v>0</v>
      </c>
      <c r="P667" s="606">
        <v>-1</v>
      </c>
      <c r="Q667" s="561">
        <f>VLOOKUP(E667,Sheet3!$C:$AP,40,0)*10+IF(B667=1,0,0)+IF(B667=2,1,0)+IF(B667=3,2,0)+IF(B667=4,3,0)</f>
        <v>10301130</v>
      </c>
      <c r="R667" s="561" t="str">
        <f t="shared" si="1667"/>
        <v>,1</v>
      </c>
      <c r="S667" s="561" t="str">
        <f t="shared" ref="S667" si="1670">IF(AND(H667=2,I667=1,J667="hp",L667=1,M667=2),",-1","")</f>
        <v/>
      </c>
      <c r="T667" s="561" t="str">
        <f t="shared" ref="T667" si="1671">IF(AND(H667=2,I667=1,J667="hp",L667=1,M667=1),",(最大气血-hp)/最大气血*100","")</f>
        <v/>
      </c>
      <c r="U667" s="561" t="str">
        <f t="shared" ref="U667" si="1672">IF(AND(H667=2,I667=1,J667="hp,(hp/气血值)&lt;=0.2",L667=1,M667=3),"气血值*1006","")</f>
        <v/>
      </c>
      <c r="V667" s="561" t="str">
        <f t="shared" ref="V667" si="1673">IF(AND(H667=1,I667=0,J667=0,L667=1,M667=3),"-(hp*0.1)","")</f>
        <v/>
      </c>
    </row>
    <row r="668" spans="1:22" x14ac:dyDescent="0.25">
      <c r="A668" s="561">
        <v>1</v>
      </c>
      <c r="B668" s="561">
        <v>1</v>
      </c>
      <c r="C668" s="561" t="str">
        <f t="shared" si="1660"/>
        <v>醉君侯刀铭朔风叱1</v>
      </c>
      <c r="D668" s="729" t="s">
        <v>430</v>
      </c>
      <c r="E668" s="647" t="s">
        <v>431</v>
      </c>
      <c r="F668" s="647" t="s">
        <v>1645</v>
      </c>
      <c r="G668" s="647">
        <f>VLOOKUP(E668,Sheet3!$C:$AP,40,0)*100+IF(A668=1,0,0)+IF(A668=2,1,0)+IF(A668=3,2,0)+IF(A668=4,3,0)</f>
        <v>103020200</v>
      </c>
      <c r="H668" s="647">
        <v>8</v>
      </c>
      <c r="I668" s="647">
        <v>1</v>
      </c>
      <c r="J668" s="647">
        <v>1030203</v>
      </c>
      <c r="K668" s="647"/>
      <c r="L668" s="647">
        <v>1</v>
      </c>
      <c r="M668" s="647">
        <v>1</v>
      </c>
      <c r="N668" s="647" t="str">
        <f t="shared" si="1661"/>
        <v>10302020,1</v>
      </c>
      <c r="O668" s="647">
        <v>0</v>
      </c>
      <c r="P668" s="647">
        <v>-1</v>
      </c>
      <c r="Q668" s="561">
        <f>VLOOKUP(E668,Sheet3!$C:$AP,40,0)*10+IF(B668=1,0,0)+IF(B668=2,1,0)+IF(B668=3,2,0)+IF(B668=4,3,0)</f>
        <v>10302020</v>
      </c>
      <c r="R668" s="561" t="str">
        <f t="shared" si="1667"/>
        <v>,1</v>
      </c>
      <c r="S668" s="561" t="str">
        <f t="shared" si="1662"/>
        <v/>
      </c>
      <c r="T668" s="561" t="str">
        <f t="shared" si="1663"/>
        <v/>
      </c>
      <c r="U668" s="561" t="str">
        <f t="shared" si="1664"/>
        <v/>
      </c>
      <c r="V668" s="561" t="str">
        <f t="shared" si="1665"/>
        <v/>
      </c>
    </row>
    <row r="669" spans="1:22" x14ac:dyDescent="0.25">
      <c r="A669" s="561">
        <v>1</v>
      </c>
      <c r="B669" s="561">
        <v>1</v>
      </c>
      <c r="C669" s="561" t="str">
        <f t="shared" si="1660"/>
        <v>醉君侯刀铭笑胡虏1</v>
      </c>
      <c r="D669" s="729" t="s">
        <v>430</v>
      </c>
      <c r="E669" s="647" t="s">
        <v>432</v>
      </c>
      <c r="F669" s="647" t="s">
        <v>1646</v>
      </c>
      <c r="G669" s="647">
        <f>VLOOKUP(E669,Sheet3!$C:$AP,40,0)*100+IF(A669=1,0,0)+IF(A669=2,1,0)+IF(A669=3,2,0)+IF(A669=4,3,0)</f>
        <v>103020400</v>
      </c>
      <c r="H669" s="647">
        <v>1</v>
      </c>
      <c r="I669" s="647">
        <v>1</v>
      </c>
      <c r="J669" s="647">
        <v>0</v>
      </c>
      <c r="K669" s="647"/>
      <c r="L669" s="647">
        <v>1</v>
      </c>
      <c r="M669" s="647">
        <v>1</v>
      </c>
      <c r="N669" s="647" t="str">
        <f t="shared" si="1661"/>
        <v>10302040,1</v>
      </c>
      <c r="O669" s="647">
        <v>0</v>
      </c>
      <c r="P669" s="647">
        <v>-1</v>
      </c>
      <c r="Q669" s="561">
        <f>VLOOKUP(E669,Sheet3!$C:$AP,40,0)*10+IF(B669=1,0,0)+IF(B669=2,1,0)+IF(B669=3,2,0)+IF(B669=4,3,0)</f>
        <v>10302040</v>
      </c>
      <c r="R669" s="561" t="str">
        <f>IF(H669=1,",1","")</f>
        <v>,1</v>
      </c>
      <c r="S669" s="561" t="str">
        <f t="shared" si="1662"/>
        <v/>
      </c>
      <c r="T669" s="561" t="str">
        <f t="shared" si="1663"/>
        <v/>
      </c>
      <c r="U669" s="561" t="str">
        <f t="shared" si="1664"/>
        <v/>
      </c>
      <c r="V669" s="561" t="str">
        <f t="shared" si="1665"/>
        <v/>
      </c>
    </row>
    <row r="670" spans="1:22" x14ac:dyDescent="0.25">
      <c r="A670" s="561">
        <v>2</v>
      </c>
      <c r="B670" s="561">
        <v>2</v>
      </c>
      <c r="C670" s="561" t="str">
        <f t="shared" si="1660"/>
        <v>醉君侯刀铭笑胡虏2</v>
      </c>
      <c r="D670" s="729" t="s">
        <v>430</v>
      </c>
      <c r="E670" s="647" t="s">
        <v>432</v>
      </c>
      <c r="F670" s="647" t="s">
        <v>1646</v>
      </c>
      <c r="G670" s="647">
        <f>VLOOKUP(E670,Sheet3!$C:$AP,40,0)*100+IF(A670=1,0,0)+IF(A670=2,1,0)+IF(A670=3,2,0)+IF(A670=4,3,0)</f>
        <v>103020401</v>
      </c>
      <c r="H670" s="647">
        <v>1</v>
      </c>
      <c r="I670" s="647">
        <v>1</v>
      </c>
      <c r="J670" s="647">
        <v>0</v>
      </c>
      <c r="K670" s="647"/>
      <c r="L670" s="647">
        <v>1</v>
      </c>
      <c r="M670" s="647">
        <v>1</v>
      </c>
      <c r="N670" s="647" t="str">
        <f t="shared" si="1661"/>
        <v>10302041,1</v>
      </c>
      <c r="O670" s="647">
        <v>0</v>
      </c>
      <c r="P670" s="647">
        <v>-1</v>
      </c>
      <c r="Q670" s="561">
        <f>VLOOKUP(E670,Sheet3!$C:$AP,40,0)*10+IF(B670=1,0,0)+IF(B670=2,1,0)+IF(B670=3,2,0)+IF(B670=4,3,0)</f>
        <v>10302041</v>
      </c>
      <c r="R670" s="561" t="str">
        <f>IF(H670=1,",1","")</f>
        <v>,1</v>
      </c>
      <c r="S670" s="561" t="str">
        <f t="shared" si="1662"/>
        <v/>
      </c>
      <c r="T670" s="561" t="str">
        <f t="shared" si="1663"/>
        <v/>
      </c>
      <c r="U670" s="561" t="str">
        <f t="shared" si="1664"/>
        <v/>
      </c>
      <c r="V670" s="561" t="str">
        <f t="shared" si="1665"/>
        <v/>
      </c>
    </row>
    <row r="671" spans="1:22" x14ac:dyDescent="0.25">
      <c r="A671" s="561">
        <v>1</v>
      </c>
      <c r="B671" s="561">
        <v>1</v>
      </c>
      <c r="C671" s="561" t="str">
        <f t="shared" si="1660"/>
        <v>醉君侯刀铭樽中意1</v>
      </c>
      <c r="D671" s="729" t="s">
        <v>430</v>
      </c>
      <c r="E671" s="647" t="s">
        <v>433</v>
      </c>
      <c r="F671" s="647" t="s">
        <v>1647</v>
      </c>
      <c r="G671" s="647">
        <f>VLOOKUP(E671,Sheet3!$C:$AP,40,0)*100+IF(A671=1,0,0)+IF(A671=2,1,0)+IF(A671=3,2,0)+IF(A671=4,3,0)</f>
        <v>103020600</v>
      </c>
      <c r="H671" s="647">
        <v>6</v>
      </c>
      <c r="I671" s="647">
        <v>1</v>
      </c>
      <c r="J671" s="647">
        <v>10302020</v>
      </c>
      <c r="K671" s="647" t="s">
        <v>1648</v>
      </c>
      <c r="L671" s="647">
        <v>1</v>
      </c>
      <c r="M671" s="647">
        <v>1</v>
      </c>
      <c r="N671" s="647" t="str">
        <f t="shared" si="1661"/>
        <v>10302060,1</v>
      </c>
      <c r="O671" s="647">
        <v>0</v>
      </c>
      <c r="P671" s="647">
        <v>-1</v>
      </c>
      <c r="Q671" s="561">
        <f>VLOOKUP(E671,Sheet3!$C:$AP,40,0)*10+IF(B671=1,0,0)+IF(B671=2,1,0)+IF(B671=3,2,0)+IF(B671=4,3,0)</f>
        <v>10302060</v>
      </c>
      <c r="R671" s="561" t="str">
        <f>IF(H671=6,",1","")</f>
        <v>,1</v>
      </c>
      <c r="S671" s="561" t="str">
        <f t="shared" si="1662"/>
        <v/>
      </c>
      <c r="T671" s="561" t="str">
        <f t="shared" si="1663"/>
        <v/>
      </c>
      <c r="U671" s="561" t="str">
        <f t="shared" si="1664"/>
        <v/>
      </c>
      <c r="V671" s="561" t="str">
        <f t="shared" si="1665"/>
        <v/>
      </c>
    </row>
    <row r="672" spans="1:22" x14ac:dyDescent="0.25">
      <c r="A672" s="561">
        <v>2</v>
      </c>
      <c r="B672" s="561">
        <v>2</v>
      </c>
      <c r="C672" s="561" t="str">
        <f t="shared" si="1660"/>
        <v>醉君侯刀铭樽中意2</v>
      </c>
      <c r="D672" s="729" t="s">
        <v>430</v>
      </c>
      <c r="E672" s="647" t="s">
        <v>433</v>
      </c>
      <c r="F672" s="647" t="s">
        <v>1649</v>
      </c>
      <c r="G672" s="647">
        <f>VLOOKUP(E672,Sheet3!$C:$AP,40,0)*100+IF(A672=1,0,0)+IF(A672=2,1,0)+IF(A672=3,2,0)+IF(A672=4,3,0)</f>
        <v>103020601</v>
      </c>
      <c r="H672" s="647">
        <v>8</v>
      </c>
      <c r="I672" s="647">
        <v>1</v>
      </c>
      <c r="J672" s="647">
        <v>1030205</v>
      </c>
      <c r="K672" s="647" t="s">
        <v>1650</v>
      </c>
      <c r="L672" s="647">
        <v>1</v>
      </c>
      <c r="M672" s="647">
        <v>1</v>
      </c>
      <c r="N672" s="647" t="str">
        <f t="shared" si="1661"/>
        <v>10302061,1</v>
      </c>
      <c r="O672" s="647">
        <v>0</v>
      </c>
      <c r="P672" s="647">
        <v>-1</v>
      </c>
      <c r="Q672" s="561">
        <f>VLOOKUP(E672,Sheet3!$C:$AP,40,0)*10+IF(B672=1,0,0)+IF(B672=2,1,0)+IF(B672=3,2,0)+IF(B672=4,3,0)</f>
        <v>10302061</v>
      </c>
      <c r="R672" s="561" t="str">
        <f t="shared" ref="R672:R678" si="1674">IF(H672=8,",1","")</f>
        <v>,1</v>
      </c>
      <c r="S672" s="561" t="str">
        <f t="shared" si="1662"/>
        <v/>
      </c>
      <c r="T672" s="561" t="str">
        <f t="shared" si="1663"/>
        <v/>
      </c>
      <c r="U672" s="561" t="str">
        <f t="shared" si="1664"/>
        <v/>
      </c>
      <c r="V672" s="561" t="str">
        <f t="shared" si="1665"/>
        <v/>
      </c>
    </row>
    <row r="673" spans="1:22" x14ac:dyDescent="0.25">
      <c r="A673" s="561">
        <v>1</v>
      </c>
      <c r="B673" s="561">
        <v>1</v>
      </c>
      <c r="C673" s="561" t="str">
        <f t="shared" ref="C673:C679" si="1675">D673&amp;E673&amp;A673</f>
        <v>醉君侯刀铭归无计1</v>
      </c>
      <c r="D673" s="729" t="s">
        <v>430</v>
      </c>
      <c r="E673" s="647" t="s">
        <v>434</v>
      </c>
      <c r="F673" s="647" t="s">
        <v>1651</v>
      </c>
      <c r="G673" s="647">
        <f>VLOOKUP(E673,Sheet3!$C:$AP,40,0)*100+IF(A673=1,0,0)+IF(A673=2,1,0)+IF(A673=3,2,0)+IF(A673=4,3,0)</f>
        <v>103020700</v>
      </c>
      <c r="H673" s="647">
        <v>3</v>
      </c>
      <c r="I673" s="647">
        <v>1</v>
      </c>
      <c r="J673" s="647" t="s">
        <v>1245</v>
      </c>
      <c r="K673" s="647" t="s">
        <v>1493</v>
      </c>
      <c r="L673" s="647">
        <v>2</v>
      </c>
      <c r="M673" s="647">
        <v>1</v>
      </c>
      <c r="N673" s="647" t="str">
        <f t="shared" si="1661"/>
        <v>10302070,1</v>
      </c>
      <c r="O673" s="647">
        <v>0</v>
      </c>
      <c r="P673" s="647">
        <v>-1</v>
      </c>
      <c r="Q673" s="561">
        <f>VLOOKUP(E673,Sheet3!$C:$AP,40,0)*10+IF(B673=1,0,0)+IF(B673=2,1,0)+IF(B673=3,2,0)+IF(B673=4,3,0)</f>
        <v>10302070</v>
      </c>
      <c r="R673" s="561" t="str">
        <f t="shared" ref="R673:R674" si="1676">IF(H673=3,",1","")</f>
        <v>,1</v>
      </c>
      <c r="S673" s="561" t="str">
        <f t="shared" ref="S673:S679" si="1677">IF(AND(H673=2,I673=1,J673="hp",L673=1,M673=2),",-1","")</f>
        <v/>
      </c>
      <c r="T673" s="561" t="str">
        <f t="shared" ref="T673:T679" si="1678">IF(AND(H673=2,I673=1,J673="hp",L673=1,M673=1),",(最大气血-hp)/最大气血*100","")</f>
        <v/>
      </c>
      <c r="U673" s="561" t="str">
        <f t="shared" ref="U673:U679" si="1679">IF(AND(H673=2,I673=1,J673="hp,(hp/气血值)&lt;=0.2",L673=1,M673=3),"气血值*1006","")</f>
        <v/>
      </c>
      <c r="V673" s="561" t="str">
        <f t="shared" ref="V673:V679" si="1680">IF(AND(H673=1,I673=0,J673=0,L673=1,M673=3),"-(hp*0.1)","")</f>
        <v/>
      </c>
    </row>
    <row r="674" spans="1:22" x14ac:dyDescent="0.25">
      <c r="A674" s="561">
        <v>1</v>
      </c>
      <c r="B674" s="561">
        <v>1</v>
      </c>
      <c r="C674" s="561" t="str">
        <f t="shared" si="1675"/>
        <v>醉君侯刀铭出汉塞1</v>
      </c>
      <c r="D674" s="729" t="s">
        <v>430</v>
      </c>
      <c r="E674" s="647" t="s">
        <v>435</v>
      </c>
      <c r="F674" s="647" t="s">
        <v>1652</v>
      </c>
      <c r="G674" s="647">
        <f>VLOOKUP(E674,Sheet3!$C:$AP,40,0)*100+IF(A674=1,0,0)+IF(A674=2,1,0)+IF(A674=3,2,0)+IF(A674=4,3,0)</f>
        <v>103020800</v>
      </c>
      <c r="H674" s="647">
        <v>3</v>
      </c>
      <c r="I674" s="647">
        <v>1</v>
      </c>
      <c r="J674" s="647" t="s">
        <v>1152</v>
      </c>
      <c r="K674" s="647" t="s">
        <v>1493</v>
      </c>
      <c r="L674" s="647">
        <v>1</v>
      </c>
      <c r="M674" s="647">
        <v>21</v>
      </c>
      <c r="N674" s="732" t="s">
        <v>1653</v>
      </c>
      <c r="O674" s="647">
        <v>0</v>
      </c>
      <c r="P674" s="647">
        <v>-1</v>
      </c>
      <c r="Q674" s="561">
        <f>VLOOKUP(E674,Sheet3!$C:$AP,40,0)*10+IF(B674=1,0,0)+IF(B674=2,1,0)+IF(B674=3,2,0)+IF(B674=4,3,0)</f>
        <v>10302080</v>
      </c>
      <c r="R674" s="561" t="str">
        <f t="shared" si="1676"/>
        <v>,1</v>
      </c>
      <c r="S674" s="561" t="str">
        <f t="shared" si="1677"/>
        <v/>
      </c>
      <c r="T674" s="561" t="str">
        <f t="shared" si="1678"/>
        <v/>
      </c>
      <c r="U674" s="561" t="str">
        <f t="shared" si="1679"/>
        <v/>
      </c>
      <c r="V674" s="561" t="str">
        <f t="shared" si="1680"/>
        <v/>
      </c>
    </row>
    <row r="675" spans="1:22" x14ac:dyDescent="0.25">
      <c r="A675" s="561">
        <v>1</v>
      </c>
      <c r="B675" s="561">
        <v>1</v>
      </c>
      <c r="C675" s="561" t="str">
        <f t="shared" si="1675"/>
        <v>醉君侯刀铭归青冢1</v>
      </c>
      <c r="D675" s="729" t="s">
        <v>430</v>
      </c>
      <c r="E675" s="647" t="s">
        <v>436</v>
      </c>
      <c r="F675" s="647" t="s">
        <v>1654</v>
      </c>
      <c r="G675" s="647">
        <f>VLOOKUP(E675,Sheet3!$C:$AP,40,0)*100+IF(A675=1,0,0)+IF(A675=2,1,0)+IF(A675=3,2,0)+IF(A675=4,3,0)</f>
        <v>103020900</v>
      </c>
      <c r="H675" s="647">
        <v>8</v>
      </c>
      <c r="I675" s="647">
        <v>1</v>
      </c>
      <c r="J675" s="647">
        <v>1030203</v>
      </c>
      <c r="K675" s="647"/>
      <c r="L675" s="647">
        <v>1</v>
      </c>
      <c r="M675" s="647">
        <v>1</v>
      </c>
      <c r="N675" s="647" t="str">
        <f t="shared" ref="N675:N679" si="1681">Q675&amp;R675&amp;S675&amp;T675&amp;U675&amp;V675</f>
        <v>10302090,1</v>
      </c>
      <c r="O675" s="647">
        <v>0</v>
      </c>
      <c r="P675" s="647">
        <v>-1</v>
      </c>
      <c r="Q675" s="561">
        <f>VLOOKUP(E675,Sheet3!$C:$AP,40,0)*10+IF(B675=1,0,0)+IF(B675=2,1,0)+IF(B675=3,2,0)+IF(B675=4,3,0)</f>
        <v>10302090</v>
      </c>
      <c r="R675" s="561" t="str">
        <f t="shared" si="1674"/>
        <v>,1</v>
      </c>
      <c r="S675" s="561" t="str">
        <f t="shared" si="1677"/>
        <v/>
      </c>
      <c r="T675" s="561" t="str">
        <f t="shared" si="1678"/>
        <v/>
      </c>
      <c r="U675" s="561" t="str">
        <f t="shared" si="1679"/>
        <v/>
      </c>
      <c r="V675" s="561" t="str">
        <f t="shared" si="1680"/>
        <v/>
      </c>
    </row>
    <row r="676" spans="1:22" x14ac:dyDescent="0.25">
      <c r="A676" s="561">
        <v>1</v>
      </c>
      <c r="B676" s="561">
        <v>1</v>
      </c>
      <c r="C676" s="561" t="str">
        <f t="shared" si="1675"/>
        <v>醉君侯刀铭踏胡城1</v>
      </c>
      <c r="D676" s="729" t="s">
        <v>430</v>
      </c>
      <c r="E676" s="647" t="s">
        <v>437</v>
      </c>
      <c r="F676" s="647" t="s">
        <v>1655</v>
      </c>
      <c r="G676" s="647">
        <f>VLOOKUP(E676,Sheet3!$C:$AP,40,0)*100+IF(A676=1,0,0)+IF(A676=2,1,0)+IF(A676=3,2,0)+IF(A676=4,3,0)</f>
        <v>103021000</v>
      </c>
      <c r="H676" s="647">
        <v>8</v>
      </c>
      <c r="I676" s="647">
        <v>1</v>
      </c>
      <c r="J676" s="647">
        <v>1030203</v>
      </c>
      <c r="K676" s="647"/>
      <c r="L676" s="647">
        <v>1</v>
      </c>
      <c r="M676" s="647">
        <v>1</v>
      </c>
      <c r="N676" s="647" t="str">
        <f t="shared" si="1681"/>
        <v>10302100,1</v>
      </c>
      <c r="O676" s="647">
        <v>0</v>
      </c>
      <c r="P676" s="647">
        <v>-1</v>
      </c>
      <c r="Q676" s="561">
        <f>VLOOKUP(E676,Sheet3!$C:$AP,40,0)*10+IF(B676=1,0,0)+IF(B676=2,1,0)+IF(B676=3,2,0)+IF(B676=4,3,0)</f>
        <v>10302100</v>
      </c>
      <c r="R676" s="561" t="str">
        <f t="shared" si="1674"/>
        <v>,1</v>
      </c>
      <c r="S676" s="561" t="str">
        <f t="shared" si="1677"/>
        <v/>
      </c>
      <c r="T676" s="561" t="str">
        <f t="shared" si="1678"/>
        <v/>
      </c>
      <c r="U676" s="561" t="str">
        <f t="shared" si="1679"/>
        <v/>
      </c>
      <c r="V676" s="561" t="str">
        <f t="shared" si="1680"/>
        <v/>
      </c>
    </row>
    <row r="677" spans="1:22" x14ac:dyDescent="0.25">
      <c r="A677" s="561">
        <v>2</v>
      </c>
      <c r="B677" s="561">
        <v>2</v>
      </c>
      <c r="C677" s="561" t="str">
        <f t="shared" si="1675"/>
        <v>醉君侯刀铭踏胡城2</v>
      </c>
      <c r="D677" s="729" t="s">
        <v>430</v>
      </c>
      <c r="E677" s="647" t="s">
        <v>437</v>
      </c>
      <c r="F677" s="647" t="s">
        <v>1656</v>
      </c>
      <c r="G677" s="647">
        <f>VLOOKUP(E677,Sheet3!$C:$AP,40,0)*100+IF(A677=1,0,0)+IF(A677=2,1,0)+IF(A677=3,2,0)+IF(A677=4,3,0)</f>
        <v>103021001</v>
      </c>
      <c r="H677" s="647">
        <v>6</v>
      </c>
      <c r="I677" s="647">
        <v>1</v>
      </c>
      <c r="J677" s="647">
        <v>10302100</v>
      </c>
      <c r="K677" s="647"/>
      <c r="L677" s="647">
        <v>1</v>
      </c>
      <c r="M677" s="647">
        <v>1</v>
      </c>
      <c r="N677" s="647" t="str">
        <f t="shared" si="1681"/>
        <v>10302101,1</v>
      </c>
      <c r="O677" s="647">
        <v>0</v>
      </c>
      <c r="P677" s="647">
        <v>-1</v>
      </c>
      <c r="Q677" s="561">
        <f>VLOOKUP(E677,Sheet3!$C:$AP,40,0)*10+IF(B677=1,0,0)+IF(B677=2,1,0)+IF(B677=3,2,0)+IF(B677=4,3,0)</f>
        <v>10302101</v>
      </c>
      <c r="R677" s="561" t="str">
        <f>IF(H677=6,",1","")</f>
        <v>,1</v>
      </c>
      <c r="S677" s="561" t="str">
        <f t="shared" si="1677"/>
        <v/>
      </c>
      <c r="T677" s="561" t="str">
        <f t="shared" si="1678"/>
        <v/>
      </c>
      <c r="U677" s="561" t="str">
        <f t="shared" si="1679"/>
        <v/>
      </c>
      <c r="V677" s="561" t="str">
        <f t="shared" si="1680"/>
        <v/>
      </c>
    </row>
    <row r="678" spans="1:22" x14ac:dyDescent="0.25">
      <c r="A678" s="561">
        <v>3</v>
      </c>
      <c r="B678" s="561">
        <v>3</v>
      </c>
      <c r="C678" s="561" t="str">
        <f t="shared" si="1675"/>
        <v>醉君侯刀铭踏胡城3</v>
      </c>
      <c r="D678" s="729" t="s">
        <v>430</v>
      </c>
      <c r="E678" s="647" t="s">
        <v>437</v>
      </c>
      <c r="F678" s="647" t="s">
        <v>1649</v>
      </c>
      <c r="G678" s="647">
        <f>VLOOKUP(E678,Sheet3!$C:$AP,40,0)*100+IF(A678=1,0,0)+IF(A678=2,1,0)+IF(A678=3,2,0)+IF(A678=4,3,0)</f>
        <v>103021002</v>
      </c>
      <c r="H678" s="647">
        <v>8</v>
      </c>
      <c r="I678" s="647">
        <v>1</v>
      </c>
      <c r="J678" s="647">
        <v>1030205</v>
      </c>
      <c r="K678" s="647" t="s">
        <v>1657</v>
      </c>
      <c r="L678" s="647">
        <v>1</v>
      </c>
      <c r="M678" s="647">
        <v>1</v>
      </c>
      <c r="N678" s="647" t="str">
        <f t="shared" si="1681"/>
        <v>10302102,1</v>
      </c>
      <c r="O678" s="647">
        <v>0</v>
      </c>
      <c r="P678" s="647">
        <v>-1</v>
      </c>
      <c r="Q678" s="561">
        <f>VLOOKUP(E678,Sheet3!$C:$AP,40,0)*10+IF(B678=1,0,0)+IF(B678=2,1,0)+IF(B678=3,2,0)+IF(B678=4,3,0)</f>
        <v>10302102</v>
      </c>
      <c r="R678" s="561" t="str">
        <f t="shared" si="1674"/>
        <v>,1</v>
      </c>
      <c r="S678" s="561" t="str">
        <f t="shared" si="1677"/>
        <v/>
      </c>
      <c r="T678" s="561" t="str">
        <f t="shared" si="1678"/>
        <v/>
      </c>
      <c r="U678" s="561" t="str">
        <f t="shared" si="1679"/>
        <v/>
      </c>
      <c r="V678" s="561" t="str">
        <f t="shared" si="1680"/>
        <v/>
      </c>
    </row>
    <row r="679" spans="1:22" x14ac:dyDescent="0.25">
      <c r="A679" s="561">
        <v>1</v>
      </c>
      <c r="B679" s="561">
        <v>1</v>
      </c>
      <c r="C679" s="561" t="str">
        <f t="shared" si="1675"/>
        <v>醉君侯刀铭醉里狂歌1</v>
      </c>
      <c r="D679" s="729" t="s">
        <v>430</v>
      </c>
      <c r="E679" s="647" t="s">
        <v>438</v>
      </c>
      <c r="F679" s="647" t="s">
        <v>1658</v>
      </c>
      <c r="G679" s="647">
        <f>VLOOKUP(E679,Sheet3!$C:$AP,40,0)*100+IF(A679=1,0,0)+IF(A679=2,1,0)+IF(A679=3,2,0)+IF(A679=4,3,0)</f>
        <v>103021100</v>
      </c>
      <c r="H679" s="647">
        <v>1</v>
      </c>
      <c r="I679" s="647">
        <v>1</v>
      </c>
      <c r="J679" s="647">
        <v>0</v>
      </c>
      <c r="K679" s="647"/>
      <c r="L679" s="647">
        <v>1</v>
      </c>
      <c r="M679" s="647">
        <v>1</v>
      </c>
      <c r="N679" s="647" t="str">
        <f t="shared" si="1681"/>
        <v>10302110,1</v>
      </c>
      <c r="O679" s="647">
        <v>0</v>
      </c>
      <c r="P679" s="647">
        <v>-1</v>
      </c>
      <c r="Q679" s="561">
        <f>VLOOKUP(E679,Sheet3!$C:$AP,40,0)*10+IF(B679=1,0,0)+IF(B679=2,1,0)+IF(B679=3,2,0)+IF(B679=4,3,0)</f>
        <v>10302110</v>
      </c>
      <c r="R679" s="561" t="str">
        <f>IF(H679=1,",1","")</f>
        <v>,1</v>
      </c>
      <c r="S679" s="561" t="str">
        <f t="shared" si="1677"/>
        <v/>
      </c>
      <c r="T679" s="561" t="str">
        <f t="shared" si="1678"/>
        <v/>
      </c>
      <c r="U679" s="561" t="str">
        <f t="shared" si="1679"/>
        <v/>
      </c>
      <c r="V679" s="561" t="str">
        <f t="shared" si="1680"/>
        <v/>
      </c>
    </row>
    <row r="680" spans="1:22" x14ac:dyDescent="0.25">
      <c r="A680" s="561">
        <v>1</v>
      </c>
      <c r="B680" s="561">
        <v>1</v>
      </c>
      <c r="C680" s="561" t="str">
        <f t="shared" ref="C680" si="1682">D680&amp;E680&amp;A680</f>
        <v>醉君侯刀铭催城军1</v>
      </c>
      <c r="D680" s="729" t="s">
        <v>430</v>
      </c>
      <c r="E680" s="647" t="s">
        <v>941</v>
      </c>
      <c r="F680" s="647" t="s">
        <v>1659</v>
      </c>
      <c r="G680" s="647">
        <f>VLOOKUP(E680,Sheet3!$C:$AP,40,0)*100+IF(A680=1,0,0)+IF(A680=2,1,0)+IF(A680=3,2,0)+IF(A680=4,3,0)</f>
        <v>103021200</v>
      </c>
      <c r="H680" s="647">
        <v>8</v>
      </c>
      <c r="I680" s="647">
        <v>1</v>
      </c>
      <c r="J680" s="647">
        <v>1030205</v>
      </c>
      <c r="K680" s="647"/>
      <c r="L680" s="647">
        <v>1</v>
      </c>
      <c r="M680" s="647">
        <v>1</v>
      </c>
      <c r="N680" s="647" t="str">
        <f t="shared" ref="N680" si="1683">Q680&amp;R680&amp;S680&amp;T680&amp;U680&amp;V680</f>
        <v>10302120,1</v>
      </c>
      <c r="O680" s="647">
        <v>0</v>
      </c>
      <c r="P680" s="647">
        <v>-1</v>
      </c>
      <c r="Q680" s="561">
        <f>VLOOKUP(E680,Sheet3!$C:$AP,40,0)*10+IF(B680=1,0,0)+IF(B680=2,1,0)+IF(B680=3,2,0)+IF(B680=4,3,0)</f>
        <v>10302120</v>
      </c>
      <c r="R680" s="561" t="str">
        <f t="shared" ref="R680" si="1684">IF(H680=8,",1","")</f>
        <v>,1</v>
      </c>
      <c r="S680" s="561" t="str">
        <f t="shared" ref="S680" si="1685">IF(AND(H680=2,I680=1,J680="hp",L680=1,M680=2),",-1","")</f>
        <v/>
      </c>
      <c r="T680" s="561" t="str">
        <f t="shared" ref="T680" si="1686">IF(AND(H680=2,I680=1,J680="hp",L680=1,M680=1),",(最大气血-hp)/最大气血*100","")</f>
        <v/>
      </c>
      <c r="U680" s="561" t="str">
        <f t="shared" ref="U680" si="1687">IF(AND(H680=2,I680=1,J680="hp,(hp/气血值)&lt;=0.2",L680=1,M680=3),"气血值*1006","")</f>
        <v/>
      </c>
      <c r="V680" s="561" t="str">
        <f t="shared" ref="V680" si="1688">IF(AND(H680=1,I680=0,J680=0,L680=1,M680=3),"-(hp*0.1)","")</f>
        <v/>
      </c>
    </row>
    <row r="681" spans="1:22" x14ac:dyDescent="0.25">
      <c r="A681" s="561">
        <v>1</v>
      </c>
      <c r="B681" s="561">
        <v>1</v>
      </c>
      <c r="C681" s="561" t="str">
        <f t="shared" ref="C681:C682" si="1689">D681&amp;E681&amp;A681</f>
        <v>醉君侯刀铭故破楼兰1</v>
      </c>
      <c r="D681" s="729" t="s">
        <v>430</v>
      </c>
      <c r="E681" s="647" t="s">
        <v>942</v>
      </c>
      <c r="F681" s="647" t="s">
        <v>1660</v>
      </c>
      <c r="G681" s="647">
        <f>VLOOKUP(E681,Sheet3!$C:$AP,40,0)*100+IF(A681=1,0,0)+IF(A681=2,1,0)+IF(A681=3,2,0)+IF(A681=4,3,0)</f>
        <v>103021300</v>
      </c>
      <c r="H681" s="647">
        <v>3</v>
      </c>
      <c r="I681" s="647">
        <v>1</v>
      </c>
      <c r="J681" s="647" t="s">
        <v>1245</v>
      </c>
      <c r="K681" s="647" t="s">
        <v>1491</v>
      </c>
      <c r="L681" s="647">
        <v>2</v>
      </c>
      <c r="M681" s="647">
        <v>1</v>
      </c>
      <c r="N681" s="647" t="str">
        <f t="shared" ref="N681:N683" si="1690">Q681&amp;R681&amp;S681&amp;T681&amp;U681&amp;V681</f>
        <v>10302130,1</v>
      </c>
      <c r="O681" s="647">
        <v>0</v>
      </c>
      <c r="P681" s="647">
        <v>-1</v>
      </c>
      <c r="Q681" s="561">
        <f>VLOOKUP(E681,Sheet3!$C:$AP,40,0)*10+IF(B681=1,0,0)+IF(B681=2,1,0)+IF(B681=3,2,0)+IF(B681=4,3,0)</f>
        <v>10302130</v>
      </c>
      <c r="R681" s="561" t="str">
        <f>IF(H681=3,",1","")</f>
        <v>,1</v>
      </c>
      <c r="S681" s="561" t="str">
        <f t="shared" ref="S681:S682" si="1691">IF(AND(H681=2,I681=1,J681="hp",L681=1,M681=2),",-1","")</f>
        <v/>
      </c>
      <c r="T681" s="561" t="str">
        <f t="shared" ref="T681:T682" si="1692">IF(AND(H681=2,I681=1,J681="hp",L681=1,M681=1),",(最大气血-hp)/最大气血*100","")</f>
        <v/>
      </c>
      <c r="U681" s="561" t="str">
        <f t="shared" ref="U681:U682" si="1693">IF(AND(H681=2,I681=1,J681="hp,(hp/气血值)&lt;=0.2",L681=1,M681=3),"气血值*1006","")</f>
        <v/>
      </c>
      <c r="V681" s="561" t="str">
        <f t="shared" ref="V681:V682" si="1694">IF(AND(H681=1,I681=0,J681=0,L681=1,M681=3),"-(hp*0.1)","")</f>
        <v/>
      </c>
    </row>
    <row r="682" spans="1:22" x14ac:dyDescent="0.25">
      <c r="A682" s="561">
        <v>1</v>
      </c>
      <c r="B682" s="561">
        <v>1</v>
      </c>
      <c r="C682" s="561" t="str">
        <f t="shared" si="1689"/>
        <v>北顾枪法固边陲1</v>
      </c>
      <c r="D682" s="638" t="s">
        <v>439</v>
      </c>
      <c r="E682" s="638" t="s">
        <v>440</v>
      </c>
      <c r="F682" s="638" t="s">
        <v>1661</v>
      </c>
      <c r="G682" s="638">
        <f>VLOOKUP(E682,Sheet3!$C:$AP,40,0)*100+IF(A682=1,0,0)+IF(A682=2,1,0)+IF(A682=3,2,0)+IF(A682=4,3,0)</f>
        <v>104010200</v>
      </c>
      <c r="H682" s="638">
        <v>8</v>
      </c>
      <c r="I682" s="638">
        <v>1</v>
      </c>
      <c r="J682" s="638">
        <v>1040101</v>
      </c>
      <c r="K682" s="638"/>
      <c r="L682" s="638">
        <v>1</v>
      </c>
      <c r="M682" s="638">
        <v>1</v>
      </c>
      <c r="N682" s="638" t="str">
        <f t="shared" si="1690"/>
        <v>10401020,1</v>
      </c>
      <c r="O682" s="638">
        <v>0</v>
      </c>
      <c r="P682" s="638">
        <v>-1</v>
      </c>
      <c r="Q682" s="561">
        <f>VLOOKUP(E682,Sheet3!$C:$AP,40,0)*10+IF(B682=1,0,0)+IF(B682=2,1,0)+IF(B682=3,2,0)+IF(B682=4,3,0)</f>
        <v>10401020</v>
      </c>
      <c r="R682" s="561" t="str">
        <f t="shared" ref="R682:R687" si="1695">IF(H682=8,",1","")</f>
        <v>,1</v>
      </c>
      <c r="S682" s="561" t="str">
        <f t="shared" si="1691"/>
        <v/>
      </c>
      <c r="T682" s="561" t="str">
        <f t="shared" si="1692"/>
        <v/>
      </c>
      <c r="U682" s="561" t="str">
        <f t="shared" si="1693"/>
        <v/>
      </c>
      <c r="V682" s="561" t="str">
        <f t="shared" si="1694"/>
        <v/>
      </c>
    </row>
    <row r="683" spans="1:22" x14ac:dyDescent="0.25">
      <c r="A683" s="561">
        <v>1</v>
      </c>
      <c r="B683" s="561">
        <v>1</v>
      </c>
      <c r="C683" s="561" t="str">
        <f t="shared" ref="C683" si="1696">D683&amp;E683&amp;A683</f>
        <v>北顾枪法挑山阙1</v>
      </c>
      <c r="D683" s="638" t="s">
        <v>439</v>
      </c>
      <c r="E683" s="638" t="s">
        <v>441</v>
      </c>
      <c r="F683" s="638" t="s">
        <v>1662</v>
      </c>
      <c r="G683" s="638">
        <f>VLOOKUP(E683,Sheet3!$C:$AP,40,0)*100+IF(A683=1,0,0)+IF(A683=2,1,0)+IF(A683=3,2,0)+IF(A683=4,3,0)</f>
        <v>104010400</v>
      </c>
      <c r="H683" s="638">
        <v>1</v>
      </c>
      <c r="I683" s="638">
        <v>0</v>
      </c>
      <c r="J683" s="638">
        <v>0</v>
      </c>
      <c r="K683" s="638"/>
      <c r="L683" s="638">
        <v>1</v>
      </c>
      <c r="M683" s="638">
        <v>1</v>
      </c>
      <c r="N683" s="638" t="str">
        <f t="shared" si="1690"/>
        <v>10401040,1</v>
      </c>
      <c r="O683" s="638">
        <v>0</v>
      </c>
      <c r="P683" s="638">
        <v>-1</v>
      </c>
      <c r="Q683" s="561">
        <f>VLOOKUP(E683,Sheet3!$C:$AP,40,0)*10+IF(B683=1,0,0)+IF(B683=2,1,0)+IF(B683=3,2,0)+IF(B683=4,3,0)</f>
        <v>10401040</v>
      </c>
      <c r="R683" s="561" t="str">
        <f t="shared" ref="R683:R684" si="1697">IF(H683=1,",1","")</f>
        <v>,1</v>
      </c>
      <c r="S683" s="561" t="str">
        <f t="shared" ref="S683" si="1698">IF(AND(H683=2,I683=1,J683="hp",L683=1,M683=2),",-1","")</f>
        <v/>
      </c>
      <c r="T683" s="561" t="str">
        <f t="shared" ref="T683" si="1699">IF(AND(H683=2,I683=1,J683="hp",L683=1,M683=1),",(最大气血-hp)/最大气血*100","")</f>
        <v/>
      </c>
      <c r="U683" s="561" t="str">
        <f t="shared" ref="U683" si="1700">IF(AND(H683=2,I683=1,J683="hp,(hp/气血值)&lt;=0.2",L683=1,M683=3),"气血值*1006","")</f>
        <v/>
      </c>
      <c r="V683" s="561" t="str">
        <f t="shared" ref="V683" si="1701">IF(AND(H683=1,I683=0,J683=0,L683=1,M683=3),"-(hp*0.1)","")</f>
        <v/>
      </c>
    </row>
    <row r="684" spans="1:22" x14ac:dyDescent="0.25">
      <c r="A684" s="561">
        <v>1</v>
      </c>
      <c r="B684" s="561">
        <v>1</v>
      </c>
      <c r="C684" s="561" t="str">
        <f t="shared" ref="C684" si="1702">D684&amp;E684&amp;A684</f>
        <v>北顾枪法载催军1</v>
      </c>
      <c r="D684" s="638" t="s">
        <v>439</v>
      </c>
      <c r="E684" s="718" t="s">
        <v>442</v>
      </c>
      <c r="F684" s="638" t="s">
        <v>1663</v>
      </c>
      <c r="G684" s="638">
        <f>VLOOKUP(E684,Sheet3!$C:$AP,40,0)*100+IF(A684=1,0,0)+IF(A684=2,1,0)+IF(A684=3,2,0)+IF(A684=4,3,0)</f>
        <v>104010600</v>
      </c>
      <c r="H684" s="638">
        <v>1</v>
      </c>
      <c r="I684" s="638">
        <v>0</v>
      </c>
      <c r="J684" s="638">
        <v>0</v>
      </c>
      <c r="K684" s="638"/>
      <c r="L684" s="638">
        <v>1</v>
      </c>
      <c r="M684" s="638">
        <v>1</v>
      </c>
      <c r="N684" s="638" t="str">
        <f t="shared" ref="N684" si="1703">Q684&amp;R684&amp;S684&amp;T684&amp;U684&amp;V684</f>
        <v>10401060,1</v>
      </c>
      <c r="O684" s="638">
        <v>0</v>
      </c>
      <c r="P684" s="638">
        <v>-1</v>
      </c>
      <c r="Q684" s="561">
        <f>VLOOKUP(E684,Sheet3!$C:$AP,40,0)*10+IF(B684=1,0,0)+IF(B684=2,1,0)+IF(B684=3,2,0)+IF(B684=4,3,0)</f>
        <v>10401060</v>
      </c>
      <c r="R684" s="561" t="str">
        <f t="shared" si="1697"/>
        <v>,1</v>
      </c>
      <c r="S684" s="561" t="str">
        <f t="shared" ref="S684" si="1704">IF(AND(H684=2,I684=1,J684="hp",L684=1,M684=2),",-1","")</f>
        <v/>
      </c>
      <c r="T684" s="561" t="str">
        <f t="shared" ref="T684" si="1705">IF(AND(H684=2,I684=1,J684="hp",L684=1,M684=1),",(最大气血-hp)/最大气血*100","")</f>
        <v/>
      </c>
      <c r="U684" s="561" t="str">
        <f t="shared" ref="U684" si="1706">IF(AND(H684=2,I684=1,J684="hp,(hp/气血值)&lt;=0.2",L684=1,M684=3),"气血值*1006","")</f>
        <v/>
      </c>
      <c r="V684" s="561" t="str">
        <f t="shared" ref="V684" si="1707">IF(AND(H684=1,I684=0,J684=0,L684=1,M684=3),"-(hp*0.1)","")</f>
        <v/>
      </c>
    </row>
    <row r="685" spans="1:22" x14ac:dyDescent="0.25">
      <c r="A685" s="561">
        <v>1</v>
      </c>
      <c r="B685" s="561">
        <v>1</v>
      </c>
      <c r="C685" s="561" t="str">
        <f t="shared" ref="C685" si="1708">D685&amp;E685&amp;A685</f>
        <v>北顾枪法伐破釜1</v>
      </c>
      <c r="D685" s="638" t="s">
        <v>439</v>
      </c>
      <c r="E685" s="638" t="s">
        <v>443</v>
      </c>
      <c r="F685" s="638" t="s">
        <v>1664</v>
      </c>
      <c r="G685" s="638">
        <f>VLOOKUP(E685,Sheet3!$C:$AP,40,0)*100+IF(A685=1,0,0)+IF(A685=2,1,0)+IF(A685=3,2,0)+IF(A685=4,3,0)</f>
        <v>104010700</v>
      </c>
      <c r="H685" s="638">
        <v>8</v>
      </c>
      <c r="I685" s="638">
        <v>1</v>
      </c>
      <c r="J685" s="638">
        <v>1040105</v>
      </c>
      <c r="K685" s="638"/>
      <c r="L685" s="638">
        <v>1</v>
      </c>
      <c r="M685" s="638">
        <v>1</v>
      </c>
      <c r="N685" s="638" t="str">
        <f t="shared" ref="N685" si="1709">Q685&amp;R685&amp;S685&amp;T685&amp;U685&amp;V685</f>
        <v>10401070,1</v>
      </c>
      <c r="O685" s="638">
        <v>0</v>
      </c>
      <c r="P685" s="638">
        <v>-1</v>
      </c>
      <c r="Q685" s="561">
        <f>VLOOKUP(E685,Sheet3!$C:$AP,40,0)*10+IF(B685=1,0,0)+IF(B685=2,1,0)+IF(B685=3,2,0)+IF(B685=4,3,0)</f>
        <v>10401070</v>
      </c>
      <c r="R685" s="561" t="str">
        <f t="shared" si="1695"/>
        <v>,1</v>
      </c>
      <c r="S685" s="561" t="str">
        <f t="shared" ref="S685" si="1710">IF(AND(H685=2,I685=1,J685="hp",L685=1,M685=2),",-1","")</f>
        <v/>
      </c>
      <c r="T685" s="561" t="str">
        <f t="shared" ref="T685" si="1711">IF(AND(H685=2,I685=1,J685="hp",L685=1,M685=1),",(最大气血-hp)/最大气血*100","")</f>
        <v/>
      </c>
      <c r="U685" s="561" t="str">
        <f t="shared" ref="U685" si="1712">IF(AND(H685=2,I685=1,J685="hp,(hp/气血值)&lt;=0.2",L685=1,M685=3),"气血值*1006","")</f>
        <v/>
      </c>
      <c r="V685" s="561" t="str">
        <f t="shared" ref="V685" si="1713">IF(AND(H685=1,I685=0,J685=0,L685=1,M685=3),"-(hp*0.1)","")</f>
        <v/>
      </c>
    </row>
    <row r="686" spans="1:22" x14ac:dyDescent="0.25">
      <c r="A686" s="561">
        <v>1</v>
      </c>
      <c r="B686" s="561">
        <v>1</v>
      </c>
      <c r="C686" s="561" t="str">
        <f t="shared" ref="C686" si="1714">D686&amp;E686&amp;A686</f>
        <v>北顾枪法断坚阵1</v>
      </c>
      <c r="D686" s="638" t="s">
        <v>439</v>
      </c>
      <c r="E686" s="638" t="s">
        <v>444</v>
      </c>
      <c r="F686" s="638" t="s">
        <v>1665</v>
      </c>
      <c r="G686" s="638">
        <f>VLOOKUP(E686,Sheet3!$C:$AP,40,0)*100+IF(A686=1,0,0)+IF(A686=2,1,0)+IF(A686=3,2,0)+IF(A686=4,3,0)</f>
        <v>104010800</v>
      </c>
      <c r="H686" s="638">
        <v>8</v>
      </c>
      <c r="I686" s="638">
        <v>1</v>
      </c>
      <c r="J686" s="638">
        <v>1040103</v>
      </c>
      <c r="K686" s="638"/>
      <c r="L686" s="638">
        <v>1</v>
      </c>
      <c r="M686" s="638">
        <v>1</v>
      </c>
      <c r="N686" s="638" t="str">
        <f t="shared" ref="N686" si="1715">Q686&amp;R686&amp;S686&amp;T686&amp;U686&amp;V686</f>
        <v>10401080,1</v>
      </c>
      <c r="O686" s="638">
        <v>0</v>
      </c>
      <c r="P686" s="638">
        <v>-1</v>
      </c>
      <c r="Q686" s="561">
        <f>VLOOKUP(E686,Sheet3!$C:$AP,40,0)*10+IF(B686=1,0,0)+IF(B686=2,1,0)+IF(B686=3,2,0)+IF(B686=4,3,0)</f>
        <v>10401080</v>
      </c>
      <c r="R686" s="561" t="str">
        <f t="shared" si="1695"/>
        <v>,1</v>
      </c>
      <c r="S686" s="561" t="str">
        <f t="shared" ref="S686" si="1716">IF(AND(H686=2,I686=1,J686="hp",L686=1,M686=2),",-1","")</f>
        <v/>
      </c>
      <c r="T686" s="561" t="str">
        <f t="shared" ref="T686" si="1717">IF(AND(H686=2,I686=1,J686="hp",L686=1,M686=1),",(最大气血-hp)/最大气血*100","")</f>
        <v/>
      </c>
      <c r="U686" s="561" t="str">
        <f t="shared" ref="U686" si="1718">IF(AND(H686=2,I686=1,J686="hp,(hp/气血值)&lt;=0.2",L686=1,M686=3),"气血值*1006","")</f>
        <v/>
      </c>
      <c r="V686" s="561" t="str">
        <f t="shared" ref="V686" si="1719">IF(AND(H686=1,I686=0,J686=0,L686=1,M686=3),"-(hp*0.1)","")</f>
        <v/>
      </c>
    </row>
    <row r="687" spans="1:22" x14ac:dyDescent="0.25">
      <c r="A687" s="561">
        <v>2</v>
      </c>
      <c r="B687" s="561">
        <v>2</v>
      </c>
      <c r="C687" s="561" t="str">
        <f t="shared" ref="C687:C692" si="1720">D687&amp;E687&amp;A687</f>
        <v>北顾枪法断坚阵2</v>
      </c>
      <c r="D687" s="638" t="s">
        <v>439</v>
      </c>
      <c r="E687" s="638" t="s">
        <v>444</v>
      </c>
      <c r="F687" s="638" t="s">
        <v>1665</v>
      </c>
      <c r="G687" s="638">
        <f>VLOOKUP(E687,Sheet3!$C:$AP,40,0)*100+IF(A687=1,0,0)+IF(A687=2,1,0)+IF(A687=3,2,0)+IF(A687=4,3,0)</f>
        <v>104010801</v>
      </c>
      <c r="H687" s="638">
        <v>8</v>
      </c>
      <c r="I687" s="638">
        <v>1</v>
      </c>
      <c r="J687" s="638">
        <v>1040105</v>
      </c>
      <c r="K687" s="638" t="s">
        <v>1666</v>
      </c>
      <c r="L687" s="638">
        <v>1</v>
      </c>
      <c r="M687" s="638">
        <v>1</v>
      </c>
      <c r="N687" s="638" t="str">
        <f t="shared" ref="N687:N692" si="1721">Q687&amp;R687&amp;S687&amp;T687&amp;U687&amp;V687</f>
        <v>10401081,1</v>
      </c>
      <c r="O687" s="638">
        <v>0</v>
      </c>
      <c r="P687" s="638">
        <v>-1</v>
      </c>
      <c r="Q687" s="561">
        <f>VLOOKUP(E687,Sheet3!$C:$AP,40,0)*10+IF(B687=1,0,0)+IF(B687=2,1,0)+IF(B687=3,2,0)+IF(B687=4,3,0)</f>
        <v>10401081</v>
      </c>
      <c r="R687" s="561" t="str">
        <f t="shared" si="1695"/>
        <v>,1</v>
      </c>
      <c r="S687" s="561" t="str">
        <f t="shared" ref="S687:S692" si="1722">IF(AND(H687=2,I687=1,J687="hp",L687=1,M687=2),",-1","")</f>
        <v/>
      </c>
      <c r="T687" s="561" t="str">
        <f t="shared" ref="T687:T692" si="1723">IF(AND(H687=2,I687=1,J687="hp",L687=1,M687=1),",(最大气血-hp)/最大气血*100","")</f>
        <v/>
      </c>
      <c r="U687" s="561" t="str">
        <f t="shared" ref="U687:U692" si="1724">IF(AND(H687=2,I687=1,J687="hp,(hp/气血值)&lt;=0.2",L687=1,M687=3),"气血值*1006","")</f>
        <v/>
      </c>
      <c r="V687" s="561" t="str">
        <f t="shared" ref="V687:V692" si="1725">IF(AND(H687=1,I687=0,J687=0,L687=1,M687=3),"-(hp*0.1)","")</f>
        <v/>
      </c>
    </row>
    <row r="688" spans="1:22" x14ac:dyDescent="0.25">
      <c r="A688" s="561">
        <v>1</v>
      </c>
      <c r="B688" s="561">
        <v>1</v>
      </c>
      <c r="C688" s="561" t="str">
        <f t="shared" si="1720"/>
        <v>北顾枪法踏山河1</v>
      </c>
      <c r="D688" s="638" t="s">
        <v>439</v>
      </c>
      <c r="E688" s="638" t="s">
        <v>445</v>
      </c>
      <c r="F688" s="638" t="s">
        <v>1667</v>
      </c>
      <c r="G688" s="638">
        <f>VLOOKUP(E688,Sheet3!$C:$AP,40,0)*100+IF(A688=1,0,0)+IF(A688=2,1,0)+IF(A688=3,2,0)+IF(A688=4,3,0)</f>
        <v>104011000</v>
      </c>
      <c r="H688" s="638">
        <v>8</v>
      </c>
      <c r="I688" s="638">
        <v>1</v>
      </c>
      <c r="J688" s="638">
        <v>1040105</v>
      </c>
      <c r="K688" s="638"/>
      <c r="L688" s="638">
        <v>1</v>
      </c>
      <c r="M688" s="638">
        <v>1</v>
      </c>
      <c r="N688" s="638" t="str">
        <f t="shared" si="1721"/>
        <v>10401100,1</v>
      </c>
      <c r="O688" s="638">
        <v>0</v>
      </c>
      <c r="P688" s="638">
        <v>-1</v>
      </c>
      <c r="Q688" s="561">
        <f>VLOOKUP(E688,Sheet3!$C:$AP,40,0)*10+IF(B688=1,0,0)+IF(B688=2,1,0)+IF(B688=3,2,0)+IF(B688=4,3,0)</f>
        <v>10401100</v>
      </c>
      <c r="R688" s="561" t="str">
        <f t="shared" ref="R688" si="1726">IF(H688=8,",1","")</f>
        <v>,1</v>
      </c>
      <c r="S688" s="561" t="str">
        <f t="shared" si="1722"/>
        <v/>
      </c>
      <c r="T688" s="561" t="str">
        <f t="shared" si="1723"/>
        <v/>
      </c>
      <c r="U688" s="561" t="str">
        <f t="shared" si="1724"/>
        <v/>
      </c>
      <c r="V688" s="561" t="str">
        <f t="shared" si="1725"/>
        <v/>
      </c>
    </row>
    <row r="689" spans="1:22" x14ac:dyDescent="0.25">
      <c r="A689" s="561">
        <v>1</v>
      </c>
      <c r="B689" s="561">
        <v>1</v>
      </c>
      <c r="C689" s="561" t="str">
        <f t="shared" si="1720"/>
        <v>北顾枪法镇沙场1</v>
      </c>
      <c r="D689" s="665" t="str">
        <f>D688</f>
        <v>北顾枪法</v>
      </c>
      <c r="E689" s="665" t="s">
        <v>446</v>
      </c>
      <c r="F689" s="665"/>
      <c r="G689" s="665">
        <f>VLOOKUP(E689,Sheet3!$C:$AP,40,0)*100+IF(A689=1,0,0)+IF(A689=2,1,0)+IF(A689=3,2,0)+IF(A689=4,3,0)</f>
        <v>104011100</v>
      </c>
      <c r="H689" s="665">
        <v>1</v>
      </c>
      <c r="I689" s="665">
        <v>0</v>
      </c>
      <c r="J689" s="665">
        <v>0</v>
      </c>
      <c r="K689" s="665"/>
      <c r="L689" s="665">
        <v>1</v>
      </c>
      <c r="M689" s="665">
        <v>1</v>
      </c>
      <c r="N689" s="665" t="str">
        <f t="shared" si="1721"/>
        <v>10401110,1</v>
      </c>
      <c r="O689" s="665">
        <v>0</v>
      </c>
      <c r="P689" s="665">
        <v>-1</v>
      </c>
      <c r="Q689" s="561">
        <f>VLOOKUP(E689,Sheet3!$C:$AP,40,0)*10+IF(B689=1,0,0)+IF(B689=2,1,0)+IF(B689=3,2,0)+IF(B689=4,3,0)</f>
        <v>10401110</v>
      </c>
      <c r="R689" s="561" t="str">
        <f t="shared" ref="R689" si="1727">IF(H689=1,",1","")</f>
        <v>,1</v>
      </c>
      <c r="S689" s="561" t="str">
        <f t="shared" si="1722"/>
        <v/>
      </c>
      <c r="T689" s="561" t="str">
        <f t="shared" si="1723"/>
        <v/>
      </c>
      <c r="U689" s="561" t="str">
        <f t="shared" si="1724"/>
        <v/>
      </c>
      <c r="V689" s="561" t="str">
        <f t="shared" si="1725"/>
        <v/>
      </c>
    </row>
    <row r="690" spans="1:22" x14ac:dyDescent="0.25">
      <c r="A690" s="561">
        <v>1</v>
      </c>
      <c r="B690" s="561">
        <v>1</v>
      </c>
      <c r="C690" s="561" t="str">
        <f t="shared" si="1720"/>
        <v>北顾枪法叠峦丛生1</v>
      </c>
      <c r="D690" s="638" t="s">
        <v>439</v>
      </c>
      <c r="E690" s="638" t="s">
        <v>943</v>
      </c>
      <c r="F690" s="638" t="s">
        <v>1668</v>
      </c>
      <c r="G690" s="638">
        <f>VLOOKUP(E690,Sheet3!$C:$AP,40,0)*100+IF(A690=1,0,0)+IF(A690=2,1,0)+IF(A690=3,2,0)+IF(A690=4,3,0)</f>
        <v>104011200</v>
      </c>
      <c r="H690" s="638">
        <v>8</v>
      </c>
      <c r="I690" s="638">
        <v>1</v>
      </c>
      <c r="J690" s="638">
        <v>1040103</v>
      </c>
      <c r="K690" s="638"/>
      <c r="L690" s="638">
        <v>1</v>
      </c>
      <c r="M690" s="638">
        <v>1</v>
      </c>
      <c r="N690" s="638" t="str">
        <f t="shared" si="1721"/>
        <v>10401120,1</v>
      </c>
      <c r="O690" s="638">
        <v>0</v>
      </c>
      <c r="P690" s="638">
        <v>-1</v>
      </c>
      <c r="Q690" s="561">
        <f>VLOOKUP(E690,Sheet3!$C:$AP,40,0)*10+IF(B690=1,0,0)+IF(B690=2,1,0)+IF(B690=3,2,0)+IF(B690=4,3,0)</f>
        <v>10401120</v>
      </c>
      <c r="R690" s="561" t="str">
        <f t="shared" ref="R690:R691" si="1728">IF(H690=8,",1","")</f>
        <v>,1</v>
      </c>
      <c r="S690" s="561" t="str">
        <f t="shared" si="1722"/>
        <v/>
      </c>
      <c r="T690" s="561" t="str">
        <f t="shared" si="1723"/>
        <v/>
      </c>
      <c r="U690" s="561" t="str">
        <f t="shared" si="1724"/>
        <v/>
      </c>
      <c r="V690" s="561" t="str">
        <f t="shared" si="1725"/>
        <v/>
      </c>
    </row>
    <row r="691" spans="1:22" x14ac:dyDescent="0.25">
      <c r="A691" s="561">
        <v>1</v>
      </c>
      <c r="B691" s="561">
        <v>1</v>
      </c>
      <c r="C691" s="561" t="str">
        <f t="shared" si="1720"/>
        <v>北顾枪法不复还1</v>
      </c>
      <c r="D691" s="730" t="s">
        <v>439</v>
      </c>
      <c r="E691" s="731" t="s">
        <v>944</v>
      </c>
      <c r="F691" s="731" t="s">
        <v>1669</v>
      </c>
      <c r="G691" s="731">
        <f>VLOOKUP(E691,Sheet3!$C:$AP,40,0)*100+IF(A691=1,0,0)+IF(A691=2,1,0)+IF(A691=3,2,0)+IF(A691=4,3,0)</f>
        <v>104011300</v>
      </c>
      <c r="H691" s="731">
        <v>8</v>
      </c>
      <c r="I691" s="731">
        <v>1</v>
      </c>
      <c r="J691" s="731">
        <v>1040105</v>
      </c>
      <c r="K691" s="731" t="s">
        <v>1670</v>
      </c>
      <c r="L691" s="731">
        <v>1</v>
      </c>
      <c r="M691" s="731">
        <v>1</v>
      </c>
      <c r="N691" s="731" t="str">
        <f t="shared" si="1721"/>
        <v>10401130,1</v>
      </c>
      <c r="O691" s="731">
        <v>0</v>
      </c>
      <c r="P691" s="731">
        <v>-1</v>
      </c>
      <c r="Q691" s="561">
        <f>VLOOKUP(E691,Sheet3!$C:$AP,40,0)*10+IF(B691=1,0,0)+IF(B691=2,1,0)+IF(B691=3,2,0)+IF(B691=4,3,0)</f>
        <v>10401130</v>
      </c>
      <c r="R691" s="561" t="str">
        <f t="shared" si="1728"/>
        <v>,1</v>
      </c>
      <c r="S691" s="561" t="str">
        <f t="shared" si="1722"/>
        <v/>
      </c>
      <c r="T691" s="561" t="str">
        <f t="shared" si="1723"/>
        <v/>
      </c>
      <c r="U691" s="561" t="str">
        <f t="shared" si="1724"/>
        <v/>
      </c>
      <c r="V691" s="561" t="str">
        <f t="shared" si="1725"/>
        <v/>
      </c>
    </row>
    <row r="692" spans="1:22" x14ac:dyDescent="0.25">
      <c r="A692" s="561">
        <v>1</v>
      </c>
      <c r="B692" s="561">
        <v>1</v>
      </c>
      <c r="C692" s="561" t="str">
        <f t="shared" si="1720"/>
        <v>玄黄入阵旌入阵鼓1</v>
      </c>
      <c r="D692" s="32" t="s">
        <v>447</v>
      </c>
      <c r="E692" s="714" t="s">
        <v>448</v>
      </c>
      <c r="F692" s="32" t="s">
        <v>1671</v>
      </c>
      <c r="G692" s="32">
        <f>VLOOKUP(E692,Sheet3!$C:$AP,40,0)*100+IF(A692=1,0,0)+IF(A692=2,1,0)+IF(A692=3,2,0)+IF(A692=4,3,0)</f>
        <v>104020200</v>
      </c>
      <c r="H692" s="32">
        <v>8</v>
      </c>
      <c r="I692" s="32">
        <v>1</v>
      </c>
      <c r="J692" s="32">
        <v>1040201</v>
      </c>
      <c r="K692" s="32"/>
      <c r="L692" s="32">
        <v>1</v>
      </c>
      <c r="M692" s="32">
        <v>1</v>
      </c>
      <c r="N692" s="32" t="str">
        <f t="shared" si="1721"/>
        <v>10402020,1</v>
      </c>
      <c r="O692" s="32">
        <v>0</v>
      </c>
      <c r="P692" s="32">
        <v>-1</v>
      </c>
      <c r="Q692" s="561">
        <f>VLOOKUP(E692,Sheet3!$C:$AP,40,0)*10+IF(B692=1,0,0)+IF(B692=2,1,0)+IF(B692=3,2,0)+IF(B692=4,3,0)</f>
        <v>10402020</v>
      </c>
      <c r="R692" s="561" t="str">
        <f t="shared" ref="R692" si="1729">IF(H692=8,",1","")</f>
        <v>,1</v>
      </c>
      <c r="S692" s="561" t="str">
        <f t="shared" si="1722"/>
        <v/>
      </c>
      <c r="T692" s="561" t="str">
        <f t="shared" si="1723"/>
        <v/>
      </c>
      <c r="U692" s="561" t="str">
        <f t="shared" si="1724"/>
        <v/>
      </c>
      <c r="V692" s="561" t="str">
        <f t="shared" si="1725"/>
        <v/>
      </c>
    </row>
    <row r="693" spans="1:22" x14ac:dyDescent="0.25">
      <c r="A693" s="561">
        <v>1</v>
      </c>
      <c r="B693" s="561">
        <v>1</v>
      </c>
      <c r="C693" s="561" t="str">
        <f t="shared" ref="C693:C694" si="1730">D693&amp;E693&amp;A693</f>
        <v>玄黄入阵旌兵主蚩1</v>
      </c>
      <c r="D693" s="32" t="s">
        <v>447</v>
      </c>
      <c r="E693" s="714" t="s">
        <v>449</v>
      </c>
      <c r="F693" s="32" t="s">
        <v>1671</v>
      </c>
      <c r="G693" s="32">
        <f>VLOOKUP(E693,Sheet3!$C:$AP,40,0)*100+IF(A693=1,0,0)+IF(A693=2,1,0)+IF(A693=3,2,0)+IF(A693=4,3,0)</f>
        <v>104020400</v>
      </c>
      <c r="H693" s="32">
        <v>8</v>
      </c>
      <c r="I693" s="32">
        <v>1</v>
      </c>
      <c r="J693" s="32">
        <v>1040201</v>
      </c>
      <c r="K693" s="32"/>
      <c r="L693" s="32">
        <v>1</v>
      </c>
      <c r="M693" s="32">
        <v>1</v>
      </c>
      <c r="N693" s="32" t="str">
        <f t="shared" ref="N693:N694" si="1731">Q693&amp;R693&amp;S693&amp;T693&amp;U693&amp;V693</f>
        <v>10402040,1</v>
      </c>
      <c r="O693" s="32">
        <v>0</v>
      </c>
      <c r="P693" s="32">
        <v>-1</v>
      </c>
      <c r="Q693" s="561">
        <f>VLOOKUP(E693,Sheet3!$C:$AP,40,0)*10+IF(B693=1,0,0)+IF(B693=2,1,0)+IF(B693=3,2,0)+IF(B693=4,3,0)</f>
        <v>10402040</v>
      </c>
      <c r="R693" s="561" t="str">
        <f t="shared" ref="R693" si="1732">IF(H693=8,",1","")</f>
        <v>,1</v>
      </c>
      <c r="S693" s="561" t="str">
        <f t="shared" ref="S693:S694" si="1733">IF(AND(H693=2,I693=1,J693="hp",L693=1,M693=2),",-1","")</f>
        <v/>
      </c>
      <c r="T693" s="561" t="str">
        <f t="shared" ref="T693:T694" si="1734">IF(AND(H693=2,I693=1,J693="hp",L693=1,M693=1),",(最大气血-hp)/最大气血*100","")</f>
        <v/>
      </c>
      <c r="U693" s="561" t="str">
        <f t="shared" ref="U693:U694" si="1735">IF(AND(H693=2,I693=1,J693="hp,(hp/气血值)&lt;=0.2",L693=1,M693=3),"气血值*1006","")</f>
        <v/>
      </c>
      <c r="V693" s="561" t="str">
        <f t="shared" ref="V693:V694" si="1736">IF(AND(H693=1,I693=0,J693=0,L693=1,M693=3),"-(hp*0.1)","")</f>
        <v/>
      </c>
    </row>
    <row r="694" spans="1:22" x14ac:dyDescent="0.25">
      <c r="A694" s="561">
        <v>1</v>
      </c>
      <c r="B694" s="561">
        <v>1</v>
      </c>
      <c r="C694" s="561" t="str">
        <f t="shared" si="1730"/>
        <v>玄黄入阵旌觐卸甲1</v>
      </c>
      <c r="D694" s="32" t="s">
        <v>447</v>
      </c>
      <c r="E694" s="714" t="s">
        <v>450</v>
      </c>
      <c r="F694" s="32" t="s">
        <v>1672</v>
      </c>
      <c r="G694" s="32">
        <f>VLOOKUP(E694,Sheet3!$C:$AP,40,0)*100+IF(A694=1,0,0)+IF(A694=2,1,0)+IF(A694=3,2,0)+IF(A694=4,3,0)</f>
        <v>104020600</v>
      </c>
      <c r="H694" s="32">
        <v>3</v>
      </c>
      <c r="I694" s="32">
        <v>1</v>
      </c>
      <c r="J694" s="32" t="s">
        <v>1245</v>
      </c>
      <c r="K694" s="32" t="s">
        <v>1673</v>
      </c>
      <c r="L694" s="32">
        <v>2</v>
      </c>
      <c r="M694" s="32">
        <v>1</v>
      </c>
      <c r="N694" s="32" t="str">
        <f t="shared" si="1731"/>
        <v>10402060,1</v>
      </c>
      <c r="O694" s="32">
        <v>0</v>
      </c>
      <c r="P694" s="32">
        <v>-1</v>
      </c>
      <c r="Q694" s="561">
        <f>VLOOKUP(E694,Sheet3!$C:$AP,40,0)*10+IF(B694=1,0,0)+IF(B694=2,1,0)+IF(B694=3,2,0)+IF(B694=4,3,0)</f>
        <v>10402060</v>
      </c>
      <c r="R694" s="561" t="str">
        <f>IF(H694=3,",1","")</f>
        <v>,1</v>
      </c>
      <c r="S694" s="561" t="str">
        <f t="shared" si="1733"/>
        <v/>
      </c>
      <c r="T694" s="561" t="str">
        <f t="shared" si="1734"/>
        <v/>
      </c>
      <c r="U694" s="561" t="str">
        <f t="shared" si="1735"/>
        <v/>
      </c>
      <c r="V694" s="561" t="str">
        <f t="shared" si="1736"/>
        <v/>
      </c>
    </row>
    <row r="695" spans="1:22" x14ac:dyDescent="0.25">
      <c r="A695" s="561">
        <v>1</v>
      </c>
      <c r="B695" s="561">
        <v>1</v>
      </c>
      <c r="C695" s="561" t="str">
        <f t="shared" ref="C695" si="1737">D695&amp;E695&amp;A695</f>
        <v>玄黄入阵旌敕封玄1</v>
      </c>
      <c r="D695" s="32" t="s">
        <v>447</v>
      </c>
      <c r="E695" s="32" t="s">
        <v>451</v>
      </c>
      <c r="F695" s="32" t="s">
        <v>1674</v>
      </c>
      <c r="G695" s="32">
        <f>VLOOKUP(E695,Sheet3!$C:$AP,40,0)*100+IF(A695=1,0,0)+IF(A695=2,1,0)+IF(A695=3,2,0)+IF(A695=4,3,0)</f>
        <v>104020700</v>
      </c>
      <c r="H695" s="32">
        <v>1</v>
      </c>
      <c r="I695" s="32">
        <v>0</v>
      </c>
      <c r="J695" s="32">
        <v>0</v>
      </c>
      <c r="K695" s="32"/>
      <c r="L695" s="32">
        <v>1</v>
      </c>
      <c r="M695" s="32">
        <v>1</v>
      </c>
      <c r="N695" s="32" t="str">
        <f t="shared" ref="N695" si="1738">Q695&amp;R695&amp;S695&amp;T695&amp;U695&amp;V695</f>
        <v>10402070,1</v>
      </c>
      <c r="O695" s="32">
        <v>0</v>
      </c>
      <c r="P695" s="32">
        <v>-1</v>
      </c>
      <c r="Q695" s="561">
        <f>VLOOKUP(E695,Sheet3!$C:$AP,40,0)*10+IF(B695=1,0,0)+IF(B695=2,1,0)+IF(B695=3,2,0)+IF(B695=4,3,0)</f>
        <v>10402070</v>
      </c>
      <c r="R695" s="561" t="str">
        <f t="shared" ref="R695" si="1739">IF(H695=1,",1","")</f>
        <v>,1</v>
      </c>
      <c r="S695" s="561" t="str">
        <f t="shared" ref="S695" si="1740">IF(AND(H695=2,I695=1,J695="hp",L695=1,M695=2),",-1","")</f>
        <v/>
      </c>
      <c r="T695" s="561" t="str">
        <f t="shared" ref="T695" si="1741">IF(AND(H695=2,I695=1,J695="hp",L695=1,M695=1),",(最大气血-hp)/最大气血*100","")</f>
        <v/>
      </c>
      <c r="U695" s="561" t="str">
        <f t="shared" ref="U695" si="1742">IF(AND(H695=2,I695=1,J695="hp,(hp/气血值)&lt;=0.2",L695=1,M695=3),"气血值*1006","")</f>
        <v/>
      </c>
      <c r="V695" s="561" t="str">
        <f t="shared" ref="V695" si="1743">IF(AND(H695=1,I695=0,J695=0,L695=1,M695=3),"-(hp*0.1)","")</f>
        <v/>
      </c>
    </row>
    <row r="696" spans="1:22" x14ac:dyDescent="0.25">
      <c r="A696" s="561">
        <v>1</v>
      </c>
      <c r="B696" s="561">
        <v>1</v>
      </c>
      <c r="C696" s="561" t="str">
        <f t="shared" ref="C696" si="1744">D696&amp;E696&amp;A696</f>
        <v>玄黄入阵旌百战于野1</v>
      </c>
      <c r="D696" s="32" t="s">
        <v>447</v>
      </c>
      <c r="E696" s="32" t="s">
        <v>452</v>
      </c>
      <c r="F696" s="32" t="s">
        <v>1675</v>
      </c>
      <c r="G696" s="32">
        <f>VLOOKUP(E696,Sheet3!$C:$AP,40,0)*100+IF(A696=1,0,0)+IF(A696=2,1,0)+IF(A696=3,2,0)+IF(A696=4,3,0)</f>
        <v>104020800</v>
      </c>
      <c r="H696" s="32">
        <v>3</v>
      </c>
      <c r="I696" s="32">
        <v>1</v>
      </c>
      <c r="J696" s="32" t="s">
        <v>1245</v>
      </c>
      <c r="K696" s="32" t="s">
        <v>1676</v>
      </c>
      <c r="L696" s="32">
        <v>1</v>
      </c>
      <c r="M696" s="32">
        <v>21</v>
      </c>
      <c r="N696" s="85" t="s">
        <v>1677</v>
      </c>
      <c r="O696" s="32">
        <v>0</v>
      </c>
      <c r="P696" s="32">
        <v>-1</v>
      </c>
      <c r="Q696" s="561">
        <f>VLOOKUP(E696,Sheet3!$C:$AP,40,0)*10+IF(B696=1,0,0)+IF(B696=2,1,0)+IF(B696=3,2,0)+IF(B696=4,3,0)</f>
        <v>10402080</v>
      </c>
      <c r="R696" s="561" t="str">
        <f>IF(H696=3,",1","")</f>
        <v>,1</v>
      </c>
      <c r="S696" s="561" t="str">
        <f t="shared" ref="S696" si="1745">IF(AND(H696=2,I696=1,J696="hp",L696=1,M696=2),",-1","")</f>
        <v/>
      </c>
      <c r="T696" s="561" t="str">
        <f t="shared" ref="T696" si="1746">IF(AND(H696=2,I696=1,J696="hp",L696=1,M696=1),",(最大气血-hp)/最大气血*100","")</f>
        <v/>
      </c>
      <c r="U696" s="561" t="str">
        <f t="shared" ref="U696" si="1747">IF(AND(H696=2,I696=1,J696="hp,(hp/气血值)&lt;=0.2",L696=1,M696=3),"气血值*1006","")</f>
        <v/>
      </c>
      <c r="V696" s="561" t="str">
        <f t="shared" ref="V696" si="1748">IF(AND(H696=1,I696=0,J696=0,L696=1,M696=3),"-(hp*0.1)","")</f>
        <v/>
      </c>
    </row>
    <row r="697" spans="1:22" x14ac:dyDescent="0.25">
      <c r="A697" s="561">
        <v>1</v>
      </c>
      <c r="B697" s="561">
        <v>1</v>
      </c>
      <c r="C697" s="561" t="str">
        <f t="shared" ref="C697" si="1749">D697&amp;E697&amp;A697</f>
        <v>玄黄入阵旌辕镇厌1</v>
      </c>
      <c r="D697" s="32" t="s">
        <v>447</v>
      </c>
      <c r="E697" s="714" t="s">
        <v>453</v>
      </c>
      <c r="F697" s="32" t="s">
        <v>1678</v>
      </c>
      <c r="G697" s="32">
        <f>VLOOKUP(E697,Sheet3!$C:$AP,40,0)*100+IF(A697=1,0,0)+IF(A697=2,1,0)+IF(A697=3,2,0)+IF(A697=4,3,0)</f>
        <v>104020900</v>
      </c>
      <c r="H697" s="32">
        <v>3</v>
      </c>
      <c r="I697" s="32">
        <v>1</v>
      </c>
      <c r="J697" s="32" t="s">
        <v>1245</v>
      </c>
      <c r="K697" s="32" t="s">
        <v>1679</v>
      </c>
      <c r="L697" s="32">
        <v>2</v>
      </c>
      <c r="M697" s="32">
        <v>1</v>
      </c>
      <c r="N697" s="32" t="str">
        <f t="shared" ref="N697" si="1750">Q697&amp;R697&amp;S697&amp;T697&amp;U697&amp;V697</f>
        <v>10402090,1</v>
      </c>
      <c r="O697" s="32">
        <v>0</v>
      </c>
      <c r="P697" s="32">
        <v>-1</v>
      </c>
      <c r="Q697" s="561">
        <f>VLOOKUP(E697,Sheet3!$C:$AP,40,0)*10+IF(B697=1,0,0)+IF(B697=2,1,0)+IF(B697=3,2,0)+IF(B697=4,3,0)</f>
        <v>10402090</v>
      </c>
      <c r="R697" s="561" t="str">
        <f>IF(H697=3,",1","")</f>
        <v>,1</v>
      </c>
      <c r="S697" s="561" t="str">
        <f t="shared" ref="S697" si="1751">IF(AND(H697=2,I697=1,J697="hp",L697=1,M697=2),",-1","")</f>
        <v/>
      </c>
      <c r="T697" s="561" t="str">
        <f t="shared" ref="T697" si="1752">IF(AND(H697=2,I697=1,J697="hp",L697=1,M697=1),",(最大气血-hp)/最大气血*100","")</f>
        <v/>
      </c>
      <c r="U697" s="561" t="str">
        <f t="shared" ref="U697" si="1753">IF(AND(H697=2,I697=1,J697="hp,(hp/气血值)&lt;=0.2",L697=1,M697=3),"气血值*1006","")</f>
        <v/>
      </c>
      <c r="V697" s="561" t="str">
        <f t="shared" ref="V697" si="1754">IF(AND(H697=1,I697=0,J697=0,L697=1,M697=3),"-(hp*0.1)","")</f>
        <v/>
      </c>
    </row>
    <row r="698" spans="1:22" x14ac:dyDescent="0.25">
      <c r="A698" s="561">
        <v>2</v>
      </c>
      <c r="B698" s="561">
        <v>2</v>
      </c>
      <c r="C698" s="561" t="str">
        <f t="shared" ref="C698" si="1755">D698&amp;E698&amp;A698</f>
        <v>玄黄入阵旌辕镇厌2</v>
      </c>
      <c r="D698" s="32" t="s">
        <v>447</v>
      </c>
      <c r="E698" s="714" t="s">
        <v>453</v>
      </c>
      <c r="F698" s="32" t="s">
        <v>1680</v>
      </c>
      <c r="G698" s="32">
        <f>VLOOKUP(E698,Sheet3!$C:$AP,40,0)*100+IF(A698=1,0,0)+IF(A698=2,1,0)+IF(A698=3,2,0)+IF(A698=4,3,0)</f>
        <v>104020901</v>
      </c>
      <c r="H698" s="32">
        <v>3</v>
      </c>
      <c r="I698" s="32">
        <v>1</v>
      </c>
      <c r="J698" s="32" t="s">
        <v>1245</v>
      </c>
      <c r="K698" s="629" t="s">
        <v>1681</v>
      </c>
      <c r="L698" s="32">
        <v>1</v>
      </c>
      <c r="M698" s="32">
        <v>1</v>
      </c>
      <c r="N698" s="32" t="str">
        <f t="shared" ref="N698" si="1756">Q698&amp;R698&amp;S698&amp;T698&amp;U698&amp;V698</f>
        <v>10402091,1</v>
      </c>
      <c r="O698" s="32">
        <v>0</v>
      </c>
      <c r="P698" s="32">
        <v>-1</v>
      </c>
      <c r="Q698" s="561">
        <f>VLOOKUP(E698,Sheet3!$C:$AP,40,0)*10+IF(B698=1,0,0)+IF(B698=2,1,0)+IF(B698=3,2,0)+IF(B698=4,3,0)</f>
        <v>10402091</v>
      </c>
      <c r="R698" s="561" t="str">
        <f>IF(H698=3,",1","")</f>
        <v>,1</v>
      </c>
      <c r="S698" s="561" t="str">
        <f t="shared" ref="S698" si="1757">IF(AND(H698=2,I698=1,J698="hp",L698=1,M698=2),",-1","")</f>
        <v/>
      </c>
      <c r="T698" s="561" t="str">
        <f t="shared" ref="T698" si="1758">IF(AND(H698=2,I698=1,J698="hp",L698=1,M698=1),",(最大气血-hp)/最大气血*100","")</f>
        <v/>
      </c>
      <c r="U698" s="561" t="str">
        <f t="shared" ref="U698" si="1759">IF(AND(H698=2,I698=1,J698="hp,(hp/气血值)&lt;=0.2",L698=1,M698=3),"气血值*1006","")</f>
        <v/>
      </c>
      <c r="V698" s="561" t="str">
        <f t="shared" ref="V698" si="1760">IF(AND(H698=1,I698=0,J698=0,L698=1,M698=3),"-(hp*0.1)","")</f>
        <v/>
      </c>
    </row>
    <row r="699" spans="1:22" x14ac:dyDescent="0.25">
      <c r="A699" s="561">
        <v>1</v>
      </c>
      <c r="B699" s="561">
        <v>1</v>
      </c>
      <c r="C699" s="561" t="str">
        <f t="shared" ref="C699" si="1761">D699&amp;E699&amp;A699</f>
        <v>玄黄入阵旌诛祟破邪1</v>
      </c>
      <c r="D699" s="32" t="s">
        <v>447</v>
      </c>
      <c r="E699" s="714" t="s">
        <v>454</v>
      </c>
      <c r="F699" s="32" t="s">
        <v>1649</v>
      </c>
      <c r="G699" s="32">
        <f>VLOOKUP(E699,Sheet3!$C:$AP,40,0)*100+IF(A699=1,0,0)+IF(A699=2,1,0)+IF(A699=3,2,0)+IF(A699=4,3,0)</f>
        <v>104021000</v>
      </c>
      <c r="H699" s="32">
        <v>8</v>
      </c>
      <c r="I699" s="32">
        <v>1</v>
      </c>
      <c r="J699" s="32">
        <v>1040201</v>
      </c>
      <c r="K699" s="32"/>
      <c r="L699" s="32">
        <v>1</v>
      </c>
      <c r="M699" s="32">
        <v>1</v>
      </c>
      <c r="N699" s="32" t="str">
        <f t="shared" ref="N699" si="1762">Q699&amp;R699&amp;S699&amp;T699&amp;U699&amp;V699</f>
        <v>10402100,1</v>
      </c>
      <c r="O699" s="32">
        <v>0</v>
      </c>
      <c r="P699" s="32">
        <v>-1</v>
      </c>
      <c r="Q699" s="561">
        <f>VLOOKUP(E699,Sheet3!$C:$AP,40,0)*10+IF(B699=1,0,0)+IF(B699=2,1,0)+IF(B699=3,2,0)+IF(B699=4,3,0)</f>
        <v>10402100</v>
      </c>
      <c r="R699" s="561" t="str">
        <f t="shared" ref="R699" si="1763">IF(H699=8,",1","")</f>
        <v>,1</v>
      </c>
      <c r="S699" s="561" t="str">
        <f t="shared" ref="S699" si="1764">IF(AND(H699=2,I699=1,J699="hp",L699=1,M699=2),",-1","")</f>
        <v/>
      </c>
      <c r="T699" s="561" t="str">
        <f t="shared" ref="T699" si="1765">IF(AND(H699=2,I699=1,J699="hp",L699=1,M699=1),",(最大气血-hp)/最大气血*100","")</f>
        <v/>
      </c>
      <c r="U699" s="561" t="str">
        <f t="shared" ref="U699" si="1766">IF(AND(H699=2,I699=1,J699="hp,(hp/气血值)&lt;=0.2",L699=1,M699=3),"气血值*1006","")</f>
        <v/>
      </c>
      <c r="V699" s="561" t="str">
        <f t="shared" ref="V699" si="1767">IF(AND(H699=1,I699=0,J699=0,L699=1,M699=3),"-(hp*0.1)","")</f>
        <v/>
      </c>
    </row>
    <row r="700" spans="1:22" x14ac:dyDescent="0.25">
      <c r="A700" s="561">
        <v>2</v>
      </c>
      <c r="B700" s="561">
        <v>2</v>
      </c>
      <c r="C700" s="561" t="str">
        <f t="shared" ref="C700:C706" si="1768">D700&amp;E700&amp;A700</f>
        <v>玄黄入阵旌诛祟破邪2</v>
      </c>
      <c r="D700" s="32" t="s">
        <v>447</v>
      </c>
      <c r="E700" s="714" t="s">
        <v>454</v>
      </c>
      <c r="F700" s="32" t="s">
        <v>1665</v>
      </c>
      <c r="G700" s="32">
        <f>VLOOKUP(E700,Sheet3!$C:$AP,40,0)*100+IF(A700=1,0,0)+IF(A700=2,1,0)+IF(A700=3,2,0)+IF(A700=4,3,0)</f>
        <v>104021001</v>
      </c>
      <c r="H700" s="32">
        <v>3</v>
      </c>
      <c r="I700" s="32">
        <v>1</v>
      </c>
      <c r="J700" s="32" t="s">
        <v>1245</v>
      </c>
      <c r="K700" s="32" t="s">
        <v>1682</v>
      </c>
      <c r="L700" s="32">
        <v>1</v>
      </c>
      <c r="M700" s="32">
        <v>1</v>
      </c>
      <c r="N700" s="32" t="str">
        <f t="shared" ref="N700:N707" si="1769">Q700&amp;R700&amp;S700&amp;T700&amp;U700&amp;V700</f>
        <v>10402101,1</v>
      </c>
      <c r="O700" s="32">
        <v>0</v>
      </c>
      <c r="P700" s="32">
        <v>-1</v>
      </c>
      <c r="Q700" s="561">
        <f>VLOOKUP(E700,Sheet3!$C:$AP,40,0)*10+IF(B700=1,0,0)+IF(B700=2,1,0)+IF(B700=3,2,0)+IF(B700=4,3,0)</f>
        <v>10402101</v>
      </c>
      <c r="R700" s="561" t="str">
        <f>IF(H700=3,",1","")</f>
        <v>,1</v>
      </c>
      <c r="S700" s="561" t="str">
        <f t="shared" ref="S700:S706" si="1770">IF(AND(H700=2,I700=1,J700="hp",L700=1,M700=2),",-1","")</f>
        <v/>
      </c>
      <c r="T700" s="561" t="str">
        <f t="shared" ref="T700:T706" si="1771">IF(AND(H700=2,I700=1,J700="hp",L700=1,M700=1),",(最大气血-hp)/最大气血*100","")</f>
        <v/>
      </c>
      <c r="U700" s="561" t="str">
        <f t="shared" ref="U700:U706" si="1772">IF(AND(H700=2,I700=1,J700="hp,(hp/气血值)&lt;=0.2",L700=1,M700=3),"气血值*1006","")</f>
        <v/>
      </c>
      <c r="V700" s="561" t="str">
        <f t="shared" ref="V700:V706" si="1773">IF(AND(H700=1,I700=0,J700=0,L700=1,M700=3),"-(hp*0.1)","")</f>
        <v/>
      </c>
    </row>
    <row r="701" spans="1:22" x14ac:dyDescent="0.25">
      <c r="A701" s="561">
        <v>3</v>
      </c>
      <c r="B701" s="561">
        <v>3</v>
      </c>
      <c r="C701" s="561" t="str">
        <f t="shared" si="1768"/>
        <v>玄黄入阵旌诛祟破邪3</v>
      </c>
      <c r="D701" s="32" t="s">
        <v>447</v>
      </c>
      <c r="E701" s="714" t="s">
        <v>454</v>
      </c>
      <c r="F701" s="32" t="s">
        <v>1683</v>
      </c>
      <c r="G701" s="32">
        <f>VLOOKUP(E701,Sheet3!$C:$AP,40,0)*100+IF(A701=1,0,0)+IF(A701=2,1,0)+IF(A701=3,2,0)+IF(A701=4,3,0)</f>
        <v>104021002</v>
      </c>
      <c r="H701" s="32">
        <v>3</v>
      </c>
      <c r="I701" s="32">
        <v>1</v>
      </c>
      <c r="J701" s="32" t="s">
        <v>1245</v>
      </c>
      <c r="K701" s="32" t="s">
        <v>1679</v>
      </c>
      <c r="L701" s="32">
        <v>1</v>
      </c>
      <c r="M701" s="32">
        <v>1</v>
      </c>
      <c r="N701" s="32" t="str">
        <f t="shared" si="1769"/>
        <v>10402102,1</v>
      </c>
      <c r="O701" s="32">
        <v>0</v>
      </c>
      <c r="P701" s="32">
        <v>-1</v>
      </c>
      <c r="Q701" s="561">
        <f>VLOOKUP(E701,Sheet3!$C:$AP,40,0)*10+IF(B701=1,0,0)+IF(B701=2,1,0)+IF(B701=3,2,0)+IF(B701=4,3,0)</f>
        <v>10402102</v>
      </c>
      <c r="R701" s="561" t="str">
        <f>IF(H701=3,",1","")</f>
        <v>,1</v>
      </c>
      <c r="S701" s="561" t="str">
        <f t="shared" si="1770"/>
        <v/>
      </c>
      <c r="T701" s="561" t="str">
        <f t="shared" si="1771"/>
        <v/>
      </c>
      <c r="U701" s="561" t="str">
        <f t="shared" si="1772"/>
        <v/>
      </c>
      <c r="V701" s="561" t="str">
        <f t="shared" si="1773"/>
        <v/>
      </c>
    </row>
    <row r="702" spans="1:22" x14ac:dyDescent="0.25">
      <c r="A702" s="561">
        <v>1</v>
      </c>
      <c r="B702" s="561">
        <v>1</v>
      </c>
      <c r="C702" s="561" t="str">
        <f t="shared" si="1768"/>
        <v>玄黄入阵旌荡群邪1</v>
      </c>
      <c r="D702" s="722" t="str">
        <f>D701</f>
        <v>玄黄入阵旌</v>
      </c>
      <c r="E702" s="722" t="s">
        <v>455</v>
      </c>
      <c r="F702" s="722"/>
      <c r="G702" s="722">
        <f>VLOOKUP(E702,Sheet3!$C:$AP,40,0)*100+IF(A702=1,0,0)+IF(A702=2,1,0)+IF(A702=3,2,0)+IF(A702=4,3,0)</f>
        <v>104021100</v>
      </c>
      <c r="H702" s="722">
        <v>1</v>
      </c>
      <c r="I702" s="722">
        <v>0</v>
      </c>
      <c r="J702" s="722">
        <v>0</v>
      </c>
      <c r="K702" s="722"/>
      <c r="L702" s="722">
        <v>1</v>
      </c>
      <c r="M702" s="722">
        <v>1</v>
      </c>
      <c r="N702" s="722" t="str">
        <f t="shared" si="1769"/>
        <v>10402110,1</v>
      </c>
      <c r="O702" s="722">
        <v>0</v>
      </c>
      <c r="P702" s="722">
        <v>-1</v>
      </c>
      <c r="Q702" s="561">
        <f>VLOOKUP(E702,Sheet3!$C:$AP,40,0)*10+IF(B702=1,0,0)+IF(B702=2,1,0)+IF(B702=3,2,0)+IF(B702=4,3,0)</f>
        <v>10402110</v>
      </c>
      <c r="R702" s="561" t="str">
        <f t="shared" ref="R702:R703" si="1774">IF(H702=1,",1","")</f>
        <v>,1</v>
      </c>
      <c r="S702" s="561" t="str">
        <f t="shared" si="1770"/>
        <v/>
      </c>
      <c r="T702" s="561" t="str">
        <f t="shared" si="1771"/>
        <v/>
      </c>
      <c r="U702" s="561" t="str">
        <f t="shared" si="1772"/>
        <v/>
      </c>
      <c r="V702" s="561" t="str">
        <f t="shared" si="1773"/>
        <v/>
      </c>
    </row>
    <row r="703" spans="1:22" s="695" customFormat="1" x14ac:dyDescent="0.25">
      <c r="A703" s="561">
        <v>1</v>
      </c>
      <c r="B703" s="561">
        <v>1</v>
      </c>
      <c r="C703" s="561" t="str">
        <f t="shared" si="1768"/>
        <v>玄黄入阵旌任纵横1</v>
      </c>
      <c r="D703" s="32" t="s">
        <v>447</v>
      </c>
      <c r="E703" s="655" t="s">
        <v>945</v>
      </c>
      <c r="F703" s="655" t="s">
        <v>1684</v>
      </c>
      <c r="G703" s="655">
        <f>VLOOKUP(E703,Sheet3!$C:$AP,40,0)*100+IF(A703=1,0,0)+IF(A703=2,1,0)+IF(A703=3,2,0)+IF(A703=4,3,0)</f>
        <v>104021200</v>
      </c>
      <c r="H703" s="655">
        <v>1</v>
      </c>
      <c r="I703" s="655">
        <v>0</v>
      </c>
      <c r="J703" s="655"/>
      <c r="K703" s="655"/>
      <c r="L703" s="655">
        <v>1</v>
      </c>
      <c r="M703" s="655">
        <v>1</v>
      </c>
      <c r="N703" s="655" t="str">
        <f>Q703&amp;R703</f>
        <v>10402120,1</v>
      </c>
      <c r="O703" s="655">
        <v>0</v>
      </c>
      <c r="P703" s="655">
        <v>-1</v>
      </c>
      <c r="Q703" s="561">
        <f>VLOOKUP(E703,Sheet3!$C:$AP,40,0)*10+IF(B703=1,0,0)+IF(B703=2,1,0)+IF(B703=3,2,0)+IF(B703=4,3,0)</f>
        <v>10402120</v>
      </c>
      <c r="R703" s="561" t="str">
        <f t="shared" si="1774"/>
        <v>,1</v>
      </c>
      <c r="S703" s="700" t="str">
        <f t="shared" si="1770"/>
        <v/>
      </c>
      <c r="T703" s="588" t="str">
        <f>IF(AND(H703=2,I703=1,J703="hp,(hp/最大气血)&lt;=公式变量1",L703=1,M703=3),"最大气血*0.2","")</f>
        <v/>
      </c>
      <c r="U703" s="700" t="b">
        <f>IF(AND(H703=2,I703=1,J703="hp,(hp/气血值)&lt;=属性判断对比值",L703=1,M703=3),"气血值*0.3")</f>
        <v>0</v>
      </c>
      <c r="V703" s="700" t="str">
        <f t="shared" si="1773"/>
        <v/>
      </c>
    </row>
    <row r="704" spans="1:22" s="695" customFormat="1" x14ac:dyDescent="0.25">
      <c r="A704" s="561">
        <v>1</v>
      </c>
      <c r="B704" s="561">
        <v>1</v>
      </c>
      <c r="C704" s="561" t="str">
        <f t="shared" si="1768"/>
        <v>玄黄入阵旌覆压千载1</v>
      </c>
      <c r="D704" s="32" t="s">
        <v>447</v>
      </c>
      <c r="E704" s="655" t="s">
        <v>946</v>
      </c>
      <c r="F704" s="655" t="s">
        <v>1685</v>
      </c>
      <c r="G704" s="655">
        <f>VLOOKUP(E704,Sheet3!$C:$AP,40,0)*100+IF(A704=1,0,0)+IF(A704=2,1,0)+IF(A704=3,2,0)+IF(A704=4,3,0)</f>
        <v>104021300</v>
      </c>
      <c r="H704" s="655">
        <v>3</v>
      </c>
      <c r="I704" s="655">
        <v>1</v>
      </c>
      <c r="J704" s="655" t="s">
        <v>1245</v>
      </c>
      <c r="K704" s="655" t="s">
        <v>1686</v>
      </c>
      <c r="L704" s="655">
        <v>2</v>
      </c>
      <c r="M704" s="655">
        <v>1</v>
      </c>
      <c r="N704" s="655" t="str">
        <f>Q704&amp;R704&amp;S704</f>
        <v>10402130,1</v>
      </c>
      <c r="O704" s="655">
        <v>0</v>
      </c>
      <c r="P704" s="655">
        <v>-1</v>
      </c>
      <c r="Q704" s="561">
        <f>VLOOKUP(E704,Sheet3!$C:$AP,40,0)*10+IF(B704=1,0,0)+IF(B704=2,1,0)+IF(B704=3,2,0)+IF(B704=4,3,0)</f>
        <v>10402130</v>
      </c>
      <c r="R704" s="561" t="str">
        <f>IF(H704=3,",1","")</f>
        <v>,1</v>
      </c>
      <c r="S704" s="700" t="str">
        <f t="shared" si="1770"/>
        <v/>
      </c>
      <c r="T704" s="588" t="str">
        <f>IF(AND(H704=2,I704=1,J704="hp,(hp/最大气血)&lt;=公式变量1",L704=1,M704=3),"最大气血*0.2","")</f>
        <v/>
      </c>
      <c r="U704" s="700" t="b">
        <f>IF(AND(H704=2,I704=1,J704="hp,(hp/气血值)&lt;=属性判断对比值",L704=1,M704=3),"气血值*0.3")</f>
        <v>0</v>
      </c>
      <c r="V704" s="700" t="str">
        <f t="shared" si="1773"/>
        <v/>
      </c>
    </row>
    <row r="705" spans="1:22" x14ac:dyDescent="0.25">
      <c r="A705" s="561">
        <v>1</v>
      </c>
      <c r="B705" s="561">
        <v>1</v>
      </c>
      <c r="C705" s="561" t="str">
        <f t="shared" ref="C705" si="1775">D705&amp;E705&amp;A705</f>
        <v>众相菩提杖如如不动1</v>
      </c>
      <c r="D705" s="701" t="s">
        <v>456</v>
      </c>
      <c r="E705" s="606" t="s">
        <v>457</v>
      </c>
      <c r="F705" s="606" t="s">
        <v>1687</v>
      </c>
      <c r="G705" s="606">
        <f>VLOOKUP(E705,Sheet3!$C:$AP,40,0)*100+IF(A705=1,0,0)+IF(A705=2,1,0)+IF(A705=3,2,0)+IF(A705=4,3,0)</f>
        <v>104030200</v>
      </c>
      <c r="H705" s="606">
        <v>3</v>
      </c>
      <c r="I705" s="606">
        <v>1</v>
      </c>
      <c r="J705" s="606" t="s">
        <v>1245</v>
      </c>
      <c r="K705" s="606" t="s">
        <v>1342</v>
      </c>
      <c r="L705" s="606">
        <v>1</v>
      </c>
      <c r="M705" s="606">
        <v>1</v>
      </c>
      <c r="N705" s="606" t="str">
        <f t="shared" ref="N705" si="1776">Q705&amp;R705&amp;S705&amp;T705&amp;U705&amp;V705</f>
        <v>10403020,1</v>
      </c>
      <c r="O705" s="606">
        <v>0</v>
      </c>
      <c r="P705" s="606">
        <v>-1</v>
      </c>
      <c r="Q705" s="561">
        <f>VLOOKUP(E705,Sheet3!$C:$AP,40,0)*10+IF(B705=1,0,0)+IF(B705=2,1,0)+IF(B705=3,2,0)+IF(B705=4,3,0)</f>
        <v>10403020</v>
      </c>
      <c r="R705" s="561" t="str">
        <f>IF(H705=3,",1","")</f>
        <v>,1</v>
      </c>
      <c r="S705" s="561" t="str">
        <f t="shared" ref="S705" si="1777">IF(AND(H705=2,I705=1,J705="hp",L705=1,M705=2),",-1","")</f>
        <v/>
      </c>
      <c r="T705" s="561" t="str">
        <f t="shared" ref="T705" si="1778">IF(AND(H705=2,I705=1,J705="hp",L705=1,M705=1),",(最大气血-hp)/最大气血*100","")</f>
        <v/>
      </c>
      <c r="U705" s="561" t="str">
        <f t="shared" ref="U705" si="1779">IF(AND(H705=2,I705=1,J705="hp,(hp/气血值)&lt;=0.2",L705=1,M705=3),"气血值*1006","")</f>
        <v/>
      </c>
      <c r="V705" s="561" t="str">
        <f t="shared" ref="V705" si="1780">IF(AND(H705=1,I705=0,J705=0,L705=1,M705=3),"-(hp*0.1)","")</f>
        <v/>
      </c>
    </row>
    <row r="706" spans="1:22" x14ac:dyDescent="0.25">
      <c r="A706" s="561">
        <v>1</v>
      </c>
      <c r="B706" s="561">
        <v>1</v>
      </c>
      <c r="C706" s="561" t="str">
        <f t="shared" si="1768"/>
        <v>众相菩提杖金钟无色1</v>
      </c>
      <c r="D706" s="701" t="s">
        <v>456</v>
      </c>
      <c r="E706" s="606" t="s">
        <v>458</v>
      </c>
      <c r="F706" s="606" t="s">
        <v>1688</v>
      </c>
      <c r="G706" s="606">
        <f>VLOOKUP(E706,Sheet3!$C:$AP,40,0)*100+IF(A706=1,0,0)+IF(A706=2,1,0)+IF(A706=3,2,0)+IF(A706=4,3,0)</f>
        <v>104030400</v>
      </c>
      <c r="H706" s="606">
        <v>8</v>
      </c>
      <c r="I706" s="606">
        <v>1</v>
      </c>
      <c r="J706" s="606">
        <v>1040303</v>
      </c>
      <c r="K706" s="606"/>
      <c r="L706" s="606">
        <v>1</v>
      </c>
      <c r="M706" s="606">
        <v>1</v>
      </c>
      <c r="N706" s="606" t="str">
        <f t="shared" si="1769"/>
        <v>10403040,1</v>
      </c>
      <c r="O706" s="606">
        <v>0</v>
      </c>
      <c r="P706" s="606">
        <v>-1</v>
      </c>
      <c r="Q706" s="561">
        <f>VLOOKUP(E706,Sheet3!$C:$AP,40,0)*10+IF(B706=1,0,0)+IF(B706=2,1,0)+IF(B706=3,2,0)+IF(B706=4,3,0)</f>
        <v>10403040</v>
      </c>
      <c r="R706" s="561" t="str">
        <f t="shared" ref="R706" si="1781">IF(H706=8,",1","")</f>
        <v>,1</v>
      </c>
      <c r="S706" s="561" t="str">
        <f t="shared" si="1770"/>
        <v/>
      </c>
      <c r="T706" s="561" t="str">
        <f t="shared" si="1771"/>
        <v/>
      </c>
      <c r="U706" s="561" t="str">
        <f t="shared" si="1772"/>
        <v/>
      </c>
      <c r="V706" s="561" t="str">
        <f t="shared" si="1773"/>
        <v/>
      </c>
    </row>
    <row r="707" spans="1:22" x14ac:dyDescent="0.25">
      <c r="A707" s="561">
        <v>1</v>
      </c>
      <c r="B707" s="561">
        <v>1</v>
      </c>
      <c r="C707" s="561" t="str">
        <f t="shared" ref="C707" si="1782">D707&amp;E707&amp;A707</f>
        <v>众相菩提杖枯荣禅1</v>
      </c>
      <c r="D707" s="701" t="s">
        <v>456</v>
      </c>
      <c r="E707" s="606" t="s">
        <v>459</v>
      </c>
      <c r="F707" s="606" t="s">
        <v>1689</v>
      </c>
      <c r="G707" s="606">
        <f>VLOOKUP(E707,Sheet3!$C:$AP,40,0)*100+IF(A707=1,0,0)+IF(A707=2,1,0)+IF(A707=3,2,0)+IF(A707=4,3,0)</f>
        <v>104030600</v>
      </c>
      <c r="H707" s="606">
        <v>3</v>
      </c>
      <c r="I707" s="606">
        <v>1</v>
      </c>
      <c r="J707" s="606" t="s">
        <v>1245</v>
      </c>
      <c r="K707" s="606" t="s">
        <v>1690</v>
      </c>
      <c r="L707" s="606">
        <v>2</v>
      </c>
      <c r="M707" s="606">
        <v>1</v>
      </c>
      <c r="N707" s="606" t="str">
        <f t="shared" si="1769"/>
        <v>10403060,1</v>
      </c>
      <c r="O707" s="606">
        <v>0</v>
      </c>
      <c r="P707" s="606">
        <v>-1</v>
      </c>
      <c r="Q707" s="561">
        <f>VLOOKUP(E707,Sheet3!$C:$AP,40,0)*10+IF(B707=1,0,0)+IF(B707=2,1,0)+IF(B707=3,2,0)+IF(B707=4,3,0)</f>
        <v>10403060</v>
      </c>
      <c r="R707" s="561" t="str">
        <f>IF(H707=3,",1","")</f>
        <v>,1</v>
      </c>
      <c r="S707" s="561" t="str">
        <f t="shared" ref="S707" si="1783">IF(AND(H707=2,I707=1,J707="hp",L707=1,M707=2),",-1","")</f>
        <v/>
      </c>
      <c r="T707" s="561" t="str">
        <f t="shared" ref="T707" si="1784">IF(AND(H707=2,I707=1,J707="hp",L707=1,M707=1),",(最大气血-hp)/最大气血*100","")</f>
        <v/>
      </c>
      <c r="U707" s="561" t="str">
        <f t="shared" ref="U707" si="1785">IF(AND(H707=2,I707=1,J707="hp,(hp/气血值)&lt;=0.2",L707=1,M707=3),"气血值*1006","")</f>
        <v/>
      </c>
      <c r="V707" s="561" t="str">
        <f t="shared" ref="V707" si="1786">IF(AND(H707=1,I707=0,J707=0,L707=1,M707=3),"-(hp*0.1)","")</f>
        <v/>
      </c>
    </row>
    <row r="708" spans="1:22" x14ac:dyDescent="0.25">
      <c r="A708" s="561">
        <v>1</v>
      </c>
      <c r="B708" s="561">
        <v>1</v>
      </c>
      <c r="C708" s="561" t="str">
        <f t="shared" ref="C708" si="1787">D708&amp;E708&amp;A708</f>
        <v>众相菩提杖须弥无量1</v>
      </c>
      <c r="D708" s="701" t="s">
        <v>456</v>
      </c>
      <c r="E708" s="606" t="s">
        <v>460</v>
      </c>
      <c r="F708" s="606" t="s">
        <v>1632</v>
      </c>
      <c r="G708" s="606">
        <f>VLOOKUP(E708,Sheet3!$C:$AP,40,0)*100+IF(A708=1,0,0)+IF(A708=2,1,0)+IF(A708=3,2,0)+IF(A708=4,3,0)</f>
        <v>104030800</v>
      </c>
      <c r="H708" s="606">
        <v>8</v>
      </c>
      <c r="I708" s="606">
        <v>1</v>
      </c>
      <c r="J708" s="606">
        <v>1040301</v>
      </c>
      <c r="K708" s="606"/>
      <c r="L708" s="606">
        <v>1</v>
      </c>
      <c r="M708" s="606">
        <v>1</v>
      </c>
      <c r="N708" s="606" t="str">
        <f t="shared" ref="N708" si="1788">Q708&amp;R708&amp;S708&amp;T708&amp;U708&amp;V708</f>
        <v>10403080,1</v>
      </c>
      <c r="O708" s="606">
        <v>0</v>
      </c>
      <c r="P708" s="606">
        <v>-1</v>
      </c>
      <c r="Q708" s="561">
        <f>VLOOKUP(E708,Sheet3!$C:$AP,40,0)*10+IF(B708=1,0,0)+IF(B708=2,1,0)+IF(B708=3,2,0)+IF(B708=4,3,0)</f>
        <v>10403080</v>
      </c>
      <c r="R708" s="561" t="str">
        <f t="shared" ref="R708" si="1789">IF(H708=8,",1","")</f>
        <v>,1</v>
      </c>
      <c r="S708" s="561" t="str">
        <f t="shared" ref="S708" si="1790">IF(AND(H708=2,I708=1,J708="hp",L708=1,M708=2),",-1","")</f>
        <v/>
      </c>
      <c r="T708" s="561" t="str">
        <f t="shared" ref="T708" si="1791">IF(AND(H708=2,I708=1,J708="hp",L708=1,M708=1),",(最大气血-hp)/最大气血*100","")</f>
        <v/>
      </c>
      <c r="U708" s="561" t="str">
        <f t="shared" ref="U708" si="1792">IF(AND(H708=2,I708=1,J708="hp,(hp/气血值)&lt;=0.2",L708=1,M708=3),"气血值*1006","")</f>
        <v/>
      </c>
      <c r="V708" s="561" t="str">
        <f t="shared" ref="V708" si="1793">IF(AND(H708=1,I708=0,J708=0,L708=1,M708=3),"-(hp*0.1)","")</f>
        <v/>
      </c>
    </row>
    <row r="709" spans="1:22" x14ac:dyDescent="0.25">
      <c r="A709" s="561">
        <v>1</v>
      </c>
      <c r="B709" s="561">
        <v>1</v>
      </c>
      <c r="C709" s="561" t="str">
        <f t="shared" ref="C709" si="1794">D709&amp;E709&amp;A709</f>
        <v>众相菩提杖慈悲渡厄1</v>
      </c>
      <c r="D709" s="701" t="s">
        <v>456</v>
      </c>
      <c r="E709" s="606" t="s">
        <v>461</v>
      </c>
      <c r="F709" s="606" t="s">
        <v>1171</v>
      </c>
      <c r="G709" s="606">
        <f>VLOOKUP(E709,Sheet3!$C:$AP,40,0)*100+IF(A709=1,0,0)+IF(A709=2,1,0)+IF(A709=3,2,0)+IF(A709=4,3,0)</f>
        <v>104030900</v>
      </c>
      <c r="H709" s="606">
        <v>8</v>
      </c>
      <c r="I709" s="606">
        <v>1</v>
      </c>
      <c r="J709" s="606">
        <v>1040305</v>
      </c>
      <c r="K709" s="606"/>
      <c r="L709" s="606">
        <v>1</v>
      </c>
      <c r="M709" s="606">
        <v>1</v>
      </c>
      <c r="N709" s="606" t="str">
        <f t="shared" ref="N709" si="1795">Q709&amp;R709&amp;S709&amp;T709&amp;U709&amp;V709</f>
        <v>10403090,1</v>
      </c>
      <c r="O709" s="606">
        <v>0</v>
      </c>
      <c r="P709" s="606">
        <v>-1</v>
      </c>
      <c r="Q709" s="561">
        <f>VLOOKUP(E709,Sheet3!$C:$AP,40,0)*10+IF(B709=1,0,0)+IF(B709=2,1,0)+IF(B709=3,2,0)+IF(B709=4,3,0)</f>
        <v>10403090</v>
      </c>
      <c r="R709" s="561" t="str">
        <f t="shared" ref="R709" si="1796">IF(H709=8,",1","")</f>
        <v>,1</v>
      </c>
      <c r="S709" s="561" t="str">
        <f t="shared" ref="S709" si="1797">IF(AND(H709=2,I709=1,J709="hp",L709=1,M709=2),",-1","")</f>
        <v/>
      </c>
      <c r="T709" s="561" t="str">
        <f t="shared" ref="T709" si="1798">IF(AND(H709=2,I709=1,J709="hp",L709=1,M709=1),",(最大气血-hp)/最大气血*100","")</f>
        <v/>
      </c>
      <c r="U709" s="561" t="str">
        <f t="shared" ref="U709" si="1799">IF(AND(H709=2,I709=1,J709="hp,(hp/气血值)&lt;=0.2",L709=1,M709=3),"气血值*1006","")</f>
        <v/>
      </c>
      <c r="V709" s="561" t="str">
        <f t="shared" ref="V709" si="1800">IF(AND(H709=1,I709=0,J709=0,L709=1,M709=3),"-(hp*0.1)","")</f>
        <v/>
      </c>
    </row>
    <row r="710" spans="1:22" s="695" customFormat="1" x14ac:dyDescent="0.25">
      <c r="A710" s="561">
        <v>1</v>
      </c>
      <c r="B710" s="561">
        <v>1</v>
      </c>
      <c r="C710" s="561" t="str">
        <f t="shared" ref="C710:C723" si="1801">D710&amp;E710&amp;A710</f>
        <v>众相菩提杖金刚怒目1</v>
      </c>
      <c r="D710" s="701" t="s">
        <v>456</v>
      </c>
      <c r="E710" s="606" t="s">
        <v>462</v>
      </c>
      <c r="F710" s="606" t="s">
        <v>1691</v>
      </c>
      <c r="G710" s="606">
        <f>VLOOKUP(E710,Sheet3!$C:$AP,40,0)*100+IF(A710=1,0,0)+IF(A710=2,1,0)+IF(A710=3,2,0)+IF(A710=4,3,0)</f>
        <v>104031000</v>
      </c>
      <c r="H710" s="606">
        <v>1</v>
      </c>
      <c r="I710" s="606">
        <v>0</v>
      </c>
      <c r="J710" s="606"/>
      <c r="K710" s="606"/>
      <c r="L710" s="606">
        <v>1</v>
      </c>
      <c r="M710" s="606">
        <v>1</v>
      </c>
      <c r="N710" s="606" t="str">
        <f>Q710&amp;R710</f>
        <v>10403100,1</v>
      </c>
      <c r="O710" s="606">
        <v>0</v>
      </c>
      <c r="P710" s="606">
        <v>-1</v>
      </c>
      <c r="Q710" s="561">
        <f>VLOOKUP(E710,Sheet3!$C:$AP,40,0)*10+IF(B710=1,0,0)+IF(B710=2,1,0)+IF(B710=3,2,0)+IF(B710=4,3,0)</f>
        <v>10403100</v>
      </c>
      <c r="R710" s="561" t="str">
        <f>IF(H710=1,",1","")</f>
        <v>,1</v>
      </c>
      <c r="S710" s="700" t="str">
        <f t="shared" ref="S710:S723" si="1802">IF(AND(H710=2,I710=1,J710="hp",L710=1,M710=2),",-1","")</f>
        <v/>
      </c>
      <c r="T710" s="588" t="str">
        <f>IF(AND(H710=2,I710=1,J710="hp,(hp/最大气血)&lt;=公式变量1",L710=1,M710=3),"最大气血*0.2","")</f>
        <v/>
      </c>
      <c r="U710" s="700" t="b">
        <f>IF(AND(H710=2,I710=1,J710="hp,(hp/气血值)&lt;=属性判断对比值",L710=1,M710=3),"气血值*0.3")</f>
        <v>0</v>
      </c>
      <c r="V710" s="700" t="str">
        <f t="shared" ref="V710:V723" si="1803">IF(AND(H710=1,I710=0,J710=0,L710=1,M710=3),"-(hp*0.1)","")</f>
        <v/>
      </c>
    </row>
    <row r="711" spans="1:22" x14ac:dyDescent="0.25">
      <c r="A711" s="561">
        <v>1</v>
      </c>
      <c r="B711" s="561">
        <v>1</v>
      </c>
      <c r="C711" s="561" t="str">
        <f t="shared" si="1801"/>
        <v>众相菩提杖悯众生1</v>
      </c>
      <c r="D711" s="665" t="str">
        <f>D710</f>
        <v>众相菩提杖</v>
      </c>
      <c r="E711" s="665" t="s">
        <v>463</v>
      </c>
      <c r="F711" s="665"/>
      <c r="G711" s="665">
        <f>VLOOKUP(E711,Sheet3!$C:$AP,40,0)*100+IF(A711=1,0,0)+IF(A711=2,1,0)+IF(A711=3,2,0)+IF(A711=4,3,0)</f>
        <v>104031100</v>
      </c>
      <c r="H711" s="665">
        <v>1</v>
      </c>
      <c r="I711" s="665">
        <v>0</v>
      </c>
      <c r="J711" s="665">
        <v>0</v>
      </c>
      <c r="K711" s="665"/>
      <c r="L711" s="665">
        <v>1</v>
      </c>
      <c r="M711" s="665">
        <v>1</v>
      </c>
      <c r="N711" s="665" t="str">
        <f t="shared" ref="N711:N723" si="1804">Q711&amp;R711&amp;S711&amp;T711&amp;U711&amp;V711</f>
        <v>10403110,1</v>
      </c>
      <c r="O711" s="665">
        <v>0</v>
      </c>
      <c r="P711" s="665">
        <v>-1</v>
      </c>
      <c r="Q711" s="561">
        <f>VLOOKUP(E711,Sheet3!$C:$AP,40,0)*10+IF(B711=1,0,0)+IF(B711=2,1,0)+IF(B711=3,2,0)+IF(B711=4,3,0)</f>
        <v>10403110</v>
      </c>
      <c r="R711" s="561" t="str">
        <f t="shared" ref="R711" si="1805">IF(H711=1,",1","")</f>
        <v>,1</v>
      </c>
      <c r="S711" s="561" t="str">
        <f t="shared" si="1802"/>
        <v/>
      </c>
      <c r="T711" s="561" t="str">
        <f t="shared" ref="T711:T723" si="1806">IF(AND(H711=2,I711=1,J711="hp",L711=1,M711=1),",(最大气血-hp)/最大气血*100","")</f>
        <v/>
      </c>
      <c r="U711" s="561" t="str">
        <f t="shared" ref="U711:U723" si="1807">IF(AND(H711=2,I711=1,J711="hp,(hp/气血值)&lt;=0.2",L711=1,M711=3),"气血值*1006","")</f>
        <v/>
      </c>
      <c r="V711" s="561" t="str">
        <f t="shared" si="1803"/>
        <v/>
      </c>
    </row>
    <row r="712" spans="1:22" s="695" customFormat="1" x14ac:dyDescent="0.25">
      <c r="A712" s="561">
        <v>1</v>
      </c>
      <c r="B712" s="561">
        <v>1</v>
      </c>
      <c r="C712" s="561" t="str">
        <f t="shared" ref="C712" si="1808">D712&amp;E712&amp;A712</f>
        <v>众相菩提杖独我相1</v>
      </c>
      <c r="D712" s="701" t="s">
        <v>456</v>
      </c>
      <c r="E712" s="606" t="s">
        <v>947</v>
      </c>
      <c r="F712" s="606" t="s">
        <v>1692</v>
      </c>
      <c r="G712" s="606">
        <f>VLOOKUP(E712,Sheet3!$C:$AP,40,0)*100+IF(A712=1,0,0)+IF(A712=2,1,0)+IF(A712=3,2,0)+IF(A712=4,3,0)</f>
        <v>104031200</v>
      </c>
      <c r="H712" s="606">
        <v>8</v>
      </c>
      <c r="I712" s="606">
        <v>1</v>
      </c>
      <c r="J712" s="606">
        <v>1040303</v>
      </c>
      <c r="K712" s="606"/>
      <c r="L712" s="606">
        <v>1</v>
      </c>
      <c r="M712" s="606">
        <v>1</v>
      </c>
      <c r="N712" s="606" t="str">
        <f>Q712&amp;R712</f>
        <v>10403120,1</v>
      </c>
      <c r="O712" s="606">
        <v>0</v>
      </c>
      <c r="P712" s="606">
        <v>-1</v>
      </c>
      <c r="Q712" s="561">
        <f>VLOOKUP(E712,Sheet3!$C:$AP,40,0)*10+IF(B712=1,0,0)+IF(B712=2,1,0)+IF(B712=3,2,0)+IF(B712=4,3,0)</f>
        <v>10403120</v>
      </c>
      <c r="R712" s="561" t="str">
        <f t="shared" ref="R712:R714" si="1809">IF(H712=8,",1","")</f>
        <v>,1</v>
      </c>
      <c r="S712" s="700" t="str">
        <f t="shared" ref="S712" si="1810">IF(AND(H712=2,I712=1,J712="hp",L712=1,M712=2),",-1","")</f>
        <v/>
      </c>
      <c r="T712" s="588" t="str">
        <f>IF(AND(H712=2,I712=1,J712="hp,(hp/最大气血)&lt;=公式变量1",L712=1,M712=3),"最大气血*0.2","")</f>
        <v/>
      </c>
      <c r="U712" s="700" t="b">
        <f>IF(AND(H712=2,I712=1,J712="hp,(hp/气血值)&lt;=属性判断对比值",L712=1,M712=3),"气血值*0.3")</f>
        <v>0</v>
      </c>
      <c r="V712" s="700" t="str">
        <f t="shared" ref="V712" si="1811">IF(AND(H712=1,I712=0,J712=0,L712=1,M712=3),"-(hp*0.1)","")</f>
        <v/>
      </c>
    </row>
    <row r="713" spans="1:22" s="695" customFormat="1" x14ac:dyDescent="0.25">
      <c r="A713" s="561">
        <v>1</v>
      </c>
      <c r="B713" s="561">
        <v>1</v>
      </c>
      <c r="C713" s="561" t="str">
        <f t="shared" ref="C713" si="1812">D713&amp;E713&amp;A713</f>
        <v>众相菩提杖不动怒目1</v>
      </c>
      <c r="D713" s="701" t="s">
        <v>456</v>
      </c>
      <c r="E713" s="606" t="s">
        <v>948</v>
      </c>
      <c r="F713" s="606" t="s">
        <v>1693</v>
      </c>
      <c r="G713" s="606">
        <f>VLOOKUP(E713,Sheet3!$C:$AP,40,0)*100+IF(A713=1,0,0)+IF(A713=2,1,0)+IF(A713=3,2,0)+IF(A713=4,3,0)</f>
        <v>104031300</v>
      </c>
      <c r="H713" s="606">
        <v>8</v>
      </c>
      <c r="I713" s="606">
        <v>1</v>
      </c>
      <c r="J713" s="606">
        <v>1040301</v>
      </c>
      <c r="K713" s="606" t="s">
        <v>1694</v>
      </c>
      <c r="L713" s="606">
        <v>1</v>
      </c>
      <c r="M713" s="606">
        <v>1</v>
      </c>
      <c r="N713" s="606" t="str">
        <f>Q713&amp;R713</f>
        <v>10403130,1</v>
      </c>
      <c r="O713" s="606">
        <v>0</v>
      </c>
      <c r="P713" s="606">
        <v>-1</v>
      </c>
      <c r="Q713" s="561">
        <f>VLOOKUP(E713,Sheet3!$C:$AP,40,0)*10+IF(B713=1,0,0)+IF(B713=2,1,0)+IF(B713=3,2,0)+IF(B713=4,3,0)</f>
        <v>10403130</v>
      </c>
      <c r="R713" s="561" t="str">
        <f t="shared" si="1809"/>
        <v>,1</v>
      </c>
      <c r="S713" s="700" t="str">
        <f t="shared" ref="S713" si="1813">IF(AND(H713=2,I713=1,J713="hp",L713=1,M713=2),",-1","")</f>
        <v/>
      </c>
      <c r="T713" s="588" t="str">
        <f>IF(AND(H713=2,I713=1,J713="hp,(hp/最大气血)&lt;=公式变量1",L713=1,M713=3),"最大气血*0.2","")</f>
        <v/>
      </c>
      <c r="U713" s="700" t="b">
        <f>IF(AND(H713=2,I713=1,J713="hp,(hp/气血值)&lt;=属性判断对比值",L713=1,M713=3),"气血值*0.3")</f>
        <v>0</v>
      </c>
      <c r="V713" s="700" t="str">
        <f t="shared" ref="V713" si="1814">IF(AND(H713=1,I713=0,J713=0,L713=1,M713=3),"-(hp*0.1)","")</f>
        <v/>
      </c>
    </row>
    <row r="714" spans="1:22" x14ac:dyDescent="0.25">
      <c r="A714" s="561">
        <v>1</v>
      </c>
      <c r="B714" s="561">
        <v>1</v>
      </c>
      <c r="C714" s="561" t="str">
        <f t="shared" si="1801"/>
        <v>镇国抵岳枪镇敌仇1</v>
      </c>
      <c r="D714" s="733" t="s">
        <v>464</v>
      </c>
      <c r="E714" s="651" t="s">
        <v>465</v>
      </c>
      <c r="F714" s="651" t="s">
        <v>1695</v>
      </c>
      <c r="G714" s="651">
        <f>VLOOKUP(E714,Sheet3!$C:$AP,40,0)*100+IF(A714=1,0,0)+IF(A714=2,1,0)+IF(A714=3,2,0)+IF(A714=4,3,0)</f>
        <v>104040200</v>
      </c>
      <c r="H714" s="651">
        <v>8</v>
      </c>
      <c r="I714" s="651">
        <v>1</v>
      </c>
      <c r="J714" s="35">
        <v>1040405</v>
      </c>
      <c r="K714" s="651" t="s">
        <v>1696</v>
      </c>
      <c r="L714" s="651">
        <v>1</v>
      </c>
      <c r="M714" s="651">
        <v>1</v>
      </c>
      <c r="N714" s="651" t="str">
        <f t="shared" si="1804"/>
        <v>10404020,1</v>
      </c>
      <c r="O714" s="651">
        <v>0</v>
      </c>
      <c r="P714" s="651">
        <v>-1</v>
      </c>
      <c r="Q714" s="561">
        <f>VLOOKUP(E714,Sheet3!$C:$AP,40,0)*10+IF(B714=1,0,0)+IF(B714=2,1,0)+IF(B714=3,2,0)+IF(B714=4,3,0)</f>
        <v>10404020</v>
      </c>
      <c r="R714" s="561" t="str">
        <f t="shared" si="1809"/>
        <v>,1</v>
      </c>
      <c r="S714" s="561" t="str">
        <f t="shared" si="1802"/>
        <v/>
      </c>
      <c r="T714" s="561" t="str">
        <f t="shared" si="1806"/>
        <v/>
      </c>
      <c r="U714" s="561" t="str">
        <f t="shared" si="1807"/>
        <v/>
      </c>
      <c r="V714" s="561" t="str">
        <f t="shared" si="1803"/>
        <v/>
      </c>
    </row>
    <row r="715" spans="1:22" x14ac:dyDescent="0.25">
      <c r="A715" s="561">
        <v>2</v>
      </c>
      <c r="B715" s="561">
        <v>2</v>
      </c>
      <c r="C715" s="561" t="str">
        <f t="shared" ref="C715" si="1815">D715&amp;E715&amp;A715</f>
        <v>镇国抵岳枪镇敌仇2</v>
      </c>
      <c r="D715" s="733" t="s">
        <v>464</v>
      </c>
      <c r="E715" s="651" t="s">
        <v>465</v>
      </c>
      <c r="F715" s="651" t="s">
        <v>1697</v>
      </c>
      <c r="G715" s="651">
        <f>VLOOKUP(E715,Sheet3!$C:$AP,40,0)*100+IF(A715=1,0,0)+IF(A715=2,1,0)+IF(A715=3,2,0)+IF(A715=4,3,0)</f>
        <v>104040201</v>
      </c>
      <c r="H715" s="651">
        <v>6</v>
      </c>
      <c r="I715" s="651">
        <v>1</v>
      </c>
      <c r="J715" s="651">
        <v>10404020</v>
      </c>
      <c r="K715" s="651"/>
      <c r="L715" s="651">
        <v>1</v>
      </c>
      <c r="M715" s="651">
        <v>21</v>
      </c>
      <c r="N715" s="736" t="s">
        <v>1502</v>
      </c>
      <c r="O715" s="651">
        <v>0</v>
      </c>
      <c r="P715" s="651">
        <v>-1</v>
      </c>
      <c r="Q715" s="561">
        <f>VLOOKUP(E715,Sheet3!$C:$AP,40,0)*10+IF(B715=1,0,0)+IF(B715=2,1,0)+IF(B715=3,2,0)+IF(B715=4,3,0)</f>
        <v>10404021</v>
      </c>
      <c r="R715" s="561" t="str">
        <f>IF(H715=3,",1","")</f>
        <v/>
      </c>
      <c r="S715" s="561" t="str">
        <f t="shared" ref="S715" si="1816">IF(AND(H715=2,I715=1,J715="hp",L715=1,M715=2),",-1","")</f>
        <v/>
      </c>
      <c r="T715" s="561" t="str">
        <f t="shared" ref="T715" si="1817">IF(AND(H715=2,I715=1,J715="hp",L715=1,M715=1),",(最大气血-hp)/最大气血*100","")</f>
        <v/>
      </c>
      <c r="U715" s="561" t="str">
        <f t="shared" ref="U715" si="1818">IF(AND(H715=2,I715=1,J715="hp,(hp/气血值)&lt;=0.2",L715=1,M715=3),"气血值*1006","")</f>
        <v/>
      </c>
      <c r="V715" s="561" t="str">
        <f t="shared" ref="V715" si="1819">IF(AND(H715=1,I715=0,J715=0,L715=1,M715=3),"-(hp*0.1)","")</f>
        <v/>
      </c>
    </row>
    <row r="716" spans="1:22" x14ac:dyDescent="0.25">
      <c r="A716" s="561">
        <v>3</v>
      </c>
      <c r="B716" s="561">
        <v>2</v>
      </c>
      <c r="C716" s="561" t="str">
        <f t="shared" ref="C716" si="1820">D716&amp;E716&amp;A716</f>
        <v>镇国抵岳枪镇敌仇3</v>
      </c>
      <c r="D716" s="733" t="s">
        <v>464</v>
      </c>
      <c r="E716" s="651" t="s">
        <v>465</v>
      </c>
      <c r="F716" s="651" t="s">
        <v>1698</v>
      </c>
      <c r="G716" s="651">
        <f>VLOOKUP(E716,Sheet3!$C:$AP,40,0)*100+IF(A716=1,0,0)+IF(A716=2,1,0)+IF(A716=3,2,0)+IF(A716=4,3,0)</f>
        <v>104040202</v>
      </c>
      <c r="H716" s="651">
        <v>1</v>
      </c>
      <c r="I716" s="651">
        <v>0</v>
      </c>
      <c r="J716" s="651"/>
      <c r="K716" s="651"/>
      <c r="L716" s="651">
        <v>1</v>
      </c>
      <c r="M716" s="651">
        <v>1</v>
      </c>
      <c r="N716" s="651" t="str">
        <f>Q716&amp;R716</f>
        <v>10404021,1</v>
      </c>
      <c r="O716" s="651">
        <v>0</v>
      </c>
      <c r="P716" s="651">
        <v>-1</v>
      </c>
      <c r="Q716" s="561">
        <f>VLOOKUP(E716,Sheet3!$C:$AP,40,0)*10+IF(B716=1,0,0)+IF(B716=2,1,0)+IF(B716=3,2,0)+IF(B716=4,3,0)</f>
        <v>10404021</v>
      </c>
      <c r="R716" s="561" t="str">
        <f>IF(H716=1,",1","")</f>
        <v>,1</v>
      </c>
      <c r="S716" s="561" t="str">
        <f t="shared" ref="S716" si="1821">IF(AND(H716=2,I716=1,J716="hp",L716=1,M716=2),",-1","")</f>
        <v/>
      </c>
      <c r="T716" s="561" t="str">
        <f t="shared" ref="T716" si="1822">IF(AND(H716=2,I716=1,J716="hp",L716=1,M716=1),",(最大气血-hp)/最大气血*100","")</f>
        <v/>
      </c>
      <c r="U716" s="561" t="str">
        <f t="shared" ref="U716" si="1823">IF(AND(H716=2,I716=1,J716="hp,(hp/气血值)&lt;=0.2",L716=1,M716=3),"气血值*1006","")</f>
        <v/>
      </c>
      <c r="V716" s="561" t="str">
        <f t="shared" ref="V716" si="1824">IF(AND(H716=1,I716=0,J716=0,L716=1,M716=3),"-(hp*0.1)","")</f>
        <v/>
      </c>
    </row>
    <row r="717" spans="1:22" x14ac:dyDescent="0.25">
      <c r="A717" s="561">
        <v>1</v>
      </c>
      <c r="B717" s="561">
        <v>1</v>
      </c>
      <c r="C717" s="561" t="str">
        <f t="shared" si="1801"/>
        <v>镇国抵岳枪转阵化1</v>
      </c>
      <c r="D717" s="733" t="s">
        <v>464</v>
      </c>
      <c r="E717" s="651" t="s">
        <v>466</v>
      </c>
      <c r="F717" s="651" t="s">
        <v>1699</v>
      </c>
      <c r="G717" s="651">
        <f>VLOOKUP(E717,Sheet3!$C:$AP,40,0)*100+IF(A717=1,0,0)+IF(A717=2,1,0)+IF(A717=3,2,0)+IF(A717=4,3,0)</f>
        <v>104040400</v>
      </c>
      <c r="H717" s="651">
        <v>8</v>
      </c>
      <c r="I717" s="651">
        <v>1</v>
      </c>
      <c r="J717" s="651">
        <v>1040401</v>
      </c>
      <c r="K717" s="651"/>
      <c r="L717" s="651">
        <v>1</v>
      </c>
      <c r="M717" s="651">
        <v>21</v>
      </c>
      <c r="N717" s="736" t="s">
        <v>1700</v>
      </c>
      <c r="O717" s="651">
        <v>0</v>
      </c>
      <c r="P717" s="651">
        <v>-1</v>
      </c>
      <c r="Q717" s="561">
        <f>VLOOKUP(E717,Sheet3!$C:$AP,40,0)*10+IF(B717=1,0,0)+IF(B717=2,1,0)+IF(B717=3,2,0)+IF(B717=4,3,0)</f>
        <v>10404040</v>
      </c>
      <c r="R717" s="561" t="str">
        <f t="shared" ref="R717" si="1825">IF(H717=8,",1","")</f>
        <v>,1</v>
      </c>
      <c r="S717" s="561" t="str">
        <f t="shared" si="1802"/>
        <v/>
      </c>
      <c r="T717" s="561" t="str">
        <f t="shared" si="1806"/>
        <v/>
      </c>
      <c r="U717" s="561" t="str">
        <f t="shared" si="1807"/>
        <v/>
      </c>
      <c r="V717" s="561" t="str">
        <f t="shared" si="1803"/>
        <v/>
      </c>
    </row>
    <row r="718" spans="1:22" x14ac:dyDescent="0.25">
      <c r="A718" s="561">
        <v>2</v>
      </c>
      <c r="B718" s="561">
        <v>1</v>
      </c>
      <c r="C718" s="561" t="str">
        <f t="shared" ref="C718" si="1826">D718&amp;E718&amp;A718</f>
        <v>镇国抵岳枪转阵化2</v>
      </c>
      <c r="D718" s="733" t="s">
        <v>464</v>
      </c>
      <c r="E718" s="651" t="s">
        <v>466</v>
      </c>
      <c r="F718" s="651" t="s">
        <v>1701</v>
      </c>
      <c r="G718" s="651">
        <f>VLOOKUP(E718,Sheet3!$C:$AP,40,0)*100+IF(A718=1,0,0)+IF(A718=2,1,0)+IF(A718=3,2,0)+IF(A718=4,3,0)</f>
        <v>104040401</v>
      </c>
      <c r="H718" s="651">
        <v>1</v>
      </c>
      <c r="I718" s="651">
        <v>0</v>
      </c>
      <c r="J718" s="651"/>
      <c r="K718" s="651"/>
      <c r="L718" s="651">
        <v>1</v>
      </c>
      <c r="M718" s="651">
        <v>1</v>
      </c>
      <c r="N718" s="651" t="str">
        <f>Q718&amp;R718</f>
        <v>10404040,1</v>
      </c>
      <c r="O718" s="651">
        <v>0</v>
      </c>
      <c r="P718" s="651">
        <v>-1</v>
      </c>
      <c r="Q718" s="561">
        <f>VLOOKUP(E718,Sheet3!$C:$AP,40,0)*10+IF(B718=1,0,0)+IF(B718=2,1,0)+IF(B718=3,2,0)+IF(B718=4,3,0)</f>
        <v>10404040</v>
      </c>
      <c r="R718" s="561" t="str">
        <f>IF(H718=1,",1","")</f>
        <v>,1</v>
      </c>
      <c r="S718" s="561" t="str">
        <f t="shared" ref="S718" si="1827">IF(AND(H718=2,I718=1,J718="hp",L718=1,M718=2),",-1","")</f>
        <v/>
      </c>
      <c r="T718" s="561" t="str">
        <f t="shared" ref="T718" si="1828">IF(AND(H718=2,I718=1,J718="hp",L718=1,M718=1),",(最大气血-hp)/最大气血*100","")</f>
        <v/>
      </c>
      <c r="U718" s="561" t="str">
        <f t="shared" ref="U718" si="1829">IF(AND(H718=2,I718=1,J718="hp,(hp/气血值)&lt;=0.2",L718=1,M718=3),"气血值*1006","")</f>
        <v/>
      </c>
      <c r="V718" s="561" t="str">
        <f t="shared" ref="V718" si="1830">IF(AND(H718=1,I718=0,J718=0,L718=1,M718=3),"-(hp*0.1)","")</f>
        <v/>
      </c>
    </row>
    <row r="719" spans="1:22" x14ac:dyDescent="0.25">
      <c r="A719" s="561">
        <v>1</v>
      </c>
      <c r="B719" s="561">
        <v>1</v>
      </c>
      <c r="C719" s="561" t="str">
        <f t="shared" si="1801"/>
        <v>镇国抵岳枪兵煞威1</v>
      </c>
      <c r="D719" s="733" t="s">
        <v>464</v>
      </c>
      <c r="E719" s="651" t="s">
        <v>467</v>
      </c>
      <c r="F719" s="651" t="s">
        <v>1695</v>
      </c>
      <c r="G719" s="651">
        <f>VLOOKUP(E719,Sheet3!$C:$AP,40,0)*100+IF(A719=1,0,0)+IF(A719=2,1,0)+IF(A719=3,2,0)+IF(A719=4,3,0)</f>
        <v>104040600</v>
      </c>
      <c r="H719" s="651">
        <v>8</v>
      </c>
      <c r="I719" s="651">
        <v>1</v>
      </c>
      <c r="J719" s="651">
        <v>1040405</v>
      </c>
      <c r="K719" s="651" t="s">
        <v>1344</v>
      </c>
      <c r="L719" s="651">
        <v>1</v>
      </c>
      <c r="M719" s="651">
        <v>1</v>
      </c>
      <c r="N719" s="651" t="s">
        <v>1702</v>
      </c>
      <c r="O719" s="651">
        <v>0</v>
      </c>
      <c r="P719" s="651">
        <v>-1</v>
      </c>
      <c r="Q719" s="561">
        <f>VLOOKUP(E719,Sheet3!$C:$AP,40,0)*10+IF(B719=1,0,0)+IF(B719=2,1,0)+IF(B719=3,2,0)+IF(B719=4,3,0)</f>
        <v>10404060</v>
      </c>
      <c r="R719" s="561" t="str">
        <f>IF(H719=8,",1","")</f>
        <v>,1</v>
      </c>
      <c r="S719" s="561" t="str">
        <f t="shared" si="1802"/>
        <v/>
      </c>
      <c r="T719" s="561" t="str">
        <f t="shared" si="1806"/>
        <v/>
      </c>
      <c r="U719" s="561" t="str">
        <f t="shared" si="1807"/>
        <v/>
      </c>
      <c r="V719" s="561" t="str">
        <f t="shared" si="1803"/>
        <v/>
      </c>
    </row>
    <row r="720" spans="1:22" x14ac:dyDescent="0.25">
      <c r="A720" s="561">
        <v>2</v>
      </c>
      <c r="B720" s="561">
        <v>2</v>
      </c>
      <c r="C720" s="561" t="str">
        <f t="shared" ref="C720" si="1831">D720&amp;E720&amp;A720</f>
        <v>镇国抵岳枪兵煞威2</v>
      </c>
      <c r="D720" s="733" t="s">
        <v>464</v>
      </c>
      <c r="E720" s="651" t="s">
        <v>467</v>
      </c>
      <c r="F720" s="651" t="s">
        <v>1697</v>
      </c>
      <c r="G720" s="651">
        <f>VLOOKUP(E720,Sheet3!$C:$AP,40,0)*100+IF(A720=1,0,0)+IF(A720=2,1,0)+IF(A720=3,2,0)+IF(A720=4,3,0)</f>
        <v>104040601</v>
      </c>
      <c r="H720" s="651">
        <v>6</v>
      </c>
      <c r="I720" s="651">
        <v>1</v>
      </c>
      <c r="J720" s="651">
        <v>10404060</v>
      </c>
      <c r="K720" s="651"/>
      <c r="L720" s="651">
        <v>1</v>
      </c>
      <c r="M720" s="651">
        <v>21</v>
      </c>
      <c r="N720" s="736" t="s">
        <v>1502</v>
      </c>
      <c r="O720" s="651">
        <v>0</v>
      </c>
      <c r="P720" s="651">
        <v>-1</v>
      </c>
      <c r="Q720" s="561">
        <f>VLOOKUP(E720,Sheet3!$C:$AP,40,0)*10+IF(B720=1,0,0)+IF(B720=2,1,0)+IF(B720=3,2,0)+IF(B720=4,3,0)</f>
        <v>10404061</v>
      </c>
      <c r="R720" s="561" t="str">
        <f>IF(H720=3,",1","")</f>
        <v/>
      </c>
      <c r="S720" s="561" t="str">
        <f t="shared" ref="S720" si="1832">IF(AND(H720=2,I720=1,J720="hp",L720=1,M720=2),",-1","")</f>
        <v/>
      </c>
      <c r="T720" s="561" t="str">
        <f t="shared" ref="T720" si="1833">IF(AND(H720=2,I720=1,J720="hp",L720=1,M720=1),",(最大气血-hp)/最大气血*100","")</f>
        <v/>
      </c>
      <c r="U720" s="561" t="str">
        <f t="shared" ref="U720" si="1834">IF(AND(H720=2,I720=1,J720="hp,(hp/气血值)&lt;=0.2",L720=1,M720=3),"气血值*1006","")</f>
        <v/>
      </c>
      <c r="V720" s="561" t="str">
        <f t="shared" ref="V720" si="1835">IF(AND(H720=1,I720=0,J720=0,L720=1,M720=3),"-(hp*0.1)","")</f>
        <v/>
      </c>
    </row>
    <row r="721" spans="1:22" x14ac:dyDescent="0.25">
      <c r="A721" s="561">
        <v>3</v>
      </c>
      <c r="B721" s="561">
        <v>1</v>
      </c>
      <c r="C721" s="561" t="str">
        <f t="shared" ref="C721" si="1836">D721&amp;E721&amp;A721</f>
        <v>镇国抵岳枪兵煞威3</v>
      </c>
      <c r="D721" s="733" t="s">
        <v>464</v>
      </c>
      <c r="E721" s="651" t="s">
        <v>467</v>
      </c>
      <c r="F721" s="651" t="s">
        <v>1703</v>
      </c>
      <c r="G721" s="651">
        <f>VLOOKUP(E721,Sheet3!$C:$AP,40,0)*100+IF(A721=1,0,0)+IF(A721=2,1,0)+IF(A721=3,2,0)+IF(A721=4,3,0)</f>
        <v>104040602</v>
      </c>
      <c r="H721" s="651">
        <v>1</v>
      </c>
      <c r="I721" s="651">
        <v>0</v>
      </c>
      <c r="J721" s="651"/>
      <c r="K721" s="651"/>
      <c r="L721" s="651">
        <v>1</v>
      </c>
      <c r="M721" s="651">
        <v>1</v>
      </c>
      <c r="N721" s="651" t="str">
        <f>Q721&amp;R721</f>
        <v>10404060,1</v>
      </c>
      <c r="O721" s="651">
        <v>0</v>
      </c>
      <c r="P721" s="651">
        <v>-1</v>
      </c>
      <c r="Q721" s="561">
        <f>VLOOKUP(E721,Sheet3!$C:$AP,40,0)*10+IF(B721=1,0,0)+IF(B721=2,1,0)+IF(B721=3,2,0)+IF(B721=4,3,0)</f>
        <v>10404060</v>
      </c>
      <c r="R721" s="561" t="str">
        <f>IF(H721=1,",1","")</f>
        <v>,1</v>
      </c>
      <c r="S721" s="561" t="str">
        <f t="shared" ref="S721" si="1837">IF(AND(H721=2,I721=1,J721="hp",L721=1,M721=2),",-1","")</f>
        <v/>
      </c>
      <c r="T721" s="561" t="str">
        <f t="shared" ref="T721" si="1838">IF(AND(H721=2,I721=1,J721="hp",L721=1,M721=1),",(最大气血-hp)/最大气血*100","")</f>
        <v/>
      </c>
      <c r="U721" s="561" t="str">
        <f t="shared" ref="U721" si="1839">IF(AND(H721=2,I721=1,J721="hp,(hp/气血值)&lt;=0.2",L721=1,M721=3),"气血值*1006","")</f>
        <v/>
      </c>
      <c r="V721" s="561" t="str">
        <f t="shared" ref="V721" si="1840">IF(AND(H721=1,I721=0,J721=0,L721=1,M721=3),"-(hp*0.1)","")</f>
        <v/>
      </c>
    </row>
    <row r="722" spans="1:22" x14ac:dyDescent="0.25">
      <c r="A722" s="561">
        <v>1</v>
      </c>
      <c r="B722" s="561">
        <v>1</v>
      </c>
      <c r="C722" s="561" t="str">
        <f t="shared" si="1801"/>
        <v>镇国抵岳枪驱逐寇1</v>
      </c>
      <c r="D722" s="733" t="s">
        <v>464</v>
      </c>
      <c r="E722" s="651" t="s">
        <v>468</v>
      </c>
      <c r="F722" s="651" t="s">
        <v>1704</v>
      </c>
      <c r="G722" s="651">
        <f>VLOOKUP(E722,Sheet3!$C:$AP,40,0)*100+IF(A722=1,0,0)+IF(A722=2,1,0)+IF(A722=3,2,0)+IF(A722=4,3,0)</f>
        <v>104040700</v>
      </c>
      <c r="H722" s="170">
        <v>3</v>
      </c>
      <c r="I722" s="170">
        <v>1</v>
      </c>
      <c r="J722" s="170" t="s">
        <v>1245</v>
      </c>
      <c r="K722" s="431" t="s">
        <v>1495</v>
      </c>
      <c r="L722" s="170">
        <v>2</v>
      </c>
      <c r="M722" s="170">
        <v>1</v>
      </c>
      <c r="N722" s="170" t="str">
        <f t="shared" ref="N722" si="1841">Q722&amp;R722&amp;S722&amp;T722&amp;U722&amp;V722</f>
        <v>10404070,1</v>
      </c>
      <c r="O722" s="170">
        <v>0</v>
      </c>
      <c r="P722" s="170">
        <v>-1</v>
      </c>
      <c r="Q722" s="561">
        <f>VLOOKUP(E722,Sheet3!$C:$AP,40,0)*10+IF(B722=1,0,0)+IF(B722=2,1,0)+IF(B722=3,2,0)+IF(B722=4,3,0)</f>
        <v>10404070</v>
      </c>
      <c r="R722" s="561" t="str">
        <f>IF(H722=3,",1","")</f>
        <v>,1</v>
      </c>
      <c r="S722" s="561" t="str">
        <f t="shared" si="1802"/>
        <v/>
      </c>
      <c r="T722" s="561" t="str">
        <f t="shared" si="1806"/>
        <v/>
      </c>
      <c r="U722" s="561" t="str">
        <f t="shared" si="1807"/>
        <v/>
      </c>
      <c r="V722" s="561" t="str">
        <f t="shared" si="1803"/>
        <v/>
      </c>
    </row>
    <row r="723" spans="1:22" x14ac:dyDescent="0.25">
      <c r="A723" s="561">
        <v>1</v>
      </c>
      <c r="B723" s="561">
        <v>1</v>
      </c>
      <c r="C723" s="561" t="str">
        <f t="shared" si="1801"/>
        <v>镇国抵岳枪破虏意1</v>
      </c>
      <c r="D723" s="733" t="s">
        <v>464</v>
      </c>
      <c r="E723" s="651" t="s">
        <v>469</v>
      </c>
      <c r="F723" s="651" t="s">
        <v>1705</v>
      </c>
      <c r="G723" s="651">
        <f>VLOOKUP(E723,Sheet3!$C:$AP,40,0)*100+IF(A723=1,0,0)+IF(A723=2,1,0)+IF(A723=3,2,0)+IF(A723=4,3,0)</f>
        <v>104040800</v>
      </c>
      <c r="H723" s="170">
        <v>3</v>
      </c>
      <c r="I723" s="170">
        <v>1</v>
      </c>
      <c r="J723" s="170" t="s">
        <v>1245</v>
      </c>
      <c r="K723" s="431" t="s">
        <v>1497</v>
      </c>
      <c r="L723" s="651">
        <v>1</v>
      </c>
      <c r="M723" s="651">
        <v>1</v>
      </c>
      <c r="N723" s="651" t="str">
        <f t="shared" si="1804"/>
        <v>10404080,1</v>
      </c>
      <c r="O723" s="651">
        <v>0</v>
      </c>
      <c r="P723" s="651">
        <v>-1</v>
      </c>
      <c r="Q723" s="561">
        <f>VLOOKUP(E723,Sheet3!$C:$AP,40,0)*10+IF(B723=1,0,0)+IF(B723=2,1,0)+IF(B723=3,2,0)+IF(B723=4,3,0)</f>
        <v>10404080</v>
      </c>
      <c r="R723" s="561" t="str">
        <f>IF(H723=3,",1","")</f>
        <v>,1</v>
      </c>
      <c r="S723" s="561" t="str">
        <f t="shared" si="1802"/>
        <v/>
      </c>
      <c r="T723" s="561" t="str">
        <f t="shared" si="1806"/>
        <v/>
      </c>
      <c r="U723" s="561" t="str">
        <f t="shared" si="1807"/>
        <v/>
      </c>
      <c r="V723" s="561" t="str">
        <f t="shared" si="1803"/>
        <v/>
      </c>
    </row>
    <row r="724" spans="1:22" s="695" customFormat="1" x14ac:dyDescent="0.25">
      <c r="A724" s="561">
        <v>1</v>
      </c>
      <c r="B724" s="561">
        <v>1</v>
      </c>
      <c r="C724" s="561" t="str">
        <f t="shared" ref="C724:C726" si="1842">D724&amp;E724&amp;A724</f>
        <v>镇国抵岳枪犁庭归1</v>
      </c>
      <c r="D724" s="733" t="s">
        <v>464</v>
      </c>
      <c r="E724" s="651" t="s">
        <v>470</v>
      </c>
      <c r="F724" s="651" t="s">
        <v>1706</v>
      </c>
      <c r="G724" s="651">
        <f>VLOOKUP(E724,Sheet3!$C:$AP,40,0)*100+IF(A724=1,0,0)+IF(A724=2,1,0)+IF(A724=3,2,0)+IF(A724=4,3,0)</f>
        <v>104040900</v>
      </c>
      <c r="H724" s="651">
        <v>8</v>
      </c>
      <c r="I724" s="651">
        <v>1</v>
      </c>
      <c r="J724" s="651">
        <v>1040405</v>
      </c>
      <c r="K724" s="431"/>
      <c r="L724" s="651">
        <v>1</v>
      </c>
      <c r="M724" s="651">
        <v>21</v>
      </c>
      <c r="N724" s="736" t="s">
        <v>1707</v>
      </c>
      <c r="O724" s="651">
        <v>0</v>
      </c>
      <c r="P724" s="651">
        <v>-1</v>
      </c>
      <c r="Q724" s="561">
        <f>VLOOKUP(E724,Sheet3!$C:$AP,40,0)*10+IF(B724=1,0,0)+IF(B724=2,1,0)+IF(B724=3,2,0)+IF(B724=4,3,0)</f>
        <v>10404090</v>
      </c>
      <c r="R724" s="561" t="str">
        <f>IF(H724=3,",1","")</f>
        <v/>
      </c>
      <c r="S724" s="700" t="str">
        <f t="shared" ref="S724:S726" si="1843">IF(AND(H724=2,I724=1,J724="hp",L724=1,M724=2),",-1","")</f>
        <v/>
      </c>
      <c r="T724" s="588" t="str">
        <f>IF(AND(H724=2,I724=1,J724="hp,(hp/最大气血)&lt;=公式变量1",L724=1,M724=3),"最大气血*0.2","")</f>
        <v/>
      </c>
      <c r="U724" s="700" t="b">
        <f>IF(AND(H724=2,I724=1,J724="hp,(hp/气血值)&lt;=属性判断对比值",L724=1,M724=3),"气血值*0.3")</f>
        <v>0</v>
      </c>
      <c r="V724" s="700" t="str">
        <f t="shared" ref="V724:V726" si="1844">IF(AND(H724=1,I724=0,J724=0,L724=1,M724=3),"-(hp*0.1)","")</f>
        <v/>
      </c>
    </row>
    <row r="725" spans="1:22" s="695" customFormat="1" x14ac:dyDescent="0.25">
      <c r="A725" s="561">
        <v>2</v>
      </c>
      <c r="B725" s="561">
        <v>1</v>
      </c>
      <c r="C725" s="561" t="str">
        <f t="shared" ref="C725" si="1845">D725&amp;E725&amp;A725</f>
        <v>镇国抵岳枪犁庭归2</v>
      </c>
      <c r="D725" s="733" t="s">
        <v>464</v>
      </c>
      <c r="E725" s="651" t="s">
        <v>470</v>
      </c>
      <c r="F725" s="651" t="s">
        <v>1708</v>
      </c>
      <c r="G725" s="651">
        <f>VLOOKUP(E725,Sheet3!$C:$AP,40,0)*100+IF(A725=1,0,0)+IF(A725=2,1,0)+IF(A725=3,2,0)+IF(A725=4,3,0)</f>
        <v>104040901</v>
      </c>
      <c r="H725" s="651">
        <v>1</v>
      </c>
      <c r="I725" s="651">
        <v>0</v>
      </c>
      <c r="J725" s="651"/>
      <c r="K725" s="651"/>
      <c r="L725" s="651">
        <v>1</v>
      </c>
      <c r="M725" s="651">
        <v>1</v>
      </c>
      <c r="N725" s="651" t="str">
        <f>Q725&amp;R725</f>
        <v>10404090,1</v>
      </c>
      <c r="O725" s="651">
        <v>0</v>
      </c>
      <c r="P725" s="651">
        <v>-1</v>
      </c>
      <c r="Q725" s="561">
        <f>VLOOKUP(E725,Sheet3!$C:$AP,40,0)*10+IF(B725=1,0,0)+IF(B725=2,1,0)+IF(B725=3,2,0)+IF(B725=4,3,0)</f>
        <v>10404090</v>
      </c>
      <c r="R725" s="561" t="str">
        <f>IF(H725=1,",1","")</f>
        <v>,1</v>
      </c>
      <c r="S725" s="700" t="str">
        <f t="shared" ref="S725" si="1846">IF(AND(H725=2,I725=1,J725="hp",L725=1,M725=2),",-1","")</f>
        <v/>
      </c>
      <c r="T725" s="588" t="str">
        <f>IF(AND(H725=2,I725=1,J725="hp,(hp/最大气血)&lt;=公式变量1",L725=1,M725=3),"最大气血*0.2","")</f>
        <v/>
      </c>
      <c r="U725" s="700" t="b">
        <f>IF(AND(H725=2,I725=1,J725="hp,(hp/气血值)&lt;=属性判断对比值",L725=1,M725=3),"气血值*0.3")</f>
        <v>0</v>
      </c>
      <c r="V725" s="700" t="str">
        <f t="shared" ref="V725" si="1847">IF(AND(H725=1,I725=0,J725=0,L725=1,M725=3),"-(hp*0.1)","")</f>
        <v/>
      </c>
    </row>
    <row r="726" spans="1:22" x14ac:dyDescent="0.25">
      <c r="A726" s="561">
        <v>1</v>
      </c>
      <c r="B726" s="561">
        <v>1</v>
      </c>
      <c r="C726" s="561" t="str">
        <f t="shared" si="1842"/>
        <v>镇国抵岳枪定军山1</v>
      </c>
      <c r="D726" s="733" t="str">
        <f>D724</f>
        <v>镇国抵岳枪</v>
      </c>
      <c r="E726" s="651" t="s">
        <v>471</v>
      </c>
      <c r="F726" s="651" t="s">
        <v>1709</v>
      </c>
      <c r="G726" s="651">
        <f>VLOOKUP(E726,Sheet3!$C:$AP,40,0)*100+IF(A726=1,0,0)+IF(A726=2,1,0)+IF(A726=3,2,0)+IF(A726=4,3,0)</f>
        <v>104041000</v>
      </c>
      <c r="H726" s="170">
        <v>3</v>
      </c>
      <c r="I726" s="170">
        <v>1</v>
      </c>
      <c r="J726" s="170" t="s">
        <v>1245</v>
      </c>
      <c r="K726" s="431" t="s">
        <v>1495</v>
      </c>
      <c r="L726" s="170">
        <v>2</v>
      </c>
      <c r="M726" s="170">
        <v>1</v>
      </c>
      <c r="N726" s="170" t="str">
        <f t="shared" ref="N726" si="1848">Q726&amp;R726&amp;S726&amp;T726&amp;U726&amp;V726</f>
        <v>10404100,1</v>
      </c>
      <c r="O726" s="170">
        <v>0</v>
      </c>
      <c r="P726" s="170">
        <v>-1</v>
      </c>
      <c r="Q726" s="561">
        <f>VLOOKUP(E726,Sheet3!$C:$AP,40,0)*10+IF(B726=1,0,0)+IF(B726=2,1,0)+IF(B726=3,2,0)+IF(B726=4,3,0)</f>
        <v>10404100</v>
      </c>
      <c r="R726" s="561" t="str">
        <f>IF(H726=3,",1","")</f>
        <v>,1</v>
      </c>
      <c r="S726" s="561" t="str">
        <f t="shared" si="1843"/>
        <v/>
      </c>
      <c r="T726" s="561" t="str">
        <f t="shared" ref="T726" si="1849">IF(AND(H726=2,I726=1,J726="hp",L726=1,M726=1),",(最大气血-hp)/最大气血*100","")</f>
        <v/>
      </c>
      <c r="U726" s="561" t="str">
        <f t="shared" ref="U726" si="1850">IF(AND(H726=2,I726=1,J726="hp,(hp/气血值)&lt;=0.2",L726=1,M726=3),"气血值*1006","")</f>
        <v/>
      </c>
      <c r="V726" s="561" t="str">
        <f t="shared" si="1844"/>
        <v/>
      </c>
    </row>
    <row r="727" spans="1:22" x14ac:dyDescent="0.25">
      <c r="A727" s="561">
        <v>2</v>
      </c>
      <c r="B727" s="561">
        <v>2</v>
      </c>
      <c r="C727" s="561" t="str">
        <f t="shared" ref="C727" si="1851">D727&amp;E727&amp;A727</f>
        <v>镇国抵岳枪定军山2</v>
      </c>
      <c r="D727" s="733" t="str">
        <f>D725</f>
        <v>镇国抵岳枪</v>
      </c>
      <c r="E727" s="651" t="s">
        <v>471</v>
      </c>
      <c r="F727" s="651" t="s">
        <v>1710</v>
      </c>
      <c r="G727" s="651">
        <f>VLOOKUP(E727,Sheet3!$C:$AP,40,0)*100+IF(A727=1,0,0)+IF(A727=2,1,0)+IF(A727=3,2,0)+IF(A727=4,3,0)</f>
        <v>104041001</v>
      </c>
      <c r="H727" s="170">
        <v>3</v>
      </c>
      <c r="I727" s="170">
        <v>1</v>
      </c>
      <c r="J727" s="170" t="s">
        <v>1245</v>
      </c>
      <c r="K727" s="431" t="s">
        <v>1711</v>
      </c>
      <c r="L727" s="170">
        <v>3</v>
      </c>
      <c r="M727" s="170">
        <v>1</v>
      </c>
      <c r="N727" s="170" t="str">
        <f t="shared" ref="N727" si="1852">Q727&amp;R727&amp;S727&amp;T727&amp;U727&amp;V727</f>
        <v>10404101,1</v>
      </c>
      <c r="O727" s="170">
        <v>0</v>
      </c>
      <c r="P727" s="170">
        <v>-1</v>
      </c>
      <c r="Q727" s="561">
        <f>VLOOKUP(E727,Sheet3!$C:$AP,40,0)*10+IF(B727=1,0,0)+IF(B727=2,1,0)+IF(B727=3,2,0)+IF(B727=4,3,0)</f>
        <v>10404101</v>
      </c>
      <c r="R727" s="561" t="str">
        <f>IF(H727=3,",1","")</f>
        <v>,1</v>
      </c>
      <c r="S727" s="561" t="str">
        <f t="shared" ref="S727" si="1853">IF(AND(H727=2,I727=1,J727="hp",L727=1,M727=2),",-1","")</f>
        <v/>
      </c>
      <c r="T727" s="561" t="str">
        <f t="shared" ref="T727" si="1854">IF(AND(H727=2,I727=1,J727="hp",L727=1,M727=1),",(最大气血-hp)/最大气血*100","")</f>
        <v/>
      </c>
      <c r="U727" s="561" t="str">
        <f t="shared" ref="U727" si="1855">IF(AND(H727=2,I727=1,J727="hp,(hp/气血值)&lt;=0.2",L727=1,M727=3),"气血值*1006","")</f>
        <v/>
      </c>
      <c r="V727" s="561" t="str">
        <f t="shared" ref="V727" si="1856">IF(AND(H727=1,I727=0,J727=0,L727=1,M727=3),"-(hp*0.1)","")</f>
        <v/>
      </c>
    </row>
    <row r="728" spans="1:22" x14ac:dyDescent="0.25">
      <c r="A728" s="561">
        <v>1</v>
      </c>
      <c r="B728" s="561">
        <v>1</v>
      </c>
      <c r="C728" s="561" t="str">
        <f t="shared" ref="C728:C729" si="1857">D728&amp;E728&amp;A728</f>
        <v>镇国抵岳枪激悍勇1</v>
      </c>
      <c r="D728" s="665" t="str">
        <f>D726</f>
        <v>镇国抵岳枪</v>
      </c>
      <c r="E728" s="37" t="s">
        <v>472</v>
      </c>
      <c r="F728" s="665"/>
      <c r="G728" s="665">
        <f>VLOOKUP(E728,Sheet3!$C:$AP,40,0)*100+IF(A728=1,0,0)+IF(A728=2,1,0)+IF(A728=3,2,0)+IF(A728=4,3,0)</f>
        <v>104041100</v>
      </c>
      <c r="H728" s="665">
        <v>1</v>
      </c>
      <c r="I728" s="665">
        <v>0</v>
      </c>
      <c r="J728" s="665">
        <v>0</v>
      </c>
      <c r="K728" s="665"/>
      <c r="L728" s="665">
        <v>1</v>
      </c>
      <c r="M728" s="665">
        <v>1</v>
      </c>
      <c r="N728" s="665" t="str">
        <f t="shared" ref="N728" si="1858">Q728&amp;R728&amp;S728&amp;T728&amp;U728&amp;V728</f>
        <v>10404110,1</v>
      </c>
      <c r="O728" s="665">
        <v>0</v>
      </c>
      <c r="P728" s="665">
        <v>-1</v>
      </c>
      <c r="Q728" s="561">
        <f>VLOOKUP(E728,Sheet3!$C:$AP,40,0)*10+IF(B728=1,0,0)+IF(B728=2,1,0)+IF(B728=3,2,0)+IF(B728=4,3,0)</f>
        <v>10404110</v>
      </c>
      <c r="R728" s="561" t="str">
        <f t="shared" ref="R728" si="1859">IF(H728=1,",1","")</f>
        <v>,1</v>
      </c>
      <c r="S728" s="561" t="str">
        <f t="shared" ref="S728:S729" si="1860">IF(AND(H728=2,I728=1,J728="hp",L728=1,M728=2),",-1","")</f>
        <v/>
      </c>
      <c r="T728" s="561" t="str">
        <f t="shared" ref="T728" si="1861">IF(AND(H728=2,I728=1,J728="hp",L728=1,M728=1),",(最大气血-hp)/最大气血*100","")</f>
        <v/>
      </c>
      <c r="U728" s="561" t="str">
        <f t="shared" ref="U728" si="1862">IF(AND(H728=2,I728=1,J728="hp,(hp/气血值)&lt;=0.2",L728=1,M728=3),"气血值*1006","")</f>
        <v/>
      </c>
      <c r="V728" s="561" t="str">
        <f t="shared" ref="V728:V729" si="1863">IF(AND(H728=1,I728=0,J728=0,L728=1,M728=3),"-(hp*0.1)","")</f>
        <v/>
      </c>
    </row>
    <row r="729" spans="1:22" s="695" customFormat="1" x14ac:dyDescent="0.25">
      <c r="A729" s="561">
        <v>1</v>
      </c>
      <c r="B729" s="561">
        <v>1</v>
      </c>
      <c r="C729" s="561" t="str">
        <f t="shared" si="1857"/>
        <v>镇国抵岳枪入阵声1</v>
      </c>
      <c r="D729" s="733" t="s">
        <v>464</v>
      </c>
      <c r="E729" s="651" t="s">
        <v>949</v>
      </c>
      <c r="F729" s="651" t="s">
        <v>1712</v>
      </c>
      <c r="G729" s="651">
        <f>VLOOKUP(E729,Sheet3!$C:$AP,40,0)*100+IF(A729=1,0,0)+IF(A729=2,1,0)+IF(A729=3,2,0)+IF(A729=4,3,0)</f>
        <v>104041200</v>
      </c>
      <c r="H729" s="651">
        <v>8</v>
      </c>
      <c r="I729" s="651">
        <v>1</v>
      </c>
      <c r="J729" s="651">
        <v>1040401</v>
      </c>
      <c r="K729" s="431"/>
      <c r="L729" s="651">
        <v>1</v>
      </c>
      <c r="M729" s="170">
        <v>1</v>
      </c>
      <c r="N729" s="170" t="str">
        <f>Q729&amp;R729</f>
        <v>10404120,1</v>
      </c>
      <c r="O729" s="651">
        <v>0</v>
      </c>
      <c r="P729" s="651">
        <v>-1</v>
      </c>
      <c r="Q729" s="561">
        <f>VLOOKUP(E729,Sheet3!$C:$AP,40,0)*10+IF(B729=1,0,0)+IF(B729=2,1,0)+IF(B729=3,2,0)+IF(B729=4,3,0)</f>
        <v>10404120</v>
      </c>
      <c r="R729" s="561" t="str">
        <f>IF(H729=8,",1","")</f>
        <v>,1</v>
      </c>
      <c r="S729" s="700" t="str">
        <f t="shared" si="1860"/>
        <v/>
      </c>
      <c r="T729" s="588" t="str">
        <f>IF(AND(H729=2,I729=1,J729="hp,(hp/最大气血)&lt;=公式变量1",L729=1,M729=3),"最大气血*0.2","")</f>
        <v/>
      </c>
      <c r="U729" s="700" t="b">
        <f>IF(AND(H729=2,I729=1,J729="hp,(hp/气血值)&lt;=属性判断对比值",L729=1,M729=3),"气血值*0.3")</f>
        <v>0</v>
      </c>
      <c r="V729" s="700" t="str">
        <f t="shared" si="1863"/>
        <v/>
      </c>
    </row>
    <row r="730" spans="1:22" s="695" customFormat="1" x14ac:dyDescent="0.25">
      <c r="A730" s="561">
        <v>1</v>
      </c>
      <c r="B730" s="561">
        <v>1</v>
      </c>
      <c r="C730" s="561" t="str">
        <f t="shared" ref="C730" si="1864">D730&amp;E730&amp;A730</f>
        <v>镇国抵岳枪智将首1</v>
      </c>
      <c r="D730" s="733" t="s">
        <v>464</v>
      </c>
      <c r="E730" s="651" t="s">
        <v>950</v>
      </c>
      <c r="F730" s="651" t="s">
        <v>1713</v>
      </c>
      <c r="G730" s="651">
        <f>VLOOKUP(E730,Sheet3!$C:$AP,40,0)*100+IF(A730=1,0,0)+IF(A730=2,1,0)+IF(A730=3,2,0)+IF(A730=4,3,0)</f>
        <v>104041300</v>
      </c>
      <c r="H730" s="651">
        <v>6</v>
      </c>
      <c r="I730" s="651">
        <v>1</v>
      </c>
      <c r="J730" s="651">
        <v>10404101</v>
      </c>
      <c r="K730" s="431"/>
      <c r="L730" s="651">
        <v>1</v>
      </c>
      <c r="M730" s="170">
        <v>1</v>
      </c>
      <c r="N730" s="170" t="str">
        <f>Q730&amp;R730</f>
        <v>10404130,1</v>
      </c>
      <c r="O730" s="651">
        <v>0</v>
      </c>
      <c r="P730" s="651">
        <v>-1</v>
      </c>
      <c r="Q730" s="561">
        <f>VLOOKUP(E730,Sheet3!$C:$AP,40,0)*10+IF(B730=1,0,0)+IF(B730=2,1,0)+IF(B730=3,2,0)+IF(B730=4,3,0)</f>
        <v>10404130</v>
      </c>
      <c r="R730" s="561" t="str">
        <f>IF(H730=6,",1","")</f>
        <v>,1</v>
      </c>
      <c r="S730" s="700" t="str">
        <f t="shared" ref="S730" si="1865">IF(AND(H730=2,I730=1,J730="hp",L730=1,M730=2),",-1","")</f>
        <v/>
      </c>
      <c r="T730" s="588" t="str">
        <f>IF(AND(H730=2,I730=1,J730="hp,(hp/最大气血)&lt;=公式变量1",L730=1,M730=3),"最大气血*0.2","")</f>
        <v/>
      </c>
      <c r="U730" s="700" t="b">
        <f>IF(AND(H730=2,I730=1,J730="hp,(hp/气血值)&lt;=属性判断对比值",L730=1,M730=3),"气血值*0.3")</f>
        <v>0</v>
      </c>
      <c r="V730" s="700" t="str">
        <f t="shared" ref="V730" si="1866">IF(AND(H730=1,I730=0,J730=0,L730=1,M730=3),"-(hp*0.1)","")</f>
        <v/>
      </c>
    </row>
    <row r="731" spans="1:22" x14ac:dyDescent="0.25">
      <c r="A731" s="561">
        <v>1</v>
      </c>
      <c r="B731" s="561">
        <v>1</v>
      </c>
      <c r="C731" s="561" t="str">
        <f t="shared" ref="C731:C734" si="1867">D731&amp;E731&amp;A731</f>
        <v>悲遮扇法萧意寒1</v>
      </c>
      <c r="D731" s="333" t="s">
        <v>473</v>
      </c>
      <c r="E731" s="607" t="s">
        <v>474</v>
      </c>
      <c r="F731" s="333" t="s">
        <v>1714</v>
      </c>
      <c r="G731" s="333">
        <f>VLOOKUP(E731,Sheet3!$C:$AP,40,0)*100+IF(A731=1,0,0)+IF(A731=2,1,0)+IF(A731=3,2,0)+IF(A731=4,3,0)</f>
        <v>105010200</v>
      </c>
      <c r="H731" s="333">
        <v>8</v>
      </c>
      <c r="I731" s="333">
        <v>1</v>
      </c>
      <c r="J731" s="333">
        <v>1050101</v>
      </c>
      <c r="K731" s="333" t="s">
        <v>1715</v>
      </c>
      <c r="L731" s="333">
        <v>1</v>
      </c>
      <c r="M731" s="333">
        <v>1</v>
      </c>
      <c r="N731" s="333" t="str">
        <f t="shared" ref="N731" si="1868">Q731&amp;R731&amp;S731&amp;T731&amp;U731&amp;V731</f>
        <v>10501020,1</v>
      </c>
      <c r="O731" s="333">
        <v>0</v>
      </c>
      <c r="P731" s="333">
        <v>-1</v>
      </c>
      <c r="Q731" s="561">
        <f>VLOOKUP(E731,Sheet3!$C:$AP,40,0)*10+IF(B731=1,0,0)+IF(B731=2,1,0)+IF(B731=3,2,0)+IF(B731=4,3,0)</f>
        <v>10501020</v>
      </c>
      <c r="R731" s="561" t="str">
        <f t="shared" ref="R731" si="1869">IF(H731=8,",1","")</f>
        <v>,1</v>
      </c>
      <c r="S731" s="561" t="str">
        <f t="shared" ref="S731:S734" si="1870">IF(AND(H731=2,I731=1,J731="hp",L731=1,M731=2),",-1","")</f>
        <v/>
      </c>
      <c r="T731" s="561" t="str">
        <f t="shared" ref="T731:T734" si="1871">IF(AND(H731=2,I731=1,J731="hp",L731=1,M731=1),",(最大气血-hp)/最大气血*100","")</f>
        <v/>
      </c>
      <c r="U731" s="561" t="str">
        <f t="shared" ref="U731:U734" si="1872">IF(AND(H731=2,I731=1,J731="hp,(hp/气血值)&lt;=0.2",L731=1,M731=3),"气血值*1006","")</f>
        <v/>
      </c>
      <c r="V731" s="561" t="str">
        <f t="shared" ref="V731:V734" si="1873">IF(AND(H731=1,I731=0,J731=0,L731=1,M731=3),"-(hp*0.1)","")</f>
        <v/>
      </c>
    </row>
    <row r="732" spans="1:22" x14ac:dyDescent="0.25">
      <c r="A732" s="561">
        <v>2</v>
      </c>
      <c r="B732" s="561">
        <v>2</v>
      </c>
      <c r="C732" s="561" t="str">
        <f t="shared" ref="C732" si="1874">D732&amp;E732&amp;A732</f>
        <v>悲遮扇法萧意寒2</v>
      </c>
      <c r="D732" s="333" t="s">
        <v>473</v>
      </c>
      <c r="E732" s="607" t="s">
        <v>474</v>
      </c>
      <c r="F732" s="333" t="s">
        <v>1714</v>
      </c>
      <c r="G732" s="333">
        <f>VLOOKUP(E732,Sheet3!$C:$AP,40,0)*100+IF(A732=1,0,0)+IF(A732=2,1,0)+IF(A732=3,2,0)+IF(A732=4,3,0)</f>
        <v>105010201</v>
      </c>
      <c r="H732" s="333">
        <v>1</v>
      </c>
      <c r="I732" s="333">
        <v>0</v>
      </c>
      <c r="J732" s="333"/>
      <c r="K732" s="333"/>
      <c r="L732" s="333">
        <v>1</v>
      </c>
      <c r="M732" s="333">
        <v>1</v>
      </c>
      <c r="N732" s="333" t="str">
        <f t="shared" ref="N732:N733" si="1875">Q732&amp;R732&amp;S732&amp;T732&amp;U732&amp;V732</f>
        <v>10501021,1</v>
      </c>
      <c r="O732" s="333">
        <v>0</v>
      </c>
      <c r="P732" s="333">
        <v>-1</v>
      </c>
      <c r="Q732" s="561">
        <f>VLOOKUP(E732,Sheet3!$C:$AP,40,0)*10+IF(B732=1,0,0)+IF(B732=2,1,0)+IF(B732=3,2,0)+IF(B732=4,3,0)</f>
        <v>10501021</v>
      </c>
      <c r="R732" s="561" t="str">
        <f>IF(H732=1,",1","")</f>
        <v>,1</v>
      </c>
      <c r="S732" s="561" t="str">
        <f t="shared" ref="S732" si="1876">IF(AND(H732=2,I732=1,J732="hp",L732=1,M732=2),",-1","")</f>
        <v/>
      </c>
      <c r="T732" s="561" t="str">
        <f t="shared" ref="T732" si="1877">IF(AND(H732=2,I732=1,J732="hp",L732=1,M732=1),",(最大气血-hp)/最大气血*100","")</f>
        <v/>
      </c>
      <c r="U732" s="561" t="str">
        <f t="shared" ref="U732" si="1878">IF(AND(H732=2,I732=1,J732="hp,(hp/气血值)&lt;=0.2",L732=1,M732=3),"气血值*1006","")</f>
        <v/>
      </c>
      <c r="V732" s="561" t="str">
        <f t="shared" ref="V732" si="1879">IF(AND(H732=1,I732=0,J732=0,L732=1,M732=3),"-(hp*0.1)","")</f>
        <v/>
      </c>
    </row>
    <row r="733" spans="1:22" x14ac:dyDescent="0.25">
      <c r="A733" s="561">
        <v>1</v>
      </c>
      <c r="B733" s="561">
        <v>1</v>
      </c>
      <c r="C733" s="561" t="str">
        <f t="shared" ref="C733" si="1880">D733&amp;E733&amp;A733</f>
        <v>悲遮扇法觅难寻1</v>
      </c>
      <c r="D733" s="333" t="s">
        <v>473</v>
      </c>
      <c r="E733" s="607" t="s">
        <v>475</v>
      </c>
      <c r="F733" s="333" t="s">
        <v>1716</v>
      </c>
      <c r="G733" s="333">
        <f>VLOOKUP(E733,Sheet3!$C:$AP,40,0)*100+IF(A733=1,0,0)+IF(A733=2,1,0)+IF(A733=3,2,0)+IF(A733=4,3,0)</f>
        <v>105010400</v>
      </c>
      <c r="H733" s="333">
        <v>3</v>
      </c>
      <c r="I733" s="333">
        <v>1</v>
      </c>
      <c r="J733" s="333" t="s">
        <v>1245</v>
      </c>
      <c r="K733" s="333" t="s">
        <v>1717</v>
      </c>
      <c r="L733" s="333">
        <v>1</v>
      </c>
      <c r="M733" s="333">
        <v>1</v>
      </c>
      <c r="N733" s="333" t="str">
        <f t="shared" si="1875"/>
        <v>10501040,1</v>
      </c>
      <c r="O733" s="333">
        <v>0</v>
      </c>
      <c r="P733" s="333">
        <v>-1</v>
      </c>
      <c r="Q733" s="561">
        <f>VLOOKUP(E733,Sheet3!$C:$AP,40,0)*10+IF(B733=1,0,0)+IF(B733=2,1,0)+IF(B733=3,2,0)+IF(B733=4,3,0)</f>
        <v>10501040</v>
      </c>
      <c r="R733" s="561" t="str">
        <f>IF(H733=3,",1","")</f>
        <v>,1</v>
      </c>
      <c r="S733" s="561" t="str">
        <f t="shared" ref="S733" si="1881">IF(AND(H733=2,I733=1,J733="hp",L733=1,M733=2),",-1","")</f>
        <v/>
      </c>
      <c r="T733" s="561" t="str">
        <f t="shared" ref="T733" si="1882">IF(AND(H733=2,I733=1,J733="hp",L733=1,M733=1),",(最大气血-hp)/最大气血*100","")</f>
        <v/>
      </c>
      <c r="U733" s="561" t="str">
        <f t="shared" ref="U733" si="1883">IF(AND(H733=2,I733=1,J733="hp,(hp/气血值)&lt;=0.2",L733=1,M733=3),"气血值*1006","")</f>
        <v/>
      </c>
      <c r="V733" s="561" t="str">
        <f t="shared" ref="V733" si="1884">IF(AND(H733=1,I733=0,J733=0,L733=1,M733=3),"-(hp*0.1)","")</f>
        <v/>
      </c>
    </row>
    <row r="734" spans="1:22" x14ac:dyDescent="0.25">
      <c r="A734" s="561">
        <v>1</v>
      </c>
      <c r="B734" s="561">
        <v>1</v>
      </c>
      <c r="C734" s="561" t="str">
        <f t="shared" si="1867"/>
        <v>悲遮扇法悲穷途1</v>
      </c>
      <c r="D734" s="333" t="s">
        <v>473</v>
      </c>
      <c r="E734" s="607" t="s">
        <v>476</v>
      </c>
      <c r="F734" s="333" t="s">
        <v>1718</v>
      </c>
      <c r="G734" s="333">
        <f>VLOOKUP(E734,Sheet3!$C:$AP,40,0)*100+IF(A734=1,0,0)+IF(A734=2,1,0)+IF(A734=3,2,0)+IF(A734=4,3,0)</f>
        <v>105010600</v>
      </c>
      <c r="H734" s="333">
        <v>2</v>
      </c>
      <c r="I734" s="333">
        <v>1</v>
      </c>
      <c r="J734" s="333" t="s">
        <v>1294</v>
      </c>
      <c r="K734" s="333"/>
      <c r="L734" s="333">
        <v>1</v>
      </c>
      <c r="M734" s="333">
        <v>2</v>
      </c>
      <c r="N734" s="333" t="str">
        <f>Q734&amp;R734</f>
        <v>10501060,1</v>
      </c>
      <c r="O734" s="333">
        <v>0</v>
      </c>
      <c r="P734" s="333">
        <v>-1</v>
      </c>
      <c r="Q734" s="561">
        <f>VLOOKUP(E734,Sheet3!$C:$AP,40,0)*10+IF(B734=1,0,0)+IF(B734=2,1,0)+IF(B734=3,2,0)+IF(B734=4,3,0)</f>
        <v>10501060</v>
      </c>
      <c r="R734" s="561" t="str">
        <f>IF(H734=2,",1","")</f>
        <v>,1</v>
      </c>
      <c r="S734" s="561" t="str">
        <f t="shared" si="1870"/>
        <v/>
      </c>
      <c r="T734" s="561" t="str">
        <f t="shared" si="1871"/>
        <v/>
      </c>
      <c r="U734" s="561" t="str">
        <f t="shared" si="1872"/>
        <v/>
      </c>
      <c r="V734" s="561" t="str">
        <f t="shared" si="1873"/>
        <v/>
      </c>
    </row>
    <row r="735" spans="1:22" x14ac:dyDescent="0.25">
      <c r="A735" s="561">
        <v>2</v>
      </c>
      <c r="B735" s="561">
        <v>1</v>
      </c>
      <c r="C735" s="561" t="str">
        <f t="shared" ref="C735:C736" si="1885">D735&amp;E735&amp;A735</f>
        <v>悲遮扇法悲穷途2</v>
      </c>
      <c r="D735" s="333" t="s">
        <v>473</v>
      </c>
      <c r="E735" s="607" t="s">
        <v>476</v>
      </c>
      <c r="F735" s="333" t="s">
        <v>1719</v>
      </c>
      <c r="G735" s="333">
        <f>VLOOKUP(E735,Sheet3!$C:$AP,40,0)*100+IF(A735=1,0,0)+IF(A735=2,1,0)+IF(A735=3,2,0)+IF(A735=4,3,0)</f>
        <v>105010601</v>
      </c>
      <c r="H735" s="333">
        <v>2</v>
      </c>
      <c r="I735" s="333">
        <v>1</v>
      </c>
      <c r="J735" s="333" t="s">
        <v>1178</v>
      </c>
      <c r="K735" s="333"/>
      <c r="L735" s="333">
        <v>1</v>
      </c>
      <c r="M735" s="333">
        <v>1</v>
      </c>
      <c r="N735" s="333" t="str">
        <f>Q735&amp;R735</f>
        <v>10501060,1</v>
      </c>
      <c r="O735" s="333">
        <v>0</v>
      </c>
      <c r="P735" s="333">
        <v>-1</v>
      </c>
      <c r="Q735" s="561">
        <f>VLOOKUP(E735,Sheet3!$C:$AP,40,0)*10+IF(B735=1,0,0)+IF(B735=2,1,0)+IF(B735=3,2,0)+IF(B735=4,3,0)</f>
        <v>10501060</v>
      </c>
      <c r="R735" s="561" t="str">
        <f>IF(H735=2,",1","")</f>
        <v>,1</v>
      </c>
      <c r="S735" s="561" t="str">
        <f t="shared" ref="S735:S736" si="1886">IF(AND(H735=2,I735=1,J735="hp",L735=1,M735=2),",-1","")</f>
        <v/>
      </c>
      <c r="T735" s="561" t="str">
        <f t="shared" ref="T735:T736" si="1887">IF(AND(H735=2,I735=1,J735="hp",L735=1,M735=1),",(最大气血-hp)/最大气血*100","")</f>
        <v/>
      </c>
      <c r="U735" s="561" t="str">
        <f t="shared" ref="U735:U736" si="1888">IF(AND(H735=2,I735=1,J735="hp,(hp/气血值)&lt;=0.2",L735=1,M735=3),"气血值*1006","")</f>
        <v/>
      </c>
      <c r="V735" s="561" t="str">
        <f t="shared" ref="V735:V736" si="1889">IF(AND(H735=1,I735=0,J735=0,L735=1,M735=3),"-(hp*0.1)","")</f>
        <v/>
      </c>
    </row>
    <row r="736" spans="1:22" x14ac:dyDescent="0.25">
      <c r="A736" s="561">
        <v>3</v>
      </c>
      <c r="B736" s="561">
        <v>2</v>
      </c>
      <c r="C736" s="561" t="str">
        <f t="shared" si="1885"/>
        <v>悲遮扇法悲穷途3</v>
      </c>
      <c r="D736" s="333" t="s">
        <v>473</v>
      </c>
      <c r="E736" s="607" t="s">
        <v>476</v>
      </c>
      <c r="F736" s="333" t="s">
        <v>1296</v>
      </c>
      <c r="G736" s="333">
        <f>VLOOKUP(E736,Sheet3!$C:$AP,40,0)*100+IF(A736=1,0,0)+IF(A736=2,1,0)+IF(A736=3,2,0)+IF(A736=4,3,0)</f>
        <v>105010602</v>
      </c>
      <c r="H736" s="333">
        <v>1</v>
      </c>
      <c r="I736" s="333">
        <v>0</v>
      </c>
      <c r="J736" s="333"/>
      <c r="K736" s="333"/>
      <c r="L736" s="333">
        <v>1</v>
      </c>
      <c r="M736" s="333">
        <v>2</v>
      </c>
      <c r="N736" s="333" t="str">
        <f>Q736&amp;R736</f>
        <v>10501061,1</v>
      </c>
      <c r="O736" s="333">
        <v>0</v>
      </c>
      <c r="P736" s="333">
        <v>-1</v>
      </c>
      <c r="Q736" s="561">
        <f>VLOOKUP(E736,Sheet3!$C:$AP,40,0)*10+IF(B736=1,0,0)+IF(B736=2,1,0)+IF(B736=3,2,0)+IF(B736=4,3,0)</f>
        <v>10501061</v>
      </c>
      <c r="R736" s="561" t="str">
        <f>IF(H736=1,",1","")</f>
        <v>,1</v>
      </c>
      <c r="S736" s="561" t="str">
        <f t="shared" si="1886"/>
        <v/>
      </c>
      <c r="T736" s="561" t="str">
        <f t="shared" si="1887"/>
        <v/>
      </c>
      <c r="U736" s="561" t="str">
        <f t="shared" si="1888"/>
        <v/>
      </c>
      <c r="V736" s="561" t="str">
        <f t="shared" si="1889"/>
        <v/>
      </c>
    </row>
    <row r="737" spans="1:22" x14ac:dyDescent="0.25">
      <c r="A737" s="561">
        <v>4</v>
      </c>
      <c r="B737" s="561">
        <v>3</v>
      </c>
      <c r="C737" s="561" t="str">
        <f t="shared" ref="C737:C789" si="1890">D737&amp;E737&amp;A737</f>
        <v>悲遮扇法悲穷途4</v>
      </c>
      <c r="D737" s="333" t="s">
        <v>473</v>
      </c>
      <c r="E737" s="607" t="s">
        <v>476</v>
      </c>
      <c r="F737" s="333" t="s">
        <v>1297</v>
      </c>
      <c r="G737" s="333">
        <f>VLOOKUP(E737,Sheet3!$C:$AP,40,0)*100+IF(A737=1,0,0)+IF(A737=2,1,0)+IF(A737=3,2,0)+IF(A737=4,3,0)</f>
        <v>105010603</v>
      </c>
      <c r="H737" s="333">
        <v>1</v>
      </c>
      <c r="I737" s="333">
        <v>0</v>
      </c>
      <c r="J737" s="333"/>
      <c r="K737" s="333"/>
      <c r="L737" s="333">
        <v>1</v>
      </c>
      <c r="M737" s="333">
        <v>1</v>
      </c>
      <c r="N737" s="333" t="str">
        <f>Q737&amp;R737</f>
        <v>10501062,1</v>
      </c>
      <c r="O737" s="333">
        <v>0</v>
      </c>
      <c r="P737" s="333">
        <v>-1</v>
      </c>
      <c r="Q737" s="561">
        <f>VLOOKUP(E737,Sheet3!$C:$AP,40,0)*10+IF(B737=1,0,0)+IF(B737=2,1,0)+IF(B737=3,2,0)+IF(B737=4,3,0)</f>
        <v>10501062</v>
      </c>
      <c r="R737" s="561" t="str">
        <f>IF(H737=1,",1","")</f>
        <v>,1</v>
      </c>
      <c r="S737" s="561" t="str">
        <f t="shared" ref="S737:S789" si="1891">IF(AND(H737=2,I737=1,J737="hp",L737=1,M737=2),",-1","")</f>
        <v/>
      </c>
      <c r="T737" s="561" t="str">
        <f t="shared" ref="T737:T789" si="1892">IF(AND(H737=2,I737=1,J737="hp",L737=1,M737=1),",(最大气血-hp)/最大气血*100","")</f>
        <v/>
      </c>
      <c r="U737" s="561" t="str">
        <f t="shared" ref="U737:U789" si="1893">IF(AND(H737=2,I737=1,J737="hp,(hp/气血值)&lt;=0.2",L737=1,M737=3),"气血值*1006","")</f>
        <v/>
      </c>
      <c r="V737" s="561" t="str">
        <f t="shared" ref="V737:V789" si="1894">IF(AND(H737=1,I737=0,J737=0,L737=1,M737=3),"-(hp*0.1)","")</f>
        <v/>
      </c>
    </row>
    <row r="738" spans="1:22" x14ac:dyDescent="0.25">
      <c r="A738" s="561">
        <v>1</v>
      </c>
      <c r="B738" s="561">
        <v>1</v>
      </c>
      <c r="C738" s="561" t="str">
        <f t="shared" ref="C738" si="1895">D738&amp;E738&amp;A738</f>
        <v>悲遮扇法生亦欢1</v>
      </c>
      <c r="D738" s="333" t="s">
        <v>473</v>
      </c>
      <c r="E738" s="607" t="s">
        <v>477</v>
      </c>
      <c r="F738" s="333" t="s">
        <v>1720</v>
      </c>
      <c r="G738" s="333">
        <f>VLOOKUP(E738,Sheet3!$C:$AP,40,0)*100+IF(A738=1,0,0)+IF(A738=2,1,0)+IF(A738=3,2,0)+IF(A738=4,3,0)</f>
        <v>105010700</v>
      </c>
      <c r="H738" s="333">
        <v>4</v>
      </c>
      <c r="I738" s="333">
        <v>1</v>
      </c>
      <c r="J738" s="333">
        <v>1</v>
      </c>
      <c r="K738" s="333"/>
      <c r="L738" s="333">
        <v>1</v>
      </c>
      <c r="M738" s="333">
        <v>3</v>
      </c>
      <c r="N738" s="346" t="s">
        <v>1268</v>
      </c>
      <c r="O738" s="333">
        <v>0</v>
      </c>
      <c r="P738" s="333">
        <v>-1</v>
      </c>
      <c r="Q738" s="561">
        <f>VLOOKUP(E738,Sheet3!$C:$AP,40,0)*10+IF(B738=1,0,0)+IF(B738=2,1,0)+IF(B738=3,2,0)+IF(B738=4,3,0)</f>
        <v>10501070</v>
      </c>
      <c r="R738" s="561" t="str">
        <f>IF(H738=9,",1","")</f>
        <v/>
      </c>
      <c r="S738" s="561" t="str">
        <f t="shared" ref="S738" si="1896">IF(AND(H738=2,I738=1,J738="hp",L738=1,M738=2),",-1","")</f>
        <v/>
      </c>
      <c r="T738" s="561" t="str">
        <f t="shared" ref="T738" si="1897">IF(AND(H738=2,I738=1,J738="hp",L738=1,M738=1),",(最大气血-hp)/最大气血*100","")</f>
        <v/>
      </c>
      <c r="U738" s="561" t="str">
        <f t="shared" ref="U738" si="1898">IF(AND(H738=2,I738=1,J738="hp,(hp/气血值)&lt;=0.2",L738=1,M738=3),"气血值*1006","")</f>
        <v/>
      </c>
      <c r="V738" s="561" t="str">
        <f t="shared" ref="V738" si="1899">IF(AND(H738=1,I738=0,J738=0,L738=1,M738=3),"-(hp*0.1)","")</f>
        <v/>
      </c>
    </row>
    <row r="739" spans="1:22" x14ac:dyDescent="0.25">
      <c r="A739" s="561">
        <v>2</v>
      </c>
      <c r="B739" s="561">
        <v>1</v>
      </c>
      <c r="C739" s="561" t="str">
        <f t="shared" ref="C739" si="1900">D739&amp;E739&amp;A739</f>
        <v>悲遮扇法生亦欢2</v>
      </c>
      <c r="D739" s="333" t="s">
        <v>473</v>
      </c>
      <c r="E739" s="607" t="s">
        <v>477</v>
      </c>
      <c r="F739" s="333" t="s">
        <v>1720</v>
      </c>
      <c r="G739" s="333">
        <f>VLOOKUP(E739,Sheet3!$C:$AP,40,0)*100+IF(A739=1,0,0)+IF(A739=2,1,0)+IF(A739=3,2,0)+IF(A739=4,3,0)</f>
        <v>105010701</v>
      </c>
      <c r="H739" s="333">
        <v>3</v>
      </c>
      <c r="I739" s="333">
        <v>1</v>
      </c>
      <c r="J739" s="333" t="s">
        <v>1245</v>
      </c>
      <c r="K739" s="333" t="s">
        <v>1721</v>
      </c>
      <c r="L739" s="333">
        <v>2</v>
      </c>
      <c r="M739" s="333">
        <v>1</v>
      </c>
      <c r="N739" s="333" t="str">
        <f t="shared" ref="N739:N790" si="1901">Q739&amp;R739&amp;S739&amp;T739&amp;U739&amp;V739</f>
        <v>10501070,1</v>
      </c>
      <c r="O739" s="333">
        <v>0</v>
      </c>
      <c r="P739" s="333">
        <v>-1</v>
      </c>
      <c r="Q739" s="561">
        <f>VLOOKUP(E739,Sheet3!$C:$AP,40,0)*10+IF(B739=1,0,0)+IF(B739=2,1,0)+IF(B739=3,2,0)+IF(B739=4,3,0)</f>
        <v>10501070</v>
      </c>
      <c r="R739" s="561" t="str">
        <f>IF(H739=3,",1","")</f>
        <v>,1</v>
      </c>
      <c r="S739" s="561" t="str">
        <f t="shared" ref="S739" si="1902">IF(AND(H739=2,I739=1,J739="hp",L739=1,M739=2),",-1","")</f>
        <v/>
      </c>
      <c r="T739" s="561" t="str">
        <f t="shared" ref="T739" si="1903">IF(AND(H739=2,I739=1,J739="hp",L739=1,M739=1),",(最大气血-hp)/最大气血*100","")</f>
        <v/>
      </c>
      <c r="U739" s="561" t="str">
        <f t="shared" ref="U739" si="1904">IF(AND(H739=2,I739=1,J739="hp,(hp/气血值)&lt;=0.2",L739=1,M739=3),"气血值*1006","")</f>
        <v/>
      </c>
      <c r="V739" s="561" t="str">
        <f t="shared" ref="V739" si="1905">IF(AND(H739=1,I739=0,J739=0,L739=1,M739=3),"-(hp*0.1)","")</f>
        <v/>
      </c>
    </row>
    <row r="740" spans="1:22" x14ac:dyDescent="0.25">
      <c r="A740" s="561">
        <v>3</v>
      </c>
      <c r="B740" s="561">
        <v>2</v>
      </c>
      <c r="C740" s="561" t="str">
        <f t="shared" ref="C740:C741" si="1906">D740&amp;E740&amp;A740</f>
        <v>悲遮扇法生亦欢3</v>
      </c>
      <c r="D740" s="333" t="s">
        <v>473</v>
      </c>
      <c r="E740" s="607" t="s">
        <v>477</v>
      </c>
      <c r="F740" s="333" t="s">
        <v>1722</v>
      </c>
      <c r="G740" s="333">
        <f>VLOOKUP(E740,Sheet3!$C:$AP,40,0)*100+IF(A740=1,0,0)+IF(A740=2,1,0)+IF(A740=3,2,0)+IF(A740=4,3,0)</f>
        <v>105010702</v>
      </c>
      <c r="H740" s="333">
        <v>1</v>
      </c>
      <c r="I740" s="333">
        <v>2</v>
      </c>
      <c r="J740" s="333" t="s">
        <v>1255</v>
      </c>
      <c r="K740" s="333"/>
      <c r="L740" s="333">
        <v>1</v>
      </c>
      <c r="M740" s="333">
        <v>1</v>
      </c>
      <c r="N740" s="333" t="str">
        <f t="shared" ref="N740:N741" si="1907">Q740&amp;R740&amp;S740&amp;T740&amp;U740&amp;V740</f>
        <v>10501071,1</v>
      </c>
      <c r="O740" s="333">
        <v>0</v>
      </c>
      <c r="P740" s="333">
        <v>-1</v>
      </c>
      <c r="Q740" s="561">
        <f>VLOOKUP(E740,Sheet3!$C:$AP,40,0)*10+IF(B740=1,0,0)+IF(B740=2,1,0)+IF(B740=3,2,0)+IF(B740=4,3,0)</f>
        <v>10501071</v>
      </c>
      <c r="R740" s="561" t="str">
        <f>IF(H740=1,",1","")</f>
        <v>,1</v>
      </c>
      <c r="S740" s="561" t="str">
        <f t="shared" ref="S740:S741" si="1908">IF(AND(H740=2,I740=1,J740="hp",L740=1,M740=2),",-1","")</f>
        <v/>
      </c>
      <c r="T740" s="561" t="str">
        <f t="shared" ref="T740:T741" si="1909">IF(AND(H740=2,I740=1,J740="hp",L740=1,M740=1),",(最大气血-hp)/最大气血*100","")</f>
        <v/>
      </c>
      <c r="U740" s="561" t="str">
        <f t="shared" ref="U740:U741" si="1910">IF(AND(H740=2,I740=1,J740="hp,(hp/气血值)&lt;=0.2",L740=1,M740=3),"气血值*1006","")</f>
        <v/>
      </c>
      <c r="V740" s="561" t="str">
        <f t="shared" ref="V740:V741" si="1911">IF(AND(H740=1,I740=0,J740=0,L740=1,M740=3),"-(hp*0.1)","")</f>
        <v/>
      </c>
    </row>
    <row r="741" spans="1:22" x14ac:dyDescent="0.25">
      <c r="A741" s="561">
        <v>1</v>
      </c>
      <c r="B741" s="561">
        <v>1</v>
      </c>
      <c r="C741" s="561" t="str">
        <f t="shared" si="1906"/>
        <v>悲遮扇法竹劲骨1</v>
      </c>
      <c r="D741" s="333" t="s">
        <v>473</v>
      </c>
      <c r="E741" s="607" t="s">
        <v>478</v>
      </c>
      <c r="F741" s="333" t="s">
        <v>1723</v>
      </c>
      <c r="G741" s="333">
        <f>VLOOKUP(E741,Sheet3!$C:$AP,40,0)*100+IF(A741=1,0,0)+IF(A741=2,1,0)+IF(A741=3,2,0)+IF(A741=4,3,0)</f>
        <v>105010800</v>
      </c>
      <c r="H741" s="333">
        <v>18</v>
      </c>
      <c r="I741" s="333">
        <v>1</v>
      </c>
      <c r="J741" s="333" t="s">
        <v>1724</v>
      </c>
      <c r="K741" s="333"/>
      <c r="L741" s="333">
        <v>1</v>
      </c>
      <c r="M741" s="333">
        <v>1</v>
      </c>
      <c r="N741" s="333" t="str">
        <f t="shared" si="1907"/>
        <v>10501080,1</v>
      </c>
      <c r="O741" s="333">
        <v>0</v>
      </c>
      <c r="P741" s="333">
        <v>-1</v>
      </c>
      <c r="Q741" s="561">
        <f>VLOOKUP(E741,Sheet3!$C:$AP,40,0)*10+IF(B741=1,0,0)+IF(B741=2,1,0)+IF(B741=3,2,0)+IF(B741=4,3,0)</f>
        <v>10501080</v>
      </c>
      <c r="R741" s="561" t="str">
        <f>IF(H741=18,",1","")</f>
        <v>,1</v>
      </c>
      <c r="S741" s="561" t="str">
        <f t="shared" si="1908"/>
        <v/>
      </c>
      <c r="T741" s="561" t="str">
        <f t="shared" si="1909"/>
        <v/>
      </c>
      <c r="U741" s="561" t="str">
        <f t="shared" si="1910"/>
        <v/>
      </c>
      <c r="V741" s="561" t="str">
        <f t="shared" si="1911"/>
        <v/>
      </c>
    </row>
    <row r="742" spans="1:22" x14ac:dyDescent="0.25">
      <c r="A742" s="561">
        <v>1</v>
      </c>
      <c r="B742" s="561">
        <v>1</v>
      </c>
      <c r="C742" s="561" t="str">
        <f t="shared" ref="C742" si="1912">D742&amp;E742&amp;A742</f>
        <v>悲遮扇法同归去1</v>
      </c>
      <c r="D742" s="333" t="s">
        <v>473</v>
      </c>
      <c r="E742" s="607" t="s">
        <v>479</v>
      </c>
      <c r="F742" s="333" t="s">
        <v>1168</v>
      </c>
      <c r="G742" s="333">
        <f>VLOOKUP(E742,Sheet3!$C:$AP,40,0)*100+IF(A742=1,0,0)+IF(A742=2,1,0)+IF(A742=3,2,0)+IF(A742=4,3,0)</f>
        <v>105010900</v>
      </c>
      <c r="H742" s="333">
        <v>8</v>
      </c>
      <c r="I742" s="333">
        <v>1</v>
      </c>
      <c r="J742" s="333">
        <v>1050103</v>
      </c>
      <c r="K742" s="333"/>
      <c r="L742" s="333">
        <v>1</v>
      </c>
      <c r="M742" s="333">
        <v>2</v>
      </c>
      <c r="N742" s="333" t="str">
        <f t="shared" ref="N742" si="1913">Q742&amp;R742&amp;S742&amp;T742&amp;U742&amp;V742</f>
        <v>10501090,1</v>
      </c>
      <c r="O742" s="333">
        <v>0</v>
      </c>
      <c r="P742" s="333">
        <v>-1</v>
      </c>
      <c r="Q742" s="561">
        <f>VLOOKUP(E742,Sheet3!$C:$AP,40,0)*10+IF(B742=1,0,0)+IF(B742=2,1,0)+IF(B742=3,2,0)+IF(B742=4,3,0)</f>
        <v>10501090</v>
      </c>
      <c r="R742" s="561" t="str">
        <f>IF(H742=8,",1","")</f>
        <v>,1</v>
      </c>
      <c r="S742" s="561" t="str">
        <f t="shared" ref="S742" si="1914">IF(AND(H742=2,I742=1,J742="hp",L742=1,M742=2),",-1","")</f>
        <v/>
      </c>
      <c r="T742" s="561" t="str">
        <f t="shared" ref="T742" si="1915">IF(AND(H742=2,I742=1,J742="hp",L742=1,M742=1),",(最大气血-hp)/最大气血*100","")</f>
        <v/>
      </c>
      <c r="U742" s="561" t="str">
        <f t="shared" ref="U742" si="1916">IF(AND(H742=2,I742=1,J742="hp,(hp/气血值)&lt;=0.2",L742=1,M742=3),"气血值*1006","")</f>
        <v/>
      </c>
      <c r="V742" s="561" t="str">
        <f t="shared" ref="V742" si="1917">IF(AND(H742=1,I742=0,J742=0,L742=1,M742=3),"-(hp*0.1)","")</f>
        <v/>
      </c>
    </row>
    <row r="743" spans="1:22" x14ac:dyDescent="0.25">
      <c r="A743" s="561">
        <v>2</v>
      </c>
      <c r="B743" s="561">
        <v>1</v>
      </c>
      <c r="C743" s="561" t="str">
        <f t="shared" ref="C743" si="1918">D743&amp;E743&amp;A743</f>
        <v>悲遮扇法同归去2</v>
      </c>
      <c r="D743" s="333" t="s">
        <v>473</v>
      </c>
      <c r="E743" s="607" t="s">
        <v>479</v>
      </c>
      <c r="F743" s="333" t="s">
        <v>1163</v>
      </c>
      <c r="G743" s="333">
        <f>VLOOKUP(E743,Sheet3!$C:$AP,40,0)*100+IF(A743=1,0,0)+IF(A743=2,1,0)+IF(A743=3,2,0)+IF(A743=4,3,0)</f>
        <v>105010901</v>
      </c>
      <c r="H743" s="333">
        <v>4</v>
      </c>
      <c r="I743" s="333">
        <v>1</v>
      </c>
      <c r="J743" s="333">
        <v>8</v>
      </c>
      <c r="K743" s="333"/>
      <c r="L743" s="333">
        <v>1</v>
      </c>
      <c r="M743" s="333">
        <v>1</v>
      </c>
      <c r="N743" s="333" t="str">
        <f t="shared" ref="N743" si="1919">Q743&amp;R743&amp;S743&amp;T743&amp;U743&amp;V743</f>
        <v>10501090,1</v>
      </c>
      <c r="O743" s="333">
        <v>0</v>
      </c>
      <c r="P743" s="333">
        <v>-1</v>
      </c>
      <c r="Q743" s="561">
        <f>VLOOKUP(E743,Sheet3!$C:$AP,40,0)*10+IF(B743=1,0,0)+IF(B743=2,1,0)+IF(B743=3,2,0)+IF(B743=4,3,0)</f>
        <v>10501090</v>
      </c>
      <c r="R743" s="561" t="str">
        <f>IF(H743=4,",1","")</f>
        <v>,1</v>
      </c>
      <c r="S743" s="561" t="str">
        <f t="shared" ref="S743" si="1920">IF(AND(H743=2,I743=1,J743="hp",L743=1,M743=2),",-1","")</f>
        <v/>
      </c>
      <c r="T743" s="561" t="str">
        <f t="shared" ref="T743" si="1921">IF(AND(H743=2,I743=1,J743="hp",L743=1,M743=1),",(最大气血-hp)/最大气血*100","")</f>
        <v/>
      </c>
      <c r="U743" s="561" t="str">
        <f t="shared" ref="U743" si="1922">IF(AND(H743=2,I743=1,J743="hp,(hp/气血值)&lt;=0.2",L743=1,M743=3),"气血值*1006","")</f>
        <v/>
      </c>
      <c r="V743" s="561" t="str">
        <f t="shared" ref="V743" si="1923">IF(AND(H743=1,I743=0,J743=0,L743=1,M743=3),"-(hp*0.1)","")</f>
        <v/>
      </c>
    </row>
    <row r="744" spans="1:22" x14ac:dyDescent="0.25">
      <c r="A744" s="561">
        <v>1</v>
      </c>
      <c r="B744" s="561">
        <v>1</v>
      </c>
      <c r="C744" s="561" t="str">
        <f t="shared" si="1890"/>
        <v>悲遮扇法遮栏幕1</v>
      </c>
      <c r="D744" s="333" t="s">
        <v>473</v>
      </c>
      <c r="E744" s="607" t="s">
        <v>480</v>
      </c>
      <c r="F744" s="333" t="s">
        <v>1725</v>
      </c>
      <c r="G744" s="333">
        <f>VLOOKUP(E744,Sheet3!$C:$AP,40,0)*100+IF(A744=1,0,0)+IF(A744=2,1,0)+IF(A744=3,2,0)+IF(A744=4,3,0)</f>
        <v>105011000</v>
      </c>
      <c r="H744" s="333">
        <v>3</v>
      </c>
      <c r="I744" s="333">
        <v>1</v>
      </c>
      <c r="J744" s="333" t="s">
        <v>1245</v>
      </c>
      <c r="K744" s="333" t="s">
        <v>1726</v>
      </c>
      <c r="L744" s="333">
        <v>2</v>
      </c>
      <c r="M744" s="333">
        <v>1</v>
      </c>
      <c r="N744" s="333" t="str">
        <f t="shared" si="1901"/>
        <v>10501100,1</v>
      </c>
      <c r="O744" s="333">
        <v>0</v>
      </c>
      <c r="P744" s="333">
        <v>-1</v>
      </c>
      <c r="Q744" s="561">
        <f>VLOOKUP(E744,Sheet3!$C:$AP,40,0)*10+IF(B744=1,0,0)+IF(B744=2,1,0)+IF(B744=3,2,0)+IF(B744=4,3,0)</f>
        <v>10501100</v>
      </c>
      <c r="R744" s="561" t="str">
        <f>IF(H744=3,",1","")</f>
        <v>,1</v>
      </c>
      <c r="S744" s="561" t="str">
        <f t="shared" si="1891"/>
        <v/>
      </c>
      <c r="T744" s="561" t="str">
        <f t="shared" si="1892"/>
        <v/>
      </c>
      <c r="U744" s="561" t="str">
        <f t="shared" si="1893"/>
        <v/>
      </c>
      <c r="V744" s="561" t="str">
        <f t="shared" si="1894"/>
        <v/>
      </c>
    </row>
    <row r="745" spans="1:22" x14ac:dyDescent="0.25">
      <c r="A745" s="561">
        <v>1</v>
      </c>
      <c r="B745" s="561">
        <v>1</v>
      </c>
      <c r="C745" s="561" t="str">
        <f t="shared" si="1890"/>
        <v>悲遮扇法潇湘竹雨1</v>
      </c>
      <c r="D745" s="665" t="str">
        <f>D744</f>
        <v>悲遮扇法</v>
      </c>
      <c r="E745" s="665" t="s">
        <v>481</v>
      </c>
      <c r="F745" s="665"/>
      <c r="G745" s="665">
        <f>VLOOKUP(E745,Sheet3!$C:$AP,40,0)*100+IF(A745=1,0,0)+IF(A745=2,1,0)+IF(A745=3,2,0)+IF(A745=4,3,0)</f>
        <v>105011100</v>
      </c>
      <c r="H745" s="665">
        <v>1</v>
      </c>
      <c r="I745" s="665">
        <v>0</v>
      </c>
      <c r="J745" s="665">
        <v>0</v>
      </c>
      <c r="K745" s="665"/>
      <c r="L745" s="665">
        <v>1</v>
      </c>
      <c r="M745" s="665">
        <v>1</v>
      </c>
      <c r="N745" s="665" t="str">
        <f t="shared" si="1901"/>
        <v>10501110,1</v>
      </c>
      <c r="O745" s="665">
        <v>0</v>
      </c>
      <c r="P745" s="665">
        <v>-1</v>
      </c>
      <c r="Q745" s="561">
        <f>VLOOKUP(E745,Sheet3!$C:$AP,40,0)*10+IF(B745=1,0,0)+IF(B745=2,1,0)+IF(B745=3,2,0)+IF(B745=4,3,0)</f>
        <v>10501110</v>
      </c>
      <c r="R745" s="561" t="str">
        <f t="shared" ref="R745:R748" si="1924">IF(H745=1,",1","")</f>
        <v>,1</v>
      </c>
      <c r="S745" s="561" t="str">
        <f t="shared" si="1891"/>
        <v/>
      </c>
      <c r="T745" s="561" t="str">
        <f t="shared" si="1892"/>
        <v/>
      </c>
      <c r="U745" s="561" t="str">
        <f t="shared" si="1893"/>
        <v/>
      </c>
      <c r="V745" s="561" t="str">
        <f t="shared" si="1894"/>
        <v/>
      </c>
    </row>
    <row r="746" spans="1:22" x14ac:dyDescent="0.25">
      <c r="A746" s="561">
        <v>1</v>
      </c>
      <c r="B746" s="561">
        <v>1</v>
      </c>
      <c r="C746" s="561" t="str">
        <f t="shared" si="1890"/>
        <v>悲遮扇法落秋意1</v>
      </c>
      <c r="D746" s="333" t="s">
        <v>473</v>
      </c>
      <c r="E746" s="607" t="s">
        <v>951</v>
      </c>
      <c r="F746" s="333" t="s">
        <v>1727</v>
      </c>
      <c r="G746" s="333">
        <f>VLOOKUP(E746,Sheet3!$C:$AP,40,0)*100+IF(A746=1,0,0)+IF(A746=2,1,0)+IF(A746=3,2,0)+IF(A746=4,3,0)</f>
        <v>105011200</v>
      </c>
      <c r="H746" s="333">
        <v>8</v>
      </c>
      <c r="I746" s="333">
        <v>1</v>
      </c>
      <c r="J746" s="333">
        <v>1050101</v>
      </c>
      <c r="K746" s="333"/>
      <c r="L746" s="333">
        <v>1</v>
      </c>
      <c r="M746" s="333">
        <v>1</v>
      </c>
      <c r="N746" s="333" t="str">
        <f t="shared" si="1901"/>
        <v>10501120,1</v>
      </c>
      <c r="O746" s="333">
        <v>0</v>
      </c>
      <c r="P746" s="333">
        <v>-1</v>
      </c>
      <c r="Q746" s="561">
        <f>VLOOKUP(E746,Sheet3!$C:$AP,40,0)*10+IF(B746=1,0,0)+IF(B746=2,1,0)+IF(B746=3,2,0)+IF(B746=4,3,0)</f>
        <v>10501120</v>
      </c>
      <c r="R746" s="561" t="str">
        <f>IF(H746=8,",1","")</f>
        <v>,1</v>
      </c>
      <c r="S746" s="561" t="str">
        <f t="shared" si="1891"/>
        <v/>
      </c>
      <c r="T746" s="561" t="str">
        <f t="shared" si="1892"/>
        <v/>
      </c>
      <c r="U746" s="561" t="str">
        <f t="shared" si="1893"/>
        <v/>
      </c>
      <c r="V746" s="561" t="str">
        <f t="shared" si="1894"/>
        <v/>
      </c>
    </row>
    <row r="747" spans="1:22" s="695" customFormat="1" x14ac:dyDescent="0.25">
      <c r="A747" s="561">
        <v>1</v>
      </c>
      <c r="B747" s="561">
        <v>1</v>
      </c>
      <c r="C747" s="561" t="str">
        <f t="shared" si="1890"/>
        <v>悲遮扇法竹韧文章1</v>
      </c>
      <c r="D747" s="333" t="s">
        <v>473</v>
      </c>
      <c r="E747" s="734" t="s">
        <v>952</v>
      </c>
      <c r="F747" s="734" t="s">
        <v>1728</v>
      </c>
      <c r="G747" s="734">
        <f>VLOOKUP(E747,Sheet3!$C:$AP,40,0)*100+IF(A747=1,0,0)+IF(A747=2,1,0)+IF(A747=3,2,0)+IF(A747=4,3,0)</f>
        <v>105011300</v>
      </c>
      <c r="H747" s="734">
        <v>18</v>
      </c>
      <c r="I747" s="734">
        <v>1</v>
      </c>
      <c r="J747" s="734" t="s">
        <v>1724</v>
      </c>
      <c r="K747" s="737"/>
      <c r="L747" s="734">
        <v>1</v>
      </c>
      <c r="M747" s="738">
        <v>1</v>
      </c>
      <c r="N747" s="738" t="str">
        <f>Q747&amp;R747</f>
        <v>10501130,1</v>
      </c>
      <c r="O747" s="734">
        <v>0</v>
      </c>
      <c r="P747" s="734">
        <v>-1</v>
      </c>
      <c r="Q747" s="561">
        <f>VLOOKUP(E747,Sheet3!$C:$AP,40,0)*10+IF(B747=1,0,0)+IF(B747=2,1,0)+IF(B747=3,2,0)+IF(B747=4,3,0)</f>
        <v>10501130</v>
      </c>
      <c r="R747" s="561" t="str">
        <f>IF(H747=18,",1","")</f>
        <v>,1</v>
      </c>
      <c r="S747" s="700" t="str">
        <f t="shared" si="1891"/>
        <v/>
      </c>
      <c r="T747" s="588" t="str">
        <f>IF(AND(H747=2,I747=1,J747="hp,(hp/最大气血)&lt;=公式变量1",L747=1,M747=3),"最大气血*0.2","")</f>
        <v/>
      </c>
      <c r="U747" s="700" t="b">
        <f>IF(AND(H747=2,I747=1,J747="hp,(hp/气血值)&lt;=属性判断对比值",L747=1,M747=3),"气血值*0.3")</f>
        <v>0</v>
      </c>
      <c r="V747" s="700" t="str">
        <f t="shared" si="1894"/>
        <v/>
      </c>
    </row>
    <row r="748" spans="1:22" x14ac:dyDescent="0.25">
      <c r="A748" s="561">
        <v>1</v>
      </c>
      <c r="B748" s="561">
        <v>1</v>
      </c>
      <c r="C748" s="561" t="str">
        <f t="shared" si="1890"/>
        <v>小周天扇法白玉京1</v>
      </c>
      <c r="D748" s="35" t="s">
        <v>482</v>
      </c>
      <c r="E748" s="35" t="s">
        <v>483</v>
      </c>
      <c r="F748" s="35" t="s">
        <v>1729</v>
      </c>
      <c r="G748" s="35">
        <f>VLOOKUP(E748,Sheet3!$C:$AP,40,0)*100+IF(A748=1,0,0)+IF(A748=2,1,0)+IF(A748=3,2,0)+IF(A748=4,3,0)</f>
        <v>105020200</v>
      </c>
      <c r="H748" s="35">
        <v>1</v>
      </c>
      <c r="I748" s="35">
        <v>0</v>
      </c>
      <c r="J748" s="35">
        <v>0</v>
      </c>
      <c r="K748" s="35"/>
      <c r="L748" s="35">
        <v>1</v>
      </c>
      <c r="M748" s="35">
        <v>1</v>
      </c>
      <c r="N748" s="35" t="str">
        <f t="shared" si="1901"/>
        <v>10502020,1</v>
      </c>
      <c r="O748" s="35">
        <v>0</v>
      </c>
      <c r="P748" s="35">
        <v>-1</v>
      </c>
      <c r="Q748" s="561">
        <f>VLOOKUP(E748,Sheet3!$C:$AP,40,0)*10+IF(B748=1,0,0)+IF(B748=2,1,0)+IF(B748=3,2,0)+IF(B748=4,3,0)</f>
        <v>10502020</v>
      </c>
      <c r="R748" s="561" t="str">
        <f t="shared" si="1924"/>
        <v>,1</v>
      </c>
      <c r="S748" s="561" t="str">
        <f t="shared" si="1891"/>
        <v/>
      </c>
      <c r="T748" s="561" t="str">
        <f t="shared" si="1892"/>
        <v/>
      </c>
      <c r="U748" s="561" t="str">
        <f t="shared" si="1893"/>
        <v/>
      </c>
      <c r="V748" s="561" t="str">
        <f t="shared" si="1894"/>
        <v/>
      </c>
    </row>
    <row r="749" spans="1:22" x14ac:dyDescent="0.25">
      <c r="A749" s="561">
        <v>1</v>
      </c>
      <c r="B749" s="561">
        <v>1</v>
      </c>
      <c r="C749" s="561" t="str">
        <f t="shared" ref="C749" si="1925">D749&amp;E749&amp;A749</f>
        <v>小周天扇法太玄气1</v>
      </c>
      <c r="D749" s="35" t="s">
        <v>482</v>
      </c>
      <c r="E749" s="35" t="s">
        <v>484</v>
      </c>
      <c r="F749" s="35" t="s">
        <v>1730</v>
      </c>
      <c r="G749" s="35">
        <f>VLOOKUP(E749,Sheet3!$C:$AP,40,0)*100+IF(A749=1,0,0)+IF(A749=2,1,0)+IF(A749=3,2,0)+IF(A749=4,3,0)</f>
        <v>105020400</v>
      </c>
      <c r="H749" s="35">
        <v>3</v>
      </c>
      <c r="I749" s="35">
        <v>1</v>
      </c>
      <c r="J749" s="35" t="s">
        <v>1245</v>
      </c>
      <c r="K749" s="35" t="s">
        <v>1731</v>
      </c>
      <c r="L749" s="35">
        <v>1</v>
      </c>
      <c r="M749" s="35">
        <v>1</v>
      </c>
      <c r="N749" s="35" t="str">
        <f t="shared" ref="N749" si="1926">Q749&amp;R749&amp;S749&amp;T749&amp;U749&amp;V749</f>
        <v>10502040,1</v>
      </c>
      <c r="O749" s="35">
        <v>0</v>
      </c>
      <c r="P749" s="35">
        <v>-1</v>
      </c>
      <c r="Q749" s="561">
        <f>VLOOKUP(E749,Sheet3!$C:$AP,40,0)*10+IF(B749=1,0,0)+IF(B749=2,1,0)+IF(B749=3,2,0)+IF(B749=4,3,0)</f>
        <v>10502040</v>
      </c>
      <c r="R749" s="561" t="str">
        <f>IF(H749=3,",1","")</f>
        <v>,1</v>
      </c>
      <c r="S749" s="561" t="str">
        <f t="shared" ref="S749" si="1927">IF(AND(H749=2,I749=1,J749="hp",L749=1,M749=2),",-1","")</f>
        <v/>
      </c>
      <c r="T749" s="561" t="str">
        <f t="shared" ref="T749" si="1928">IF(AND(H749=2,I749=1,J749="hp",L749=1,M749=1),",(最大气血-hp)/最大气血*100","")</f>
        <v/>
      </c>
      <c r="U749" s="561" t="str">
        <f t="shared" ref="U749" si="1929">IF(AND(H749=2,I749=1,J749="hp,(hp/气血值)&lt;=0.2",L749=1,M749=3),"气血值*1006","")</f>
        <v/>
      </c>
      <c r="V749" s="561" t="str">
        <f t="shared" ref="V749" si="1930">IF(AND(H749=1,I749=0,J749=0,L749=1,M749=3),"-(hp*0.1)","")</f>
        <v/>
      </c>
    </row>
    <row r="750" spans="1:22" x14ac:dyDescent="0.25">
      <c r="A750" s="561">
        <v>1</v>
      </c>
      <c r="B750" s="561">
        <v>1</v>
      </c>
      <c r="C750" s="561" t="str">
        <f t="shared" si="1890"/>
        <v>小周天扇法关脉轮1</v>
      </c>
      <c r="D750" s="35" t="s">
        <v>482</v>
      </c>
      <c r="E750" s="35" t="s">
        <v>485</v>
      </c>
      <c r="F750" s="35" t="s">
        <v>1732</v>
      </c>
      <c r="G750" s="35">
        <f>VLOOKUP(E750,Sheet3!$C:$AP,40,0)*100+IF(A750=1,0,0)+IF(A750=2,1,0)+IF(A750=3,2,0)+IF(A750=4,3,0)</f>
        <v>105020600</v>
      </c>
      <c r="H750" s="35">
        <v>8</v>
      </c>
      <c r="I750" s="35">
        <v>1</v>
      </c>
      <c r="J750" s="35">
        <v>1050201</v>
      </c>
      <c r="K750" s="35"/>
      <c r="L750" s="35">
        <v>1</v>
      </c>
      <c r="M750" s="35">
        <v>1</v>
      </c>
      <c r="N750" s="35" t="str">
        <f t="shared" si="1901"/>
        <v>10502060,1</v>
      </c>
      <c r="O750" s="35">
        <v>0</v>
      </c>
      <c r="P750" s="35">
        <v>-1</v>
      </c>
      <c r="Q750" s="561">
        <f>VLOOKUP(E750,Sheet3!$C:$AP,40,0)*10+IF(B750=1,0,0)+IF(B750=2,1,0)+IF(B750=3,2,0)+IF(B750=4,3,0)</f>
        <v>10502060</v>
      </c>
      <c r="R750" s="561" t="str">
        <f>IF(H750=8,",1","")</f>
        <v>,1</v>
      </c>
      <c r="S750" s="561" t="str">
        <f t="shared" si="1891"/>
        <v/>
      </c>
      <c r="T750" s="561" t="str">
        <f t="shared" si="1892"/>
        <v/>
      </c>
      <c r="U750" s="561" t="str">
        <f t="shared" si="1893"/>
        <v/>
      </c>
      <c r="V750" s="561" t="str">
        <f t="shared" si="1894"/>
        <v/>
      </c>
    </row>
    <row r="751" spans="1:22" x14ac:dyDescent="0.25">
      <c r="A751" s="561">
        <v>1</v>
      </c>
      <c r="B751" s="561">
        <v>1</v>
      </c>
      <c r="C751" s="561" t="str">
        <f t="shared" si="1890"/>
        <v>小周天扇法奇经纵1</v>
      </c>
      <c r="D751" s="35" t="s">
        <v>482</v>
      </c>
      <c r="E751" s="35" t="s">
        <v>486</v>
      </c>
      <c r="F751" s="35" t="s">
        <v>1733</v>
      </c>
      <c r="G751" s="35">
        <f>VLOOKUP(E751,Sheet3!$C:$AP,40,0)*100+IF(A751=1,0,0)+IF(A751=2,1,0)+IF(A751=3,2,0)+IF(A751=4,3,0)</f>
        <v>105020700</v>
      </c>
      <c r="H751" s="35">
        <v>8</v>
      </c>
      <c r="I751" s="35">
        <v>1</v>
      </c>
      <c r="J751" s="35">
        <v>1050203</v>
      </c>
      <c r="K751" s="35"/>
      <c r="L751" s="35">
        <v>1</v>
      </c>
      <c r="M751" s="35">
        <v>1</v>
      </c>
      <c r="N751" s="35" t="str">
        <f t="shared" ref="N751:N755" si="1931">Q751&amp;R751&amp;S751&amp;T751&amp;U751&amp;V751</f>
        <v>10502070,1</v>
      </c>
      <c r="O751" s="35">
        <v>0</v>
      </c>
      <c r="P751" s="35">
        <v>-1</v>
      </c>
      <c r="Q751" s="561">
        <f>VLOOKUP(E751,Sheet3!$C:$AP,40,0)*10+IF(B751=1,0,0)+IF(B751=2,1,0)+IF(B751=3,2,0)+IF(B751=4,3,0)</f>
        <v>10502070</v>
      </c>
      <c r="R751" s="561" t="str">
        <f>IF(H751=8,",1","")</f>
        <v>,1</v>
      </c>
      <c r="S751" s="561" t="str">
        <f t="shared" si="1891"/>
        <v/>
      </c>
      <c r="T751" s="561" t="str">
        <f t="shared" si="1892"/>
        <v/>
      </c>
      <c r="U751" s="561" t="str">
        <f t="shared" si="1893"/>
        <v/>
      </c>
      <c r="V751" s="561" t="str">
        <f t="shared" si="1894"/>
        <v/>
      </c>
    </row>
    <row r="752" spans="1:22" x14ac:dyDescent="0.25">
      <c r="A752" s="561">
        <v>1</v>
      </c>
      <c r="B752" s="561">
        <v>1</v>
      </c>
      <c r="C752" s="561" t="str">
        <f t="shared" si="1890"/>
        <v>小周天扇法抵任督1</v>
      </c>
      <c r="D752" s="35" t="s">
        <v>482</v>
      </c>
      <c r="E752" s="35" t="s">
        <v>487</v>
      </c>
      <c r="F752" s="35" t="s">
        <v>1734</v>
      </c>
      <c r="G752" s="35">
        <f>VLOOKUP(E752,Sheet3!$C:$AP,40,0)*100+IF(A752=1,0,0)+IF(A752=2,1,0)+IF(A752=3,2,0)+IF(A752=4,3,0)</f>
        <v>105020800</v>
      </c>
      <c r="H752" s="35">
        <v>8</v>
      </c>
      <c r="I752" s="35">
        <v>1</v>
      </c>
      <c r="J752" s="35">
        <v>1050205</v>
      </c>
      <c r="K752" s="35"/>
      <c r="L752" s="35">
        <v>1</v>
      </c>
      <c r="M752" s="35">
        <v>1</v>
      </c>
      <c r="N752" s="35" t="str">
        <f t="shared" si="1931"/>
        <v>10502080,1</v>
      </c>
      <c r="O752" s="35">
        <v>0</v>
      </c>
      <c r="P752" s="35">
        <v>-1</v>
      </c>
      <c r="Q752" s="561">
        <f>VLOOKUP(E752,Sheet3!$C:$AP,40,0)*10+IF(B752=1,0,0)+IF(B752=2,1,0)+IF(B752=3,2,0)+IF(B752=4,3,0)</f>
        <v>10502080</v>
      </c>
      <c r="R752" s="561" t="str">
        <f>IF(H744=3,",1","")</f>
        <v>,1</v>
      </c>
      <c r="S752" s="561" t="str">
        <f t="shared" si="1891"/>
        <v/>
      </c>
      <c r="T752" s="561" t="str">
        <f t="shared" si="1892"/>
        <v/>
      </c>
      <c r="U752" s="561" t="str">
        <f t="shared" si="1893"/>
        <v/>
      </c>
      <c r="V752" s="561" t="str">
        <f t="shared" si="1894"/>
        <v/>
      </c>
    </row>
    <row r="753" spans="1:22" x14ac:dyDescent="0.25">
      <c r="A753" s="561">
        <v>1</v>
      </c>
      <c r="B753" s="561">
        <v>1</v>
      </c>
      <c r="C753" s="561" t="str">
        <f t="shared" si="1890"/>
        <v>小周天扇法天璇位1</v>
      </c>
      <c r="D753" s="35" t="s">
        <v>482</v>
      </c>
      <c r="E753" s="35" t="s">
        <v>488</v>
      </c>
      <c r="F753" s="35" t="s">
        <v>1735</v>
      </c>
      <c r="G753" s="35">
        <f>VLOOKUP(E753,Sheet3!$C:$AP,40,0)*100+IF(A753=1,0,0)+IF(A753=2,1,0)+IF(A753=3,2,0)+IF(A753=4,3,0)</f>
        <v>105020900</v>
      </c>
      <c r="H753" s="35">
        <v>1</v>
      </c>
      <c r="I753" s="35">
        <v>0</v>
      </c>
      <c r="J753" s="35">
        <v>0</v>
      </c>
      <c r="K753" s="35"/>
      <c r="L753" s="35">
        <v>1</v>
      </c>
      <c r="M753" s="35">
        <v>1</v>
      </c>
      <c r="N753" s="35" t="str">
        <f t="shared" si="1931"/>
        <v>10502090,1</v>
      </c>
      <c r="O753" s="35">
        <v>0</v>
      </c>
      <c r="P753" s="35">
        <v>-1</v>
      </c>
      <c r="Q753" s="561">
        <f>VLOOKUP(E753,Sheet3!$C:$AP,40,0)*10+IF(B753=1,0,0)+IF(B753=2,1,0)+IF(B753=3,2,0)+IF(B753=4,3,0)</f>
        <v>10502090</v>
      </c>
      <c r="R753" s="561" t="str">
        <f>IF(H753=1,",1","")</f>
        <v>,1</v>
      </c>
      <c r="S753" s="561" t="str">
        <f t="shared" si="1891"/>
        <v/>
      </c>
      <c r="T753" s="561" t="str">
        <f t="shared" si="1892"/>
        <v/>
      </c>
      <c r="U753" s="561" t="str">
        <f t="shared" si="1893"/>
        <v/>
      </c>
      <c r="V753" s="561" t="str">
        <f t="shared" si="1894"/>
        <v/>
      </c>
    </row>
    <row r="754" spans="1:22" x14ac:dyDescent="0.25">
      <c r="A754" s="561">
        <v>1</v>
      </c>
      <c r="B754" s="561">
        <v>1</v>
      </c>
      <c r="C754" s="561" t="str">
        <f t="shared" si="1890"/>
        <v>小周天扇法福生冥1</v>
      </c>
      <c r="D754" s="35" t="s">
        <v>482</v>
      </c>
      <c r="E754" s="35" t="s">
        <v>489</v>
      </c>
      <c r="F754" s="35" t="s">
        <v>1736</v>
      </c>
      <c r="G754" s="35">
        <f>VLOOKUP(E754,Sheet3!$C:$AP,40,0)*100+IF(A754=1,0,0)+IF(A754=2,1,0)+IF(A754=3,2,0)+IF(A754=4,3,0)</f>
        <v>105021000</v>
      </c>
      <c r="H754" s="35">
        <v>3</v>
      </c>
      <c r="I754" s="35">
        <v>1</v>
      </c>
      <c r="J754" s="35" t="s">
        <v>1245</v>
      </c>
      <c r="K754" s="35" t="s">
        <v>1737</v>
      </c>
      <c r="L754" s="35">
        <v>1</v>
      </c>
      <c r="M754" s="35">
        <v>1</v>
      </c>
      <c r="N754" s="35" t="str">
        <f t="shared" si="1931"/>
        <v>10502100,1</v>
      </c>
      <c r="O754" s="35">
        <v>0</v>
      </c>
      <c r="P754" s="35">
        <v>-1</v>
      </c>
      <c r="Q754" s="561">
        <f>VLOOKUP(E754,Sheet3!$C:$AP,40,0)*10+IF(B754=1,0,0)+IF(B754=2,1,0)+IF(B754=3,2,0)+IF(B754=4,3,0)</f>
        <v>10502100</v>
      </c>
      <c r="R754" s="561" t="str">
        <f t="shared" ref="R754:R788" si="1932">IF(H754=3,",1","")</f>
        <v>,1</v>
      </c>
      <c r="S754" s="561" t="str">
        <f t="shared" si="1891"/>
        <v/>
      </c>
      <c r="T754" s="561" t="str">
        <f t="shared" si="1892"/>
        <v/>
      </c>
      <c r="U754" s="561" t="str">
        <f t="shared" si="1893"/>
        <v/>
      </c>
      <c r="V754" s="561" t="str">
        <f t="shared" si="1894"/>
        <v/>
      </c>
    </row>
    <row r="755" spans="1:22" x14ac:dyDescent="0.25">
      <c r="A755" s="561">
        <v>1</v>
      </c>
      <c r="B755" s="561">
        <v>1</v>
      </c>
      <c r="C755" s="561" t="str">
        <f t="shared" ref="C755:C757" si="1933">D755&amp;E755&amp;A755</f>
        <v>小周天扇法天晨灌脉1</v>
      </c>
      <c r="D755" s="735" t="str">
        <f>D754</f>
        <v>小周天扇法</v>
      </c>
      <c r="E755" s="735" t="s">
        <v>490</v>
      </c>
      <c r="F755" s="735"/>
      <c r="G755" s="735">
        <f>VLOOKUP(E755,Sheet3!$C:$AP,40,0)*100+IF(A755=1,0,0)+IF(A755=2,1,0)+IF(A755=3,2,0)+IF(A755=4,3,0)</f>
        <v>105021100</v>
      </c>
      <c r="H755" s="735">
        <v>1</v>
      </c>
      <c r="I755" s="735">
        <v>0</v>
      </c>
      <c r="J755" s="735">
        <v>0</v>
      </c>
      <c r="K755" s="735"/>
      <c r="L755" s="735">
        <v>1</v>
      </c>
      <c r="M755" s="735">
        <v>1</v>
      </c>
      <c r="N755" s="735" t="str">
        <f t="shared" si="1931"/>
        <v>10502110,1</v>
      </c>
      <c r="O755" s="735">
        <v>0</v>
      </c>
      <c r="P755" s="735">
        <v>-1</v>
      </c>
      <c r="Q755" s="561">
        <f>VLOOKUP(E755,Sheet3!$C:$AP,40,0)*10+IF(B755=1,0,0)+IF(B755=2,1,0)+IF(B755=3,2,0)+IF(B755=4,3,0)</f>
        <v>10502110</v>
      </c>
      <c r="R755" s="561" t="str">
        <f t="shared" ref="R755" si="1934">IF(H755=1,",1","")</f>
        <v>,1</v>
      </c>
      <c r="S755" s="561" t="str">
        <f t="shared" ref="S755:S757" si="1935">IF(AND(H755=2,I755=1,J755="hp",L755=1,M755=2),",-1","")</f>
        <v/>
      </c>
      <c r="T755" s="561" t="str">
        <f t="shared" ref="T755:T757" si="1936">IF(AND(H755=2,I755=1,J755="hp",L755=1,M755=1),",(最大气血-hp)/最大气血*100","")</f>
        <v/>
      </c>
      <c r="U755" s="561" t="str">
        <f t="shared" ref="U755:U757" si="1937">IF(AND(H755=2,I755=1,J755="hp,(hp/气血值)&lt;=0.2",L755=1,M755=3),"气血值*1006","")</f>
        <v/>
      </c>
      <c r="V755" s="561" t="str">
        <f t="shared" ref="V755:V757" si="1938">IF(AND(H755=1,I755=0,J755=0,L755=1,M755=3),"-(hp*0.1)","")</f>
        <v/>
      </c>
    </row>
    <row r="756" spans="1:22" x14ac:dyDescent="0.25">
      <c r="A756" s="561">
        <v>1</v>
      </c>
      <c r="B756" s="561">
        <v>1</v>
      </c>
      <c r="C756" s="561" t="str">
        <f t="shared" si="1933"/>
        <v>小周天扇法化神通玄1</v>
      </c>
      <c r="D756" s="35" t="s">
        <v>482</v>
      </c>
      <c r="E756" s="35" t="s">
        <v>953</v>
      </c>
      <c r="F756" s="35" t="s">
        <v>1738</v>
      </c>
      <c r="G756" s="35">
        <f>VLOOKUP(E756,Sheet3!$C:$AP,40,0)*100+IF(A756=1,0,0)+IF(A756=2,1,0)+IF(A756=3,2,0)+IF(A756=4,3,0)</f>
        <v>105021200</v>
      </c>
      <c r="H756" s="35">
        <v>8</v>
      </c>
      <c r="I756" s="35">
        <v>1</v>
      </c>
      <c r="J756" s="35">
        <v>1050205</v>
      </c>
      <c r="K756" s="35"/>
      <c r="L756" s="35">
        <v>1</v>
      </c>
      <c r="M756" s="35">
        <v>1</v>
      </c>
      <c r="N756" s="35" t="str">
        <f t="shared" ref="N756" si="1939">Q756&amp;R756&amp;S756&amp;T756&amp;U756&amp;V756</f>
        <v>10502120,1</v>
      </c>
      <c r="O756" s="35">
        <v>0</v>
      </c>
      <c r="P756" s="35">
        <v>-1</v>
      </c>
      <c r="Q756" s="561">
        <f>VLOOKUP(E756,Sheet3!$C:$AP,40,0)*10+IF(B756=1,0,0)+IF(B756=2,1,0)+IF(B756=3,2,0)+IF(B756=4,3,0)</f>
        <v>10502120</v>
      </c>
      <c r="R756" s="561" t="str">
        <f>IF(H756=8,",1","")</f>
        <v>,1</v>
      </c>
      <c r="S756" s="561" t="str">
        <f t="shared" si="1935"/>
        <v/>
      </c>
      <c r="T756" s="561" t="str">
        <f t="shared" si="1936"/>
        <v/>
      </c>
      <c r="U756" s="561" t="str">
        <f t="shared" si="1937"/>
        <v/>
      </c>
      <c r="V756" s="561" t="str">
        <f t="shared" si="1938"/>
        <v/>
      </c>
    </row>
    <row r="757" spans="1:22" x14ac:dyDescent="0.25">
      <c r="A757" s="561">
        <v>1</v>
      </c>
      <c r="B757" s="561">
        <v>1</v>
      </c>
      <c r="C757" s="561" t="str">
        <f t="shared" si="1933"/>
        <v>小周天扇法天人衰1</v>
      </c>
      <c r="D757" s="35" t="s">
        <v>482</v>
      </c>
      <c r="E757" s="658" t="s">
        <v>954</v>
      </c>
      <c r="F757" s="658" t="s">
        <v>1739</v>
      </c>
      <c r="G757" s="658">
        <f>VLOOKUP(E757,Sheet3!$C:$AP,40,0)*100+IF(A757=1,0,0)+IF(A757=2,1,0)+IF(A757=3,2,0)+IF(A757=4,3,0)</f>
        <v>105021300</v>
      </c>
      <c r="H757" s="658">
        <v>8</v>
      </c>
      <c r="I757" s="658">
        <v>1</v>
      </c>
      <c r="J757" s="658">
        <v>1050205</v>
      </c>
      <c r="K757" s="658" t="s">
        <v>1340</v>
      </c>
      <c r="L757" s="658">
        <v>1</v>
      </c>
      <c r="M757" s="658">
        <v>21</v>
      </c>
      <c r="N757" s="739" t="s">
        <v>1740</v>
      </c>
      <c r="O757" s="658">
        <v>0</v>
      </c>
      <c r="P757" s="658">
        <v>-1</v>
      </c>
      <c r="Q757" s="561">
        <f>VLOOKUP(E757,Sheet3!$C:$AP,40,0)*10+IF(B757=1,0,0)+IF(B757=2,1,0)+IF(B757=3,2,0)+IF(B757=4,3,0)</f>
        <v>10502130</v>
      </c>
      <c r="R757" s="561" t="str">
        <f>IF(H757=8,",1","")</f>
        <v>,1</v>
      </c>
      <c r="S757" s="561" t="str">
        <f t="shared" si="1935"/>
        <v/>
      </c>
      <c r="T757" s="561" t="str">
        <f t="shared" si="1936"/>
        <v/>
      </c>
      <c r="U757" s="561" t="str">
        <f t="shared" si="1937"/>
        <v/>
      </c>
      <c r="V757" s="561" t="str">
        <f t="shared" si="1938"/>
        <v/>
      </c>
    </row>
    <row r="758" spans="1:22" x14ac:dyDescent="0.25">
      <c r="A758" s="561">
        <v>1</v>
      </c>
      <c r="B758" s="561">
        <v>1</v>
      </c>
      <c r="C758" s="561" t="str">
        <f t="shared" si="1890"/>
        <v>暴雨梨花刀花绽盛1</v>
      </c>
      <c r="D758" s="170" t="s">
        <v>491</v>
      </c>
      <c r="E758" s="641" t="s">
        <v>492</v>
      </c>
      <c r="F758" s="170" t="s">
        <v>1741</v>
      </c>
      <c r="G758" s="170">
        <f>VLOOKUP(E758,Sheet3!$C:$AP,40,0)*100+IF(A758=1,0,0)+IF(A758=2,1,0)+IF(A758=3,2,0)+IF(A758=4,3,0)</f>
        <v>106010300</v>
      </c>
      <c r="H758" s="170">
        <v>3</v>
      </c>
      <c r="I758" s="170">
        <v>1</v>
      </c>
      <c r="J758" s="170" t="s">
        <v>1245</v>
      </c>
      <c r="K758" s="170" t="s">
        <v>1742</v>
      </c>
      <c r="L758" s="170">
        <v>2</v>
      </c>
      <c r="M758" s="170">
        <v>1</v>
      </c>
      <c r="N758" s="170" t="str">
        <f t="shared" si="1901"/>
        <v>10601030,1</v>
      </c>
      <c r="O758" s="170">
        <v>0</v>
      </c>
      <c r="P758" s="170">
        <v>-1</v>
      </c>
      <c r="Q758" s="561">
        <f>VLOOKUP(E758,Sheet3!$C:$AP,40,0)*10+IF(B758=1,0,0)+IF(B758=2,1,0)+IF(B758=3,2,0)+IF(B758=4,3,0)</f>
        <v>10601030</v>
      </c>
      <c r="R758" s="561" t="str">
        <f t="shared" si="1932"/>
        <v>,1</v>
      </c>
      <c r="S758" s="561" t="str">
        <f t="shared" si="1891"/>
        <v/>
      </c>
      <c r="T758" s="561" t="str">
        <f t="shared" si="1892"/>
        <v/>
      </c>
      <c r="U758" s="561" t="str">
        <f t="shared" si="1893"/>
        <v/>
      </c>
      <c r="V758" s="561" t="str">
        <f t="shared" si="1894"/>
        <v/>
      </c>
    </row>
    <row r="759" spans="1:22" x14ac:dyDescent="0.25">
      <c r="A759" s="561">
        <v>2</v>
      </c>
      <c r="B759" s="561">
        <v>2</v>
      </c>
      <c r="C759" s="561" t="str">
        <f t="shared" ref="C759" si="1940">D759&amp;E759&amp;A759</f>
        <v>暴雨梨花刀花绽盛2</v>
      </c>
      <c r="D759" s="170" t="s">
        <v>491</v>
      </c>
      <c r="E759" s="641" t="s">
        <v>492</v>
      </c>
      <c r="F759" s="431" t="s">
        <v>1333</v>
      </c>
      <c r="G759" s="170">
        <f>VLOOKUP(E759,Sheet3!$C:$AP,40,0)*100+IF(A759=1,0,0)+IF(A759=2,1,0)+IF(A759=3,2,0)+IF(A759=4,3,0)</f>
        <v>106010301</v>
      </c>
      <c r="H759" s="170">
        <v>1</v>
      </c>
      <c r="I759" s="170">
        <v>0</v>
      </c>
      <c r="J759" s="170"/>
      <c r="K759" s="170"/>
      <c r="L759" s="170">
        <v>1</v>
      </c>
      <c r="M759" s="170">
        <v>1</v>
      </c>
      <c r="N759" s="170" t="str">
        <f t="shared" si="1901"/>
        <v>10601031,1</v>
      </c>
      <c r="O759" s="170">
        <v>0</v>
      </c>
      <c r="P759" s="170">
        <v>-1</v>
      </c>
      <c r="Q759" s="561">
        <f>VLOOKUP(E759,Sheet3!$C:$AP,40,0)*10+IF(B759=1,0,0)+IF(B759=2,1,0)+IF(B759=3,2,0)+IF(B759=4,3,0)</f>
        <v>10601031</v>
      </c>
      <c r="R759" s="561" t="str">
        <f>IF(H759=1,",1","")</f>
        <v>,1</v>
      </c>
      <c r="S759" s="561" t="str">
        <f t="shared" ref="S759" si="1941">IF(AND(H759=2,I759=1,J759="hp",L759=1,M759=2),",-1","")</f>
        <v/>
      </c>
      <c r="T759" s="561" t="str">
        <f t="shared" ref="T759" si="1942">IF(AND(H759=2,I759=1,J759="hp",L759=1,M759=1),",(最大气血-hp)/最大气血*100","")</f>
        <v/>
      </c>
      <c r="U759" s="561" t="str">
        <f t="shared" ref="U759" si="1943">IF(AND(H759=2,I759=1,J759="hp,(hp/气血值)&lt;=0.2",L759=1,M759=3),"气血值*1006","")</f>
        <v/>
      </c>
      <c r="V759" s="561" t="str">
        <f t="shared" ref="V759" si="1944">IF(AND(H759=1,I759=0,J759=0,L759=1,M759=3),"-(hp*0.1)","")</f>
        <v/>
      </c>
    </row>
    <row r="760" spans="1:22" x14ac:dyDescent="0.25">
      <c r="A760" s="561">
        <v>1</v>
      </c>
      <c r="B760" s="561">
        <v>1</v>
      </c>
      <c r="C760" s="561" t="str">
        <f t="shared" ref="C760" si="1945">D760&amp;E760&amp;A760</f>
        <v>暴雨梨花刀流聚催散1</v>
      </c>
      <c r="D760" s="170" t="s">
        <v>491</v>
      </c>
      <c r="E760" s="641" t="s">
        <v>493</v>
      </c>
      <c r="F760" s="170" t="s">
        <v>1743</v>
      </c>
      <c r="G760" s="170">
        <f>VLOOKUP(E760,Sheet3!$C:$AP,40,0)*100+IF(A760=1,0,0)+IF(A760=2,1,0)+IF(A760=3,2,0)+IF(A760=4,3,0)</f>
        <v>106010400</v>
      </c>
      <c r="H760" s="170">
        <v>1</v>
      </c>
      <c r="I760" s="170">
        <v>0</v>
      </c>
      <c r="J760" s="170"/>
      <c r="K760" s="170"/>
      <c r="L760" s="170">
        <v>1</v>
      </c>
      <c r="M760" s="170">
        <v>1</v>
      </c>
      <c r="N760" s="170" t="str">
        <f t="shared" ref="N760:N762" si="1946">Q760&amp;R760&amp;S760&amp;T760&amp;U760&amp;V760</f>
        <v>10601040,1</v>
      </c>
      <c r="O760" s="170">
        <v>0</v>
      </c>
      <c r="P760" s="170">
        <v>-1</v>
      </c>
      <c r="Q760" s="561">
        <f>VLOOKUP(E760,Sheet3!$C:$AP,40,0)*10+IF(B760=1,0,0)+IF(B760=2,1,0)+IF(B760=3,2,0)+IF(B760=4,3,0)</f>
        <v>10601040</v>
      </c>
      <c r="R760" s="561" t="str">
        <f>IF(H760=1,",1","")</f>
        <v>,1</v>
      </c>
      <c r="S760" s="561" t="str">
        <f t="shared" ref="S760" si="1947">IF(AND(H760=2,I760=1,J760="hp",L760=1,M760=2),",-1","")</f>
        <v/>
      </c>
      <c r="T760" s="561" t="str">
        <f t="shared" ref="T760" si="1948">IF(AND(H760=2,I760=1,J760="hp",L760=1,M760=1),",(最大气血-hp)/最大气血*100","")</f>
        <v/>
      </c>
      <c r="U760" s="561" t="str">
        <f t="shared" ref="U760" si="1949">IF(AND(H760=2,I760=1,J760="hp,(hp/气血值)&lt;=0.2",L760=1,M760=3),"气血值*1006","")</f>
        <v/>
      </c>
      <c r="V760" s="561" t="str">
        <f t="shared" ref="V760" si="1950">IF(AND(H760=1,I760=0,J760=0,L760=1,M760=3),"-(hp*0.1)","")</f>
        <v/>
      </c>
    </row>
    <row r="761" spans="1:22" x14ac:dyDescent="0.25">
      <c r="A761" s="561">
        <v>1</v>
      </c>
      <c r="B761" s="561">
        <v>1</v>
      </c>
      <c r="C761" s="561" t="str">
        <f t="shared" ref="C761" si="1951">D761&amp;E761&amp;A761</f>
        <v>暴雨梨花刀棃绽重1</v>
      </c>
      <c r="D761" s="170" t="s">
        <v>491</v>
      </c>
      <c r="E761" s="641" t="s">
        <v>494</v>
      </c>
      <c r="F761" s="170" t="s">
        <v>1744</v>
      </c>
      <c r="G761" s="170">
        <f>VLOOKUP(E761,Sheet3!$C:$AP,40,0)*100+IF(A761=1,0,0)+IF(A761=2,1,0)+IF(A761=3,2,0)+IF(A761=4,3,0)</f>
        <v>106010600</v>
      </c>
      <c r="H761" s="170">
        <v>8</v>
      </c>
      <c r="I761" s="170">
        <v>1</v>
      </c>
      <c r="J761" s="170">
        <v>1060103</v>
      </c>
      <c r="K761" s="170"/>
      <c r="L761" s="170">
        <v>1</v>
      </c>
      <c r="M761" s="170">
        <v>21</v>
      </c>
      <c r="N761" s="740" t="s">
        <v>1745</v>
      </c>
      <c r="O761" s="170">
        <v>0</v>
      </c>
      <c r="P761" s="170">
        <v>-1</v>
      </c>
      <c r="Q761" s="561">
        <f>VLOOKUP(E761,Sheet3!$C:$AP,40,0)*10+IF(B761=1,0,0)+IF(B761=2,1,0)+IF(B761=3,2,0)+IF(B761=4,3,0)</f>
        <v>10601060</v>
      </c>
      <c r="R761" s="561" t="str">
        <f t="shared" si="1932"/>
        <v/>
      </c>
      <c r="S761" s="561" t="str">
        <f t="shared" ref="S761" si="1952">IF(AND(H761=2,I761=1,J761="hp",L761=1,M761=2),",-1","")</f>
        <v/>
      </c>
      <c r="T761" s="561" t="str">
        <f t="shared" ref="T761" si="1953">IF(AND(H761=2,I761=1,J761="hp",L761=1,M761=1),",(最大气血-hp)/最大气血*100","")</f>
        <v/>
      </c>
      <c r="U761" s="561" t="str">
        <f t="shared" ref="U761" si="1954">IF(AND(H761=2,I761=1,J761="hp,(hp/气血值)&lt;=0.2",L761=1,M761=3),"气血值*1006","")</f>
        <v/>
      </c>
      <c r="V761" s="561" t="str">
        <f t="shared" ref="V761" si="1955">IF(AND(H761=1,I761=0,J761=0,L761=1,M761=3),"-(hp*0.1)","")</f>
        <v/>
      </c>
    </row>
    <row r="762" spans="1:22" x14ac:dyDescent="0.25">
      <c r="A762" s="561">
        <v>1</v>
      </c>
      <c r="B762" s="561">
        <v>1</v>
      </c>
      <c r="C762" s="561" t="str">
        <f t="shared" ref="C762" si="1956">D762&amp;E762&amp;A762</f>
        <v>暴雨梨花刀旧蔓生1</v>
      </c>
      <c r="D762" s="170" t="s">
        <v>491</v>
      </c>
      <c r="E762" s="641" t="s">
        <v>495</v>
      </c>
      <c r="F762" s="170" t="s">
        <v>1746</v>
      </c>
      <c r="G762" s="170">
        <f>VLOOKUP(E762,Sheet3!$C:$AP,40,0)*100+IF(A762=1,0,0)+IF(A762=2,1,0)+IF(A762=3,2,0)+IF(A762=4,3,0)</f>
        <v>106010700</v>
      </c>
      <c r="H762" s="170">
        <v>3</v>
      </c>
      <c r="I762" s="170">
        <v>1</v>
      </c>
      <c r="J762" s="170" t="s">
        <v>1245</v>
      </c>
      <c r="K762" s="170" t="s">
        <v>1747</v>
      </c>
      <c r="L762" s="170">
        <v>2</v>
      </c>
      <c r="M762" s="170">
        <v>1</v>
      </c>
      <c r="N762" s="170" t="str">
        <f t="shared" si="1946"/>
        <v>10601070,1</v>
      </c>
      <c r="O762" s="170">
        <v>0</v>
      </c>
      <c r="P762" s="170">
        <v>-1</v>
      </c>
      <c r="Q762" s="561">
        <f>VLOOKUP(E762,Sheet3!$C:$AP,40,0)*10+IF(B762=1,0,0)+IF(B762=2,1,0)+IF(B762=3,2,0)+IF(B762=4,3,0)</f>
        <v>10601070</v>
      </c>
      <c r="R762" s="561" t="str">
        <f t="shared" si="1932"/>
        <v>,1</v>
      </c>
      <c r="S762" s="561" t="str">
        <f t="shared" ref="S762" si="1957">IF(AND(H762=2,I762=1,J762="hp",L762=1,M762=2),",-1","")</f>
        <v/>
      </c>
      <c r="T762" s="561" t="str">
        <f t="shared" ref="T762" si="1958">IF(AND(H762=2,I762=1,J762="hp",L762=1,M762=1),",(最大气血-hp)/最大气血*100","")</f>
        <v/>
      </c>
      <c r="U762" s="561" t="str">
        <f t="shared" ref="U762" si="1959">IF(AND(H762=2,I762=1,J762="hp,(hp/气血值)&lt;=0.2",L762=1,M762=3),"气血值*1006","")</f>
        <v/>
      </c>
      <c r="V762" s="561" t="str">
        <f t="shared" ref="V762" si="1960">IF(AND(H762=1,I762=0,J762=0,L762=1,M762=3),"-(hp*0.1)","")</f>
        <v/>
      </c>
    </row>
    <row r="763" spans="1:22" x14ac:dyDescent="0.25">
      <c r="A763" s="561">
        <v>1</v>
      </c>
      <c r="B763" s="561">
        <v>1</v>
      </c>
      <c r="C763" s="561" t="str">
        <f t="shared" ref="C763" si="1961">D763&amp;E763&amp;A763</f>
        <v>暴雨梨花刀落水葬花1</v>
      </c>
      <c r="D763" s="170" t="s">
        <v>491</v>
      </c>
      <c r="E763" s="641" t="s">
        <v>496</v>
      </c>
      <c r="F763" s="170" t="s">
        <v>1748</v>
      </c>
      <c r="G763" s="170">
        <f>VLOOKUP(E763,Sheet3!$C:$AP,40,0)*100+IF(A763=1,0,0)+IF(A763=2,1,0)+IF(A763=3,2,0)+IF(A763=4,3,0)</f>
        <v>106010800</v>
      </c>
      <c r="H763" s="170">
        <v>8</v>
      </c>
      <c r="I763" s="170">
        <v>1</v>
      </c>
      <c r="J763" s="170">
        <v>1060101</v>
      </c>
      <c r="K763" s="170"/>
      <c r="L763" s="170">
        <v>1</v>
      </c>
      <c r="M763" s="170">
        <v>1</v>
      </c>
      <c r="N763" s="170" t="str">
        <f t="shared" ref="N763" si="1962">Q763&amp;R763&amp;S763&amp;T763&amp;U763&amp;V763</f>
        <v>10601080,1</v>
      </c>
      <c r="O763" s="170">
        <v>0</v>
      </c>
      <c r="P763" s="170">
        <v>-1</v>
      </c>
      <c r="Q763" s="561">
        <f>VLOOKUP(E763,Sheet3!$C:$AP,40,0)*10+IF(B763=1,0,0)+IF(B763=2,1,0)+IF(B763=3,2,0)+IF(B763=4,3,0)</f>
        <v>10601080</v>
      </c>
      <c r="R763" s="561" t="str">
        <f t="shared" ref="R763:R769" si="1963">IF(H763=8,",1","")</f>
        <v>,1</v>
      </c>
      <c r="S763" s="561" t="str">
        <f t="shared" ref="S763" si="1964">IF(AND(H763=2,I763=1,J763="hp",L763=1,M763=2),",-1","")</f>
        <v/>
      </c>
      <c r="T763" s="561" t="str">
        <f t="shared" ref="T763" si="1965">IF(AND(H763=2,I763=1,J763="hp",L763=1,M763=1),",(最大气血-hp)/最大气血*100","")</f>
        <v/>
      </c>
      <c r="U763" s="561" t="str">
        <f t="shared" ref="U763" si="1966">IF(AND(H763=2,I763=1,J763="hp,(hp/气血值)&lt;=0.2",L763=1,M763=3),"气血值*1006","")</f>
        <v/>
      </c>
      <c r="V763" s="561" t="str">
        <f t="shared" ref="V763" si="1967">IF(AND(H763=1,I763=0,J763=0,L763=1,M763=3),"-(hp*0.1)","")</f>
        <v/>
      </c>
    </row>
    <row r="764" spans="1:22" x14ac:dyDescent="0.25">
      <c r="A764" s="561">
        <v>2</v>
      </c>
      <c r="B764" s="561">
        <v>2</v>
      </c>
      <c r="C764" s="561" t="str">
        <f t="shared" ref="C764" si="1968">D764&amp;E764&amp;A764</f>
        <v>暴雨梨花刀落水葬花2</v>
      </c>
      <c r="D764" s="170" t="s">
        <v>491</v>
      </c>
      <c r="E764" s="641" t="s">
        <v>496</v>
      </c>
      <c r="F764" s="170" t="s">
        <v>1749</v>
      </c>
      <c r="G764" s="170">
        <f>VLOOKUP(E764,Sheet3!$C:$AP,40,0)*100+IF(A764=1,0,0)+IF(A764=2,1,0)+IF(A764=3,2,0)+IF(A764=4,3,0)</f>
        <v>106010801</v>
      </c>
      <c r="H764" s="170">
        <v>8</v>
      </c>
      <c r="I764" s="170">
        <v>1</v>
      </c>
      <c r="J764" s="170">
        <v>1060103</v>
      </c>
      <c r="K764" s="170"/>
      <c r="L764" s="170">
        <v>1</v>
      </c>
      <c r="M764" s="170">
        <v>1</v>
      </c>
      <c r="N764" s="170" t="str">
        <f t="shared" ref="N764" si="1969">Q764&amp;R764&amp;S764&amp;T764&amp;U764&amp;V764</f>
        <v>10601081,1</v>
      </c>
      <c r="O764" s="170">
        <v>0</v>
      </c>
      <c r="P764" s="170">
        <v>-1</v>
      </c>
      <c r="Q764" s="561">
        <f>VLOOKUP(E764,Sheet3!$C:$AP,40,0)*10+IF(B764=1,0,0)+IF(B764=2,1,0)+IF(B764=3,2,0)+IF(B764=4,3,0)</f>
        <v>10601081</v>
      </c>
      <c r="R764" s="561" t="str">
        <f t="shared" si="1963"/>
        <v>,1</v>
      </c>
      <c r="S764" s="561" t="str">
        <f t="shared" ref="S764" si="1970">IF(AND(H764=2,I764=1,J764="hp",L764=1,M764=2),",-1","")</f>
        <v/>
      </c>
      <c r="T764" s="561" t="str">
        <f t="shared" ref="T764" si="1971">IF(AND(H764=2,I764=1,J764="hp",L764=1,M764=1),",(最大气血-hp)/最大气血*100","")</f>
        <v/>
      </c>
      <c r="U764" s="561" t="str">
        <f t="shared" ref="U764" si="1972">IF(AND(H764=2,I764=1,J764="hp,(hp/气血值)&lt;=0.2",L764=1,M764=3),"气血值*1006","")</f>
        <v/>
      </c>
      <c r="V764" s="561" t="str">
        <f t="shared" ref="V764" si="1973">IF(AND(H764=1,I764=0,J764=0,L764=1,M764=3),"-(hp*0.1)","")</f>
        <v/>
      </c>
    </row>
    <row r="765" spans="1:22" x14ac:dyDescent="0.25">
      <c r="A765" s="561">
        <v>3</v>
      </c>
      <c r="B765" s="561">
        <v>3</v>
      </c>
      <c r="C765" s="561" t="str">
        <f t="shared" ref="C765" si="1974">D765&amp;E765&amp;A765</f>
        <v>暴雨梨花刀落水葬花3</v>
      </c>
      <c r="D765" s="170" t="s">
        <v>491</v>
      </c>
      <c r="E765" s="641" t="s">
        <v>496</v>
      </c>
      <c r="F765" s="170" t="s">
        <v>1749</v>
      </c>
      <c r="G765" s="170">
        <f>VLOOKUP(E765,Sheet3!$C:$AP,40,0)*100+IF(A765=1,0,0)+IF(A765=2,1,0)+IF(A765=3,2,0)+IF(A765=4,3,0)</f>
        <v>106010802</v>
      </c>
      <c r="H765" s="170">
        <v>8</v>
      </c>
      <c r="I765" s="170">
        <v>1</v>
      </c>
      <c r="J765" s="170">
        <v>1060103</v>
      </c>
      <c r="K765" s="170"/>
      <c r="L765" s="170">
        <v>1</v>
      </c>
      <c r="M765" s="170">
        <v>1</v>
      </c>
      <c r="N765" s="170" t="str">
        <f t="shared" ref="N765" si="1975">Q765&amp;R765&amp;S765&amp;T765&amp;U765&amp;V765</f>
        <v>10601082,1</v>
      </c>
      <c r="O765" s="170">
        <v>0</v>
      </c>
      <c r="P765" s="170">
        <v>-1</v>
      </c>
      <c r="Q765" s="561">
        <f>VLOOKUP(E765,Sheet3!$C:$AP,40,0)*10+IF(B765=1,0,0)+IF(B765=2,1,0)+IF(B765=3,2,0)+IF(B765=4,3,0)</f>
        <v>10601082</v>
      </c>
      <c r="R765" s="561" t="str">
        <f t="shared" si="1963"/>
        <v>,1</v>
      </c>
      <c r="S765" s="561" t="str">
        <f t="shared" ref="S765" si="1976">IF(AND(H765=2,I765=1,J765="hp",L765=1,M765=2),",-1","")</f>
        <v/>
      </c>
      <c r="T765" s="561" t="str">
        <f t="shared" ref="T765" si="1977">IF(AND(H765=2,I765=1,J765="hp",L765=1,M765=1),",(最大气血-hp)/最大气血*100","")</f>
        <v/>
      </c>
      <c r="U765" s="561" t="str">
        <f t="shared" ref="U765" si="1978">IF(AND(H765=2,I765=1,J765="hp,(hp/气血值)&lt;=0.2",L765=1,M765=3),"气血值*1006","")</f>
        <v/>
      </c>
      <c r="V765" s="561" t="str">
        <f t="shared" ref="V765" si="1979">IF(AND(H765=1,I765=0,J765=0,L765=1,M765=3),"-(hp*0.1)","")</f>
        <v/>
      </c>
    </row>
    <row r="766" spans="1:22" x14ac:dyDescent="0.25">
      <c r="A766" s="561">
        <v>4</v>
      </c>
      <c r="B766" s="561">
        <v>4</v>
      </c>
      <c r="C766" s="561" t="str">
        <f t="shared" ref="C766" si="1980">D766&amp;E766&amp;A766</f>
        <v>暴雨梨花刀落水葬花4</v>
      </c>
      <c r="D766" s="170" t="s">
        <v>491</v>
      </c>
      <c r="E766" s="641" t="s">
        <v>496</v>
      </c>
      <c r="F766" s="170" t="s">
        <v>1750</v>
      </c>
      <c r="G766" s="170">
        <f>VLOOKUP(E766,Sheet3!$C:$AP,40,0)*100+IF(A766=1,0,0)+IF(A766=2,1,0)+IF(A766=3,2,0)+IF(A766=4,3,0)</f>
        <v>106010803</v>
      </c>
      <c r="H766" s="170">
        <v>8</v>
      </c>
      <c r="I766" s="170">
        <v>1</v>
      </c>
      <c r="J766" s="170">
        <v>1060105</v>
      </c>
      <c r="K766" s="170"/>
      <c r="L766" s="170">
        <v>1</v>
      </c>
      <c r="M766" s="170">
        <v>1</v>
      </c>
      <c r="N766" s="170" t="str">
        <f t="shared" ref="N766" si="1981">Q766&amp;R766&amp;S766&amp;T766&amp;U766&amp;V766</f>
        <v>10601083,1</v>
      </c>
      <c r="O766" s="170">
        <v>0</v>
      </c>
      <c r="P766" s="170">
        <v>-1</v>
      </c>
      <c r="Q766" s="561">
        <f>VLOOKUP(E766,Sheet3!$C:$AP,40,0)*10+IF(B766=1,0,0)+IF(B766=2,1,0)+IF(B766=3,2,0)+IF(B766=4,3,0)</f>
        <v>10601083</v>
      </c>
      <c r="R766" s="561" t="str">
        <f t="shared" si="1963"/>
        <v>,1</v>
      </c>
      <c r="S766" s="561" t="str">
        <f t="shared" ref="S766" si="1982">IF(AND(H766=2,I766=1,J766="hp",L766=1,M766=2),",-1","")</f>
        <v/>
      </c>
      <c r="T766" s="561" t="str">
        <f t="shared" ref="T766" si="1983">IF(AND(H766=2,I766=1,J766="hp",L766=1,M766=1),",(最大气血-hp)/最大气血*100","")</f>
        <v/>
      </c>
      <c r="U766" s="561" t="str">
        <f t="shared" ref="U766" si="1984">IF(AND(H766=2,I766=1,J766="hp,(hp/气血值)&lt;=0.2",L766=1,M766=3),"气血值*1006","")</f>
        <v/>
      </c>
      <c r="V766" s="561" t="str">
        <f t="shared" ref="V766" si="1985">IF(AND(H766=1,I766=0,J766=0,L766=1,M766=3),"-(hp*0.1)","")</f>
        <v/>
      </c>
    </row>
    <row r="767" spans="1:22" x14ac:dyDescent="0.25">
      <c r="A767" s="561">
        <v>5</v>
      </c>
      <c r="B767" s="561">
        <v>5</v>
      </c>
      <c r="C767" s="561" t="str">
        <f t="shared" ref="C767" si="1986">D767&amp;E767&amp;A767</f>
        <v>暴雨梨花刀落水葬花5</v>
      </c>
      <c r="D767" s="170" t="s">
        <v>491</v>
      </c>
      <c r="E767" s="641" t="s">
        <v>496</v>
      </c>
      <c r="F767" s="170" t="s">
        <v>1750</v>
      </c>
      <c r="G767" s="170">
        <v>106010804</v>
      </c>
      <c r="H767" s="170">
        <v>8</v>
      </c>
      <c r="I767" s="170">
        <v>1</v>
      </c>
      <c r="J767" s="170">
        <v>1060105</v>
      </c>
      <c r="K767" s="170"/>
      <c r="L767" s="170">
        <v>1</v>
      </c>
      <c r="M767" s="170">
        <v>1</v>
      </c>
      <c r="N767" s="170" t="s">
        <v>1751</v>
      </c>
      <c r="O767" s="170">
        <v>0</v>
      </c>
      <c r="P767" s="170">
        <v>-1</v>
      </c>
      <c r="Q767" s="561">
        <f>VLOOKUP(E767,Sheet3!$C:$AP,40,0)*10+IF(B767=1,0,0)+IF(B767=2,1,0)+IF(B767=3,2,0)+IF(B767=4,3,0)</f>
        <v>10601080</v>
      </c>
      <c r="R767" s="561" t="str">
        <f t="shared" si="1963"/>
        <v>,1</v>
      </c>
      <c r="S767" s="561" t="str">
        <f t="shared" ref="S767" si="1987">IF(AND(H767=2,I767=1,J767="hp",L767=1,M767=2),",-1","")</f>
        <v/>
      </c>
      <c r="T767" s="561" t="str">
        <f t="shared" ref="T767" si="1988">IF(AND(H767=2,I767=1,J767="hp",L767=1,M767=1),",(最大气血-hp)/最大气血*100","")</f>
        <v/>
      </c>
      <c r="U767" s="561" t="str">
        <f t="shared" ref="U767" si="1989">IF(AND(H767=2,I767=1,J767="hp,(hp/气血值)&lt;=0.2",L767=1,M767=3),"气血值*1006","")</f>
        <v/>
      </c>
      <c r="V767" s="561" t="str">
        <f t="shared" ref="V767" si="1990">IF(AND(H767=1,I767=0,J767=0,L767=1,M767=3),"-(hp*0.1)","")</f>
        <v/>
      </c>
    </row>
    <row r="768" spans="1:22" x14ac:dyDescent="0.25">
      <c r="A768" s="561">
        <v>6</v>
      </c>
      <c r="B768" s="561">
        <v>6</v>
      </c>
      <c r="C768" s="561" t="str">
        <f t="shared" ref="C768" si="1991">D768&amp;E768&amp;A768</f>
        <v>暴雨梨花刀落水葬花6</v>
      </c>
      <c r="D768" s="170" t="s">
        <v>491</v>
      </c>
      <c r="E768" s="641" t="s">
        <v>496</v>
      </c>
      <c r="F768" s="170" t="s">
        <v>1750</v>
      </c>
      <c r="G768" s="170">
        <v>106010805</v>
      </c>
      <c r="H768" s="170">
        <v>8</v>
      </c>
      <c r="I768" s="170">
        <v>1</v>
      </c>
      <c r="J768" s="170">
        <v>1060105</v>
      </c>
      <c r="K768" s="170"/>
      <c r="L768" s="170">
        <v>1</v>
      </c>
      <c r="M768" s="170">
        <v>1</v>
      </c>
      <c r="N768" s="170" t="s">
        <v>1752</v>
      </c>
      <c r="O768" s="170">
        <v>0</v>
      </c>
      <c r="P768" s="170">
        <v>-1</v>
      </c>
      <c r="Q768" s="561">
        <f>VLOOKUP(E768,Sheet3!$C:$AP,40,0)*10+IF(B768=1,0,0)+IF(B768=2,1,0)+IF(B768=3,2,0)+IF(B768=4,3,0)</f>
        <v>10601080</v>
      </c>
      <c r="R768" s="561" t="str">
        <f t="shared" si="1963"/>
        <v>,1</v>
      </c>
      <c r="S768" s="561" t="str">
        <f t="shared" ref="S768" si="1992">IF(AND(H768=2,I768=1,J768="hp",L768=1,M768=2),",-1","")</f>
        <v/>
      </c>
      <c r="T768" s="561" t="str">
        <f t="shared" ref="T768" si="1993">IF(AND(H768=2,I768=1,J768="hp",L768=1,M768=1),",(最大气血-hp)/最大气血*100","")</f>
        <v/>
      </c>
      <c r="U768" s="561" t="str">
        <f t="shared" ref="U768" si="1994">IF(AND(H768=2,I768=1,J768="hp,(hp/气血值)&lt;=0.2",L768=1,M768=3),"气血值*1006","")</f>
        <v/>
      </c>
      <c r="V768" s="561" t="str">
        <f t="shared" ref="V768" si="1995">IF(AND(H768=1,I768=0,J768=0,L768=1,M768=3),"-(hp*0.1)","")</f>
        <v/>
      </c>
    </row>
    <row r="769" spans="1:22" x14ac:dyDescent="0.25">
      <c r="A769" s="561">
        <v>6</v>
      </c>
      <c r="B769" s="561">
        <v>6</v>
      </c>
      <c r="C769" s="561" t="str">
        <f t="shared" ref="C769:C770" si="1996">D769&amp;E769&amp;A769</f>
        <v>暴雨梨花刀落水葬花6</v>
      </c>
      <c r="D769" s="170" t="s">
        <v>491</v>
      </c>
      <c r="E769" s="641" t="s">
        <v>496</v>
      </c>
      <c r="F769" s="170" t="s">
        <v>1750</v>
      </c>
      <c r="G769" s="170">
        <v>106010806</v>
      </c>
      <c r="H769" s="170">
        <v>8</v>
      </c>
      <c r="I769" s="170">
        <v>1</v>
      </c>
      <c r="J769" s="170">
        <v>1060105</v>
      </c>
      <c r="K769" s="170"/>
      <c r="L769" s="170">
        <v>1</v>
      </c>
      <c r="M769" s="170">
        <v>1</v>
      </c>
      <c r="N769" s="170" t="s">
        <v>1753</v>
      </c>
      <c r="O769" s="170">
        <v>0</v>
      </c>
      <c r="P769" s="170">
        <v>-1</v>
      </c>
      <c r="Q769" s="561">
        <f>VLOOKUP(E769,Sheet3!$C:$AP,40,0)*10+IF(B769=1,0,0)+IF(B769=2,1,0)+IF(B769=3,2,0)+IF(B769=4,3,0)</f>
        <v>10601080</v>
      </c>
      <c r="R769" s="561" t="str">
        <f t="shared" si="1963"/>
        <v>,1</v>
      </c>
      <c r="S769" s="561" t="str">
        <f t="shared" ref="S769:S770" si="1997">IF(AND(H769=2,I769=1,J769="hp",L769=1,M769=2),",-1","")</f>
        <v/>
      </c>
      <c r="T769" s="561" t="str">
        <f t="shared" ref="T769:T770" si="1998">IF(AND(H769=2,I769=1,J769="hp",L769=1,M769=1),",(最大气血-hp)/最大气血*100","")</f>
        <v/>
      </c>
      <c r="U769" s="561" t="str">
        <f t="shared" ref="U769:U770" si="1999">IF(AND(H769=2,I769=1,J769="hp,(hp/气血值)&lt;=0.2",L769=1,M769=3),"气血值*1006","")</f>
        <v/>
      </c>
      <c r="V769" s="561" t="str">
        <f t="shared" ref="V769:V770" si="2000">IF(AND(H769=1,I769=0,J769=0,L769=1,M769=3),"-(hp*0.1)","")</f>
        <v/>
      </c>
    </row>
    <row r="770" spans="1:22" x14ac:dyDescent="0.25">
      <c r="A770" s="561">
        <v>1</v>
      </c>
      <c r="B770" s="561">
        <v>1</v>
      </c>
      <c r="C770" s="561" t="str">
        <f t="shared" si="1996"/>
        <v>暴雨梨花刀枯荣花序1</v>
      </c>
      <c r="D770" s="170" t="s">
        <v>491</v>
      </c>
      <c r="E770" s="641" t="s">
        <v>1754</v>
      </c>
      <c r="F770" s="170" t="s">
        <v>1755</v>
      </c>
      <c r="G770" s="170">
        <f>VLOOKUP(E770,Sheet3!$C:$AP,40,0)*100+IF(A770=1,0,0)+IF(A770=2,1,0)+IF(A770=3,2,0)+IF(A770=4,3,0)</f>
        <v>106010900</v>
      </c>
      <c r="H770" s="170">
        <v>3</v>
      </c>
      <c r="I770" s="170">
        <v>1</v>
      </c>
      <c r="J770" s="170" t="s">
        <v>1245</v>
      </c>
      <c r="K770" s="170"/>
      <c r="L770" s="170">
        <v>1</v>
      </c>
      <c r="M770" s="170">
        <v>1</v>
      </c>
      <c r="N770" s="170" t="str">
        <f t="shared" ref="N770:N785" si="2001">Q770&amp;R770&amp;S770&amp;T770&amp;U770&amp;V770</f>
        <v>10601090,1</v>
      </c>
      <c r="O770" s="170">
        <v>0</v>
      </c>
      <c r="P770" s="170">
        <v>-1</v>
      </c>
      <c r="Q770" s="561">
        <f>VLOOKUP(E770,Sheet3!$C:$AP,40,0)*10+IF(B770=1,0,0)+IF(B770=2,1,0)+IF(B770=3,2,0)+IF(B770=4,3,0)</f>
        <v>10601090</v>
      </c>
      <c r="R770" s="561" t="str">
        <f>IF(H770=3,",1","")</f>
        <v>,1</v>
      </c>
      <c r="S770" s="561" t="str">
        <f t="shared" si="1997"/>
        <v/>
      </c>
      <c r="T770" s="561" t="str">
        <f t="shared" si="1998"/>
        <v/>
      </c>
      <c r="U770" s="561" t="str">
        <f t="shared" si="1999"/>
        <v/>
      </c>
      <c r="V770" s="561" t="str">
        <f t="shared" si="2000"/>
        <v/>
      </c>
    </row>
    <row r="771" spans="1:22" x14ac:dyDescent="0.25">
      <c r="A771" s="561">
        <v>2</v>
      </c>
      <c r="B771" s="561">
        <v>2</v>
      </c>
      <c r="C771" s="561" t="str">
        <f t="shared" ref="C771:C785" si="2002">D771&amp;E771&amp;A771</f>
        <v>暴雨梨花刀枯荣花序2</v>
      </c>
      <c r="D771" s="170" t="s">
        <v>491</v>
      </c>
      <c r="E771" s="641" t="s">
        <v>1754</v>
      </c>
      <c r="F771" s="170" t="s">
        <v>1755</v>
      </c>
      <c r="G771" s="170">
        <f>VLOOKUP(E771,Sheet3!$C:$AP,40,0)*100+IF(A771=1,0,0)+IF(A771=2,1,0)+IF(A771=3,2,0)+IF(A771=4,3,0)</f>
        <v>106010901</v>
      </c>
      <c r="H771" s="170">
        <v>3</v>
      </c>
      <c r="I771" s="170">
        <v>1</v>
      </c>
      <c r="J771" s="170" t="s">
        <v>1245</v>
      </c>
      <c r="K771" s="170" t="s">
        <v>1756</v>
      </c>
      <c r="L771" s="170">
        <v>1</v>
      </c>
      <c r="M771" s="170">
        <v>1</v>
      </c>
      <c r="N771" s="170" t="str">
        <f t="shared" si="2001"/>
        <v>10601091,1</v>
      </c>
      <c r="O771" s="170">
        <v>0</v>
      </c>
      <c r="P771" s="170">
        <v>-1</v>
      </c>
      <c r="Q771" s="561">
        <f>VLOOKUP(E771,Sheet3!$C:$AP,40,0)*10+IF(B771=1,0,0)+IF(B771=2,1,0)+IF(B771=3,2,0)+IF(B771=4,3,0)</f>
        <v>10601091</v>
      </c>
      <c r="R771" s="561" t="str">
        <f>IF(H771=3,",1","")</f>
        <v>,1</v>
      </c>
      <c r="S771" s="561" t="str">
        <f t="shared" ref="S771:S785" si="2003">IF(AND(H771=2,I771=1,J771="hp",L771=1,M771=2),",-1","")</f>
        <v/>
      </c>
      <c r="T771" s="561" t="str">
        <f t="shared" ref="T771:T785" si="2004">IF(AND(H771=2,I771=1,J771="hp",L771=1,M771=1),",(最大气血-hp)/最大气血*100","")</f>
        <v/>
      </c>
      <c r="U771" s="561" t="str">
        <f t="shared" ref="U771:U785" si="2005">IF(AND(H771=2,I771=1,J771="hp,(hp/气血值)&lt;=0.2",L771=1,M771=3),"气血值*1006","")</f>
        <v/>
      </c>
      <c r="V771" s="561" t="str">
        <f t="shared" ref="V771:V785" si="2006">IF(AND(H771=1,I771=0,J771=0,L771=1,M771=3),"-(hp*0.1)","")</f>
        <v/>
      </c>
    </row>
    <row r="772" spans="1:22" x14ac:dyDescent="0.25">
      <c r="A772" s="561">
        <v>1</v>
      </c>
      <c r="B772" s="561">
        <v>1</v>
      </c>
      <c r="C772" s="561" t="str">
        <f t="shared" si="2002"/>
        <v>暴雨梨花刀枯枝生残1</v>
      </c>
      <c r="D772" s="665" t="str">
        <f>D771</f>
        <v>暴雨梨花刀</v>
      </c>
      <c r="E772" s="665" t="s">
        <v>498</v>
      </c>
      <c r="F772" s="665"/>
      <c r="G772" s="665">
        <f>VLOOKUP(E772,Sheet3!$C:$AP,40,0)*100+IF(A772=1,0,0)+IF(A772=2,1,0)+IF(A772=3,2,0)+IF(A772=4,3,0)</f>
        <v>106011100</v>
      </c>
      <c r="H772" s="665">
        <v>1</v>
      </c>
      <c r="I772" s="665">
        <v>0</v>
      </c>
      <c r="J772" s="665">
        <v>0</v>
      </c>
      <c r="K772" s="665"/>
      <c r="L772" s="665">
        <v>1</v>
      </c>
      <c r="M772" s="665">
        <v>1</v>
      </c>
      <c r="N772" s="665" t="str">
        <f t="shared" si="2001"/>
        <v>10601110,1</v>
      </c>
      <c r="O772" s="665">
        <v>0</v>
      </c>
      <c r="P772" s="665">
        <v>-1</v>
      </c>
      <c r="Q772" s="561">
        <f>VLOOKUP(E772,Sheet3!$C:$AP,40,0)*10+IF(B772=1,0,0)+IF(B772=2,1,0)+IF(B772=3,2,0)+IF(B772=4,3,0)</f>
        <v>10601110</v>
      </c>
      <c r="R772" s="561" t="str">
        <f t="shared" ref="R772:R773" si="2007">IF(H772=1,",1","")</f>
        <v>,1</v>
      </c>
      <c r="S772" s="561" t="str">
        <f t="shared" si="2003"/>
        <v/>
      </c>
      <c r="T772" s="561" t="str">
        <f t="shared" si="2004"/>
        <v/>
      </c>
      <c r="U772" s="561" t="str">
        <f t="shared" si="2005"/>
        <v/>
      </c>
      <c r="V772" s="561" t="str">
        <f t="shared" si="2006"/>
        <v/>
      </c>
    </row>
    <row r="773" spans="1:22" x14ac:dyDescent="0.25">
      <c r="A773" s="561">
        <v>1</v>
      </c>
      <c r="B773" s="561">
        <v>1</v>
      </c>
      <c r="C773" s="561" t="str">
        <f t="shared" si="2002"/>
        <v>暴雨梨花刀横棘刺1</v>
      </c>
      <c r="D773" s="170" t="s">
        <v>491</v>
      </c>
      <c r="E773" s="641" t="s">
        <v>955</v>
      </c>
      <c r="F773" s="170" t="s">
        <v>1757</v>
      </c>
      <c r="G773" s="170">
        <f>VLOOKUP(E773,Sheet3!$C:$AP,40,0)*100+IF(A773=1,0,0)+IF(A773=2,1,0)+IF(A773=3,2,0)+IF(A773=4,3,0)</f>
        <v>106011200</v>
      </c>
      <c r="H773" s="170">
        <v>1</v>
      </c>
      <c r="I773" s="170">
        <v>0</v>
      </c>
      <c r="J773" s="170"/>
      <c r="K773" s="170"/>
      <c r="L773" s="170">
        <v>1</v>
      </c>
      <c r="M773" s="170">
        <v>1</v>
      </c>
      <c r="N773" s="170" t="str">
        <f t="shared" si="2001"/>
        <v>10601120,1</v>
      </c>
      <c r="O773" s="170">
        <v>0</v>
      </c>
      <c r="P773" s="170">
        <v>-1</v>
      </c>
      <c r="Q773" s="561">
        <f>VLOOKUP(E773,Sheet3!$C:$AP,40,0)*10+IF(B773=1,0,0)+IF(B773=2,1,0)+IF(B773=3,2,0)+IF(B773=4,3,0)</f>
        <v>10601120</v>
      </c>
      <c r="R773" s="561" t="str">
        <f t="shared" si="2007"/>
        <v>,1</v>
      </c>
      <c r="S773" s="561" t="str">
        <f t="shared" si="2003"/>
        <v/>
      </c>
      <c r="T773" s="561" t="str">
        <f t="shared" si="2004"/>
        <v/>
      </c>
      <c r="U773" s="561" t="str">
        <f t="shared" si="2005"/>
        <v/>
      </c>
      <c r="V773" s="561" t="str">
        <f t="shared" si="2006"/>
        <v/>
      </c>
    </row>
    <row r="774" spans="1:22" x14ac:dyDescent="0.25">
      <c r="A774" s="561">
        <v>1</v>
      </c>
      <c r="B774" s="561">
        <v>1</v>
      </c>
      <c r="C774" s="561" t="str">
        <f t="shared" si="2002"/>
        <v>暴雨梨花刀缠悱恻1</v>
      </c>
      <c r="D774" s="170" t="s">
        <v>491</v>
      </c>
      <c r="E774" s="641" t="s">
        <v>956</v>
      </c>
      <c r="F774" s="170" t="s">
        <v>1758</v>
      </c>
      <c r="G774" s="170">
        <f>VLOOKUP(E774,Sheet3!$C:$AP,40,0)*100+IF(A774=1,0,0)+IF(A774=2,1,0)+IF(A774=3,2,0)+IF(A774=4,3,0)</f>
        <v>106011300</v>
      </c>
      <c r="H774" s="170">
        <v>3</v>
      </c>
      <c r="I774" s="170">
        <v>1</v>
      </c>
      <c r="J774" s="170" t="s">
        <v>1245</v>
      </c>
      <c r="K774" s="431" t="s">
        <v>1759</v>
      </c>
      <c r="L774" s="170">
        <v>2</v>
      </c>
      <c r="M774" s="170">
        <v>1</v>
      </c>
      <c r="N774" s="170" t="str">
        <f t="shared" si="2001"/>
        <v>10601130,1</v>
      </c>
      <c r="O774" s="170">
        <v>0</v>
      </c>
      <c r="P774" s="170">
        <v>-1</v>
      </c>
      <c r="Q774" s="561">
        <f>VLOOKUP(E774,Sheet3!$C:$AP,40,0)*10+IF(B774=1,0,0)+IF(B774=2,1,0)+IF(B774=3,2,0)+IF(B774=4,3,0)</f>
        <v>10601130</v>
      </c>
      <c r="R774" s="561" t="str">
        <f t="shared" ref="R774:R776" si="2008">IF(H774=3,",1","")</f>
        <v>,1</v>
      </c>
      <c r="S774" s="561" t="str">
        <f t="shared" si="2003"/>
        <v/>
      </c>
      <c r="T774" s="561" t="str">
        <f t="shared" si="2004"/>
        <v/>
      </c>
      <c r="U774" s="561" t="str">
        <f t="shared" si="2005"/>
        <v/>
      </c>
      <c r="V774" s="561" t="str">
        <f t="shared" si="2006"/>
        <v/>
      </c>
    </row>
    <row r="775" spans="1:22" x14ac:dyDescent="0.25">
      <c r="A775" s="561">
        <v>1</v>
      </c>
      <c r="B775" s="561">
        <v>1</v>
      </c>
      <c r="C775" s="561" t="str">
        <f t="shared" si="2002"/>
        <v>羁离谱锥骨1</v>
      </c>
      <c r="D775" s="35" t="s">
        <v>1073</v>
      </c>
      <c r="E775" s="35" t="s">
        <v>1075</v>
      </c>
      <c r="F775" s="631" t="s">
        <v>1760</v>
      </c>
      <c r="G775" s="35">
        <f>VLOOKUP(E775,Sheet3!$C:$AP,40,0)*100+IF(A775=1,0,0)+IF(A775=2,1,0)+IF(A775=3,2,0)+IF(A775=4,3,0)</f>
        <v>106020200</v>
      </c>
      <c r="H775" s="35">
        <v>4</v>
      </c>
      <c r="I775" s="35">
        <v>1</v>
      </c>
      <c r="J775" s="35">
        <v>1</v>
      </c>
      <c r="K775" s="35"/>
      <c r="L775" s="35">
        <v>1</v>
      </c>
      <c r="M775" s="35">
        <v>3</v>
      </c>
      <c r="N775" s="35" t="s">
        <v>1268</v>
      </c>
      <c r="O775" s="35">
        <v>0</v>
      </c>
      <c r="P775" s="35">
        <v>-1</v>
      </c>
      <c r="Q775" s="561">
        <f>VLOOKUP(E775,Sheet3!$C:$AP,40,0)*10+IF(B775=1,0,0)+IF(B775=2,1,0)+IF(B775=3,2,0)+IF(B775=4,3,0)</f>
        <v>10602020</v>
      </c>
      <c r="R775" s="561" t="str">
        <f t="shared" si="2008"/>
        <v/>
      </c>
      <c r="S775" s="561" t="str">
        <f t="shared" si="2003"/>
        <v/>
      </c>
      <c r="T775" s="561" t="str">
        <f t="shared" si="2004"/>
        <v/>
      </c>
      <c r="U775" s="561" t="str">
        <f t="shared" si="2005"/>
        <v/>
      </c>
      <c r="V775" s="561" t="str">
        <f t="shared" si="2006"/>
        <v/>
      </c>
    </row>
    <row r="776" spans="1:22" x14ac:dyDescent="0.25">
      <c r="A776" s="561">
        <v>2</v>
      </c>
      <c r="B776" s="561">
        <v>1</v>
      </c>
      <c r="C776" s="561" t="str">
        <f t="shared" si="2002"/>
        <v>羁离谱锥骨2</v>
      </c>
      <c r="D776" s="35" t="s">
        <v>1073</v>
      </c>
      <c r="E776" s="631" t="s">
        <v>1075</v>
      </c>
      <c r="F776" s="631" t="s">
        <v>1761</v>
      </c>
      <c r="G776" s="35">
        <f>VLOOKUP(E776,Sheet3!$C:$AP,40,0)*100+IF(A776=1,0,0)+IF(A776=2,1,0)+IF(A776=3,2,0)+IF(A776=4,3,0)</f>
        <v>106020201</v>
      </c>
      <c r="H776" s="35">
        <v>3</v>
      </c>
      <c r="I776" s="35">
        <v>1</v>
      </c>
      <c r="J776" s="35" t="s">
        <v>1245</v>
      </c>
      <c r="K776" s="35"/>
      <c r="L776" s="35">
        <v>2</v>
      </c>
      <c r="M776" s="35">
        <v>1</v>
      </c>
      <c r="N776" s="35" t="str">
        <f t="shared" ref="N776" si="2009">Q776&amp;R776&amp;S776&amp;T776&amp;U776&amp;V776</f>
        <v>10602020,1</v>
      </c>
      <c r="O776" s="35">
        <v>0</v>
      </c>
      <c r="P776" s="35">
        <v>-1</v>
      </c>
      <c r="Q776" s="561">
        <f>VLOOKUP(E776,Sheet3!$C:$AP,40,0)*10+IF(B776=1,0,0)+IF(B776=2,1,0)+IF(B776=3,2,0)+IF(B776=4,3,0)</f>
        <v>10602020</v>
      </c>
      <c r="R776" s="561" t="str">
        <f t="shared" si="2008"/>
        <v>,1</v>
      </c>
      <c r="S776" s="561" t="str">
        <f t="shared" si="2003"/>
        <v/>
      </c>
      <c r="T776" s="561" t="str">
        <f t="shared" si="2004"/>
        <v/>
      </c>
      <c r="U776" s="561" t="str">
        <f t="shared" si="2005"/>
        <v/>
      </c>
      <c r="V776" s="561" t="str">
        <f t="shared" si="2006"/>
        <v/>
      </c>
    </row>
    <row r="777" spans="1:22" x14ac:dyDescent="0.25">
      <c r="A777" s="561">
        <v>1</v>
      </c>
      <c r="B777" s="561">
        <v>1</v>
      </c>
      <c r="C777" s="561" t="str">
        <f t="shared" si="2002"/>
        <v>羁离谱剜心1</v>
      </c>
      <c r="D777" s="35" t="s">
        <v>1073</v>
      </c>
      <c r="E777" s="35" t="s">
        <v>1077</v>
      </c>
      <c r="F777" s="35" t="s">
        <v>1762</v>
      </c>
      <c r="G777" s="35">
        <f>VLOOKUP(E777,Sheet3!$C:$AP,40,0)*100+IF(A777=1,0,0)+IF(A777=2,1,0)+IF(A777=3,2,0)+IF(A777=4,3,0)</f>
        <v>106020400</v>
      </c>
      <c r="H777" s="35">
        <v>8</v>
      </c>
      <c r="I777" s="35">
        <v>1</v>
      </c>
      <c r="J777" s="35">
        <v>1060201</v>
      </c>
      <c r="K777" s="35"/>
      <c r="L777" s="35">
        <v>1</v>
      </c>
      <c r="M777" s="35">
        <v>1</v>
      </c>
      <c r="N777" s="35" t="str">
        <f t="shared" ref="N777:N779" si="2010">Q777&amp;R777&amp;S777&amp;T777&amp;U777&amp;V777</f>
        <v>10602040,1</v>
      </c>
      <c r="O777" s="35">
        <v>0</v>
      </c>
      <c r="P777" s="35">
        <v>-1</v>
      </c>
      <c r="Q777" s="561">
        <f>VLOOKUP(E777,Sheet3!$C:$AP,40,0)*10+IF(B777=1,0,0)+IF(B777=2,1,0)+IF(B777=3,2,0)+IF(B777=4,3,0)</f>
        <v>10602040</v>
      </c>
      <c r="R777" s="561" t="str">
        <f>IF(H777=8,",1","")</f>
        <v>,1</v>
      </c>
      <c r="S777" s="561" t="str">
        <f t="shared" si="2003"/>
        <v/>
      </c>
      <c r="T777" s="561" t="str">
        <f t="shared" si="2004"/>
        <v/>
      </c>
      <c r="U777" s="561" t="str">
        <f t="shared" si="2005"/>
        <v/>
      </c>
      <c r="V777" s="561" t="str">
        <f t="shared" si="2006"/>
        <v/>
      </c>
    </row>
    <row r="778" spans="1:22" x14ac:dyDescent="0.25">
      <c r="A778" s="561">
        <v>1</v>
      </c>
      <c r="B778" s="561">
        <v>1</v>
      </c>
      <c r="C778" s="561" t="str">
        <f t="shared" si="2002"/>
        <v>羁离谱削肠1</v>
      </c>
      <c r="D778" s="35" t="s">
        <v>1073</v>
      </c>
      <c r="E778" s="35" t="s">
        <v>1079</v>
      </c>
      <c r="F778" s="35" t="s">
        <v>1763</v>
      </c>
      <c r="G778" s="35">
        <f>VLOOKUP(E778,Sheet3!$C:$AP,40,0)*100+IF(A778=1,0,0)+IF(A778=2,1,0)+IF(A778=3,2,0)+IF(A778=4,3,0)</f>
        <v>106020600</v>
      </c>
      <c r="H778" s="35">
        <v>8</v>
      </c>
      <c r="I778" s="35">
        <v>1</v>
      </c>
      <c r="J778" s="35">
        <v>1060203</v>
      </c>
      <c r="K778" s="35"/>
      <c r="L778" s="35">
        <v>1</v>
      </c>
      <c r="M778" s="35">
        <v>1</v>
      </c>
      <c r="N778" s="35" t="str">
        <f t="shared" ref="N778" si="2011">Q778&amp;R778&amp;S778&amp;T778&amp;U778&amp;V778</f>
        <v>10602060,1</v>
      </c>
      <c r="O778" s="35">
        <v>0</v>
      </c>
      <c r="P778" s="35">
        <v>-1</v>
      </c>
      <c r="Q778" s="561">
        <f>VLOOKUP(E778,Sheet3!$C:$AP,40,0)*10+IF(B778=1,0,0)+IF(B778=2,1,0)+IF(B778=3,2,0)+IF(B778=4,3,0)</f>
        <v>10602060</v>
      </c>
      <c r="R778" s="561" t="str">
        <f>IF(H778=8,",1","")</f>
        <v>,1</v>
      </c>
      <c r="S778" s="561" t="str">
        <f t="shared" si="2003"/>
        <v/>
      </c>
      <c r="T778" s="561" t="str">
        <f t="shared" si="2004"/>
        <v/>
      </c>
      <c r="U778" s="561" t="str">
        <f t="shared" si="2005"/>
        <v/>
      </c>
      <c r="V778" s="561" t="str">
        <f t="shared" si="2006"/>
        <v/>
      </c>
    </row>
    <row r="779" spans="1:22" x14ac:dyDescent="0.25">
      <c r="A779" s="561">
        <v>1</v>
      </c>
      <c r="B779" s="561">
        <v>1</v>
      </c>
      <c r="C779" s="561" t="str">
        <f t="shared" si="2002"/>
        <v>羁离谱破势1</v>
      </c>
      <c r="D779" s="35" t="s">
        <v>1073</v>
      </c>
      <c r="E779" s="35" t="s">
        <v>1080</v>
      </c>
      <c r="F779" s="35" t="s">
        <v>1764</v>
      </c>
      <c r="G779" s="35">
        <f>VLOOKUP(E779,Sheet3!$C:$AP,40,0)*100+IF(A779=1,0,0)+IF(A779=2,1,0)+IF(A779=3,2,0)+IF(A779=4,3,0)</f>
        <v>106020700</v>
      </c>
      <c r="H779" s="35">
        <v>1</v>
      </c>
      <c r="I779" s="35">
        <v>0</v>
      </c>
      <c r="J779" s="35">
        <v>0</v>
      </c>
      <c r="K779" s="35"/>
      <c r="L779" s="35">
        <v>1</v>
      </c>
      <c r="M779" s="35">
        <v>1</v>
      </c>
      <c r="N779" s="35" t="str">
        <f t="shared" si="2010"/>
        <v>10602070,1</v>
      </c>
      <c r="O779" s="35">
        <v>0</v>
      </c>
      <c r="P779" s="35">
        <v>-1</v>
      </c>
      <c r="Q779" s="561">
        <f>VLOOKUP(E779,Sheet3!$C:$AP,40,0)*10+IF(B779=1,0,0)+IF(B779=2,1,0)+IF(B779=3,2,0)+IF(B779=4,3,0)</f>
        <v>10602070</v>
      </c>
      <c r="R779" s="561" t="str">
        <f>IF(H779=1,",1","")</f>
        <v>,1</v>
      </c>
      <c r="S779" s="561" t="str">
        <f t="shared" si="2003"/>
        <v/>
      </c>
      <c r="T779" s="561" t="str">
        <f t="shared" si="2004"/>
        <v/>
      </c>
      <c r="U779" s="561" t="str">
        <f t="shared" si="2005"/>
        <v/>
      </c>
      <c r="V779" s="561" t="str">
        <f t="shared" si="2006"/>
        <v/>
      </c>
    </row>
    <row r="780" spans="1:22" x14ac:dyDescent="0.25">
      <c r="A780" s="561">
        <v>1</v>
      </c>
      <c r="B780" s="561">
        <v>1</v>
      </c>
      <c r="C780" s="561" t="str">
        <f t="shared" si="2002"/>
        <v>羁离谱杀胆1</v>
      </c>
      <c r="D780" s="35" t="s">
        <v>1073</v>
      </c>
      <c r="E780" s="35" t="s">
        <v>1081</v>
      </c>
      <c r="F780" s="35" t="s">
        <v>1765</v>
      </c>
      <c r="G780" s="35">
        <f>VLOOKUP(E780,Sheet3!$C:$AP,40,0)*100+IF(A780=1,0,0)+IF(A780=2,1,0)+IF(A780=3,2,0)+IF(A780=4,3,0)</f>
        <v>106020800</v>
      </c>
      <c r="H780" s="35">
        <v>1</v>
      </c>
      <c r="I780" s="35">
        <v>0</v>
      </c>
      <c r="J780" s="35">
        <v>0</v>
      </c>
      <c r="K780" s="35"/>
      <c r="L780" s="35">
        <v>1</v>
      </c>
      <c r="M780" s="35">
        <v>1</v>
      </c>
      <c r="N780" s="35" t="str">
        <f t="shared" ref="N780" si="2012">Q780&amp;R780&amp;S780&amp;T780&amp;U780&amp;V780</f>
        <v>10602080,1</v>
      </c>
      <c r="O780" s="35">
        <v>0</v>
      </c>
      <c r="P780" s="35">
        <v>-1</v>
      </c>
      <c r="Q780" s="561">
        <f>VLOOKUP(E780,Sheet3!$C:$AP,40,0)*10+IF(B780=1,0,0)+IF(B780=2,1,0)+IF(B780=3,2,0)+IF(B780=4,3,0)</f>
        <v>10602080</v>
      </c>
      <c r="R780" s="561" t="str">
        <f>IF(H780=1,",1","")</f>
        <v>,1</v>
      </c>
      <c r="S780" s="561" t="str">
        <f t="shared" si="2003"/>
        <v/>
      </c>
      <c r="T780" s="561" t="str">
        <f t="shared" si="2004"/>
        <v/>
      </c>
      <c r="U780" s="561" t="str">
        <f t="shared" si="2005"/>
        <v/>
      </c>
      <c r="V780" s="561" t="str">
        <f t="shared" si="2006"/>
        <v/>
      </c>
    </row>
    <row r="781" spans="1:22" x14ac:dyDescent="0.25">
      <c r="A781" s="561">
        <v>1</v>
      </c>
      <c r="B781" s="561">
        <v>1</v>
      </c>
      <c r="C781" s="561" t="str">
        <f t="shared" si="2002"/>
        <v>羁离谱绝目1</v>
      </c>
      <c r="D781" s="35" t="s">
        <v>1073</v>
      </c>
      <c r="E781" s="35" t="s">
        <v>1082</v>
      </c>
      <c r="F781" s="35" t="s">
        <v>1766</v>
      </c>
      <c r="G781" s="35">
        <f>VLOOKUP(E781,Sheet3!$C:$AP,40,0)*100+IF(A781=1,0,0)+IF(A781=2,1,0)+IF(A781=3,2,0)+IF(A781=4,3,0)</f>
        <v>106020900</v>
      </c>
      <c r="H781" s="35">
        <v>8</v>
      </c>
      <c r="I781" s="35">
        <v>1</v>
      </c>
      <c r="J781" s="35">
        <v>1060205</v>
      </c>
      <c r="K781" s="35"/>
      <c r="L781" s="35">
        <v>1</v>
      </c>
      <c r="M781" s="35">
        <v>1</v>
      </c>
      <c r="N781" s="35" t="str">
        <f t="shared" ref="N781:N782" si="2013">Q781&amp;R781&amp;S781&amp;T781&amp;U781&amp;V781</f>
        <v>10602090,1</v>
      </c>
      <c r="O781" s="35">
        <v>0</v>
      </c>
      <c r="P781" s="35">
        <v>-1</v>
      </c>
      <c r="Q781" s="561">
        <f>VLOOKUP(E781,Sheet3!$C:$AP,40,0)*10+IF(B781=1,0,0)+IF(B781=2,1,0)+IF(B781=3,2,0)+IF(B781=4,3,0)</f>
        <v>10602090</v>
      </c>
      <c r="R781" s="561" t="str">
        <f>IF(H781=8,",1","")</f>
        <v>,1</v>
      </c>
      <c r="S781" s="561" t="str">
        <f t="shared" si="2003"/>
        <v/>
      </c>
      <c r="T781" s="561" t="str">
        <f t="shared" si="2004"/>
        <v/>
      </c>
      <c r="U781" s="561" t="str">
        <f t="shared" si="2005"/>
        <v/>
      </c>
      <c r="V781" s="561" t="str">
        <f t="shared" si="2006"/>
        <v/>
      </c>
    </row>
    <row r="782" spans="1:22" x14ac:dyDescent="0.25">
      <c r="A782" s="561">
        <v>1</v>
      </c>
      <c r="B782" s="561">
        <v>1</v>
      </c>
      <c r="C782" s="561" t="str">
        <f t="shared" si="2002"/>
        <v>羁离谱夜鸦啼霜1</v>
      </c>
      <c r="D782" s="35" t="s">
        <v>1073</v>
      </c>
      <c r="E782" s="35" t="s">
        <v>1083</v>
      </c>
      <c r="F782" s="35" t="s">
        <v>1767</v>
      </c>
      <c r="G782" s="35">
        <f>VLOOKUP(E782,Sheet3!$C:$AP,40,0)*100+IF(A782=1,0,0)+IF(A782=2,1,0)+IF(A782=3,2,0)+IF(A782=4,3,0)</f>
        <v>106021000</v>
      </c>
      <c r="H782" s="735">
        <v>1</v>
      </c>
      <c r="I782" s="735">
        <v>0</v>
      </c>
      <c r="J782" s="735">
        <v>0</v>
      </c>
      <c r="K782" s="735"/>
      <c r="L782" s="735">
        <v>1</v>
      </c>
      <c r="M782" s="735">
        <v>1</v>
      </c>
      <c r="N782" s="735" t="str">
        <f t="shared" si="2013"/>
        <v>10602100,1</v>
      </c>
      <c r="O782" s="735">
        <v>0</v>
      </c>
      <c r="P782" s="735">
        <v>-1</v>
      </c>
      <c r="Q782" s="561">
        <f>VLOOKUP(E782,Sheet3!$C:$AP,40,0)*10+IF(B782=1,0,0)+IF(B782=2,1,0)+IF(B782=3,2,0)+IF(B782=4,3,0)</f>
        <v>10602100</v>
      </c>
      <c r="R782" s="561" t="str">
        <f t="shared" ref="R782" si="2014">IF(H782=1,",1","")</f>
        <v>,1</v>
      </c>
      <c r="S782" s="561" t="str">
        <f t="shared" si="2003"/>
        <v/>
      </c>
      <c r="T782" s="561" t="str">
        <f t="shared" si="2004"/>
        <v/>
      </c>
      <c r="U782" s="561" t="str">
        <f t="shared" si="2005"/>
        <v/>
      </c>
      <c r="V782" s="561" t="str">
        <f t="shared" si="2006"/>
        <v/>
      </c>
    </row>
    <row r="783" spans="1:22" x14ac:dyDescent="0.25">
      <c r="A783" s="561">
        <v>1</v>
      </c>
      <c r="B783" s="561">
        <v>1</v>
      </c>
      <c r="C783" s="561" t="str">
        <f t="shared" si="2002"/>
        <v>羁离谱千离恨1</v>
      </c>
      <c r="D783" s="35" t="s">
        <v>1073</v>
      </c>
      <c r="E783" s="735" t="s">
        <v>1084</v>
      </c>
      <c r="F783" s="735" t="s">
        <v>1768</v>
      </c>
      <c r="G783" s="735">
        <f>VLOOKUP(E783,Sheet3!$C:$AP,40,0)*100+IF(A783=1,0,0)+IF(A783=2,1,0)+IF(A783=3,2,0)+IF(A783=4,3,0)</f>
        <v>106021100</v>
      </c>
      <c r="H783" s="735">
        <v>1</v>
      </c>
      <c r="I783" s="735">
        <v>0</v>
      </c>
      <c r="J783" s="735">
        <v>0</v>
      </c>
      <c r="K783" s="735"/>
      <c r="L783" s="735">
        <v>1</v>
      </c>
      <c r="M783" s="735">
        <v>1</v>
      </c>
      <c r="N783" s="735" t="str">
        <f t="shared" si="2001"/>
        <v>10602110,1</v>
      </c>
      <c r="O783" s="735">
        <v>0</v>
      </c>
      <c r="P783" s="735">
        <v>-1</v>
      </c>
      <c r="Q783" s="561">
        <f>VLOOKUP(E783,Sheet3!$C:$AP,40,0)*10+IF(B783=1,0,0)+IF(B783=2,1,0)+IF(B783=3,2,0)+IF(B783=4,3,0)</f>
        <v>10602110</v>
      </c>
      <c r="R783" s="561" t="str">
        <f t="shared" ref="R783:R785" si="2015">IF(H783=1,",1","")</f>
        <v>,1</v>
      </c>
      <c r="S783" s="561" t="str">
        <f t="shared" si="2003"/>
        <v/>
      </c>
      <c r="T783" s="561" t="str">
        <f t="shared" si="2004"/>
        <v/>
      </c>
      <c r="U783" s="561" t="str">
        <f t="shared" si="2005"/>
        <v/>
      </c>
      <c r="V783" s="561" t="str">
        <f t="shared" si="2006"/>
        <v/>
      </c>
    </row>
    <row r="784" spans="1:22" x14ac:dyDescent="0.25">
      <c r="A784" s="561">
        <v>1</v>
      </c>
      <c r="B784" s="561">
        <v>1</v>
      </c>
      <c r="C784" s="561" t="str">
        <f t="shared" si="2002"/>
        <v>羁离谱却无愁1</v>
      </c>
      <c r="D784" s="35" t="s">
        <v>1073</v>
      </c>
      <c r="E784" s="35" t="s">
        <v>1085</v>
      </c>
      <c r="F784" s="35" t="s">
        <v>1769</v>
      </c>
      <c r="G784" s="35">
        <f>VLOOKUP(E784,Sheet3!$C:$AP,40,0)*100+IF(A784=1,0,0)+IF(A784=2,1,0)+IF(A784=3,2,0)+IF(A784=4,3,0)</f>
        <v>106021200</v>
      </c>
      <c r="H784" s="35">
        <v>1</v>
      </c>
      <c r="I784" s="35">
        <v>0</v>
      </c>
      <c r="J784" s="35">
        <v>0</v>
      </c>
      <c r="K784" s="35"/>
      <c r="L784" s="35">
        <v>1</v>
      </c>
      <c r="M784" s="35">
        <v>1</v>
      </c>
      <c r="N784" s="35" t="str">
        <f t="shared" si="2001"/>
        <v>10602120,1</v>
      </c>
      <c r="O784" s="35">
        <v>0</v>
      </c>
      <c r="P784" s="35">
        <v>-1</v>
      </c>
      <c r="Q784" s="561">
        <f>VLOOKUP(E784,Sheet3!$C:$AP,40,0)*10+IF(B784=1,0,0)+IF(B784=2,1,0)+IF(B784=3,2,0)+IF(B784=4,3,0)</f>
        <v>10602120</v>
      </c>
      <c r="R784" s="561" t="str">
        <f t="shared" si="2015"/>
        <v>,1</v>
      </c>
      <c r="S784" s="561" t="str">
        <f t="shared" si="2003"/>
        <v/>
      </c>
      <c r="T784" s="561" t="str">
        <f t="shared" si="2004"/>
        <v/>
      </c>
      <c r="U784" s="561" t="str">
        <f t="shared" si="2005"/>
        <v/>
      </c>
      <c r="V784" s="561" t="str">
        <f t="shared" si="2006"/>
        <v/>
      </c>
    </row>
    <row r="785" spans="1:22" x14ac:dyDescent="0.25">
      <c r="A785" s="561">
        <v>1</v>
      </c>
      <c r="B785" s="561">
        <v>1</v>
      </c>
      <c r="C785" s="561" t="str">
        <f t="shared" si="2002"/>
        <v>羁离谱割穹1</v>
      </c>
      <c r="D785" s="35" t="s">
        <v>1073</v>
      </c>
      <c r="E785" s="658" t="s">
        <v>1086</v>
      </c>
      <c r="F785" s="658" t="s">
        <v>1770</v>
      </c>
      <c r="G785" s="658">
        <f>VLOOKUP(E785,Sheet3!$C:$AP,40,0)*100+IF(A785=1,0,0)+IF(A785=2,1,0)+IF(A785=3,2,0)+IF(A785=4,3,0)</f>
        <v>106021300</v>
      </c>
      <c r="H785" s="35">
        <v>1</v>
      </c>
      <c r="I785" s="35">
        <v>0</v>
      </c>
      <c r="J785" s="35">
        <v>0</v>
      </c>
      <c r="K785" s="35"/>
      <c r="L785" s="35">
        <v>1</v>
      </c>
      <c r="M785" s="35">
        <v>1</v>
      </c>
      <c r="N785" s="35" t="str">
        <f t="shared" si="2001"/>
        <v>10602130,1</v>
      </c>
      <c r="O785" s="35">
        <v>0</v>
      </c>
      <c r="P785" s="35">
        <v>-1</v>
      </c>
      <c r="Q785" s="561">
        <f>VLOOKUP(E785,Sheet3!$C:$AP,40,0)*10+IF(B785=1,0,0)+IF(B785=2,1,0)+IF(B785=3,2,0)+IF(B785=4,3,0)</f>
        <v>10602130</v>
      </c>
      <c r="R785" s="561" t="str">
        <f t="shared" si="2015"/>
        <v>,1</v>
      </c>
      <c r="S785" s="561" t="str">
        <f t="shared" si="2003"/>
        <v/>
      </c>
      <c r="T785" s="561" t="str">
        <f t="shared" si="2004"/>
        <v/>
      </c>
      <c r="U785" s="561" t="str">
        <f t="shared" si="2005"/>
        <v/>
      </c>
      <c r="V785" s="561" t="str">
        <f t="shared" si="2006"/>
        <v/>
      </c>
    </row>
    <row r="786" spans="1:22" x14ac:dyDescent="0.25">
      <c r="A786" s="561">
        <v>1</v>
      </c>
      <c r="B786" s="561">
        <v>2</v>
      </c>
      <c r="C786" s="561" t="str">
        <f t="shared" si="1890"/>
        <v>醉饮降龙无双式醉饮江海1</v>
      </c>
      <c r="D786" s="705" t="s">
        <v>499</v>
      </c>
      <c r="E786" s="594" t="s">
        <v>500</v>
      </c>
      <c r="F786" s="594" t="s">
        <v>1771</v>
      </c>
      <c r="G786" s="594">
        <f>VLOOKUP(E786,Sheet3!$C:$AP,40,0)*100+IF(A786=1,0,0)+IF(A786=2,1,0)+IF(A786=3,2,0)+IF(A786=4,3,0)</f>
        <v>109010200</v>
      </c>
      <c r="H786" s="594">
        <v>3</v>
      </c>
      <c r="I786" s="594">
        <v>1</v>
      </c>
      <c r="J786" s="594" t="s">
        <v>1245</v>
      </c>
      <c r="K786" s="594" t="s">
        <v>1772</v>
      </c>
      <c r="L786" s="594">
        <v>2</v>
      </c>
      <c r="M786" s="594">
        <v>1</v>
      </c>
      <c r="N786" s="594" t="str">
        <f t="shared" ref="N786" si="2016">Q786&amp;R786&amp;S786&amp;T786&amp;U786&amp;V786</f>
        <v>10901021,1</v>
      </c>
      <c r="O786" s="594">
        <v>0</v>
      </c>
      <c r="P786" s="594">
        <v>-1</v>
      </c>
      <c r="Q786" s="561">
        <f>VLOOKUP(E786,Sheet3!$C:$AP,40,0)*10+IF(B786=1,0,0)+IF(B786=2,1,0)+IF(B786=3,2,0)+IF(B786=4,3,0)</f>
        <v>10901021</v>
      </c>
      <c r="R786" s="561" t="str">
        <f t="shared" si="1932"/>
        <v>,1</v>
      </c>
      <c r="S786" s="561" t="str">
        <f t="shared" si="1891"/>
        <v/>
      </c>
      <c r="T786" s="561" t="str">
        <f t="shared" si="1892"/>
        <v/>
      </c>
      <c r="U786" s="561" t="str">
        <f t="shared" si="1893"/>
        <v/>
      </c>
      <c r="V786" s="561" t="str">
        <f t="shared" si="1894"/>
        <v/>
      </c>
    </row>
    <row r="787" spans="1:22" x14ac:dyDescent="0.25">
      <c r="A787" s="561">
        <v>2</v>
      </c>
      <c r="B787" s="561">
        <v>2</v>
      </c>
      <c r="C787" s="561" t="str">
        <f t="shared" ref="C787" si="2017">D787&amp;E787&amp;A787</f>
        <v>醉饮降龙无双式醉饮江海2</v>
      </c>
      <c r="D787" s="705" t="s">
        <v>499</v>
      </c>
      <c r="E787" s="594" t="s">
        <v>500</v>
      </c>
      <c r="F787" s="594" t="s">
        <v>1771</v>
      </c>
      <c r="G787" s="594">
        <f>VLOOKUP(E787,Sheet3!$C:$AP,40,0)*100+IF(A787=1,0,0)+IF(A787=2,1,0)+IF(A787=3,2,0)+IF(A787=4,3,0)</f>
        <v>109010201</v>
      </c>
      <c r="H787" s="594">
        <v>3</v>
      </c>
      <c r="I787" s="594">
        <v>1</v>
      </c>
      <c r="J787" s="594" t="s">
        <v>1245</v>
      </c>
      <c r="K787" s="594" t="s">
        <v>1773</v>
      </c>
      <c r="L787" s="594">
        <v>2</v>
      </c>
      <c r="M787" s="594">
        <v>1</v>
      </c>
      <c r="N787" s="594" t="str">
        <f t="shared" ref="N787" si="2018">Q787&amp;R787&amp;S787&amp;T787&amp;U787&amp;V787</f>
        <v>10901021,1</v>
      </c>
      <c r="O787" s="594">
        <v>0</v>
      </c>
      <c r="P787" s="594">
        <v>-1</v>
      </c>
      <c r="Q787" s="561">
        <f>VLOOKUP(E787,Sheet3!$C:$AP,40,0)*10+IF(B787=1,0,0)+IF(B787=2,1,0)+IF(B787=3,2,0)+IF(B787=4,3,0)</f>
        <v>10901021</v>
      </c>
      <c r="R787" s="561" t="str">
        <f t="shared" si="1932"/>
        <v>,1</v>
      </c>
      <c r="S787" s="561" t="str">
        <f t="shared" ref="S787" si="2019">IF(AND(H787=2,I787=1,J787="hp",L787=1,M787=2),",-1","")</f>
        <v/>
      </c>
      <c r="T787" s="561" t="str">
        <f t="shared" ref="T787" si="2020">IF(AND(H787=2,I787=1,J787="hp",L787=1,M787=1),",(最大气血-hp)/最大气血*100","")</f>
        <v/>
      </c>
      <c r="U787" s="561" t="str">
        <f t="shared" ref="U787" si="2021">IF(AND(H787=2,I787=1,J787="hp,(hp/气血值)&lt;=0.2",L787=1,M787=3),"气血值*1006","")</f>
        <v/>
      </c>
      <c r="V787" s="561" t="str">
        <f t="shared" ref="V787" si="2022">IF(AND(H787=1,I787=0,J787=0,L787=1,M787=3),"-(hp*0.1)","")</f>
        <v/>
      </c>
    </row>
    <row r="788" spans="1:22" x14ac:dyDescent="0.25">
      <c r="A788" s="561">
        <v>3</v>
      </c>
      <c r="B788" s="561">
        <v>2</v>
      </c>
      <c r="C788" s="561" t="str">
        <f t="shared" ref="C788" si="2023">D788&amp;E788&amp;A788</f>
        <v>醉饮降龙无双式醉饮江海3</v>
      </c>
      <c r="D788" s="705" t="s">
        <v>499</v>
      </c>
      <c r="E788" s="594" t="s">
        <v>500</v>
      </c>
      <c r="F788" s="594" t="s">
        <v>1771</v>
      </c>
      <c r="G788" s="594">
        <f>VLOOKUP(E788,Sheet3!$C:$AP,40,0)*100+IF(A788=1,0,0)+IF(A788=2,1,0)+IF(A788=3,2,0)+IF(A788=4,3,0)</f>
        <v>109010202</v>
      </c>
      <c r="H788" s="594">
        <v>3</v>
      </c>
      <c r="I788" s="594">
        <v>1</v>
      </c>
      <c r="J788" s="594" t="s">
        <v>1245</v>
      </c>
      <c r="K788" s="594" t="s">
        <v>1774</v>
      </c>
      <c r="L788" s="594">
        <v>2</v>
      </c>
      <c r="M788" s="594">
        <v>1</v>
      </c>
      <c r="N788" s="594" t="str">
        <f t="shared" ref="N788" si="2024">Q788&amp;R788&amp;S788&amp;T788&amp;U788&amp;V788</f>
        <v>10901021,1</v>
      </c>
      <c r="O788" s="594">
        <v>0</v>
      </c>
      <c r="P788" s="594">
        <v>-1</v>
      </c>
      <c r="Q788" s="561">
        <f>VLOOKUP(E788,Sheet3!$C:$AP,40,0)*10+IF(B788=1,0,0)+IF(B788=2,1,0)+IF(B788=3,2,0)+IF(B788=4,3,0)</f>
        <v>10901021</v>
      </c>
      <c r="R788" s="561" t="str">
        <f t="shared" si="1932"/>
        <v>,1</v>
      </c>
      <c r="S788" s="561" t="str">
        <f t="shared" ref="S788" si="2025">IF(AND(H788=2,I788=1,J788="hp",L788=1,M788=2),",-1","")</f>
        <v/>
      </c>
      <c r="T788" s="561" t="str">
        <f t="shared" ref="T788" si="2026">IF(AND(H788=2,I788=1,J788="hp",L788=1,M788=1),",(最大气血-hp)/最大气血*100","")</f>
        <v/>
      </c>
      <c r="U788" s="561" t="str">
        <f t="shared" ref="U788" si="2027">IF(AND(H788=2,I788=1,J788="hp,(hp/气血值)&lt;=0.2",L788=1,M788=3),"气血值*1006","")</f>
        <v/>
      </c>
      <c r="V788" s="561" t="str">
        <f t="shared" ref="V788" si="2028">IF(AND(H788=1,I788=0,J788=0,L788=1,M788=3),"-(hp*0.1)","")</f>
        <v/>
      </c>
    </row>
    <row r="789" spans="1:22" x14ac:dyDescent="0.25">
      <c r="A789" s="561">
        <v>1</v>
      </c>
      <c r="B789" s="561">
        <v>1</v>
      </c>
      <c r="C789" s="561" t="str">
        <f t="shared" si="1890"/>
        <v>醉饮降龙无双式醉舞狂歌1</v>
      </c>
      <c r="D789" s="705" t="s">
        <v>499</v>
      </c>
      <c r="E789" s="594" t="s">
        <v>501</v>
      </c>
      <c r="F789" s="594" t="s">
        <v>1775</v>
      </c>
      <c r="G789" s="594">
        <f>VLOOKUP(E789,Sheet3!$C:$AP,40,0)*100+IF(A789=1,0,0)+IF(A789=2,1,0)+IF(A789=3,2,0)+IF(A789=4,3,0)</f>
        <v>109010400</v>
      </c>
      <c r="H789" s="594">
        <v>8</v>
      </c>
      <c r="I789" s="594">
        <v>1</v>
      </c>
      <c r="J789" s="594">
        <v>1090103</v>
      </c>
      <c r="K789" s="594"/>
      <c r="L789" s="594">
        <v>1</v>
      </c>
      <c r="M789" s="594">
        <v>1</v>
      </c>
      <c r="N789" s="594" t="str">
        <f t="shared" si="1901"/>
        <v>10901040,1</v>
      </c>
      <c r="O789" s="594">
        <v>0</v>
      </c>
      <c r="P789" s="594">
        <v>-1</v>
      </c>
      <c r="Q789" s="561">
        <f>VLOOKUP(E789,Sheet3!$C:$AP,40,0)*10+IF(B789=1,0,0)+IF(B789=2,1,0)+IF(B789=3,2,0)+IF(B789=4,3,0)</f>
        <v>10901040</v>
      </c>
      <c r="R789" s="561" t="str">
        <f>IF(H789=8,",1","")</f>
        <v>,1</v>
      </c>
      <c r="S789" s="561" t="str">
        <f t="shared" si="1891"/>
        <v/>
      </c>
      <c r="T789" s="561" t="str">
        <f t="shared" si="1892"/>
        <v/>
      </c>
      <c r="U789" s="561" t="str">
        <f t="shared" si="1893"/>
        <v/>
      </c>
      <c r="V789" s="561" t="str">
        <f t="shared" si="1894"/>
        <v/>
      </c>
    </row>
    <row r="790" spans="1:22" x14ac:dyDescent="0.25">
      <c r="A790" s="561">
        <v>1</v>
      </c>
      <c r="B790" s="561">
        <v>1</v>
      </c>
      <c r="C790" s="561" t="str">
        <f t="shared" ref="C790" si="2029">D790&amp;E790&amp;A790</f>
        <v>醉饮降龙无双式龙吟四海1</v>
      </c>
      <c r="D790" s="705" t="s">
        <v>499</v>
      </c>
      <c r="E790" s="594" t="s">
        <v>502</v>
      </c>
      <c r="F790" s="594" t="s">
        <v>1776</v>
      </c>
      <c r="G790" s="594">
        <f>VLOOKUP(E790,Sheet3!$C:$AP,40,0)*100+IF(A790=1,0,0)+IF(A790=2,1,0)+IF(A790=3,2,0)+IF(A790=4,3,0)</f>
        <v>109010600</v>
      </c>
      <c r="H790" s="594">
        <v>3</v>
      </c>
      <c r="I790" s="594">
        <v>1</v>
      </c>
      <c r="J790" s="594" t="s">
        <v>1152</v>
      </c>
      <c r="K790" s="594" t="s">
        <v>1774</v>
      </c>
      <c r="L790" s="594">
        <v>2</v>
      </c>
      <c r="M790" s="594">
        <v>1</v>
      </c>
      <c r="N790" s="594" t="str">
        <f t="shared" si="1901"/>
        <v>10901060,1</v>
      </c>
      <c r="O790" s="594">
        <v>0</v>
      </c>
      <c r="P790" s="594">
        <v>-1</v>
      </c>
      <c r="Q790" s="561">
        <f>VLOOKUP(E790,Sheet3!$C:$AP,40,0)*10+IF(B790=1,0,0)+IF(B790=2,1,0)+IF(B790=3,2,0)+IF(B790=4,3,0)</f>
        <v>10901060</v>
      </c>
      <c r="R790" s="561" t="str">
        <f>IF(H790=3,",1","")</f>
        <v>,1</v>
      </c>
      <c r="S790" s="561" t="str">
        <f t="shared" ref="S790" si="2030">IF(AND(H790=2,I790=1,J790="hp",L790=1,M790=2),",-1","")</f>
        <v/>
      </c>
      <c r="T790" s="561" t="str">
        <f t="shared" ref="T790" si="2031">IF(AND(H790=2,I790=1,J790="hp",L790=1,M790=1),",(最大气血-hp)/最大气血*100","")</f>
        <v/>
      </c>
      <c r="U790" s="561" t="str">
        <f t="shared" ref="U790" si="2032">IF(AND(H790=2,I790=1,J790="hp,(hp/气血值)&lt;=0.2",L790=1,M790=3),"气血值*1006","")</f>
        <v/>
      </c>
      <c r="V790" s="561" t="str">
        <f t="shared" ref="V790" si="2033">IF(AND(H790=1,I790=0,J790=0,L790=1,M790=3),"-(hp*0.1)","")</f>
        <v/>
      </c>
    </row>
    <row r="791" spans="1:22" x14ac:dyDescent="0.25">
      <c r="A791" s="561">
        <v>1</v>
      </c>
      <c r="B791" s="561">
        <v>1</v>
      </c>
      <c r="C791" s="561" t="str">
        <f t="shared" ref="C791" si="2034">D791&amp;E791&amp;A791</f>
        <v>醉饮降龙无双式云起龙襄1</v>
      </c>
      <c r="D791" s="705" t="s">
        <v>499</v>
      </c>
      <c r="E791" s="594" t="s">
        <v>503</v>
      </c>
      <c r="F791" s="594" t="s">
        <v>1777</v>
      </c>
      <c r="G791" s="594">
        <f>VLOOKUP(E791,Sheet3!$C:$AP,40,0)*100+IF(A791=1,0,0)+IF(A791=2,1,0)+IF(A791=3,2,0)+IF(A791=4,3,0)</f>
        <v>109010700</v>
      </c>
      <c r="H791" s="594">
        <v>3</v>
      </c>
      <c r="I791" s="594">
        <v>1</v>
      </c>
      <c r="J791" s="594" t="s">
        <v>1245</v>
      </c>
      <c r="K791" s="594" t="s">
        <v>1778</v>
      </c>
      <c r="L791" s="594">
        <v>1</v>
      </c>
      <c r="M791" s="594">
        <v>1</v>
      </c>
      <c r="N791" s="594" t="str">
        <f t="shared" ref="N791" si="2035">Q791&amp;R791&amp;S791&amp;T791&amp;U791&amp;V791</f>
        <v>10901070,1</v>
      </c>
      <c r="O791" s="594">
        <v>0</v>
      </c>
      <c r="P791" s="594">
        <v>-1</v>
      </c>
      <c r="Q791" s="561">
        <f>VLOOKUP(E791,Sheet3!$C:$AP,40,0)*10+IF(B791=1,0,0)+IF(B791=2,1,0)+IF(B791=3,2,0)+IF(B791=4,3,0)</f>
        <v>10901070</v>
      </c>
      <c r="R791" s="561" t="str">
        <f>IF(H791=3,",1","")</f>
        <v>,1</v>
      </c>
      <c r="S791" s="561" t="str">
        <f t="shared" ref="S791" si="2036">IF(AND(H791=2,I791=1,J791="hp",L791=1,M791=2),",-1","")</f>
        <v/>
      </c>
      <c r="T791" s="561" t="str">
        <f t="shared" ref="T791" si="2037">IF(AND(H791=2,I791=1,J791="hp",L791=1,M791=1),",(最大气血-hp)/最大气血*100","")</f>
        <v/>
      </c>
      <c r="U791" s="561" t="str">
        <f t="shared" ref="U791" si="2038">IF(AND(H791=2,I791=1,J791="hp,(hp/气血值)&lt;=0.2",L791=1,M791=3),"气血值*1006","")</f>
        <v/>
      </c>
      <c r="V791" s="561" t="str">
        <f t="shared" ref="V791" si="2039">IF(AND(H791=1,I791=0,J791=0,L791=1,M791=3),"-(hp*0.1)","")</f>
        <v/>
      </c>
    </row>
    <row r="792" spans="1:22" x14ac:dyDescent="0.25">
      <c r="A792" s="561">
        <v>2</v>
      </c>
      <c r="B792" s="561">
        <v>2</v>
      </c>
      <c r="C792" s="561" t="str">
        <f t="shared" ref="C792" si="2040">D792&amp;E792&amp;A792</f>
        <v>醉饮降龙无双式云起龙襄2</v>
      </c>
      <c r="D792" s="705" t="s">
        <v>499</v>
      </c>
      <c r="E792" s="594" t="s">
        <v>503</v>
      </c>
      <c r="F792" s="594" t="s">
        <v>1777</v>
      </c>
      <c r="G792" s="594">
        <f>VLOOKUP(E792,Sheet3!$C:$AP,40,0)*100+IF(A792=1,0,0)+IF(A792=2,1,0)+IF(A792=3,2,0)+IF(A792=4,3,0)</f>
        <v>109010701</v>
      </c>
      <c r="H792" s="594">
        <v>3</v>
      </c>
      <c r="I792" s="594">
        <v>1</v>
      </c>
      <c r="J792" s="594" t="s">
        <v>1245</v>
      </c>
      <c r="K792" s="594" t="s">
        <v>1779</v>
      </c>
      <c r="L792" s="594">
        <v>1</v>
      </c>
      <c r="M792" s="594">
        <v>1</v>
      </c>
      <c r="N792" s="594" t="str">
        <f t="shared" ref="N792" si="2041">Q792&amp;R792&amp;S792&amp;T792&amp;U792&amp;V792</f>
        <v>10901071,1</v>
      </c>
      <c r="O792" s="594">
        <v>0</v>
      </c>
      <c r="P792" s="594">
        <v>-1</v>
      </c>
      <c r="Q792" s="561">
        <f>VLOOKUP(E792,Sheet3!$C:$AP,40,0)*10+IF(B792=1,0,0)+IF(B792=2,1,0)+IF(B792=3,2,0)+IF(B792=4,3,0)</f>
        <v>10901071</v>
      </c>
      <c r="R792" s="561" t="str">
        <f>IF(H792=3,",1","")</f>
        <v>,1</v>
      </c>
      <c r="S792" s="561" t="str">
        <f t="shared" ref="S792" si="2042">IF(AND(H792=2,I792=1,J792="hp",L792=1,M792=2),",-1","")</f>
        <v/>
      </c>
      <c r="T792" s="561" t="str">
        <f t="shared" ref="T792" si="2043">IF(AND(H792=2,I792=1,J792="hp",L792=1,M792=1),",(最大气血-hp)/最大气血*100","")</f>
        <v/>
      </c>
      <c r="U792" s="561" t="str">
        <f t="shared" ref="U792" si="2044">IF(AND(H792=2,I792=1,J792="hp,(hp/气血值)&lt;=0.2",L792=1,M792=3),"气血值*1006","")</f>
        <v/>
      </c>
      <c r="V792" s="561" t="str">
        <f t="shared" ref="V792" si="2045">IF(AND(H792=1,I792=0,J792=0,L792=1,M792=3),"-(hp*0.1)","")</f>
        <v/>
      </c>
    </row>
    <row r="793" spans="1:22" x14ac:dyDescent="0.25">
      <c r="A793" s="561">
        <v>1</v>
      </c>
      <c r="B793" s="561">
        <v>1</v>
      </c>
      <c r="C793" s="561" t="str">
        <f t="shared" ref="C793" si="2046">D793&amp;E793&amp;A793</f>
        <v>醉饮降龙无双式龙跃于渊1</v>
      </c>
      <c r="D793" s="705" t="s">
        <v>499</v>
      </c>
      <c r="E793" s="594" t="s">
        <v>504</v>
      </c>
      <c r="F793" s="594" t="s">
        <v>1780</v>
      </c>
      <c r="G793" s="594">
        <f>VLOOKUP(E793,Sheet3!$C:$AP,40,0)*100+IF(A793=1,0,0)+IF(A793=2,1,0)+IF(A793=3,2,0)+IF(A793=4,3,0)</f>
        <v>109010800</v>
      </c>
      <c r="H793" s="594">
        <v>8</v>
      </c>
      <c r="I793" s="594">
        <v>1</v>
      </c>
      <c r="J793" s="594">
        <v>1090105</v>
      </c>
      <c r="K793" s="594"/>
      <c r="L793" s="594">
        <v>1</v>
      </c>
      <c r="M793" s="594">
        <v>1</v>
      </c>
      <c r="N793" s="594" t="str">
        <f t="shared" ref="N793" si="2047">Q793&amp;R793&amp;S793&amp;T793&amp;U793&amp;V793</f>
        <v>10901080,1</v>
      </c>
      <c r="O793" s="594">
        <v>0</v>
      </c>
      <c r="P793" s="594">
        <v>-1</v>
      </c>
      <c r="Q793" s="561">
        <f>VLOOKUP(E793,Sheet3!$C:$AP,40,0)*10+IF(B793=1,0,0)+IF(B793=2,1,0)+IF(B793=3,2,0)+IF(B793=4,3,0)</f>
        <v>10901080</v>
      </c>
      <c r="R793" s="561" t="str">
        <f>IF(H793=8,",1","")</f>
        <v>,1</v>
      </c>
      <c r="S793" s="561" t="str">
        <f t="shared" ref="S793" si="2048">IF(AND(H793=2,I793=1,J793="hp",L793=1,M793=2),",-1","")</f>
        <v/>
      </c>
      <c r="T793" s="561" t="str">
        <f t="shared" ref="T793" si="2049">IF(AND(H793=2,I793=1,J793="hp",L793=1,M793=1),",(最大气血-hp)/最大气血*100","")</f>
        <v/>
      </c>
      <c r="U793" s="561" t="str">
        <f t="shared" ref="U793" si="2050">IF(AND(H793=2,I793=1,J793="hp,(hp/气血值)&lt;=0.2",L793=1,M793=3),"气血值*1006","")</f>
        <v/>
      </c>
      <c r="V793" s="561" t="str">
        <f t="shared" ref="V793" si="2051">IF(AND(H793=1,I793=0,J793=0,L793=1,M793=3),"-(hp*0.1)","")</f>
        <v/>
      </c>
    </row>
    <row r="794" spans="1:22" x14ac:dyDescent="0.25">
      <c r="A794" s="561">
        <v>2</v>
      </c>
      <c r="B794" s="561">
        <v>2</v>
      </c>
      <c r="C794" s="561" t="str">
        <f t="shared" ref="C794:C812" si="2052">D794&amp;E794&amp;A794</f>
        <v>醉饮降龙无双式龙跃于渊2</v>
      </c>
      <c r="D794" s="705" t="s">
        <v>499</v>
      </c>
      <c r="E794" s="594" t="s">
        <v>504</v>
      </c>
      <c r="F794" s="594" t="s">
        <v>1775</v>
      </c>
      <c r="G794" s="594">
        <f>VLOOKUP(E794,Sheet3!$C:$AP,40,0)*100+IF(A794=1,0,0)+IF(A794=2,1,0)+IF(A794=3,2,0)+IF(A794=4,3,0)</f>
        <v>109010801</v>
      </c>
      <c r="H794" s="594">
        <v>8</v>
      </c>
      <c r="I794" s="594">
        <v>1</v>
      </c>
      <c r="J794" s="594">
        <v>1090103</v>
      </c>
      <c r="K794" s="594" t="s">
        <v>1781</v>
      </c>
      <c r="L794" s="594">
        <v>1</v>
      </c>
      <c r="M794" s="594">
        <v>1</v>
      </c>
      <c r="N794" s="594" t="str">
        <f t="shared" ref="N794:N813" si="2053">Q794&amp;R794&amp;S794&amp;T794&amp;U794&amp;V794</f>
        <v>10901081,1</v>
      </c>
      <c r="O794" s="594">
        <v>0</v>
      </c>
      <c r="P794" s="594">
        <v>-1</v>
      </c>
      <c r="Q794" s="561">
        <f>VLOOKUP(E794,Sheet3!$C:$AP,40,0)*10+IF(B794=1,0,0)+IF(B794=2,1,0)+IF(B794=3,2,0)+IF(B794=4,3,0)</f>
        <v>10901081</v>
      </c>
      <c r="R794" s="561" t="str">
        <f>IF(H794=8,",1","")</f>
        <v>,1</v>
      </c>
      <c r="S794" s="561" t="str">
        <f t="shared" ref="S794:S812" si="2054">IF(AND(H794=2,I794=1,J794="hp",L794=1,M794=2),",-1","")</f>
        <v/>
      </c>
      <c r="T794" s="561" t="str">
        <f t="shared" ref="T794:T812" si="2055">IF(AND(H794=2,I794=1,J794="hp",L794=1,M794=1),",(最大气血-hp)/最大气血*100","")</f>
        <v/>
      </c>
      <c r="U794" s="561" t="str">
        <f t="shared" ref="U794:U812" si="2056">IF(AND(H794=2,I794=1,J794="hp,(hp/气血值)&lt;=0.2",L794=1,M794=3),"气血值*1006","")</f>
        <v/>
      </c>
      <c r="V794" s="561" t="str">
        <f t="shared" ref="V794:V812" si="2057">IF(AND(H794=1,I794=0,J794=0,L794=1,M794=3),"-(hp*0.1)","")</f>
        <v/>
      </c>
    </row>
    <row r="795" spans="1:22" x14ac:dyDescent="0.25">
      <c r="A795" s="561">
        <v>2</v>
      </c>
      <c r="B795" s="561">
        <v>1</v>
      </c>
      <c r="C795" s="561" t="str">
        <f t="shared" si="2052"/>
        <v>醉饮降龙无双式潜龙勿用2</v>
      </c>
      <c r="D795" s="705" t="s">
        <v>499</v>
      </c>
      <c r="E795" s="594" t="s">
        <v>505</v>
      </c>
      <c r="F795" s="594" t="s">
        <v>1782</v>
      </c>
      <c r="G795" s="594">
        <f>VLOOKUP(E795,Sheet3!$C:$AP,40,0)*100+IF(A795=1,0,0)+IF(A795=2,1,0)+IF(A795=3,2,0)+IF(A795=4,3,0)</f>
        <v>109010901</v>
      </c>
      <c r="H795" s="594">
        <v>3</v>
      </c>
      <c r="I795" s="594">
        <v>1</v>
      </c>
      <c r="J795" s="594" t="s">
        <v>1152</v>
      </c>
      <c r="K795" s="594" t="s">
        <v>1774</v>
      </c>
      <c r="L795" s="594">
        <v>2</v>
      </c>
      <c r="M795" s="594">
        <v>1</v>
      </c>
      <c r="N795" s="594" t="str">
        <f t="shared" si="2053"/>
        <v>10901090,1</v>
      </c>
      <c r="O795" s="594">
        <v>0</v>
      </c>
      <c r="P795" s="594">
        <v>-1</v>
      </c>
      <c r="Q795" s="561">
        <f>VLOOKUP(E795,Sheet3!$C:$AP,40,0)*10+IF(B795=1,0,0)+IF(B795=2,1,0)+IF(B795=3,2,0)+IF(B795=4,3,0)</f>
        <v>10901090</v>
      </c>
      <c r="R795" s="561" t="str">
        <f>IF(H795=3,",1","")</f>
        <v>,1</v>
      </c>
      <c r="S795" s="561" t="str">
        <f t="shared" si="2054"/>
        <v/>
      </c>
      <c r="T795" s="561" t="str">
        <f t="shared" si="2055"/>
        <v/>
      </c>
      <c r="U795" s="561" t="str">
        <f t="shared" si="2056"/>
        <v/>
      </c>
      <c r="V795" s="561" t="str">
        <f t="shared" si="2057"/>
        <v/>
      </c>
    </row>
    <row r="796" spans="1:22" x14ac:dyDescent="0.25">
      <c r="A796" s="561">
        <v>1</v>
      </c>
      <c r="B796" s="561">
        <v>2</v>
      </c>
      <c r="C796" s="561" t="str">
        <f t="shared" ref="C796:C797" si="2058">D796&amp;E796&amp;A796</f>
        <v>醉饮降龙无双式潜龙勿用1</v>
      </c>
      <c r="D796" s="705" t="s">
        <v>499</v>
      </c>
      <c r="E796" s="594" t="s">
        <v>505</v>
      </c>
      <c r="F796" s="594" t="s">
        <v>1782</v>
      </c>
      <c r="G796" s="594">
        <f>VLOOKUP(E796,Sheet3!$C:$AP,40,0)*100+IF(A796=1,0,0)+IF(A796=2,1,0)+IF(A796=3,2,0)+IF(A796=4,3,0)</f>
        <v>109010900</v>
      </c>
      <c r="H796" s="594">
        <v>3</v>
      </c>
      <c r="I796" s="594">
        <v>1</v>
      </c>
      <c r="J796" s="594" t="s">
        <v>1152</v>
      </c>
      <c r="K796" s="594" t="s">
        <v>1774</v>
      </c>
      <c r="L796" s="594">
        <v>2</v>
      </c>
      <c r="M796" s="594">
        <v>1</v>
      </c>
      <c r="N796" s="594" t="str">
        <f t="shared" ref="N796:N797" si="2059">Q796&amp;R796&amp;S796&amp;T796&amp;U796&amp;V796</f>
        <v>10901091,1</v>
      </c>
      <c r="O796" s="594">
        <v>0</v>
      </c>
      <c r="P796" s="594">
        <v>-1</v>
      </c>
      <c r="Q796" s="561">
        <f>VLOOKUP(E796,Sheet3!$C:$AP,40,0)*10+IF(B796=1,0,0)+IF(B796=2,1,0)+IF(B796=3,2,0)+IF(B796=4,3,0)</f>
        <v>10901091</v>
      </c>
      <c r="R796" s="561" t="str">
        <f>IF(H796=3,",1","")</f>
        <v>,1</v>
      </c>
      <c r="S796" s="561" t="str">
        <f t="shared" ref="S796:S797" si="2060">IF(AND(H796=2,I796=1,J796="hp",L796=1,M796=2),",-1","")</f>
        <v/>
      </c>
      <c r="T796" s="561" t="str">
        <f t="shared" ref="T796:T797" si="2061">IF(AND(H796=2,I796=1,J796="hp",L796=1,M796=1),",(最大气血-hp)/最大气血*100","")</f>
        <v/>
      </c>
      <c r="U796" s="561" t="str">
        <f t="shared" ref="U796:U797" si="2062">IF(AND(H796=2,I796=1,J796="hp,(hp/气血值)&lt;=0.2",L796=1,M796=3),"气血值*1006","")</f>
        <v/>
      </c>
      <c r="V796" s="561" t="str">
        <f t="shared" ref="V796:V797" si="2063">IF(AND(H796=1,I796=0,J796=0,L796=1,M796=3),"-(hp*0.1)","")</f>
        <v/>
      </c>
    </row>
    <row r="797" spans="1:22" x14ac:dyDescent="0.25">
      <c r="A797" s="561">
        <v>1</v>
      </c>
      <c r="B797" s="561">
        <v>1</v>
      </c>
      <c r="C797" s="561" t="str">
        <f t="shared" si="2058"/>
        <v>醉饮降龙无双式降世伏龙1</v>
      </c>
      <c r="D797" s="665" t="str">
        <f>D796</f>
        <v>醉饮降龙无双式</v>
      </c>
      <c r="E797" s="665" t="s">
        <v>506</v>
      </c>
      <c r="F797" s="665"/>
      <c r="G797" s="665">
        <f>VLOOKUP(E797,Sheet3!$C:$AP,40,0)*100+IF(A797=1,0,0)+IF(A797=2,1,0)+IF(A797=3,2,0)+IF(A797=4,3,0)</f>
        <v>109011100</v>
      </c>
      <c r="H797" s="665">
        <v>1</v>
      </c>
      <c r="I797" s="665">
        <v>0</v>
      </c>
      <c r="J797" s="665">
        <v>0</v>
      </c>
      <c r="K797" s="665"/>
      <c r="L797" s="665">
        <v>1</v>
      </c>
      <c r="M797" s="665">
        <v>1</v>
      </c>
      <c r="N797" s="665" t="str">
        <f t="shared" si="2059"/>
        <v>10901110,1</v>
      </c>
      <c r="O797" s="665">
        <v>0</v>
      </c>
      <c r="P797" s="665">
        <v>-1</v>
      </c>
      <c r="Q797" s="561">
        <f>VLOOKUP(E797,Sheet3!$C:$AP,40,0)*10+IF(B797=1,0,0)+IF(B797=2,1,0)+IF(B797=3,2,0)+IF(B797=4,3,0)</f>
        <v>10901110</v>
      </c>
      <c r="R797" s="561" t="str">
        <f t="shared" ref="R797" si="2064">IF(H797=1,",1","")</f>
        <v>,1</v>
      </c>
      <c r="S797" s="561" t="str">
        <f t="shared" si="2060"/>
        <v/>
      </c>
      <c r="T797" s="561" t="str">
        <f t="shared" si="2061"/>
        <v/>
      </c>
      <c r="U797" s="561" t="str">
        <f t="shared" si="2062"/>
        <v/>
      </c>
      <c r="V797" s="561" t="str">
        <f t="shared" si="2063"/>
        <v/>
      </c>
    </row>
    <row r="798" spans="1:22" x14ac:dyDescent="0.25">
      <c r="A798" s="561">
        <v>1</v>
      </c>
      <c r="B798" s="561">
        <v>1</v>
      </c>
      <c r="C798" s="561" t="str">
        <f t="shared" ref="C798" si="2065">D798&amp;E798&amp;A798</f>
        <v>醉饮降龙无双式龙吟镇恶1</v>
      </c>
      <c r="D798" s="705" t="s">
        <v>499</v>
      </c>
      <c r="E798" s="594" t="s">
        <v>957</v>
      </c>
      <c r="F798" s="594" t="s">
        <v>1783</v>
      </c>
      <c r="G798" s="594">
        <f>VLOOKUP(E798,Sheet3!$C:$AP,40,0)*100+IF(A798=1,0,0)+IF(A798=2,1,0)+IF(A798=3,2,0)+IF(A798=4,3,0)</f>
        <v>109011200</v>
      </c>
      <c r="H798" s="594">
        <v>3</v>
      </c>
      <c r="I798" s="594">
        <v>1</v>
      </c>
      <c r="J798" s="594" t="s">
        <v>1152</v>
      </c>
      <c r="K798" s="594" t="s">
        <v>1784</v>
      </c>
      <c r="L798" s="594">
        <v>2</v>
      </c>
      <c r="M798" s="594">
        <v>1</v>
      </c>
      <c r="N798" s="594" t="str">
        <f t="shared" ref="N798" si="2066">Q798&amp;R798&amp;S798&amp;T798&amp;U798&amp;V798</f>
        <v>10901120,1</v>
      </c>
      <c r="O798" s="594">
        <v>0</v>
      </c>
      <c r="P798" s="594">
        <v>-1</v>
      </c>
      <c r="Q798" s="561">
        <f>VLOOKUP(E798,Sheet3!$C:$AP,40,0)*10+IF(B798=1,0,0)+IF(B798=2,1,0)+IF(B798=3,2,0)+IF(B798=4,3,0)</f>
        <v>10901120</v>
      </c>
      <c r="R798" s="561" t="str">
        <f>IF(H798=3,",1","")</f>
        <v>,1</v>
      </c>
      <c r="S798" s="561" t="str">
        <f t="shared" ref="S798" si="2067">IF(AND(H798=2,I798=1,J798="hp",L798=1,M798=2),",-1","")</f>
        <v/>
      </c>
      <c r="T798" s="561" t="str">
        <f t="shared" ref="T798" si="2068">IF(AND(H798=2,I798=1,J798="hp",L798=1,M798=1),",(最大气血-hp)/最大气血*100","")</f>
        <v/>
      </c>
      <c r="U798" s="561" t="str">
        <f t="shared" ref="U798" si="2069">IF(AND(H798=2,I798=1,J798="hp,(hp/气血值)&lt;=0.2",L798=1,M798=3),"气血值*1006","")</f>
        <v/>
      </c>
      <c r="V798" s="561" t="str">
        <f t="shared" ref="V798" si="2070">IF(AND(H798=1,I798=0,J798=0,L798=1,M798=3),"-(hp*0.1)","")</f>
        <v/>
      </c>
    </row>
    <row r="799" spans="1:22" x14ac:dyDescent="0.25">
      <c r="A799" s="561">
        <v>2</v>
      </c>
      <c r="B799" s="561">
        <v>1</v>
      </c>
      <c r="C799" s="561" t="str">
        <f t="shared" ref="C799:C800" si="2071">D799&amp;E799&amp;A799</f>
        <v>醉饮降龙无双式龙吟镇恶2</v>
      </c>
      <c r="D799" s="705" t="s">
        <v>499</v>
      </c>
      <c r="E799" s="594" t="s">
        <v>957</v>
      </c>
      <c r="F799" s="594" t="s">
        <v>1783</v>
      </c>
      <c r="G799" s="594">
        <f>VLOOKUP(E799,Sheet3!$C:$AP,40,0)*100+IF(A799=1,0,0)+IF(A799=2,1,0)+IF(A799=3,2,0)+IF(A799=4,3,0)</f>
        <v>109011201</v>
      </c>
      <c r="H799" s="594">
        <v>3</v>
      </c>
      <c r="I799" s="594">
        <v>1</v>
      </c>
      <c r="J799" s="594" t="s">
        <v>1152</v>
      </c>
      <c r="K799" s="594" t="s">
        <v>1785</v>
      </c>
      <c r="L799" s="594">
        <v>1</v>
      </c>
      <c r="M799" s="594">
        <v>1</v>
      </c>
      <c r="N799" s="594" t="str">
        <f t="shared" ref="N799:N800" si="2072">Q799&amp;R799&amp;S799&amp;T799&amp;U799&amp;V799</f>
        <v>10901120,1</v>
      </c>
      <c r="O799" s="594">
        <v>0</v>
      </c>
      <c r="P799" s="594">
        <v>-1</v>
      </c>
      <c r="Q799" s="561">
        <f>VLOOKUP(E799,Sheet3!$C:$AP,40,0)*10+IF(B799=1,0,0)+IF(B799=2,1,0)+IF(B799=3,2,0)+IF(B799=4,3,0)</f>
        <v>10901120</v>
      </c>
      <c r="R799" s="561" t="str">
        <f>IF(H799=3,",1","")</f>
        <v>,1</v>
      </c>
      <c r="S799" s="561" t="str">
        <f t="shared" ref="S799:S800" si="2073">IF(AND(H799=2,I799=1,J799="hp",L799=1,M799=2),",-1","")</f>
        <v/>
      </c>
      <c r="T799" s="561" t="str">
        <f t="shared" ref="T799:T800" si="2074">IF(AND(H799=2,I799=1,J799="hp",L799=1,M799=1),",(最大气血-hp)/最大气血*100","")</f>
        <v/>
      </c>
      <c r="U799" s="561" t="str">
        <f t="shared" ref="U799:U800" si="2075">IF(AND(H799=2,I799=1,J799="hp,(hp/气血值)&lt;=0.2",L799=1,M799=3),"气血值*1006","")</f>
        <v/>
      </c>
      <c r="V799" s="561" t="str">
        <f t="shared" ref="V799:V800" si="2076">IF(AND(H799=1,I799=0,J799=0,L799=1,M799=3),"-(hp*0.1)","")</f>
        <v/>
      </c>
    </row>
    <row r="800" spans="1:22" x14ac:dyDescent="0.25">
      <c r="A800" s="561">
        <v>1</v>
      </c>
      <c r="B800" s="561">
        <v>1</v>
      </c>
      <c r="C800" s="561" t="str">
        <f t="shared" si="2071"/>
        <v>醉饮降龙无双式独翱天地1</v>
      </c>
      <c r="D800" s="705" t="s">
        <v>499</v>
      </c>
      <c r="E800" s="594" t="s">
        <v>958</v>
      </c>
      <c r="F800" s="594" t="s">
        <v>1786</v>
      </c>
      <c r="G800" s="594">
        <f>VLOOKUP(E800,Sheet3!$C:$AP,40,0)*100+IF(A800=1,0,0)+IF(A800=2,1,0)+IF(A800=3,2,0)+IF(A800=4,3,0)</f>
        <v>109011300</v>
      </c>
      <c r="H800" s="594">
        <v>8</v>
      </c>
      <c r="I800" s="594">
        <v>1</v>
      </c>
      <c r="J800" s="594">
        <v>1090101</v>
      </c>
      <c r="K800" s="594"/>
      <c r="L800" s="594">
        <v>1</v>
      </c>
      <c r="M800" s="594">
        <v>1</v>
      </c>
      <c r="N800" s="594" t="str">
        <f t="shared" si="2072"/>
        <v>10901130,1</v>
      </c>
      <c r="O800" s="594">
        <v>0</v>
      </c>
      <c r="P800" s="594">
        <v>-1</v>
      </c>
      <c r="Q800" s="561">
        <f>VLOOKUP(E800,Sheet3!$C:$AP,40,0)*10+IF(B800=1,0,0)+IF(B800=2,1,0)+IF(B800=3,2,0)+IF(B800=4,3,0)</f>
        <v>10901130</v>
      </c>
      <c r="R800" s="561" t="str">
        <f>IF(H800=8,",1","")</f>
        <v>,1</v>
      </c>
      <c r="S800" s="561" t="str">
        <f t="shared" si="2073"/>
        <v/>
      </c>
      <c r="T800" s="561" t="str">
        <f t="shared" si="2074"/>
        <v/>
      </c>
      <c r="U800" s="561" t="str">
        <f t="shared" si="2075"/>
        <v/>
      </c>
      <c r="V800" s="561" t="str">
        <f t="shared" si="2076"/>
        <v/>
      </c>
    </row>
    <row r="801" spans="1:22" x14ac:dyDescent="0.25">
      <c r="A801" s="561">
        <v>1</v>
      </c>
      <c r="B801" s="561">
        <v>1</v>
      </c>
      <c r="C801" s="561" t="str">
        <f t="shared" si="2052"/>
        <v>踪影孤鸿鸿影无觅1</v>
      </c>
      <c r="D801" s="707" t="s">
        <v>507</v>
      </c>
      <c r="E801" s="210" t="s">
        <v>508</v>
      </c>
      <c r="F801" s="707" t="s">
        <v>1787</v>
      </c>
      <c r="G801" s="707">
        <f>VLOOKUP(E801,Sheet3!$C:$AP,40,0)*100+IF(A801=1,0,0)+IF(A801=2,1,0)+IF(A801=3,2,0)+IF(A801=4,3,0)</f>
        <v>109020200</v>
      </c>
      <c r="H801" s="707">
        <v>8</v>
      </c>
      <c r="I801" s="707">
        <v>1</v>
      </c>
      <c r="J801" s="707">
        <v>1090201</v>
      </c>
      <c r="K801" s="707"/>
      <c r="L801" s="707">
        <v>1</v>
      </c>
      <c r="M801" s="707">
        <v>1</v>
      </c>
      <c r="N801" s="707" t="str">
        <f t="shared" si="2053"/>
        <v>10902020,1</v>
      </c>
      <c r="O801" s="707">
        <v>0</v>
      </c>
      <c r="P801" s="707">
        <v>-1</v>
      </c>
      <c r="Q801" s="561">
        <f>VLOOKUP(E801,Sheet3!$C:$AP,40,0)*10+IF(B801=1,0,0)+IF(B801=2,1,0)+IF(B801=3,2,0)+IF(B801=4,3,0)</f>
        <v>10902020</v>
      </c>
      <c r="R801" s="561" t="str">
        <f>IF(H801=8,",1","")</f>
        <v>,1</v>
      </c>
      <c r="S801" s="561" t="str">
        <f t="shared" si="2054"/>
        <v/>
      </c>
      <c r="T801" s="561" t="str">
        <f t="shared" si="2055"/>
        <v/>
      </c>
      <c r="U801" s="561" t="str">
        <f t="shared" si="2056"/>
        <v/>
      </c>
      <c r="V801" s="561" t="str">
        <f t="shared" si="2057"/>
        <v/>
      </c>
    </row>
    <row r="802" spans="1:22" x14ac:dyDescent="0.25">
      <c r="A802" s="561">
        <v>1</v>
      </c>
      <c r="B802" s="561">
        <v>1</v>
      </c>
      <c r="C802" s="561" t="str">
        <f t="shared" si="2052"/>
        <v>踪影孤鸿孤雁残声1</v>
      </c>
      <c r="D802" s="707" t="s">
        <v>507</v>
      </c>
      <c r="E802" s="618" t="s">
        <v>509</v>
      </c>
      <c r="F802" s="707" t="s">
        <v>1788</v>
      </c>
      <c r="G802" s="707">
        <f>VLOOKUP(E802,Sheet3!$C:$AP,40,0)*100+IF(A802=1,0,0)+IF(A802=2,1,0)+IF(A802=3,2,0)+IF(A802=4,3,0)</f>
        <v>109020400</v>
      </c>
      <c r="H802" s="707">
        <v>3</v>
      </c>
      <c r="I802" s="707">
        <v>1</v>
      </c>
      <c r="J802" s="707" t="s">
        <v>1245</v>
      </c>
      <c r="K802" s="741" t="s">
        <v>1789</v>
      </c>
      <c r="L802" s="707">
        <v>2</v>
      </c>
      <c r="M802" s="707">
        <v>1</v>
      </c>
      <c r="N802" s="707" t="str">
        <f t="shared" si="2053"/>
        <v>10902040,1</v>
      </c>
      <c r="O802" s="707">
        <v>0</v>
      </c>
      <c r="P802" s="707">
        <v>-1</v>
      </c>
      <c r="Q802" s="561">
        <f>VLOOKUP(E802,Sheet3!$C:$AP,40,0)*10+IF(B802=1,0,0)+IF(B802=2,1,0)+IF(B802=3,2,0)+IF(B802=4,3,0)</f>
        <v>10902040</v>
      </c>
      <c r="R802" s="561" t="str">
        <f>IF(H802=3,",1","")</f>
        <v>,1</v>
      </c>
      <c r="S802" s="561" t="str">
        <f t="shared" si="2054"/>
        <v/>
      </c>
      <c r="T802" s="561" t="str">
        <f t="shared" si="2055"/>
        <v/>
      </c>
      <c r="U802" s="561" t="str">
        <f t="shared" si="2056"/>
        <v/>
      </c>
      <c r="V802" s="561" t="str">
        <f t="shared" si="2057"/>
        <v/>
      </c>
    </row>
    <row r="803" spans="1:22" x14ac:dyDescent="0.25">
      <c r="A803" s="561">
        <v>1</v>
      </c>
      <c r="B803" s="561">
        <v>1</v>
      </c>
      <c r="C803" s="561" t="str">
        <f t="shared" si="2052"/>
        <v>踪影孤鸿穿南纵北1</v>
      </c>
      <c r="D803" s="707" t="s">
        <v>507</v>
      </c>
      <c r="E803" s="618" t="s">
        <v>510</v>
      </c>
      <c r="F803" s="210" t="s">
        <v>1790</v>
      </c>
      <c r="G803" s="707">
        <f>VLOOKUP(E803,Sheet3!$C:$AP,40,0)*100+IF(A803=1,0,0)+IF(A803=2,1,0)+IF(A803=3,2,0)+IF(A803=4,3,0)</f>
        <v>109020600</v>
      </c>
      <c r="H803" s="707">
        <v>8</v>
      </c>
      <c r="I803" s="707">
        <v>1</v>
      </c>
      <c r="J803" s="741" t="s">
        <v>1791</v>
      </c>
      <c r="K803" s="707"/>
      <c r="L803" s="707">
        <v>1</v>
      </c>
      <c r="M803" s="707">
        <v>21</v>
      </c>
      <c r="N803" s="741" t="s">
        <v>1792</v>
      </c>
      <c r="O803" s="707">
        <v>0</v>
      </c>
      <c r="P803" s="707">
        <v>-1</v>
      </c>
      <c r="Q803" s="561">
        <f>VLOOKUP(E803,Sheet3!$C:$AP,40,0)*10+IF(B803=1,0,0)+IF(B803=2,1,0)+IF(B803=3,2,0)+IF(B803=4,3,0)</f>
        <v>10902060</v>
      </c>
      <c r="R803" s="561" t="str">
        <f>IF(H803=21,",1","")</f>
        <v/>
      </c>
      <c r="S803" s="561" t="str">
        <f t="shared" si="2054"/>
        <v/>
      </c>
      <c r="T803" s="561" t="str">
        <f t="shared" si="2055"/>
        <v/>
      </c>
      <c r="U803" s="561" t="str">
        <f t="shared" si="2056"/>
        <v/>
      </c>
      <c r="V803" s="561" t="str">
        <f t="shared" si="2057"/>
        <v/>
      </c>
    </row>
    <row r="804" spans="1:22" x14ac:dyDescent="0.25">
      <c r="A804" s="561">
        <v>1</v>
      </c>
      <c r="B804" s="561">
        <v>1</v>
      </c>
      <c r="C804" s="561" t="str">
        <f t="shared" si="2052"/>
        <v>踪影孤鸿栖梧桐1</v>
      </c>
      <c r="D804" s="707" t="s">
        <v>507</v>
      </c>
      <c r="E804" s="618" t="s">
        <v>511</v>
      </c>
      <c r="F804" s="707" t="s">
        <v>1793</v>
      </c>
      <c r="G804" s="707">
        <f>VLOOKUP(E804,Sheet3!$C:$AP,40,0)*100+IF(A804=1,0,0)+IF(A804=2,1,0)+IF(A804=3,2,0)+IF(A804=4,3,0)</f>
        <v>109020700</v>
      </c>
      <c r="H804" s="707">
        <v>3</v>
      </c>
      <c r="I804" s="707">
        <v>1</v>
      </c>
      <c r="J804" s="707" t="s">
        <v>1245</v>
      </c>
      <c r="K804" s="707" t="s">
        <v>1794</v>
      </c>
      <c r="L804" s="707">
        <v>2</v>
      </c>
      <c r="M804" s="707">
        <v>1</v>
      </c>
      <c r="N804" s="707" t="str">
        <f t="shared" si="2053"/>
        <v>10902070,1</v>
      </c>
      <c r="O804" s="707">
        <v>0</v>
      </c>
      <c r="P804" s="707">
        <v>-1</v>
      </c>
      <c r="Q804" s="561">
        <f>VLOOKUP(E804,Sheet3!$C:$AP,40,0)*10+IF(B804=1,0,0)+IF(B804=2,1,0)+IF(B804=3,2,0)+IF(B804=4,3,0)</f>
        <v>10902070</v>
      </c>
      <c r="R804" s="561" t="str">
        <f>IF(H804=3,",1","")</f>
        <v>,1</v>
      </c>
      <c r="S804" s="561" t="str">
        <f t="shared" si="2054"/>
        <v/>
      </c>
      <c r="T804" s="561" t="str">
        <f t="shared" si="2055"/>
        <v/>
      </c>
      <c r="U804" s="561" t="str">
        <f t="shared" si="2056"/>
        <v/>
      </c>
      <c r="V804" s="561" t="str">
        <f t="shared" si="2057"/>
        <v/>
      </c>
    </row>
    <row r="805" spans="1:22" x14ac:dyDescent="0.25">
      <c r="A805" s="561">
        <v>1</v>
      </c>
      <c r="B805" s="561">
        <v>1</v>
      </c>
      <c r="C805" s="561" t="str">
        <f t="shared" si="2052"/>
        <v>踪影孤鸿远孤遨1</v>
      </c>
      <c r="D805" s="707" t="s">
        <v>507</v>
      </c>
      <c r="E805" s="618" t="s">
        <v>512</v>
      </c>
      <c r="F805" s="707" t="s">
        <v>1795</v>
      </c>
      <c r="G805" s="707">
        <f>VLOOKUP(E805,Sheet3!$C:$AP,40,0)*100+IF(A805=1,0,0)+IF(A805=2,1,0)+IF(A805=3,2,0)+IF(A805=4,3,0)</f>
        <v>109020800</v>
      </c>
      <c r="H805" s="707">
        <v>1</v>
      </c>
      <c r="I805" s="707">
        <v>0</v>
      </c>
      <c r="J805" s="707">
        <v>0</v>
      </c>
      <c r="K805" s="707"/>
      <c r="L805" s="707">
        <v>1</v>
      </c>
      <c r="M805" s="707">
        <v>1</v>
      </c>
      <c r="N805" s="707" t="str">
        <f t="shared" si="2053"/>
        <v>10902080,1</v>
      </c>
      <c r="O805" s="707">
        <v>0</v>
      </c>
      <c r="P805" s="707">
        <v>-1</v>
      </c>
      <c r="Q805" s="561">
        <f>VLOOKUP(E805,Sheet3!$C:$AP,40,0)*10+IF(B805=1,0,0)+IF(B805=2,1,0)+IF(B805=3,2,0)+IF(B805=4,3,0)</f>
        <v>10902080</v>
      </c>
      <c r="R805" s="561" t="str">
        <f t="shared" ref="R805" si="2077">IF(H805=1,",1","")</f>
        <v>,1</v>
      </c>
      <c r="S805" s="561" t="str">
        <f t="shared" si="2054"/>
        <v/>
      </c>
      <c r="T805" s="561" t="str">
        <f t="shared" si="2055"/>
        <v/>
      </c>
      <c r="U805" s="561" t="str">
        <f t="shared" si="2056"/>
        <v/>
      </c>
      <c r="V805" s="561" t="str">
        <f t="shared" si="2057"/>
        <v/>
      </c>
    </row>
    <row r="806" spans="1:22" x14ac:dyDescent="0.25">
      <c r="A806" s="561">
        <v>1</v>
      </c>
      <c r="B806" s="561">
        <v>1</v>
      </c>
      <c r="C806" s="561" t="str">
        <f t="shared" ref="C806:C809" si="2078">D806&amp;E806&amp;A806</f>
        <v>踪影孤鸿破云逐浪1</v>
      </c>
      <c r="D806" s="707" t="s">
        <v>507</v>
      </c>
      <c r="E806" s="618" t="s">
        <v>513</v>
      </c>
      <c r="F806" s="707" t="s">
        <v>1796</v>
      </c>
      <c r="G806" s="707">
        <f>VLOOKUP(E806,Sheet3!$C:$AP,40,0)*100+IF(A806=1,0,0)+IF(A806=2,1,0)+IF(A806=3,2,0)+IF(A806=4,3,0)</f>
        <v>109020900</v>
      </c>
      <c r="H806" s="707">
        <v>5</v>
      </c>
      <c r="I806" s="707">
        <v>1</v>
      </c>
      <c r="J806" s="707">
        <v>0</v>
      </c>
      <c r="K806" s="707"/>
      <c r="L806" s="707">
        <v>1</v>
      </c>
      <c r="M806" s="707">
        <v>1</v>
      </c>
      <c r="N806" s="707" t="str">
        <f t="shared" ref="N806:N808" si="2079">Q806&amp;R806&amp;S806&amp;T806&amp;U806&amp;V806</f>
        <v>10902090,1</v>
      </c>
      <c r="O806" s="707">
        <v>0</v>
      </c>
      <c r="P806" s="707">
        <v>-1</v>
      </c>
      <c r="Q806" s="561">
        <f>VLOOKUP(E806,Sheet3!$C:$AP,40,0)*10+IF(B806=1,0,0)+IF(B806=2,1,0)+IF(B806=3,2,0)+IF(B806=4,3,0)</f>
        <v>10902090</v>
      </c>
      <c r="R806" s="561" t="str">
        <f>IF(H806=5,",1","")</f>
        <v>,1</v>
      </c>
      <c r="S806" s="561" t="str">
        <f t="shared" ref="S806:S809" si="2080">IF(AND(H806=2,I806=1,J806="hp",L806=1,M806=2),",-1","")</f>
        <v/>
      </c>
      <c r="T806" s="561" t="str">
        <f t="shared" ref="T806:T809" si="2081">IF(AND(H806=2,I806=1,J806="hp",L806=1,M806=1),",(最大气血-hp)/最大气血*100","")</f>
        <v/>
      </c>
      <c r="U806" s="561" t="str">
        <f t="shared" ref="U806:U809" si="2082">IF(AND(H806=2,I806=1,J806="hp,(hp/气血值)&lt;=0.2",L806=1,M806=3),"气血值*1006","")</f>
        <v/>
      </c>
      <c r="V806" s="561" t="str">
        <f t="shared" ref="V806:V809" si="2083">IF(AND(H806=1,I806=0,J806=0,L806=1,M806=3),"-(hp*0.1)","")</f>
        <v/>
      </c>
    </row>
    <row r="807" spans="1:22" x14ac:dyDescent="0.25">
      <c r="A807" s="561">
        <v>1</v>
      </c>
      <c r="B807" s="561">
        <v>1</v>
      </c>
      <c r="C807" s="561" t="str">
        <f t="shared" si="2078"/>
        <v>踪影孤鸿归鸿1</v>
      </c>
      <c r="D807" s="707" t="s">
        <v>507</v>
      </c>
      <c r="E807" s="618" t="s">
        <v>514</v>
      </c>
      <c r="F807" s="707" t="s">
        <v>1797</v>
      </c>
      <c r="G807" s="707">
        <f>VLOOKUP(E807,Sheet3!$C:$AP,40,0)*100+IF(A807=1,0,0)+IF(A807=2,1,0)+IF(A807=3,2,0)+IF(A807=4,3,0)</f>
        <v>109021000</v>
      </c>
      <c r="H807" s="707">
        <v>3</v>
      </c>
      <c r="I807" s="707">
        <v>1</v>
      </c>
      <c r="J807" s="707" t="s">
        <v>1245</v>
      </c>
      <c r="K807" s="707" t="s">
        <v>1794</v>
      </c>
      <c r="L807" s="707">
        <v>1</v>
      </c>
      <c r="M807" s="707">
        <v>1</v>
      </c>
      <c r="N807" s="707" t="str">
        <f t="shared" si="2079"/>
        <v>10902100,1</v>
      </c>
      <c r="O807" s="707">
        <v>0</v>
      </c>
      <c r="P807" s="707">
        <v>-1</v>
      </c>
      <c r="Q807" s="561">
        <f>VLOOKUP(E807,Sheet3!$C:$AP,40,0)*10+IF(B807=1,0,0)+IF(B807=2,1,0)+IF(B807=3,2,0)+IF(B807=4,3,0)</f>
        <v>10902100</v>
      </c>
      <c r="R807" s="561" t="str">
        <f>IF(H807=3,",1","")</f>
        <v>,1</v>
      </c>
      <c r="S807" s="561" t="str">
        <f t="shared" si="2080"/>
        <v/>
      </c>
      <c r="T807" s="561" t="str">
        <f t="shared" si="2081"/>
        <v/>
      </c>
      <c r="U807" s="561" t="str">
        <f t="shared" si="2082"/>
        <v/>
      </c>
      <c r="V807" s="561" t="str">
        <f t="shared" si="2083"/>
        <v/>
      </c>
    </row>
    <row r="808" spans="1:22" x14ac:dyDescent="0.25">
      <c r="A808" s="561">
        <v>1</v>
      </c>
      <c r="B808" s="561">
        <v>1</v>
      </c>
      <c r="C808" s="561" t="str">
        <f t="shared" si="2078"/>
        <v>踪影孤鸿羁旅西东1</v>
      </c>
      <c r="D808" s="665" t="str">
        <f>D807</f>
        <v>踪影孤鸿</v>
      </c>
      <c r="E808" s="665" t="s">
        <v>515</v>
      </c>
      <c r="F808" s="665"/>
      <c r="G808" s="665">
        <f>VLOOKUP(E808,Sheet3!$C:$AP,40,0)*100+IF(A808=1,0,0)+IF(A808=2,1,0)+IF(A808=3,2,0)+IF(A808=4,3,0)</f>
        <v>109021100</v>
      </c>
      <c r="H808" s="665">
        <v>1</v>
      </c>
      <c r="I808" s="665">
        <v>0</v>
      </c>
      <c r="J808" s="665">
        <v>0</v>
      </c>
      <c r="K808" s="665"/>
      <c r="L808" s="665">
        <v>1</v>
      </c>
      <c r="M808" s="665">
        <v>1</v>
      </c>
      <c r="N808" s="665" t="str">
        <f t="shared" si="2079"/>
        <v>10902110,1</v>
      </c>
      <c r="O808" s="665">
        <v>0</v>
      </c>
      <c r="P808" s="665">
        <v>-1</v>
      </c>
      <c r="Q808" s="561">
        <f>VLOOKUP(E808,Sheet3!$C:$AP,40,0)*10+IF(B808=1,0,0)+IF(B808=2,1,0)+IF(B808=3,2,0)+IF(B808=4,3,0)</f>
        <v>10902110</v>
      </c>
      <c r="R808" s="561" t="str">
        <f t="shared" ref="R808" si="2084">IF(H808=1,",1","")</f>
        <v>,1</v>
      </c>
      <c r="S808" s="561" t="str">
        <f t="shared" si="2080"/>
        <v/>
      </c>
      <c r="T808" s="561" t="str">
        <f t="shared" si="2081"/>
        <v/>
      </c>
      <c r="U808" s="561" t="str">
        <f t="shared" si="2082"/>
        <v/>
      </c>
      <c r="V808" s="561" t="str">
        <f t="shared" si="2083"/>
        <v/>
      </c>
    </row>
    <row r="809" spans="1:22" x14ac:dyDescent="0.25">
      <c r="A809" s="561">
        <v>1</v>
      </c>
      <c r="B809" s="561">
        <v>1</v>
      </c>
      <c r="C809" s="561" t="str">
        <f t="shared" si="2078"/>
        <v>踪影孤鸿悲雁苦1</v>
      </c>
      <c r="D809" s="707" t="s">
        <v>507</v>
      </c>
      <c r="E809" s="618" t="s">
        <v>959</v>
      </c>
      <c r="F809" s="210" t="s">
        <v>1798</v>
      </c>
      <c r="G809" s="707">
        <f>VLOOKUP(E809,Sheet3!$C:$AP,40,0)*100+IF(A809=1,0,0)+IF(A809=2,1,0)+IF(A809=3,2,0)+IF(A809=4,3,0)</f>
        <v>109021200</v>
      </c>
      <c r="H809" s="707">
        <v>8</v>
      </c>
      <c r="I809" s="707">
        <v>1</v>
      </c>
      <c r="J809" s="741" t="s">
        <v>1791</v>
      </c>
      <c r="K809" s="707"/>
      <c r="L809" s="707">
        <v>1</v>
      </c>
      <c r="M809" s="707">
        <v>1</v>
      </c>
      <c r="N809" s="707" t="str">
        <f t="shared" ref="N809" si="2085">Q809&amp;R809&amp;S809&amp;T809&amp;U809&amp;V809</f>
        <v>10902120,1</v>
      </c>
      <c r="O809" s="707">
        <v>0</v>
      </c>
      <c r="P809" s="707">
        <v>-1</v>
      </c>
      <c r="Q809" s="561">
        <f>VLOOKUP(E809,Sheet3!$C:$AP,40,0)*10+IF(B809=1,0,0)+IF(B809=2,1,0)+IF(B809=3,2,0)+IF(B809=4,3,0)</f>
        <v>10902120</v>
      </c>
      <c r="R809" s="561" t="str">
        <f>IF(H809=8,",1","")</f>
        <v>,1</v>
      </c>
      <c r="S809" s="561" t="str">
        <f t="shared" si="2080"/>
        <v/>
      </c>
      <c r="T809" s="561" t="str">
        <f t="shared" si="2081"/>
        <v/>
      </c>
      <c r="U809" s="561" t="str">
        <f t="shared" si="2082"/>
        <v/>
      </c>
      <c r="V809" s="561" t="str">
        <f t="shared" si="2083"/>
        <v/>
      </c>
    </row>
    <row r="810" spans="1:22" x14ac:dyDescent="0.25">
      <c r="A810" s="561">
        <v>1</v>
      </c>
      <c r="B810" s="561">
        <v>1</v>
      </c>
      <c r="C810" s="561" t="str">
        <f t="shared" ref="C810" si="2086">D810&amp;E810&amp;A810</f>
        <v>踪影孤鸿孤雁声声1</v>
      </c>
      <c r="D810" s="707" t="s">
        <v>507</v>
      </c>
      <c r="E810" s="618" t="s">
        <v>960</v>
      </c>
      <c r="F810" s="210" t="s">
        <v>1799</v>
      </c>
      <c r="G810" s="707">
        <f>VLOOKUP(E810,Sheet3!$C:$AP,40,0)*100+IF(A810=1,0,0)+IF(A810=2,1,0)+IF(A810=3,2,0)+IF(A810=4,3,0)</f>
        <v>109021300</v>
      </c>
      <c r="H810" s="707">
        <v>3</v>
      </c>
      <c r="I810" s="707">
        <v>1</v>
      </c>
      <c r="J810" s="707" t="s">
        <v>1245</v>
      </c>
      <c r="K810" s="707" t="s">
        <v>1794</v>
      </c>
      <c r="L810" s="707">
        <v>1</v>
      </c>
      <c r="M810" s="707">
        <v>1</v>
      </c>
      <c r="N810" s="707" t="str">
        <f t="shared" ref="N810" si="2087">Q810&amp;R810&amp;S810&amp;T810&amp;U810&amp;V810</f>
        <v>10902130,1</v>
      </c>
      <c r="O810" s="707">
        <v>0</v>
      </c>
      <c r="P810" s="707">
        <v>-1</v>
      </c>
      <c r="Q810" s="561">
        <f>VLOOKUP(E810,Sheet3!$C:$AP,40,0)*10+IF(B810=1,0,0)+IF(B810=2,1,0)+IF(B810=3,2,0)+IF(B810=4,3,0)</f>
        <v>10902130</v>
      </c>
      <c r="R810" s="561" t="str">
        <f>IF(H810=3,",1","")</f>
        <v>,1</v>
      </c>
      <c r="S810" s="561" t="str">
        <f t="shared" ref="S810" si="2088">IF(AND(H810=2,I810=1,J810="hp",L810=1,M810=2),",-1","")</f>
        <v/>
      </c>
      <c r="T810" s="561" t="str">
        <f t="shared" ref="T810" si="2089">IF(AND(H810=2,I810=1,J810="hp",L810=1,M810=1),",(最大气血-hp)/最大气血*100","")</f>
        <v/>
      </c>
      <c r="U810" s="561" t="str">
        <f t="shared" ref="U810" si="2090">IF(AND(H810=2,I810=1,J810="hp,(hp/气血值)&lt;=0.2",L810=1,M810=3),"气血值*1006","")</f>
        <v/>
      </c>
      <c r="V810" s="561" t="str">
        <f t="shared" ref="V810" si="2091">IF(AND(H810=1,I810=0,J810=0,L810=1,M810=3),"-(hp*0.1)","")</f>
        <v/>
      </c>
    </row>
    <row r="811" spans="1:22" x14ac:dyDescent="0.25">
      <c r="A811" s="561">
        <v>1</v>
      </c>
      <c r="B811" s="561">
        <v>1</v>
      </c>
      <c r="C811" s="561" t="str">
        <f t="shared" si="2052"/>
        <v>无心流·拔刀术流·隙1</v>
      </c>
      <c r="D811" s="170" t="s">
        <v>516</v>
      </c>
      <c r="E811" s="641" t="s">
        <v>517</v>
      </c>
      <c r="F811" s="170" t="s">
        <v>1800</v>
      </c>
      <c r="G811" s="170">
        <f>VLOOKUP(E811,Sheet3!$C:$AP,40,0)*100+IF(A811=1,0,0)+IF(A811=2,1,0)+IF(A811=3,2,0)+IF(A811=4,3,0)</f>
        <v>110010200</v>
      </c>
      <c r="H811" s="170">
        <v>3</v>
      </c>
      <c r="I811" s="170">
        <v>1</v>
      </c>
      <c r="J811" s="170" t="s">
        <v>1245</v>
      </c>
      <c r="K811" s="170" t="s">
        <v>1801</v>
      </c>
      <c r="L811" s="170">
        <v>2</v>
      </c>
      <c r="M811" s="170">
        <v>1</v>
      </c>
      <c r="N811" s="170" t="str">
        <f t="shared" si="2053"/>
        <v>11001020,1</v>
      </c>
      <c r="O811" s="170">
        <v>0</v>
      </c>
      <c r="P811" s="170">
        <v>-1</v>
      </c>
      <c r="Q811" s="561">
        <f>VLOOKUP(E811,Sheet3!$C:$AP,40,0)*10+IF(B811=1,0,0)+IF(B811=2,1,0)+IF(B811=3,2,0)+IF(B811=4,3,0)</f>
        <v>11001020</v>
      </c>
      <c r="R811" s="561" t="str">
        <f>IF(H811=3,",1","")</f>
        <v>,1</v>
      </c>
      <c r="S811" s="561" t="str">
        <f t="shared" si="2054"/>
        <v/>
      </c>
      <c r="T811" s="561" t="str">
        <f t="shared" si="2055"/>
        <v/>
      </c>
      <c r="U811" s="561" t="str">
        <f t="shared" si="2056"/>
        <v/>
      </c>
      <c r="V811" s="561" t="str">
        <f t="shared" si="2057"/>
        <v/>
      </c>
    </row>
    <row r="812" spans="1:22" x14ac:dyDescent="0.25">
      <c r="A812" s="561">
        <v>1</v>
      </c>
      <c r="B812" s="561">
        <v>1</v>
      </c>
      <c r="C812" s="561" t="str">
        <f t="shared" si="2052"/>
        <v>无心流·拔刀术流·蛭丸1</v>
      </c>
      <c r="D812" s="170" t="s">
        <v>516</v>
      </c>
      <c r="E812" s="641" t="s">
        <v>518</v>
      </c>
      <c r="F812" s="170" t="s">
        <v>1802</v>
      </c>
      <c r="G812" s="170">
        <f>VLOOKUP(E812,Sheet3!$C:$AP,40,0)*100+IF(A812=1,0,0)+IF(A812=2,1,0)+IF(A812=3,2,0)+IF(A812=4,3,0)</f>
        <v>110010400</v>
      </c>
      <c r="H812" s="170">
        <v>4</v>
      </c>
      <c r="I812" s="170">
        <v>1</v>
      </c>
      <c r="J812" s="170">
        <v>1</v>
      </c>
      <c r="K812" s="170"/>
      <c r="L812" s="170">
        <v>1</v>
      </c>
      <c r="M812" s="170">
        <v>3</v>
      </c>
      <c r="N812" s="170" t="s">
        <v>1268</v>
      </c>
      <c r="O812" s="170">
        <v>0</v>
      </c>
      <c r="P812" s="170">
        <v>-1</v>
      </c>
      <c r="Q812" s="561">
        <f>VLOOKUP(E812,Sheet3!$C:$AP,40,0)*10+IF(B812=1,0,0)+IF(B812=2,1,0)+IF(B812=3,2,0)+IF(B812=4,3,0)</f>
        <v>11001040</v>
      </c>
      <c r="R812" s="561" t="str">
        <f>IF(H812=3,",1","")</f>
        <v/>
      </c>
      <c r="S812" s="561" t="str">
        <f t="shared" si="2054"/>
        <v/>
      </c>
      <c r="T812" s="561" t="str">
        <f t="shared" si="2055"/>
        <v/>
      </c>
      <c r="U812" s="561" t="str">
        <f t="shared" si="2056"/>
        <v/>
      </c>
      <c r="V812" s="561" t="str">
        <f t="shared" si="2057"/>
        <v/>
      </c>
    </row>
    <row r="813" spans="1:22" x14ac:dyDescent="0.25">
      <c r="A813" s="561">
        <v>2</v>
      </c>
      <c r="B813" s="561">
        <v>1</v>
      </c>
      <c r="C813" s="561" t="str">
        <f t="shared" ref="C813" si="2092">D813&amp;E813&amp;A813</f>
        <v>无心流·拔刀术流·蛭丸2</v>
      </c>
      <c r="D813" s="170" t="s">
        <v>516</v>
      </c>
      <c r="E813" s="641" t="s">
        <v>518</v>
      </c>
      <c r="F813" s="170" t="s">
        <v>1803</v>
      </c>
      <c r="G813" s="170">
        <f>VLOOKUP(E813,Sheet3!$C:$AP,40,0)*100+IF(A813=1,0,0)+IF(A813=2,1,0)+IF(A813=3,2,0)+IF(A813=4,3,0)</f>
        <v>110010401</v>
      </c>
      <c r="H813" s="170">
        <v>3</v>
      </c>
      <c r="I813" s="170">
        <v>1</v>
      </c>
      <c r="J813" s="170" t="s">
        <v>1245</v>
      </c>
      <c r="K813" s="170" t="s">
        <v>1804</v>
      </c>
      <c r="L813" s="170">
        <v>2</v>
      </c>
      <c r="M813" s="170">
        <v>1</v>
      </c>
      <c r="N813" s="170" t="str">
        <f t="shared" si="2053"/>
        <v>11001040,1</v>
      </c>
      <c r="O813" s="170">
        <v>0</v>
      </c>
      <c r="P813" s="170">
        <v>-1</v>
      </c>
      <c r="Q813" s="561">
        <f>VLOOKUP(E813,Sheet3!$C:$AP,40,0)*10+IF(B813=1,0,0)+IF(B813=2,1,0)+IF(B813=3,2,0)+IF(B813=4,3,0)</f>
        <v>11001040</v>
      </c>
      <c r="R813" s="561" t="str">
        <f>IF(H813=3,",1","")</f>
        <v>,1</v>
      </c>
      <c r="S813" s="561" t="str">
        <f t="shared" ref="S813" si="2093">IF(AND(H813=2,I813=1,J813="hp",L813=1,M813=2),",-1","")</f>
        <v/>
      </c>
      <c r="T813" s="561" t="str">
        <f t="shared" ref="T813" si="2094">IF(AND(H813=2,I813=1,J813="hp",L813=1,M813=1),",(最大气血-hp)/最大气血*100","")</f>
        <v/>
      </c>
      <c r="U813" s="561" t="str">
        <f t="shared" ref="U813" si="2095">IF(AND(H813=2,I813=1,J813="hp,(hp/气血值)&lt;=0.2",L813=1,M813=3),"气血值*1006","")</f>
        <v/>
      </c>
      <c r="V813" s="561" t="str">
        <f t="shared" ref="V813" si="2096">IF(AND(H813=1,I813=0,J813=0,L813=1,M813=3),"-(hp*0.1)","")</f>
        <v/>
      </c>
    </row>
    <row r="814" spans="1:22" x14ac:dyDescent="0.25">
      <c r="A814" s="561">
        <v>1</v>
      </c>
      <c r="B814" s="561">
        <v>1</v>
      </c>
      <c r="C814" s="561" t="str">
        <f t="shared" ref="C814" si="2097">D814&amp;E814&amp;A814</f>
        <v>无心流·拔刀术流·烈1</v>
      </c>
      <c r="D814" s="170" t="s">
        <v>516</v>
      </c>
      <c r="E814" s="641" t="s">
        <v>519</v>
      </c>
      <c r="F814" s="170" t="s">
        <v>1805</v>
      </c>
      <c r="G814" s="170">
        <f>VLOOKUP(E814,Sheet3!$C:$AP,40,0)*100+IF(A814=1,0,0)+IF(A814=2,1,0)+IF(A814=3,2,0)+IF(A814=4,3,0)</f>
        <v>110010600</v>
      </c>
      <c r="H814" s="170">
        <v>3</v>
      </c>
      <c r="I814" s="170">
        <v>1</v>
      </c>
      <c r="J814" s="170" t="s">
        <v>1245</v>
      </c>
      <c r="K814" s="170" t="s">
        <v>1806</v>
      </c>
      <c r="L814" s="170">
        <v>1</v>
      </c>
      <c r="M814" s="170">
        <v>1</v>
      </c>
      <c r="N814" s="170" t="str">
        <f t="shared" ref="N814:N832" si="2098">Q814&amp;R814&amp;S814&amp;T814&amp;U814&amp;V814</f>
        <v>11001060,1</v>
      </c>
      <c r="O814" s="170">
        <v>0</v>
      </c>
      <c r="P814" s="170">
        <v>-1</v>
      </c>
      <c r="Q814" s="561">
        <f>VLOOKUP(E814,Sheet3!$C:$AP,40,0)*10+IF(B814=1,0,0)+IF(B814=2,1,0)+IF(B814=3,2,0)+IF(B814=4,3,0)</f>
        <v>11001060</v>
      </c>
      <c r="R814" s="561" t="str">
        <f>IF(H814=3,",1","")</f>
        <v>,1</v>
      </c>
      <c r="S814" s="561" t="str">
        <f t="shared" ref="S814" si="2099">IF(AND(H814=2,I814=1,J814="hp",L814=1,M814=2),",-1","")</f>
        <v/>
      </c>
      <c r="T814" s="561" t="str">
        <f t="shared" ref="T814" si="2100">IF(AND(H814=2,I814=1,J814="hp",L814=1,M814=1),",(最大气血-hp)/最大气血*100","")</f>
        <v/>
      </c>
      <c r="U814" s="561" t="str">
        <f t="shared" ref="U814" si="2101">IF(AND(H814=2,I814=1,J814="hp,(hp/气血值)&lt;=0.2",L814=1,M814=3),"气血值*1006","")</f>
        <v/>
      </c>
      <c r="V814" s="561" t="str">
        <f t="shared" ref="V814" si="2102">IF(AND(H814=1,I814=0,J814=0,L814=1,M814=3),"-(hp*0.1)","")</f>
        <v/>
      </c>
    </row>
    <row r="815" spans="1:22" x14ac:dyDescent="0.25">
      <c r="A815" s="561">
        <v>1</v>
      </c>
      <c r="B815" s="561">
        <v>1</v>
      </c>
      <c r="C815" s="561" t="str">
        <f t="shared" ref="C815" si="2103">D815&amp;E815&amp;A815</f>
        <v>无心流·拔刀术流·戮1</v>
      </c>
      <c r="D815" s="170" t="s">
        <v>516</v>
      </c>
      <c r="E815" s="641" t="s">
        <v>520</v>
      </c>
      <c r="F815" s="170" t="s">
        <v>1807</v>
      </c>
      <c r="G815" s="170">
        <f>VLOOKUP(E815,Sheet3!$C:$AP,40,0)*100+IF(A815=1,0,0)+IF(A815=2,1,0)+IF(A815=3,2,0)+IF(A815=4,3,0)</f>
        <v>110010700</v>
      </c>
      <c r="H815" s="170">
        <v>8</v>
      </c>
      <c r="I815" s="170">
        <v>1</v>
      </c>
      <c r="J815" s="170">
        <v>1100103</v>
      </c>
      <c r="K815" s="170" t="s">
        <v>1808</v>
      </c>
      <c r="L815" s="170">
        <v>1</v>
      </c>
      <c r="M815" s="170">
        <v>21</v>
      </c>
      <c r="N815" s="195" t="s">
        <v>1809</v>
      </c>
      <c r="O815" s="170">
        <v>0</v>
      </c>
      <c r="P815" s="170">
        <v>-1</v>
      </c>
      <c r="Q815" s="561">
        <f>VLOOKUP(E815,Sheet3!$C:$AP,40,0)*10+IF(B815=1,0,0)+IF(B815=2,1,0)+IF(B815=3,2,0)+IF(B815=4,3,0)</f>
        <v>11001070</v>
      </c>
      <c r="R815" s="561" t="str">
        <f>IF(H815=8,",1","")</f>
        <v>,1</v>
      </c>
      <c r="S815" s="561" t="str">
        <f t="shared" ref="S815" si="2104">IF(AND(H815=2,I815=1,J815="hp",L815=1,M815=2),",-1","")</f>
        <v/>
      </c>
      <c r="T815" s="561" t="str">
        <f t="shared" ref="T815" si="2105">IF(AND(H815=2,I815=1,J815="hp",L815=1,M815=1),",(最大气血-hp)/最大气血*100","")</f>
        <v/>
      </c>
      <c r="U815" s="561" t="str">
        <f t="shared" ref="U815" si="2106">IF(AND(H815=2,I815=1,J815="hp,(hp/气血值)&lt;=0.2",L815=1,M815=3),"气血值*1006","")</f>
        <v/>
      </c>
      <c r="V815" s="561" t="str">
        <f t="shared" ref="V815" si="2107">IF(AND(H815=1,I815=0,J815=0,L815=1,M815=3),"-(hp*0.1)","")</f>
        <v/>
      </c>
    </row>
    <row r="816" spans="1:22" x14ac:dyDescent="0.25">
      <c r="A816" s="561">
        <v>1</v>
      </c>
      <c r="B816" s="561">
        <v>1</v>
      </c>
      <c r="C816" s="561" t="str">
        <f t="shared" ref="C816:C862" si="2108">D816&amp;E816&amp;A816</f>
        <v>无心流·拔刀术流·凪1</v>
      </c>
      <c r="D816" s="170" t="s">
        <v>516</v>
      </c>
      <c r="E816" s="641" t="s">
        <v>521</v>
      </c>
      <c r="F816" s="170" t="s">
        <v>1810</v>
      </c>
      <c r="G816" s="170">
        <f>VLOOKUP(E816,Sheet3!$C:$AP,40,0)*100+IF(A816=1,0,0)+IF(A816=2,1,0)+IF(A816=3,2,0)+IF(A816=4,3,0)</f>
        <v>110010800</v>
      </c>
      <c r="H816" s="170">
        <v>8</v>
      </c>
      <c r="I816" s="170">
        <v>1</v>
      </c>
      <c r="J816" s="170">
        <v>1100101</v>
      </c>
      <c r="K816" s="170"/>
      <c r="L816" s="170">
        <v>1</v>
      </c>
      <c r="M816" s="170">
        <v>1</v>
      </c>
      <c r="N816" s="170" t="str">
        <f t="shared" si="2098"/>
        <v>11001080,1</v>
      </c>
      <c r="O816" s="170">
        <v>0</v>
      </c>
      <c r="P816" s="170">
        <v>-1</v>
      </c>
      <c r="Q816" s="561">
        <f>VLOOKUP(E816,Sheet3!$C:$AP,40,0)*10+IF(B816=1,0,0)+IF(B816=2,1,0)+IF(B816=3,2,0)+IF(B816=4,3,0)</f>
        <v>11001080</v>
      </c>
      <c r="R816" s="561" t="str">
        <f>IF(H816=8,",1","")</f>
        <v>,1</v>
      </c>
      <c r="S816" s="561" t="str">
        <f t="shared" ref="S816:S862" si="2109">IF(AND(H816=2,I816=1,J816="hp",L816=1,M816=2),",-1","")</f>
        <v/>
      </c>
      <c r="T816" s="561" t="str">
        <f t="shared" ref="T816:T862" si="2110">IF(AND(H816=2,I816=1,J816="hp",L816=1,M816=1),",(最大气血-hp)/最大气血*100","")</f>
        <v/>
      </c>
      <c r="U816" s="561" t="str">
        <f t="shared" ref="U816:U862" si="2111">IF(AND(H816=2,I816=1,J816="hp,(hp/气血值)&lt;=0.2",L816=1,M816=3),"气血值*1006","")</f>
        <v/>
      </c>
      <c r="V816" s="561" t="str">
        <f t="shared" ref="V816:V862" si="2112">IF(AND(H816=1,I816=0,J816=0,L816=1,M816=3),"-(hp*0.1)","")</f>
        <v/>
      </c>
    </row>
    <row r="817" spans="1:22" x14ac:dyDescent="0.25">
      <c r="A817" s="561">
        <v>1</v>
      </c>
      <c r="B817" s="561">
        <v>1</v>
      </c>
      <c r="C817" s="561" t="str">
        <f t="shared" si="2108"/>
        <v>无心流·拔刀术流·残心1</v>
      </c>
      <c r="D817" s="170" t="s">
        <v>516</v>
      </c>
      <c r="E817" s="641" t="s">
        <v>522</v>
      </c>
      <c r="F817" s="170" t="s">
        <v>1811</v>
      </c>
      <c r="G817" s="170">
        <f>VLOOKUP(E817,Sheet3!$C:$AP,40,0)*100+IF(A817=1,0,0)+IF(A817=2,1,0)+IF(A817=3,2,0)+IF(A817=4,3,0)</f>
        <v>110010900</v>
      </c>
      <c r="H817" s="170">
        <v>3</v>
      </c>
      <c r="I817" s="170">
        <v>1</v>
      </c>
      <c r="J817" s="170" t="s">
        <v>1165</v>
      </c>
      <c r="K817" s="170" t="s">
        <v>1812</v>
      </c>
      <c r="L817" s="170">
        <v>1</v>
      </c>
      <c r="M817" s="170">
        <v>1</v>
      </c>
      <c r="N817" s="170" t="str">
        <f t="shared" si="2098"/>
        <v>11001090,1</v>
      </c>
      <c r="O817" s="170">
        <v>0</v>
      </c>
      <c r="P817" s="170">
        <v>-1</v>
      </c>
      <c r="Q817" s="561">
        <f>VLOOKUP(E817,Sheet3!$C:$AP,40,0)*10+IF(B817=1,0,0)+IF(B817=2,1,0)+IF(B817=3,2,0)+IF(B817=4,3,0)</f>
        <v>11001090</v>
      </c>
      <c r="R817" s="561" t="str">
        <f>IF(H817=3,",1","")</f>
        <v>,1</v>
      </c>
      <c r="S817" s="561" t="str">
        <f t="shared" si="2109"/>
        <v/>
      </c>
      <c r="T817" s="561" t="str">
        <f t="shared" si="2110"/>
        <v/>
      </c>
      <c r="U817" s="561" t="str">
        <f t="shared" si="2111"/>
        <v/>
      </c>
      <c r="V817" s="561" t="str">
        <f t="shared" si="2112"/>
        <v/>
      </c>
    </row>
    <row r="818" spans="1:22" x14ac:dyDescent="0.25">
      <c r="A818" s="561">
        <v>1</v>
      </c>
      <c r="B818" s="561">
        <v>1</v>
      </c>
      <c r="C818" s="561" t="str">
        <f t="shared" si="2108"/>
        <v>无心流·拔刀术奥义·双竜冥1</v>
      </c>
      <c r="D818" s="170" t="s">
        <v>516</v>
      </c>
      <c r="E818" s="641" t="s">
        <v>523</v>
      </c>
      <c r="F818" s="170" t="s">
        <v>1807</v>
      </c>
      <c r="G818" s="170">
        <f>VLOOKUP(E818,Sheet3!$C:$AP,40,0)*100+IF(A818=1,0,0)+IF(A818=2,1,0)+IF(A818=3,2,0)+IF(A818=4,3,0)</f>
        <v>110011000</v>
      </c>
      <c r="H818" s="170">
        <v>3</v>
      </c>
      <c r="I818" s="170">
        <v>1</v>
      </c>
      <c r="J818" s="170" t="s">
        <v>1245</v>
      </c>
      <c r="K818" s="170" t="s">
        <v>1806</v>
      </c>
      <c r="L818" s="170">
        <v>1</v>
      </c>
      <c r="M818" s="170">
        <v>1</v>
      </c>
      <c r="N818" s="170" t="str">
        <f t="shared" si="2098"/>
        <v>11001100,1</v>
      </c>
      <c r="O818" s="170">
        <v>0</v>
      </c>
      <c r="P818" s="170">
        <v>-1</v>
      </c>
      <c r="Q818" s="561">
        <f>VLOOKUP(E818,Sheet3!$C:$AP,40,0)*10+IF(B818=1,0,0)+IF(B818=2,1,0)+IF(B818=3,2,0)+IF(B818=4,3,0)</f>
        <v>11001100</v>
      </c>
      <c r="R818" s="561" t="str">
        <f>IF(H818=3,",1","")</f>
        <v>,1</v>
      </c>
      <c r="S818" s="561" t="str">
        <f t="shared" si="2109"/>
        <v/>
      </c>
      <c r="T818" s="561" t="str">
        <f t="shared" si="2110"/>
        <v/>
      </c>
      <c r="U818" s="561" t="str">
        <f t="shared" si="2111"/>
        <v/>
      </c>
      <c r="V818" s="561" t="str">
        <f t="shared" si="2112"/>
        <v/>
      </c>
    </row>
    <row r="819" spans="1:22" x14ac:dyDescent="0.25">
      <c r="A819" s="561">
        <v>2</v>
      </c>
      <c r="B819" s="561">
        <v>2</v>
      </c>
      <c r="C819" s="561" t="str">
        <f t="shared" ref="C819:C820" si="2113">D819&amp;E819&amp;A819</f>
        <v>无心流·拔刀术奥义·双竜冥2</v>
      </c>
      <c r="D819" s="170" t="s">
        <v>516</v>
      </c>
      <c r="E819" s="641" t="s">
        <v>523</v>
      </c>
      <c r="F819" s="170" t="s">
        <v>1807</v>
      </c>
      <c r="G819" s="170">
        <f>VLOOKUP(E819,Sheet3!$C:$AP,40,0)*100+IF(A819=1,0,0)+IF(A819=2,1,0)+IF(A819=3,2,0)+IF(A819=4,3,0)</f>
        <v>110011001</v>
      </c>
      <c r="H819" s="170">
        <v>3</v>
      </c>
      <c r="I819" s="170">
        <v>1</v>
      </c>
      <c r="J819" s="170" t="s">
        <v>1152</v>
      </c>
      <c r="K819" s="170" t="s">
        <v>1806</v>
      </c>
      <c r="L819" s="170">
        <v>1</v>
      </c>
      <c r="M819" s="170">
        <v>1</v>
      </c>
      <c r="N819" s="170" t="str">
        <f t="shared" ref="N819:N820" si="2114">Q819&amp;R819&amp;S819&amp;T819&amp;U819&amp;V819</f>
        <v>11001101,1</v>
      </c>
      <c r="O819" s="170">
        <v>0</v>
      </c>
      <c r="P819" s="170">
        <v>-1</v>
      </c>
      <c r="Q819" s="561">
        <f>VLOOKUP(E819,Sheet3!$C:$AP,40,0)*10+IF(B819=1,0,0)+IF(B819=2,1,0)+IF(B819=3,2,0)+IF(B819=4,3,0)</f>
        <v>11001101</v>
      </c>
      <c r="R819" s="561" t="str">
        <f>IF(H819=3,",1","")</f>
        <v>,1</v>
      </c>
      <c r="S819" s="561" t="str">
        <f t="shared" ref="S819:S820" si="2115">IF(AND(H819=2,I819=1,J819="hp",L819=1,M819=2),",-1","")</f>
        <v/>
      </c>
      <c r="T819" s="561" t="str">
        <f t="shared" ref="T819:T820" si="2116">IF(AND(H819=2,I819=1,J819="hp",L819=1,M819=1),",(最大气血-hp)/最大气血*100","")</f>
        <v/>
      </c>
      <c r="U819" s="561" t="str">
        <f t="shared" ref="U819:U820" si="2117">IF(AND(H819=2,I819=1,J819="hp,(hp/气血值)&lt;=0.2",L819=1,M819=3),"气血值*1006","")</f>
        <v/>
      </c>
      <c r="V819" s="561" t="str">
        <f t="shared" ref="V819:V820" si="2118">IF(AND(H819=1,I819=0,J819=0,L819=1,M819=3),"-(hp*0.1)","")</f>
        <v/>
      </c>
    </row>
    <row r="820" spans="1:22" x14ac:dyDescent="0.25">
      <c r="A820" s="561">
        <v>3</v>
      </c>
      <c r="B820" s="561">
        <v>1</v>
      </c>
      <c r="C820" s="561" t="str">
        <f t="shared" si="2113"/>
        <v>无心流·拔刀术奥义·双竜冥3</v>
      </c>
      <c r="D820" s="170" t="s">
        <v>516</v>
      </c>
      <c r="E820" s="641" t="s">
        <v>523</v>
      </c>
      <c r="F820" s="170" t="s">
        <v>1807</v>
      </c>
      <c r="G820" s="170">
        <f>VLOOKUP(E820,Sheet3!$C:$AP,40,0)*100+IF(A820=1,0,0)+IF(A820=2,1,0)+IF(A820=3,2,0)+IF(A820=4,3,0)</f>
        <v>110011002</v>
      </c>
      <c r="H820" s="170">
        <v>3</v>
      </c>
      <c r="I820" s="170">
        <v>1</v>
      </c>
      <c r="J820" s="170" t="s">
        <v>1245</v>
      </c>
      <c r="K820" s="170" t="s">
        <v>1813</v>
      </c>
      <c r="L820" s="170">
        <v>1</v>
      </c>
      <c r="M820" s="170">
        <v>1</v>
      </c>
      <c r="N820" s="170" t="str">
        <f t="shared" si="2114"/>
        <v>11001100,1</v>
      </c>
      <c r="O820" s="170">
        <v>0</v>
      </c>
      <c r="P820" s="170">
        <v>-1</v>
      </c>
      <c r="Q820" s="561">
        <f>VLOOKUP(E820,Sheet3!$C:$AP,40,0)*10+IF(B820=1,0,0)+IF(B820=2,1,0)+IF(B820=3,2,0)+IF(B820=4,3,0)</f>
        <v>11001100</v>
      </c>
      <c r="R820" s="561" t="str">
        <f>IF(H820=3,",1","")</f>
        <v>,1</v>
      </c>
      <c r="S820" s="561" t="str">
        <f t="shared" si="2115"/>
        <v/>
      </c>
      <c r="T820" s="561" t="str">
        <f t="shared" si="2116"/>
        <v/>
      </c>
      <c r="U820" s="561" t="str">
        <f t="shared" si="2117"/>
        <v/>
      </c>
      <c r="V820" s="561" t="str">
        <f t="shared" si="2118"/>
        <v/>
      </c>
    </row>
    <row r="821" spans="1:22" x14ac:dyDescent="0.25">
      <c r="A821" s="561">
        <v>4</v>
      </c>
      <c r="B821" s="561">
        <v>2</v>
      </c>
      <c r="C821" s="561" t="str">
        <f t="shared" ref="C821:C823" si="2119">D821&amp;E821&amp;A821</f>
        <v>无心流·拔刀术奥义·双竜冥4</v>
      </c>
      <c r="D821" s="170" t="s">
        <v>516</v>
      </c>
      <c r="E821" s="641" t="s">
        <v>523</v>
      </c>
      <c r="F821" s="170" t="s">
        <v>1807</v>
      </c>
      <c r="G821" s="170">
        <f>VLOOKUP(E821,Sheet3!$C:$AP,40,0)*100+IF(A821=1,0,0)+IF(A821=2,1,0)+IF(A821=3,2,0)+IF(A821=4,3,0)</f>
        <v>110011003</v>
      </c>
      <c r="H821" s="170">
        <v>3</v>
      </c>
      <c r="I821" s="170">
        <v>1</v>
      </c>
      <c r="J821" s="170" t="s">
        <v>1152</v>
      </c>
      <c r="K821" s="170" t="s">
        <v>1813</v>
      </c>
      <c r="L821" s="170">
        <v>1</v>
      </c>
      <c r="M821" s="170">
        <v>1</v>
      </c>
      <c r="N821" s="170" t="str">
        <f t="shared" ref="N821:N823" si="2120">Q821&amp;R821&amp;S821&amp;T821&amp;U821&amp;V821</f>
        <v>11001101,1</v>
      </c>
      <c r="O821" s="170">
        <v>0</v>
      </c>
      <c r="P821" s="170">
        <v>-1</v>
      </c>
      <c r="Q821" s="561">
        <f>VLOOKUP(E821,Sheet3!$C:$AP,40,0)*10+IF(B821=1,0,0)+IF(B821=2,1,0)+IF(B821=3,2,0)+IF(B821=4,3,0)</f>
        <v>11001101</v>
      </c>
      <c r="R821" s="561" t="str">
        <f>IF(H821=3,",1","")</f>
        <v>,1</v>
      </c>
      <c r="S821" s="561" t="str">
        <f t="shared" ref="S821:S823" si="2121">IF(AND(H821=2,I821=1,J821="hp",L821=1,M821=2),",-1","")</f>
        <v/>
      </c>
      <c r="T821" s="561" t="str">
        <f t="shared" ref="T821:T823" si="2122">IF(AND(H821=2,I821=1,J821="hp",L821=1,M821=1),",(最大气血-hp)/最大气血*100","")</f>
        <v/>
      </c>
      <c r="U821" s="561" t="str">
        <f t="shared" ref="U821:U823" si="2123">IF(AND(H821=2,I821=1,J821="hp,(hp/气血值)&lt;=0.2",L821=1,M821=3),"气血值*1006","")</f>
        <v/>
      </c>
      <c r="V821" s="561" t="str">
        <f t="shared" ref="V821:V823" si="2124">IF(AND(H821=1,I821=0,J821=0,L821=1,M821=3),"-(hp*0.1)","")</f>
        <v/>
      </c>
    </row>
    <row r="822" spans="1:22" x14ac:dyDescent="0.25">
      <c r="A822" s="561">
        <v>1</v>
      </c>
      <c r="B822" s="561">
        <v>1</v>
      </c>
      <c r="C822" s="561" t="str">
        <f t="shared" si="2119"/>
        <v>无心流·拔刀术升1</v>
      </c>
      <c r="D822" s="665" t="str">
        <f>D821</f>
        <v>无心流·拔刀术</v>
      </c>
      <c r="E822" s="665" t="s">
        <v>524</v>
      </c>
      <c r="F822" s="665"/>
      <c r="G822" s="665">
        <f>VLOOKUP(E822,Sheet3!$C:$AP,40,0)*100+IF(A822=1,0,0)+IF(A822=2,1,0)+IF(A822=3,2,0)+IF(A822=4,3,0)</f>
        <v>110011100</v>
      </c>
      <c r="H822" s="665">
        <v>1</v>
      </c>
      <c r="I822" s="665">
        <v>0</v>
      </c>
      <c r="J822" s="665">
        <v>0</v>
      </c>
      <c r="K822" s="665"/>
      <c r="L822" s="665">
        <v>1</v>
      </c>
      <c r="M822" s="665">
        <v>1</v>
      </c>
      <c r="N822" s="665" t="str">
        <f t="shared" si="2120"/>
        <v>11001110,1</v>
      </c>
      <c r="O822" s="665">
        <v>0</v>
      </c>
      <c r="P822" s="665">
        <v>-1</v>
      </c>
      <c r="Q822" s="561">
        <f>VLOOKUP(E822,Sheet3!$C:$AP,40,0)*10+IF(B822=1,0,0)+IF(B822=2,1,0)+IF(B822=3,2,0)+IF(B822=4,3,0)</f>
        <v>11001110</v>
      </c>
      <c r="R822" s="561" t="str">
        <f t="shared" ref="R822" si="2125">IF(H822=1,",1","")</f>
        <v>,1</v>
      </c>
      <c r="S822" s="561" t="str">
        <f t="shared" si="2121"/>
        <v/>
      </c>
      <c r="T822" s="561" t="str">
        <f t="shared" si="2122"/>
        <v/>
      </c>
      <c r="U822" s="561" t="str">
        <f t="shared" si="2123"/>
        <v/>
      </c>
      <c r="V822" s="561" t="str">
        <f t="shared" si="2124"/>
        <v/>
      </c>
    </row>
    <row r="823" spans="1:22" x14ac:dyDescent="0.25">
      <c r="A823" s="561">
        <v>1</v>
      </c>
      <c r="B823" s="561">
        <v>1</v>
      </c>
      <c r="C823" s="561" t="str">
        <f t="shared" si="2119"/>
        <v>无心流·拔刀术奥义·瞬1</v>
      </c>
      <c r="D823" s="170" t="s">
        <v>516</v>
      </c>
      <c r="E823" s="641" t="s">
        <v>961</v>
      </c>
      <c r="F823" s="170" t="s">
        <v>1814</v>
      </c>
      <c r="G823" s="170">
        <f>VLOOKUP(E823,Sheet3!$C:$AP,40,0)*100+IF(A823=1,0,0)+IF(A823=2,1,0)+IF(A823=3,2,0)+IF(A823=4,3,0)</f>
        <v>110011200</v>
      </c>
      <c r="H823" s="170">
        <v>8</v>
      </c>
      <c r="I823" s="170">
        <v>1</v>
      </c>
      <c r="J823" s="170">
        <v>1100101</v>
      </c>
      <c r="K823" s="170"/>
      <c r="L823" s="170">
        <v>1</v>
      </c>
      <c r="M823" s="170">
        <v>1</v>
      </c>
      <c r="N823" s="170" t="str">
        <f t="shared" si="2120"/>
        <v>11001120,1</v>
      </c>
      <c r="O823" s="170">
        <v>0</v>
      </c>
      <c r="P823" s="170">
        <v>-1</v>
      </c>
      <c r="Q823" s="561">
        <f>VLOOKUP(E823,Sheet3!$C:$AP,40,0)*10+IF(B823=1,0,0)+IF(B823=2,1,0)+IF(B823=3,2,0)+IF(B823=4,3,0)</f>
        <v>11001120</v>
      </c>
      <c r="R823" s="561" t="str">
        <f>IF(H823=8,",1","")</f>
        <v>,1</v>
      </c>
      <c r="S823" s="561" t="str">
        <f t="shared" si="2121"/>
        <v/>
      </c>
      <c r="T823" s="561" t="str">
        <f t="shared" si="2122"/>
        <v/>
      </c>
      <c r="U823" s="561" t="str">
        <f t="shared" si="2123"/>
        <v/>
      </c>
      <c r="V823" s="561" t="str">
        <f t="shared" si="2124"/>
        <v/>
      </c>
    </row>
    <row r="824" spans="1:22" x14ac:dyDescent="0.25">
      <c r="A824" s="561">
        <v>1</v>
      </c>
      <c r="B824" s="561">
        <v>1</v>
      </c>
      <c r="C824" s="561" t="str">
        <f t="shared" ref="C824" si="2126">D824&amp;E824&amp;A824</f>
        <v>无心流·拔刀术奥义·战1</v>
      </c>
      <c r="D824" s="170" t="s">
        <v>516</v>
      </c>
      <c r="E824" s="641" t="s">
        <v>962</v>
      </c>
      <c r="F824" s="170" t="s">
        <v>1815</v>
      </c>
      <c r="G824" s="170">
        <f>VLOOKUP(E824,Sheet3!$C:$AP,40,0)*100+IF(A824=1,0,0)+IF(A824=2,1,0)+IF(A824=3,2,0)+IF(A824=4,3,0)</f>
        <v>110011300</v>
      </c>
      <c r="H824" s="170">
        <v>6</v>
      </c>
      <c r="I824" s="170">
        <v>1</v>
      </c>
      <c r="J824" s="170">
        <v>11001101</v>
      </c>
      <c r="K824" s="170"/>
      <c r="L824" s="170">
        <v>1</v>
      </c>
      <c r="M824" s="170">
        <v>1</v>
      </c>
      <c r="N824" s="170" t="str">
        <f t="shared" ref="N824" si="2127">Q824&amp;R824&amp;S824&amp;T824&amp;U824&amp;V824</f>
        <v>11001130,1</v>
      </c>
      <c r="O824" s="170">
        <v>0</v>
      </c>
      <c r="P824" s="170">
        <v>-1</v>
      </c>
      <c r="Q824" s="561">
        <f>VLOOKUP(E824,Sheet3!$C:$AP,40,0)*10+IF(B824=1,0,0)+IF(B824=2,1,0)+IF(B824=3,2,0)+IF(B824=4,3,0)</f>
        <v>11001130</v>
      </c>
      <c r="R824" s="561" t="str">
        <f>IF(H824=6,",1","")</f>
        <v>,1</v>
      </c>
      <c r="S824" s="561" t="str">
        <f t="shared" ref="S824" si="2128">IF(AND(H824=2,I824=1,J824="hp",L824=1,M824=2),",-1","")</f>
        <v/>
      </c>
      <c r="T824" s="561" t="str">
        <f t="shared" ref="T824" si="2129">IF(AND(H824=2,I824=1,J824="hp",L824=1,M824=1),",(最大气血-hp)/最大气血*100","")</f>
        <v/>
      </c>
      <c r="U824" s="561" t="str">
        <f t="shared" ref="U824" si="2130">IF(AND(H824=2,I824=1,J824="hp,(hp/气血值)&lt;=0.2",L824=1,M824=3),"气血值*1006","")</f>
        <v/>
      </c>
      <c r="V824" s="561" t="str">
        <f t="shared" ref="V824" si="2131">IF(AND(H824=1,I824=0,J824=0,L824=1,M824=3),"-(hp*0.1)","")</f>
        <v/>
      </c>
    </row>
    <row r="825" spans="1:22" x14ac:dyDescent="0.25">
      <c r="A825" s="561">
        <v>1</v>
      </c>
      <c r="B825" s="561">
        <v>1</v>
      </c>
      <c r="C825" s="561" t="str">
        <f t="shared" si="2108"/>
        <v>密剑·山中石响响泉1</v>
      </c>
      <c r="D825" s="32" t="s">
        <v>525</v>
      </c>
      <c r="E825" s="714" t="s">
        <v>526</v>
      </c>
      <c r="F825" s="32" t="s">
        <v>1816</v>
      </c>
      <c r="G825" s="32">
        <f>VLOOKUP(E825,Sheet3!$C:$AP,40,0)*100+IF(A825=1,0,0)+IF(A825=2,1,0)+IF(A825=3,2,0)+IF(A825=4,3,0)</f>
        <v>110020200</v>
      </c>
      <c r="H825" s="32">
        <v>8</v>
      </c>
      <c r="I825" s="32">
        <v>1</v>
      </c>
      <c r="J825" s="32">
        <v>1100201</v>
      </c>
      <c r="K825" s="32"/>
      <c r="L825" s="32">
        <v>1</v>
      </c>
      <c r="M825" s="32">
        <v>1</v>
      </c>
      <c r="N825" s="32" t="str">
        <f t="shared" si="2098"/>
        <v>11002020,1</v>
      </c>
      <c r="O825" s="32">
        <v>0</v>
      </c>
      <c r="P825" s="32">
        <v>-1</v>
      </c>
      <c r="Q825" s="561">
        <f>VLOOKUP(E825,Sheet3!$C:$AP,40,0)*10+IF(B825=1,0,0)+IF(B825=2,1,0)+IF(B825=3,2,0)+IF(B825=4,3,0)</f>
        <v>11002020</v>
      </c>
      <c r="R825" s="561" t="str">
        <f t="shared" ref="R825:R828" si="2132">IF(H825=8,",1","")</f>
        <v>,1</v>
      </c>
      <c r="S825" s="561" t="str">
        <f t="shared" si="2109"/>
        <v/>
      </c>
      <c r="T825" s="561" t="str">
        <f t="shared" si="2110"/>
        <v/>
      </c>
      <c r="U825" s="561" t="str">
        <f t="shared" si="2111"/>
        <v/>
      </c>
      <c r="V825" s="561" t="str">
        <f t="shared" si="2112"/>
        <v/>
      </c>
    </row>
    <row r="826" spans="1:22" x14ac:dyDescent="0.25">
      <c r="A826" s="561">
        <v>1</v>
      </c>
      <c r="B826" s="561">
        <v>1</v>
      </c>
      <c r="C826" s="561" t="str">
        <f t="shared" si="2108"/>
        <v>密剑·山中石响林纵1</v>
      </c>
      <c r="D826" s="32" t="s">
        <v>525</v>
      </c>
      <c r="E826" s="714" t="s">
        <v>527</v>
      </c>
      <c r="F826" s="32" t="s">
        <v>1817</v>
      </c>
      <c r="G826" s="32">
        <f>VLOOKUP(E826,Sheet3!$C:$AP,40,0)*100+IF(A826=1,0,0)+IF(A826=2,1,0)+IF(A826=3,2,0)+IF(A826=4,3,0)</f>
        <v>110020400</v>
      </c>
      <c r="H826" s="32">
        <v>8</v>
      </c>
      <c r="I826" s="32">
        <v>1</v>
      </c>
      <c r="J826" s="32">
        <v>1100203</v>
      </c>
      <c r="K826" s="32"/>
      <c r="L826" s="32">
        <v>1</v>
      </c>
      <c r="M826" s="32">
        <v>1</v>
      </c>
      <c r="N826" s="32" t="str">
        <f t="shared" si="2098"/>
        <v>11002040,1</v>
      </c>
      <c r="O826" s="32">
        <v>0</v>
      </c>
      <c r="P826" s="32">
        <v>-1</v>
      </c>
      <c r="Q826" s="561">
        <f>VLOOKUP(E826,Sheet3!$C:$AP,40,0)*10+IF(B826=1,0,0)+IF(B826=2,1,0)+IF(B826=3,2,0)+IF(B826=4,3,0)</f>
        <v>11002040</v>
      </c>
      <c r="R826" s="561" t="str">
        <f t="shared" si="2132"/>
        <v>,1</v>
      </c>
      <c r="S826" s="561" t="str">
        <f t="shared" si="2109"/>
        <v/>
      </c>
      <c r="T826" s="561" t="str">
        <f t="shared" si="2110"/>
        <v/>
      </c>
      <c r="U826" s="561" t="str">
        <f t="shared" si="2111"/>
        <v/>
      </c>
      <c r="V826" s="561" t="str">
        <f t="shared" si="2112"/>
        <v/>
      </c>
    </row>
    <row r="827" spans="1:22" x14ac:dyDescent="0.25">
      <c r="A827" s="561">
        <v>1</v>
      </c>
      <c r="B827" s="561">
        <v>1</v>
      </c>
      <c r="C827" s="561" t="str">
        <f t="shared" si="2108"/>
        <v>密剑·山中石响残心1</v>
      </c>
      <c r="D827" s="32" t="s">
        <v>525</v>
      </c>
      <c r="E827" s="714" t="s">
        <v>528</v>
      </c>
      <c r="F827" s="32" t="s">
        <v>1818</v>
      </c>
      <c r="G827" s="32">
        <f>VLOOKUP(E827,Sheet3!$C:$AP,40,0)*100+IF(A827=1,0,0)+IF(A827=2,1,0)+IF(A827=3,2,0)+IF(A827=4,3,0)</f>
        <v>110020600</v>
      </c>
      <c r="H827" s="32">
        <v>8</v>
      </c>
      <c r="I827" s="32">
        <v>1</v>
      </c>
      <c r="J827" s="32">
        <v>1100205</v>
      </c>
      <c r="K827" s="32"/>
      <c r="L827" s="32">
        <v>1</v>
      </c>
      <c r="M827" s="32">
        <v>1</v>
      </c>
      <c r="N827" s="32" t="str">
        <f t="shared" si="2098"/>
        <v>11002060,1</v>
      </c>
      <c r="O827" s="32">
        <v>0</v>
      </c>
      <c r="P827" s="32">
        <v>-1</v>
      </c>
      <c r="Q827" s="561">
        <f>VLOOKUP(E827,Sheet3!$C:$AP,40,0)*10+IF(B827=1,0,0)+IF(B827=2,1,0)+IF(B827=3,2,0)+IF(B827=4,3,0)</f>
        <v>11002060</v>
      </c>
      <c r="R827" s="561" t="str">
        <f t="shared" si="2132"/>
        <v>,1</v>
      </c>
      <c r="S827" s="561" t="str">
        <f t="shared" si="2109"/>
        <v/>
      </c>
      <c r="T827" s="561" t="str">
        <f t="shared" si="2110"/>
        <v/>
      </c>
      <c r="U827" s="561" t="str">
        <f t="shared" si="2111"/>
        <v/>
      </c>
      <c r="V827" s="561" t="str">
        <f t="shared" si="2112"/>
        <v/>
      </c>
    </row>
    <row r="828" spans="1:22" x14ac:dyDescent="0.25">
      <c r="A828" s="561">
        <v>1</v>
      </c>
      <c r="B828" s="561">
        <v>1</v>
      </c>
      <c r="C828" s="561" t="str">
        <f t="shared" si="2108"/>
        <v>密剑·山中石响逆袈1</v>
      </c>
      <c r="D828" s="32" t="s">
        <v>525</v>
      </c>
      <c r="E828" s="32" t="s">
        <v>529</v>
      </c>
      <c r="F828" s="32" t="s">
        <v>1819</v>
      </c>
      <c r="G828" s="32">
        <f>VLOOKUP(E828,Sheet3!$C:$AP,40,0)*100+IF(A828=1,0,0)+IF(A828=2,1,0)+IF(A828=3,2,0)+IF(A828=4,3,0)</f>
        <v>110020700</v>
      </c>
      <c r="H828" s="32">
        <v>8</v>
      </c>
      <c r="I828" s="32">
        <v>1</v>
      </c>
      <c r="J828" s="32">
        <v>1100205</v>
      </c>
      <c r="K828" s="32"/>
      <c r="L828" s="32">
        <v>1</v>
      </c>
      <c r="M828" s="32">
        <v>1</v>
      </c>
      <c r="N828" s="32" t="str">
        <f t="shared" si="2098"/>
        <v>11002070,1</v>
      </c>
      <c r="O828" s="32">
        <v>0</v>
      </c>
      <c r="P828" s="32">
        <v>-1</v>
      </c>
      <c r="Q828" s="561">
        <f>VLOOKUP(E828,Sheet3!$C:$AP,40,0)*10+IF(B828=1,0,0)+IF(B828=2,1,0)+IF(B828=3,2,0)+IF(B828=4,3,0)</f>
        <v>11002070</v>
      </c>
      <c r="R828" s="561" t="str">
        <f t="shared" si="2132"/>
        <v>,1</v>
      </c>
      <c r="S828" s="561" t="str">
        <f t="shared" si="2109"/>
        <v/>
      </c>
      <c r="T828" s="561" t="str">
        <f t="shared" si="2110"/>
        <v/>
      </c>
      <c r="U828" s="561" t="str">
        <f t="shared" si="2111"/>
        <v/>
      </c>
      <c r="V828" s="561" t="str">
        <f t="shared" si="2112"/>
        <v/>
      </c>
    </row>
    <row r="829" spans="1:22" x14ac:dyDescent="0.25">
      <c r="A829" s="561">
        <v>1</v>
      </c>
      <c r="B829" s="561">
        <v>1</v>
      </c>
      <c r="C829" s="561" t="str">
        <f t="shared" ref="C829" si="2133">D829&amp;E829&amp;A829</f>
        <v>密剑·山中石响怀石1</v>
      </c>
      <c r="D829" s="32" t="s">
        <v>525</v>
      </c>
      <c r="E829" s="714" t="s">
        <v>530</v>
      </c>
      <c r="F829" s="32" t="s">
        <v>1168</v>
      </c>
      <c r="G829" s="32">
        <f>VLOOKUP(E829,Sheet3!$C:$AP,40,0)*100+IF(A829=1,0,0)+IF(A829=2,1,0)+IF(A829=3,2,0)+IF(A829=4,3,0)</f>
        <v>110020800</v>
      </c>
      <c r="H829" s="32">
        <v>2</v>
      </c>
      <c r="I829" s="32">
        <v>1</v>
      </c>
      <c r="J829" s="32" t="s">
        <v>1294</v>
      </c>
      <c r="K829" s="32"/>
      <c r="L829" s="32">
        <v>1</v>
      </c>
      <c r="M829" s="32">
        <v>2</v>
      </c>
      <c r="N829" s="32" t="str">
        <f t="shared" ref="N829" si="2134">Q829&amp;R829&amp;S829&amp;T829&amp;U829&amp;V829</f>
        <v>11002080,1</v>
      </c>
      <c r="O829" s="32">
        <v>0</v>
      </c>
      <c r="P829" s="32">
        <v>-1</v>
      </c>
      <c r="Q829" s="561">
        <f>VLOOKUP(E829,Sheet3!$C:$AP,40,0)*10+IF(B829=1,0,0)+IF(B829=2,1,0)+IF(B829=3,2,0)+IF(B829=4,3,0)</f>
        <v>11002080</v>
      </c>
      <c r="R829" s="561" t="str">
        <f>IF(H829=2,",1","")</f>
        <v>,1</v>
      </c>
      <c r="S829" s="561" t="str">
        <f t="shared" ref="S829" si="2135">IF(AND(H829=2,I829=1,J829="hp",L829=1,M829=2),",-1","")</f>
        <v/>
      </c>
      <c r="T829" s="561" t="str">
        <f t="shared" ref="T829" si="2136">IF(AND(H829=2,I829=1,J829="hp",L829=1,M829=1),",(最大气血-hp)/最大气血*100","")</f>
        <v/>
      </c>
      <c r="U829" s="561" t="str">
        <f t="shared" ref="U829" si="2137">IF(AND(H829=2,I829=1,J829="hp,(hp/气血值)&lt;=0.2",L829=1,M829=3),"气血值*1006","")</f>
        <v/>
      </c>
      <c r="V829" s="561" t="str">
        <f t="shared" ref="V829" si="2138">IF(AND(H829=1,I829=0,J829=0,L829=1,M829=3),"-(hp*0.1)","")</f>
        <v/>
      </c>
    </row>
    <row r="830" spans="1:22" x14ac:dyDescent="0.25">
      <c r="A830" s="561">
        <v>2</v>
      </c>
      <c r="B830" s="561">
        <v>1</v>
      </c>
      <c r="C830" s="561" t="str">
        <f t="shared" si="2108"/>
        <v>密剑·山中石响怀石2</v>
      </c>
      <c r="D830" s="32" t="s">
        <v>525</v>
      </c>
      <c r="E830" s="714" t="s">
        <v>530</v>
      </c>
      <c r="F830" s="32" t="s">
        <v>1820</v>
      </c>
      <c r="G830" s="32">
        <f>VLOOKUP(E830,Sheet3!$C:$AP,40,0)*100+IF(A830=1,0,0)+IF(A830=2,1,0)+IF(A830=3,2,0)+IF(A830=4,3,0)</f>
        <v>110020801</v>
      </c>
      <c r="H830" s="32">
        <v>2</v>
      </c>
      <c r="I830" s="32">
        <v>1</v>
      </c>
      <c r="J830" s="32" t="s">
        <v>1178</v>
      </c>
      <c r="K830" s="32"/>
      <c r="L830" s="32">
        <v>1</v>
      </c>
      <c r="M830" s="32">
        <v>25</v>
      </c>
      <c r="N830" s="32" t="str">
        <f t="shared" si="2098"/>
        <v>11002080,1</v>
      </c>
      <c r="O830" s="32">
        <v>0</v>
      </c>
      <c r="P830" s="32">
        <v>-1</v>
      </c>
      <c r="Q830" s="561">
        <f>VLOOKUP(E830,Sheet3!$C:$AP,40,0)*10+IF(B830=1,0,0)+IF(B830=2,1,0)+IF(B830=3,2,0)+IF(B830=4,3,0)</f>
        <v>11002080</v>
      </c>
      <c r="R830" s="561" t="str">
        <f>IF(H830=2,",1","")</f>
        <v>,1</v>
      </c>
      <c r="S830" s="561" t="str">
        <f t="shared" si="2109"/>
        <v/>
      </c>
      <c r="T830" s="561" t="str">
        <f t="shared" si="2110"/>
        <v/>
      </c>
      <c r="U830" s="561" t="str">
        <f t="shared" si="2111"/>
        <v/>
      </c>
      <c r="V830" s="561" t="str">
        <f t="shared" si="2112"/>
        <v/>
      </c>
    </row>
    <row r="831" spans="1:22" s="556" customFormat="1" x14ac:dyDescent="0.25">
      <c r="A831" s="561">
        <v>3</v>
      </c>
      <c r="B831" s="561">
        <v>2</v>
      </c>
      <c r="C831" s="561" t="str">
        <f t="shared" si="2108"/>
        <v>密剑·山中石响怀石3</v>
      </c>
      <c r="D831" s="32" t="s">
        <v>525</v>
      </c>
      <c r="E831" s="714" t="s">
        <v>530</v>
      </c>
      <c r="F831" s="32" t="s">
        <v>1168</v>
      </c>
      <c r="G831" s="32">
        <f>VLOOKUP(E831,Sheet3!$C:$AP,40,0)*100+IF(A831=1,0,0)+IF(A831=2,1,0)+IF(A831=3,2,0)+IF(A831=4,3,0)</f>
        <v>110020802</v>
      </c>
      <c r="H831" s="32">
        <v>1</v>
      </c>
      <c r="I831" s="32">
        <v>0</v>
      </c>
      <c r="J831" s="32">
        <v>0</v>
      </c>
      <c r="K831" s="32"/>
      <c r="L831" s="32">
        <v>1</v>
      </c>
      <c r="M831" s="32">
        <v>2</v>
      </c>
      <c r="N831" s="32" t="str">
        <f t="shared" si="2098"/>
        <v>11002081,1</v>
      </c>
      <c r="O831" s="32">
        <v>0</v>
      </c>
      <c r="P831" s="32">
        <v>-1</v>
      </c>
      <c r="Q831" s="573">
        <f>VLOOKUP(E831,Sheet3!$C:$AP,40,0)*10+IF(B831=1,0,0)+IF(B831=2,1,0)+IF(B831=3,2,0)+IF(B831=4,3,0)</f>
        <v>11002081</v>
      </c>
      <c r="R831" s="573" t="s">
        <v>1180</v>
      </c>
      <c r="S831" s="696" t="s">
        <v>574</v>
      </c>
      <c r="T831" s="588" t="s">
        <v>574</v>
      </c>
      <c r="U831" s="696"/>
      <c r="V831" s="696" t="str">
        <f t="shared" si="2112"/>
        <v/>
      </c>
    </row>
    <row r="832" spans="1:22" s="556" customFormat="1" x14ac:dyDescent="0.25">
      <c r="A832" s="561">
        <v>4</v>
      </c>
      <c r="B832" s="561">
        <v>3</v>
      </c>
      <c r="C832" s="561" t="str">
        <f t="shared" si="2108"/>
        <v>密剑·山中石响怀石4</v>
      </c>
      <c r="D832" s="32" t="s">
        <v>525</v>
      </c>
      <c r="E832" s="714" t="s">
        <v>530</v>
      </c>
      <c r="F832" s="32" t="s">
        <v>1163</v>
      </c>
      <c r="G832" s="32">
        <f>VLOOKUP(E832,Sheet3!$C:$AP,40,0)*100+IF(A832=1,0,0)+IF(A832=2,1,0)+IF(A832=3,2,0)+IF(A832=4,3,0)</f>
        <v>110020803</v>
      </c>
      <c r="H832" s="32">
        <v>1</v>
      </c>
      <c r="I832" s="32">
        <v>0</v>
      </c>
      <c r="J832" s="32">
        <v>0</v>
      </c>
      <c r="K832" s="32"/>
      <c r="L832" s="32">
        <v>1</v>
      </c>
      <c r="M832" s="32">
        <v>1</v>
      </c>
      <c r="N832" s="32" t="str">
        <f t="shared" si="2098"/>
        <v>11002082,1</v>
      </c>
      <c r="O832" s="32">
        <v>0</v>
      </c>
      <c r="P832" s="32">
        <v>-1</v>
      </c>
      <c r="Q832" s="573">
        <f>VLOOKUP(E832,Sheet3!$C:$AP,40,0)*10+IF(B832=1,0,0)+IF(B832=2,1,0)+IF(B832=3,2,0)+IF(B832=4,3,0)</f>
        <v>11002082</v>
      </c>
      <c r="R832" s="573" t="s">
        <v>1180</v>
      </c>
      <c r="S832" s="696" t="s">
        <v>574</v>
      </c>
      <c r="T832" s="588" t="s">
        <v>574</v>
      </c>
      <c r="U832" s="696"/>
      <c r="V832" s="696" t="str">
        <f t="shared" si="2112"/>
        <v/>
      </c>
    </row>
    <row r="833" spans="1:22" x14ac:dyDescent="0.25">
      <c r="A833" s="561">
        <v>1</v>
      </c>
      <c r="B833" s="561">
        <v>1</v>
      </c>
      <c r="C833" s="561" t="str">
        <f t="shared" ref="C833" si="2139">D833&amp;E833&amp;A833</f>
        <v>密剑·山中石响密·枯寂1</v>
      </c>
      <c r="D833" s="32" t="s">
        <v>525</v>
      </c>
      <c r="E833" s="714" t="s">
        <v>531</v>
      </c>
      <c r="F833" s="32" t="s">
        <v>1821</v>
      </c>
      <c r="G833" s="333">
        <f>VLOOKUP(E833,Sheet3!$C:$AP,40,0)*100+IF(A833=1,0,0)+IF(A833=2,1,0)+IF(A833=3,2,0)+IF(A833=4,3,0)</f>
        <v>110020900</v>
      </c>
      <c r="H833" s="32">
        <v>8</v>
      </c>
      <c r="I833" s="32">
        <v>1</v>
      </c>
      <c r="J833" s="32">
        <v>1100205</v>
      </c>
      <c r="K833" s="32"/>
      <c r="L833" s="32">
        <v>1</v>
      </c>
      <c r="M833" s="32">
        <v>1</v>
      </c>
      <c r="N833" s="32" t="str">
        <f t="shared" ref="N833:N839" si="2140">Q833&amp;R833&amp;S833&amp;T833&amp;U833&amp;V833</f>
        <v>11002090,1</v>
      </c>
      <c r="O833" s="32">
        <v>0</v>
      </c>
      <c r="P833" s="32">
        <v>-1</v>
      </c>
      <c r="Q833" s="561">
        <f>VLOOKUP(E833,Sheet3!$C:$AP,40,0)*10+IF(B833=1,0,0)+IF(B833=2,1,0)+IF(B833=3,2,0)+IF(B833=4,3,0)</f>
        <v>11002090</v>
      </c>
      <c r="R833" s="561" t="str">
        <f t="shared" ref="R833" si="2141">IF(H833=8,",1","")</f>
        <v>,1</v>
      </c>
      <c r="S833" s="561" t="str">
        <f t="shared" ref="S833" si="2142">IF(AND(H833=2,I833=1,J833="hp",L833=1,M833=2),",-1","")</f>
        <v/>
      </c>
      <c r="T833" s="561" t="str">
        <f t="shared" ref="T833" si="2143">IF(AND(H833=2,I833=1,J833="hp",L833=1,M833=1),",(最大气血-hp)/最大气血*100","")</f>
        <v/>
      </c>
      <c r="U833" s="561" t="str">
        <f t="shared" ref="U833" si="2144">IF(AND(H833=2,I833=1,J833="hp,(hp/气血值)&lt;=0.2",L833=1,M833=3),"气血值*1006","")</f>
        <v/>
      </c>
      <c r="V833" s="561" t="str">
        <f t="shared" ref="V833" si="2145">IF(AND(H833=1,I833=0,J833=0,L833=1,M833=3),"-(hp*0.1)","")</f>
        <v/>
      </c>
    </row>
    <row r="834" spans="1:22" x14ac:dyDescent="0.25">
      <c r="A834" s="561">
        <v>1</v>
      </c>
      <c r="B834" s="561">
        <v>1</v>
      </c>
      <c r="C834" s="561" t="str">
        <f t="shared" si="2108"/>
        <v>密剑·山中石响密·神鬼1</v>
      </c>
      <c r="D834" s="32" t="s">
        <v>525</v>
      </c>
      <c r="E834" s="714" t="s">
        <v>532</v>
      </c>
      <c r="F834" s="32" t="s">
        <v>1822</v>
      </c>
      <c r="G834" s="32">
        <f>VLOOKUP(E834,Sheet3!$C:$AP,40,0)*100+IF(A834=1,0,0)+IF(A834=2,1,0)+IF(A834=3,2,0)+IF(A834=4,3,0)</f>
        <v>110021000</v>
      </c>
      <c r="H834" s="32">
        <v>1</v>
      </c>
      <c r="I834" s="32">
        <v>0</v>
      </c>
      <c r="J834" s="32">
        <v>0</v>
      </c>
      <c r="K834" s="32"/>
      <c r="L834" s="32">
        <v>1</v>
      </c>
      <c r="M834" s="32">
        <v>1</v>
      </c>
      <c r="N834" s="32" t="str">
        <f t="shared" si="2140"/>
        <v>11002100,1</v>
      </c>
      <c r="O834" s="32">
        <v>0</v>
      </c>
      <c r="P834" s="32">
        <v>-1</v>
      </c>
      <c r="Q834" s="573">
        <f>VLOOKUP(E834,Sheet3!$C:$AP,40,0)*10+IF(B834=1,0,0)+IF(B834=2,1,0)+IF(B834=3,2,0)+IF(B834=4,3,0)</f>
        <v>11002100</v>
      </c>
      <c r="R834" s="573" t="s">
        <v>1180</v>
      </c>
      <c r="S834" s="561" t="str">
        <f t="shared" si="2109"/>
        <v/>
      </c>
      <c r="T834" s="561" t="str">
        <f t="shared" si="2110"/>
        <v/>
      </c>
      <c r="U834" s="561" t="str">
        <f t="shared" si="2111"/>
        <v/>
      </c>
      <c r="V834" s="561" t="str">
        <f t="shared" si="2112"/>
        <v/>
      </c>
    </row>
    <row r="835" spans="1:22" x14ac:dyDescent="0.25">
      <c r="A835" s="561">
        <v>1</v>
      </c>
      <c r="B835" s="561">
        <v>1</v>
      </c>
      <c r="C835" s="561" t="str">
        <f t="shared" si="2108"/>
        <v>密剑·山中石响斗1</v>
      </c>
      <c r="D835" s="665" t="str">
        <f>D834</f>
        <v>密剑·山中石响</v>
      </c>
      <c r="E835" s="665" t="s">
        <v>533</v>
      </c>
      <c r="F835" s="665"/>
      <c r="G835" s="665">
        <f>VLOOKUP(E835,Sheet3!$C:$AP,40,0)*100+IF(A835=1,0,0)+IF(A835=2,1,0)+IF(A835=3,2,0)+IF(A835=4,3,0)</f>
        <v>110021100</v>
      </c>
      <c r="H835" s="665">
        <v>1</v>
      </c>
      <c r="I835" s="665">
        <v>0</v>
      </c>
      <c r="J835" s="665">
        <v>0</v>
      </c>
      <c r="K835" s="665"/>
      <c r="L835" s="665">
        <v>1</v>
      </c>
      <c r="M835" s="665">
        <v>1</v>
      </c>
      <c r="N835" s="665" t="str">
        <f t="shared" si="2140"/>
        <v>11002110,1</v>
      </c>
      <c r="O835" s="665">
        <v>0</v>
      </c>
      <c r="P835" s="665">
        <v>-1</v>
      </c>
      <c r="Q835" s="561">
        <f>VLOOKUP(E835,Sheet3!$C:$AP,40,0)*10+IF(B835=1,0,0)+IF(B835=2,1,0)+IF(B835=3,2,0)+IF(B835=4,3,0)</f>
        <v>11002110</v>
      </c>
      <c r="R835" s="561" t="str">
        <f t="shared" ref="R835" si="2146">IF(H835=1,",1","")</f>
        <v>,1</v>
      </c>
      <c r="S835" s="561" t="str">
        <f t="shared" si="2109"/>
        <v/>
      </c>
      <c r="T835" s="561" t="str">
        <f t="shared" si="2110"/>
        <v/>
      </c>
      <c r="U835" s="561" t="str">
        <f t="shared" si="2111"/>
        <v/>
      </c>
      <c r="V835" s="561" t="str">
        <f t="shared" si="2112"/>
        <v/>
      </c>
    </row>
    <row r="836" spans="1:22" x14ac:dyDescent="0.25">
      <c r="A836" s="561">
        <v>1</v>
      </c>
      <c r="B836" s="561">
        <v>1</v>
      </c>
      <c r="C836" s="561" t="str">
        <f t="shared" ref="C836:C850" si="2147">D836&amp;E836&amp;A836</f>
        <v>密剑·山中石响摧1</v>
      </c>
      <c r="D836" s="32" t="s">
        <v>525</v>
      </c>
      <c r="E836" s="714" t="s">
        <v>963</v>
      </c>
      <c r="F836" s="32" t="s">
        <v>1823</v>
      </c>
      <c r="G836" s="32">
        <f>VLOOKUP(E836,Sheet3!$C:$AP,40,0)*100+IF(A836=1,0,0)+IF(A836=2,1,0)+IF(A836=3,2,0)+IF(A836=4,3,0)</f>
        <v>110021200</v>
      </c>
      <c r="H836" s="32">
        <v>8</v>
      </c>
      <c r="I836" s="32">
        <v>1</v>
      </c>
      <c r="J836" s="32">
        <v>1100201</v>
      </c>
      <c r="K836" s="32"/>
      <c r="L836" s="32">
        <v>1</v>
      </c>
      <c r="M836" s="32">
        <v>1</v>
      </c>
      <c r="N836" s="32" t="str">
        <f t="shared" si="2140"/>
        <v>11002120,1</v>
      </c>
      <c r="O836" s="32">
        <v>0</v>
      </c>
      <c r="P836" s="32">
        <v>-1</v>
      </c>
      <c r="Q836" s="561">
        <f>VLOOKUP(E836,Sheet3!$C:$AP,40,0)*10+IF(B836=1,0,0)+IF(B836=2,1,0)+IF(B836=3,2,0)+IF(B836=4,3,0)</f>
        <v>11002120</v>
      </c>
      <c r="R836" s="561" t="str">
        <f t="shared" ref="R836" si="2148">IF(H836=8,",1","")</f>
        <v>,1</v>
      </c>
      <c r="S836" s="561" t="str">
        <f t="shared" ref="S836:S850" si="2149">IF(AND(H836=2,I836=1,J836="hp",L836=1,M836=2),",-1","")</f>
        <v/>
      </c>
      <c r="T836" s="561" t="str">
        <f t="shared" ref="T836:T850" si="2150">IF(AND(H836=2,I836=1,J836="hp",L836=1,M836=1),",(最大气血-hp)/最大气血*100","")</f>
        <v/>
      </c>
      <c r="U836" s="561" t="str">
        <f t="shared" ref="U836:U850" si="2151">IF(AND(H836=2,I836=1,J836="hp,(hp/气血值)&lt;=0.2",L836=1,M836=3),"气血值*1006","")</f>
        <v/>
      </c>
      <c r="V836" s="561" t="str">
        <f t="shared" ref="V836:V850" si="2152">IF(AND(H836=1,I836=0,J836=0,L836=1,M836=3),"-(hp*0.1)","")</f>
        <v/>
      </c>
    </row>
    <row r="837" spans="1:22" x14ac:dyDescent="0.25">
      <c r="A837" s="561">
        <v>1</v>
      </c>
      <c r="B837" s="561">
        <v>1</v>
      </c>
      <c r="C837" s="561" t="str">
        <f t="shared" si="2147"/>
        <v>密剑·山中石响响水清泉流1</v>
      </c>
      <c r="D837" s="32" t="s">
        <v>525</v>
      </c>
      <c r="E837" s="722" t="s">
        <v>964</v>
      </c>
      <c r="F837" s="654" t="s">
        <v>1824</v>
      </c>
      <c r="G837" s="654">
        <f>VLOOKUP(E837,Sheet3!$C:$AP,40,0)*100+IF(A837=1,0,0)+IF(A837=2,1,0)+IF(A837=3,2,0)+IF(A837=4,3,0)</f>
        <v>110021300</v>
      </c>
      <c r="H837" s="654">
        <v>6</v>
      </c>
      <c r="I837" s="654">
        <v>1</v>
      </c>
      <c r="J837" s="654">
        <v>11002020</v>
      </c>
      <c r="K837" s="654"/>
      <c r="L837" s="654">
        <v>3</v>
      </c>
      <c r="M837" s="654">
        <v>1</v>
      </c>
      <c r="N837" s="654" t="str">
        <f t="shared" si="2140"/>
        <v>11002130,1</v>
      </c>
      <c r="O837" s="654">
        <v>0</v>
      </c>
      <c r="P837" s="654">
        <v>-1</v>
      </c>
      <c r="Q837" s="561">
        <f>VLOOKUP(E837,Sheet3!$C:$AP,40,0)*10+IF(B837=1,0,0)+IF(B837=2,1,0)+IF(B837=3,2,0)+IF(B837=4,3,0)</f>
        <v>11002130</v>
      </c>
      <c r="R837" s="561" t="str">
        <f>IF(H837=6,",1","")</f>
        <v>,1</v>
      </c>
      <c r="S837" s="561" t="str">
        <f t="shared" si="2149"/>
        <v/>
      </c>
      <c r="T837" s="561" t="str">
        <f t="shared" si="2150"/>
        <v/>
      </c>
      <c r="U837" s="561" t="str">
        <f t="shared" si="2151"/>
        <v/>
      </c>
      <c r="V837" s="561" t="str">
        <f t="shared" si="2152"/>
        <v/>
      </c>
    </row>
    <row r="838" spans="1:22" x14ac:dyDescent="0.25">
      <c r="A838" s="561">
        <v>1</v>
      </c>
      <c r="B838" s="561">
        <v>1</v>
      </c>
      <c r="C838" s="561" t="str">
        <f t="shared" si="2147"/>
        <v>弑流··伐剑取士道初1</v>
      </c>
      <c r="D838" s="431" t="s">
        <v>1087</v>
      </c>
      <c r="E838" s="641" t="s">
        <v>1089</v>
      </c>
      <c r="F838" s="170" t="s">
        <v>1825</v>
      </c>
      <c r="G838" s="170">
        <f>VLOOKUP(E838,Sheet3!$C:$AP,40,0)*100+IF(A838=1,0,0)+IF(A838=2,1,0)+IF(A838=3,2,0)+IF(A838=4,3,0)</f>
        <v>110030200</v>
      </c>
      <c r="H838" s="170">
        <v>1</v>
      </c>
      <c r="I838" s="170">
        <v>0</v>
      </c>
      <c r="J838" s="170"/>
      <c r="K838" s="170"/>
      <c r="L838" s="170">
        <v>1</v>
      </c>
      <c r="M838" s="170">
        <v>1</v>
      </c>
      <c r="N838" s="170" t="str">
        <f t="shared" si="2140"/>
        <v>11003020,1</v>
      </c>
      <c r="O838" s="170">
        <v>0</v>
      </c>
      <c r="P838" s="170">
        <v>-1</v>
      </c>
      <c r="Q838" s="561">
        <f>VLOOKUP(E838,Sheet3!$C:$AP,40,0)*10+IF(B838=1,0,0)+IF(B838=2,1,0)+IF(B838=3,2,0)+IF(B838=4,3,0)</f>
        <v>11003020</v>
      </c>
      <c r="R838" s="561" t="str">
        <f>IF(H838=1,",1","")</f>
        <v>,1</v>
      </c>
      <c r="S838" s="561" t="str">
        <f t="shared" si="2149"/>
        <v/>
      </c>
      <c r="T838" s="561" t="str">
        <f t="shared" si="2150"/>
        <v/>
      </c>
      <c r="U838" s="561" t="str">
        <f t="shared" si="2151"/>
        <v/>
      </c>
      <c r="V838" s="561" t="str">
        <f t="shared" si="2152"/>
        <v/>
      </c>
    </row>
    <row r="839" spans="1:22" x14ac:dyDescent="0.25">
      <c r="A839" s="561">
        <v>1</v>
      </c>
      <c r="B839" s="561">
        <v>1</v>
      </c>
      <c r="C839" s="561" t="str">
        <f t="shared" si="2147"/>
        <v>弑流··伐剑取转取刃1</v>
      </c>
      <c r="D839" s="170" t="s">
        <v>1087</v>
      </c>
      <c r="E839" s="641" t="s">
        <v>1091</v>
      </c>
      <c r="F839" s="170" t="s">
        <v>1826</v>
      </c>
      <c r="G839" s="170">
        <f>VLOOKUP(E839,Sheet3!$C:$AP,40,0)*100+IF(A839=1,0,0)+IF(A839=2,1,0)+IF(A839=3,2,0)+IF(A839=4,3,0)</f>
        <v>110030400</v>
      </c>
      <c r="H839" s="170">
        <v>5</v>
      </c>
      <c r="I839" s="170">
        <v>1</v>
      </c>
      <c r="J839" s="170">
        <v>0</v>
      </c>
      <c r="K839" s="170"/>
      <c r="L839" s="170">
        <v>1</v>
      </c>
      <c r="M839" s="170">
        <v>1</v>
      </c>
      <c r="N839" s="170" t="str">
        <f t="shared" si="2140"/>
        <v>11003040,1</v>
      </c>
      <c r="O839" s="170">
        <v>0</v>
      </c>
      <c r="P839" s="170">
        <v>-1</v>
      </c>
      <c r="Q839" s="561">
        <f>VLOOKUP(E839,Sheet3!$C:$AP,40,0)*10+IF(B839=1,0,0)+IF(B839=2,1,0)+IF(B839=3,2,0)+IF(B839=4,3,0)</f>
        <v>11003040</v>
      </c>
      <c r="R839" s="561" t="str">
        <f>IF(H839=5,",1","")</f>
        <v>,1</v>
      </c>
      <c r="S839" s="561" t="str">
        <f t="shared" si="2149"/>
        <v/>
      </c>
      <c r="T839" s="561" t="str">
        <f t="shared" si="2150"/>
        <v/>
      </c>
      <c r="U839" s="561" t="str">
        <f t="shared" si="2151"/>
        <v/>
      </c>
      <c r="V839" s="561" t="str">
        <f t="shared" si="2152"/>
        <v/>
      </c>
    </row>
    <row r="840" spans="1:22" x14ac:dyDescent="0.25">
      <c r="A840" s="561">
        <v>1</v>
      </c>
      <c r="B840" s="561">
        <v>1</v>
      </c>
      <c r="C840" s="561" t="str">
        <f t="shared" si="2147"/>
        <v>弑流··伐剑取影伐步1</v>
      </c>
      <c r="D840" s="170" t="s">
        <v>1087</v>
      </c>
      <c r="E840" s="241" t="s">
        <v>1093</v>
      </c>
      <c r="F840" s="170" t="s">
        <v>1827</v>
      </c>
      <c r="G840" s="170">
        <f>VLOOKUP(E840,Sheet3!$C:$AP,40,0)*100+IF(A840=1,0,0)+IF(A840=2,1,0)+IF(A840=3,2,0)+IF(A840=4,3,0)</f>
        <v>110030600</v>
      </c>
      <c r="H840" s="170">
        <v>1</v>
      </c>
      <c r="I840" s="170">
        <v>0</v>
      </c>
      <c r="J840" s="170"/>
      <c r="K840" s="170"/>
      <c r="L840" s="170">
        <v>3</v>
      </c>
      <c r="M840" s="170">
        <v>1</v>
      </c>
      <c r="N840" s="170" t="str">
        <f t="shared" ref="N840:N841" si="2153">Q840&amp;R840&amp;S840&amp;T840&amp;U840&amp;V840</f>
        <v>11003060,1</v>
      </c>
      <c r="O840" s="170">
        <v>0</v>
      </c>
      <c r="P840" s="170">
        <v>-1</v>
      </c>
      <c r="Q840" s="561">
        <f>VLOOKUP(E840,Sheet3!$C:$AP,40,0)*10+IF(B840=1,0,0)+IF(B840=2,1,0)+IF(B840=3,2,0)+IF(B840=4,3,0)</f>
        <v>11003060</v>
      </c>
      <c r="R840" s="561" t="str">
        <f>IF(H840=1,",1","")</f>
        <v>,1</v>
      </c>
      <c r="S840" s="561" t="str">
        <f t="shared" si="2149"/>
        <v/>
      </c>
      <c r="T840" s="561" t="str">
        <f t="shared" si="2150"/>
        <v/>
      </c>
      <c r="U840" s="561" t="str">
        <f t="shared" si="2151"/>
        <v/>
      </c>
      <c r="V840" s="561" t="str">
        <f t="shared" si="2152"/>
        <v/>
      </c>
    </row>
    <row r="841" spans="1:22" x14ac:dyDescent="0.25">
      <c r="A841" s="561">
        <v>1</v>
      </c>
      <c r="B841" s="561">
        <v>1</v>
      </c>
      <c r="C841" s="561" t="str">
        <f t="shared" si="2147"/>
        <v>弑流··伐剑取流结营1</v>
      </c>
      <c r="D841" s="432" t="s">
        <v>1087</v>
      </c>
      <c r="E841" s="241" t="s">
        <v>1094</v>
      </c>
      <c r="F841" s="170" t="s">
        <v>1828</v>
      </c>
      <c r="G841" s="170">
        <f>VLOOKUP(E841,Sheet3!$C:$AP,40,0)*100+IF(A841=1,0,0)+IF(A841=2,1,0)+IF(A841=3,2,0)+IF(A841=4,3,0)</f>
        <v>110030700</v>
      </c>
      <c r="H841" s="170">
        <v>1</v>
      </c>
      <c r="I841" s="170">
        <v>0</v>
      </c>
      <c r="J841" s="170"/>
      <c r="K841" s="170"/>
      <c r="L841" s="170">
        <v>3</v>
      </c>
      <c r="M841" s="170">
        <v>1</v>
      </c>
      <c r="N841" s="170" t="str">
        <f t="shared" si="2153"/>
        <v>11003070,1</v>
      </c>
      <c r="O841" s="170">
        <v>0</v>
      </c>
      <c r="P841" s="170">
        <v>-1</v>
      </c>
      <c r="Q841" s="561">
        <f>VLOOKUP(E841,Sheet3!$C:$AP,40,0)*10+IF(B841=1,0,0)+IF(B841=2,1,0)+IF(B841=3,2,0)+IF(B841=4,3,0)</f>
        <v>11003070</v>
      </c>
      <c r="R841" s="561" t="str">
        <f>IF(H841=1,",1","")</f>
        <v>,1</v>
      </c>
      <c r="S841" s="561" t="str">
        <f t="shared" si="2149"/>
        <v/>
      </c>
      <c r="T841" s="561" t="str">
        <f t="shared" si="2150"/>
        <v/>
      </c>
      <c r="U841" s="561" t="str">
        <f t="shared" si="2151"/>
        <v/>
      </c>
      <c r="V841" s="561" t="str">
        <f t="shared" si="2152"/>
        <v/>
      </c>
    </row>
    <row r="842" spans="1:22" x14ac:dyDescent="0.25">
      <c r="A842" s="561">
        <v>2</v>
      </c>
      <c r="B842" s="561">
        <v>2</v>
      </c>
      <c r="C842" s="561" t="str">
        <f t="shared" ref="C842" si="2154">D842&amp;E842&amp;A842</f>
        <v>弑流··伐剑取流结营2</v>
      </c>
      <c r="D842" s="432" t="s">
        <v>1087</v>
      </c>
      <c r="E842" s="241" t="s">
        <v>1094</v>
      </c>
      <c r="F842" s="431" t="s">
        <v>1829</v>
      </c>
      <c r="G842" s="170">
        <f>VLOOKUP(E842,Sheet3!$C:$AP,40,0)*100+IF(A842=1,0,0)+IF(A842=2,1,0)+IF(A842=3,2,0)+IF(A842=4,3,0)</f>
        <v>110030701</v>
      </c>
      <c r="H842" s="170">
        <v>1</v>
      </c>
      <c r="I842" s="170">
        <v>0</v>
      </c>
      <c r="J842" s="170"/>
      <c r="K842" s="170"/>
      <c r="L842" s="170">
        <v>1</v>
      </c>
      <c r="M842" s="170">
        <v>1</v>
      </c>
      <c r="N842" s="170" t="str">
        <f t="shared" ref="N842" si="2155">Q842&amp;R842&amp;S842&amp;T842&amp;U842&amp;V842</f>
        <v>11003071,1</v>
      </c>
      <c r="O842" s="170">
        <v>0</v>
      </c>
      <c r="P842" s="170">
        <v>-1</v>
      </c>
      <c r="Q842" s="561">
        <f>VLOOKUP(E842,Sheet3!$C:$AP,40,0)*10+IF(B842=1,0,0)+IF(B842=2,1,0)+IF(B842=3,2,0)+IF(B842=4,3,0)</f>
        <v>11003071</v>
      </c>
      <c r="R842" s="561" t="str">
        <f>IF(H842=1,",1","")</f>
        <v>,1</v>
      </c>
      <c r="S842" s="561" t="str">
        <f t="shared" ref="S842" si="2156">IF(AND(H842=2,I842=1,J842="hp",L842=1,M842=2),",-1","")</f>
        <v/>
      </c>
      <c r="T842" s="561" t="str">
        <f t="shared" ref="T842" si="2157">IF(AND(H842=2,I842=1,J842="hp",L842=1,M842=1),",(最大气血-hp)/最大气血*100","")</f>
        <v/>
      </c>
      <c r="U842" s="561" t="str">
        <f t="shared" ref="U842" si="2158">IF(AND(H842=2,I842=1,J842="hp,(hp/气血值)&lt;=0.2",L842=1,M842=3),"气血值*1006","")</f>
        <v/>
      </c>
      <c r="V842" s="561" t="str">
        <f t="shared" ref="V842" si="2159">IF(AND(H842=1,I842=0,J842=0,L842=1,M842=3),"-(hp*0.1)","")</f>
        <v/>
      </c>
    </row>
    <row r="843" spans="1:22" x14ac:dyDescent="0.25">
      <c r="A843" s="561">
        <v>1</v>
      </c>
      <c r="B843" s="561">
        <v>1</v>
      </c>
      <c r="C843" s="561" t="str">
        <f t="shared" si="2147"/>
        <v>弑流··伐剑取非空繁花1</v>
      </c>
      <c r="D843" s="170" t="s">
        <v>1087</v>
      </c>
      <c r="E843" s="241" t="s">
        <v>1095</v>
      </c>
      <c r="F843" s="170" t="s">
        <v>1830</v>
      </c>
      <c r="G843" s="170">
        <f>VLOOKUP(E843,Sheet3!$C:$AP,40,0)*100+IF(A843=1,0,0)+IF(A843=2,1,0)+IF(A843=3,2,0)+IF(A843=4,3,0)</f>
        <v>110030800</v>
      </c>
      <c r="H843" s="170">
        <v>1</v>
      </c>
      <c r="I843" s="170">
        <v>0</v>
      </c>
      <c r="J843" s="170"/>
      <c r="K843" s="170"/>
      <c r="L843" s="170">
        <v>3</v>
      </c>
      <c r="M843" s="170">
        <v>1</v>
      </c>
      <c r="N843" s="170" t="str">
        <f t="shared" ref="N843:N844" si="2160">Q843&amp;R843&amp;S843&amp;T843&amp;U843&amp;V843</f>
        <v>11003080,1</v>
      </c>
      <c r="O843" s="170">
        <v>0</v>
      </c>
      <c r="P843" s="170">
        <v>-1</v>
      </c>
      <c r="Q843" s="561">
        <f>VLOOKUP(E843,Sheet3!$C:$AP,40,0)*10+IF(B843=1,0,0)+IF(B843=2,1,0)+IF(B843=3,2,0)+IF(B843=4,3,0)</f>
        <v>11003080</v>
      </c>
      <c r="R843" s="561" t="str">
        <f>IF(H843=1,",1","")</f>
        <v>,1</v>
      </c>
      <c r="S843" s="561" t="str">
        <f t="shared" si="2149"/>
        <v/>
      </c>
      <c r="T843" s="561" t="str">
        <f t="shared" si="2150"/>
        <v/>
      </c>
      <c r="U843" s="561" t="str">
        <f t="shared" si="2151"/>
        <v/>
      </c>
      <c r="V843" s="561" t="str">
        <f t="shared" si="2152"/>
        <v/>
      </c>
    </row>
    <row r="844" spans="1:22" x14ac:dyDescent="0.25">
      <c r="A844" s="561">
        <v>1</v>
      </c>
      <c r="B844" s="561">
        <v>1</v>
      </c>
      <c r="C844" s="561" t="str">
        <f t="shared" ref="C844" si="2161">D844&amp;E844&amp;A844</f>
        <v>弑流··伐剑取秘枯骨1</v>
      </c>
      <c r="D844" s="170" t="s">
        <v>1087</v>
      </c>
      <c r="E844" s="241" t="s">
        <v>1096</v>
      </c>
      <c r="F844" s="431" t="s">
        <v>1168</v>
      </c>
      <c r="G844" s="170">
        <f>VLOOKUP(E844,Sheet3!$C:$AP,40,0)*100+IF(A844=1,0,0)+IF(A844=2,1,0)+IF(A844=3,2,0)+IF(A844=4,3,0)</f>
        <v>110030900</v>
      </c>
      <c r="H844" s="170">
        <v>2</v>
      </c>
      <c r="I844" s="170">
        <v>1</v>
      </c>
      <c r="J844" s="170" t="s">
        <v>1169</v>
      </c>
      <c r="K844" s="170"/>
      <c r="L844" s="170">
        <v>1</v>
      </c>
      <c r="M844" s="170">
        <v>2</v>
      </c>
      <c r="N844" s="170" t="str">
        <f t="shared" si="2160"/>
        <v>11003090,-1</v>
      </c>
      <c r="O844" s="170">
        <v>0</v>
      </c>
      <c r="P844" s="170">
        <v>-1</v>
      </c>
      <c r="Q844" s="561">
        <f>VLOOKUP(E844,Sheet3!$C:$AP,40,0)*10+IF(B844=1,0,0)+IF(B844=2,1,0)+IF(B844=3,2,0)+IF(B844=4,3,0)</f>
        <v>11003090</v>
      </c>
      <c r="R844" s="561"/>
      <c r="S844" s="561" t="str">
        <f t="shared" ref="S844" si="2162">IF(AND(H844=2,I844=1,J844="hp",L844=1,M844=2),",-1","")</f>
        <v>,-1</v>
      </c>
      <c r="T844" s="561" t="str">
        <f t="shared" ref="T844" si="2163">IF(AND(H844=2,I844=1,J844="hp",L844=1,M844=1),",(最大气血-hp)/最大气血*100","")</f>
        <v/>
      </c>
      <c r="U844" s="561" t="str">
        <f t="shared" ref="U844" si="2164">IF(AND(H844=2,I844=1,J844="hp,(hp/气血值)&lt;=0.2",L844=1,M844=3),"气血值*1006","")</f>
        <v/>
      </c>
      <c r="V844" s="561" t="str">
        <f t="shared" ref="V844" si="2165">IF(AND(H844=1,I844=0,J844=0,L844=1,M844=3),"-(hp*0.1)","")</f>
        <v/>
      </c>
    </row>
    <row r="845" spans="1:22" x14ac:dyDescent="0.25">
      <c r="A845" s="561">
        <v>2</v>
      </c>
      <c r="B845" s="561">
        <v>1</v>
      </c>
      <c r="C845" s="561" t="str">
        <f t="shared" si="2147"/>
        <v>弑流··伐剑取秘枯骨2</v>
      </c>
      <c r="D845" s="170" t="s">
        <v>1087</v>
      </c>
      <c r="E845" s="241" t="s">
        <v>1096</v>
      </c>
      <c r="F845" s="170" t="s">
        <v>1831</v>
      </c>
      <c r="G845" s="170">
        <f>VLOOKUP(E845,Sheet3!$C:$AP,40,0)*100+IF(A845=1,0,0)+IF(A845=2,1,0)+IF(A845=3,2,0)+IF(A845=4,3,0)</f>
        <v>110030901</v>
      </c>
      <c r="H845" s="170">
        <v>2</v>
      </c>
      <c r="I845" s="170">
        <v>1</v>
      </c>
      <c r="J845" s="170" t="s">
        <v>1169</v>
      </c>
      <c r="K845" s="170"/>
      <c r="L845" s="170">
        <v>1</v>
      </c>
      <c r="M845" s="170">
        <v>1</v>
      </c>
      <c r="N845" s="170" t="str">
        <f t="shared" ref="N845:N851" si="2166">Q845&amp;R845&amp;S845&amp;T845&amp;U845&amp;V845</f>
        <v>11003090,(最大气血-hp)/最大气血*100</v>
      </c>
      <c r="O845" s="170">
        <v>0</v>
      </c>
      <c r="P845" s="170">
        <v>-1</v>
      </c>
      <c r="Q845" s="561">
        <f>VLOOKUP(E845,Sheet3!$C:$AP,40,0)*10+IF(B845=1,0,0)+IF(B845=2,1,0)+IF(B845=3,2,0)+IF(B845=4,3,0)</f>
        <v>11003090</v>
      </c>
      <c r="R845" s="561"/>
      <c r="S845" s="561" t="str">
        <f t="shared" si="2149"/>
        <v/>
      </c>
      <c r="T845" s="561" t="str">
        <f t="shared" si="2150"/>
        <v>,(最大气血-hp)/最大气血*100</v>
      </c>
      <c r="U845" s="561" t="str">
        <f t="shared" si="2151"/>
        <v/>
      </c>
      <c r="V845" s="561" t="str">
        <f t="shared" si="2152"/>
        <v/>
      </c>
    </row>
    <row r="846" spans="1:22" x14ac:dyDescent="0.25">
      <c r="A846" s="561">
        <v>1</v>
      </c>
      <c r="B846" s="561">
        <v>1</v>
      </c>
      <c r="C846" s="561" t="str">
        <f t="shared" ref="C846" si="2167">D846&amp;E846&amp;A846</f>
        <v>弑流··伐剑取夜叉鬼1</v>
      </c>
      <c r="D846" s="170" t="s">
        <v>1087</v>
      </c>
      <c r="E846" s="241" t="s">
        <v>1097</v>
      </c>
      <c r="F846" s="431" t="s">
        <v>1168</v>
      </c>
      <c r="G846" s="170">
        <f>VLOOKUP(E846,Sheet3!$C:$AP,40,0)*100+IF(A846=1,0,0)+IF(A846=2,1,0)+IF(A846=3,2,0)+IF(A846=4,3,0)</f>
        <v>110031000</v>
      </c>
      <c r="H846" s="170">
        <v>2</v>
      </c>
      <c r="I846" s="170">
        <v>1</v>
      </c>
      <c r="J846" s="170" t="s">
        <v>1169</v>
      </c>
      <c r="K846" s="170"/>
      <c r="L846" s="170">
        <v>1</v>
      </c>
      <c r="M846" s="170">
        <v>2</v>
      </c>
      <c r="N846" s="170" t="str">
        <f t="shared" ref="N846" si="2168">Q846&amp;R846&amp;S846&amp;T846&amp;U846&amp;V846</f>
        <v>11003100,-1</v>
      </c>
      <c r="O846" s="170">
        <v>0</v>
      </c>
      <c r="P846" s="170">
        <v>-1</v>
      </c>
      <c r="Q846" s="561">
        <f>VLOOKUP(E846,Sheet3!$C:$AP,40,0)*10+IF(B846=1,0,0)+IF(B846=2,1,0)+IF(B846=3,2,0)+IF(B846=4,3,0)</f>
        <v>11003100</v>
      </c>
      <c r="R846" s="561"/>
      <c r="S846" s="561" t="str">
        <f t="shared" ref="S846" si="2169">IF(AND(H846=2,I846=1,J846="hp",L846=1,M846=2),",-1","")</f>
        <v>,-1</v>
      </c>
      <c r="T846" s="561" t="str">
        <f t="shared" ref="T846" si="2170">IF(AND(H846=2,I846=1,J846="hp",L846=1,M846=1),",(最大气血-hp)/最大气血*100","")</f>
        <v/>
      </c>
      <c r="U846" s="561" t="str">
        <f t="shared" ref="U846" si="2171">IF(AND(H846=2,I846=1,J846="hp,(hp/气血值)&lt;=0.2",L846=1,M846=3),"气血值*1006","")</f>
        <v/>
      </c>
      <c r="V846" s="561" t="str">
        <f t="shared" ref="V846" si="2172">IF(AND(H846=1,I846=0,J846=0,L846=1,M846=3),"-(hp*0.1)","")</f>
        <v/>
      </c>
    </row>
    <row r="847" spans="1:22" x14ac:dyDescent="0.25">
      <c r="A847" s="561">
        <v>2</v>
      </c>
      <c r="B847" s="561">
        <v>1</v>
      </c>
      <c r="C847" s="561" t="str">
        <f t="shared" si="2147"/>
        <v>弑流··伐剑取夜叉鬼2</v>
      </c>
      <c r="D847" s="170" t="s">
        <v>1087</v>
      </c>
      <c r="E847" s="241" t="s">
        <v>1097</v>
      </c>
      <c r="F847" s="431" t="s">
        <v>1832</v>
      </c>
      <c r="G847" s="170">
        <f>VLOOKUP(E847,Sheet3!$C:$AP,40,0)*100+IF(A847=1,0,0)+IF(A847=2,1,0)+IF(A847=3,2,0)+IF(A847=4,3,0)</f>
        <v>110031001</v>
      </c>
      <c r="H847" s="170">
        <v>2</v>
      </c>
      <c r="I847" s="170">
        <v>1</v>
      </c>
      <c r="J847" s="170" t="s">
        <v>1169</v>
      </c>
      <c r="K847" s="170"/>
      <c r="L847" s="170">
        <v>1</v>
      </c>
      <c r="M847" s="170">
        <v>1</v>
      </c>
      <c r="N847" s="170" t="str">
        <f t="shared" si="2166"/>
        <v>11003100,(最大气血-hp)/最大气血*100</v>
      </c>
      <c r="O847" s="170">
        <v>0</v>
      </c>
      <c r="P847" s="170">
        <v>-1</v>
      </c>
      <c r="Q847" s="561">
        <f>VLOOKUP(E847,Sheet3!$C:$AP,40,0)*10+IF(B847=1,0,0)+IF(B847=2,1,0)+IF(B847=3,2,0)+IF(B847=4,3,0)</f>
        <v>11003100</v>
      </c>
      <c r="R847" s="561"/>
      <c r="S847" s="561" t="str">
        <f t="shared" si="2149"/>
        <v/>
      </c>
      <c r="T847" s="561" t="str">
        <f t="shared" si="2150"/>
        <v>,(最大气血-hp)/最大气血*100</v>
      </c>
      <c r="U847" s="561" t="str">
        <f t="shared" si="2151"/>
        <v/>
      </c>
      <c r="V847" s="561" t="str">
        <f t="shared" si="2152"/>
        <v/>
      </c>
    </row>
    <row r="848" spans="1:22" x14ac:dyDescent="0.25">
      <c r="A848" s="561">
        <v>1</v>
      </c>
      <c r="B848" s="561">
        <v>1</v>
      </c>
      <c r="C848" s="561" t="str">
        <f t="shared" si="2147"/>
        <v>弑流··伐剑取拟修罗1</v>
      </c>
      <c r="D848" s="170" t="s">
        <v>1087</v>
      </c>
      <c r="E848" s="641" t="s">
        <v>1098</v>
      </c>
      <c r="F848" s="170" t="s">
        <v>1768</v>
      </c>
      <c r="G848" s="170">
        <f>VLOOKUP(E848,Sheet3!$C:$AP,40,0)*100+IF(A848=1,0,0)+IF(A848=2,1,0)+IF(A848=3,2,0)+IF(A848=4,3,0)</f>
        <v>110031100</v>
      </c>
      <c r="H848" s="170">
        <v>1</v>
      </c>
      <c r="I848" s="170">
        <v>0</v>
      </c>
      <c r="J848" s="170"/>
      <c r="K848" s="170"/>
      <c r="L848" s="170">
        <v>1</v>
      </c>
      <c r="M848" s="170">
        <v>1</v>
      </c>
      <c r="N848" s="170" t="str">
        <f t="shared" si="2166"/>
        <v>11003110,1</v>
      </c>
      <c r="O848" s="170">
        <v>0</v>
      </c>
      <c r="P848" s="170">
        <v>-1</v>
      </c>
      <c r="Q848" s="561">
        <f>VLOOKUP(E848,Sheet3!$C:$AP,40,0)*10+IF(B848=1,0,0)+IF(B848=2,1,0)+IF(B848=3,2,0)+IF(B848=4,3,0)</f>
        <v>11003110</v>
      </c>
      <c r="R848" s="561" t="str">
        <f>IF(H848=1,",1","")</f>
        <v>,1</v>
      </c>
      <c r="S848" s="561" t="str">
        <f t="shared" si="2149"/>
        <v/>
      </c>
      <c r="T848" s="561" t="str">
        <f t="shared" si="2150"/>
        <v/>
      </c>
      <c r="U848" s="561" t="str">
        <f t="shared" si="2151"/>
        <v/>
      </c>
      <c r="V848" s="561" t="str">
        <f t="shared" si="2152"/>
        <v/>
      </c>
    </row>
    <row r="849" spans="1:22" x14ac:dyDescent="0.25">
      <c r="A849" s="561">
        <v>1</v>
      </c>
      <c r="B849" s="561">
        <v>1</v>
      </c>
      <c r="C849" s="561" t="str">
        <f t="shared" si="2147"/>
        <v>弑流··伐剑取空天鬼1</v>
      </c>
      <c r="D849" s="170" t="s">
        <v>1087</v>
      </c>
      <c r="E849" s="641" t="s">
        <v>1099</v>
      </c>
      <c r="F849" s="170" t="s">
        <v>1833</v>
      </c>
      <c r="G849" s="170">
        <f>VLOOKUP(E849,Sheet3!$C:$AP,40,0)*100+IF(A849=1,0,0)+IF(A849=2,1,0)+IF(A849=3,2,0)+IF(A849=4,3,0)</f>
        <v>110031200</v>
      </c>
      <c r="H849" s="170">
        <v>1</v>
      </c>
      <c r="I849" s="170">
        <v>0</v>
      </c>
      <c r="J849" s="170"/>
      <c r="K849" s="170"/>
      <c r="L849" s="170">
        <v>1</v>
      </c>
      <c r="M849" s="170">
        <v>1</v>
      </c>
      <c r="N849" s="170" t="str">
        <f t="shared" si="2166"/>
        <v>11003120,1</v>
      </c>
      <c r="O849" s="170">
        <v>0</v>
      </c>
      <c r="P849" s="170">
        <v>-1</v>
      </c>
      <c r="Q849" s="561">
        <f>VLOOKUP(E849,Sheet3!$C:$AP,40,0)*10+IF(B849=1,0,0)+IF(B849=2,1,0)+IF(B849=3,2,0)+IF(B849=4,3,0)</f>
        <v>11003120</v>
      </c>
      <c r="R849" s="561" t="str">
        <f>IF(H849=1,",1","")</f>
        <v>,1</v>
      </c>
      <c r="S849" s="561" t="str">
        <f t="shared" si="2149"/>
        <v/>
      </c>
      <c r="T849" s="561" t="str">
        <f t="shared" si="2150"/>
        <v/>
      </c>
      <c r="U849" s="561" t="str">
        <f t="shared" si="2151"/>
        <v/>
      </c>
      <c r="V849" s="561" t="str">
        <f t="shared" si="2152"/>
        <v/>
      </c>
    </row>
    <row r="850" spans="1:22" x14ac:dyDescent="0.25">
      <c r="A850" s="561">
        <v>1</v>
      </c>
      <c r="B850" s="561">
        <v>1</v>
      </c>
      <c r="C850" s="561" t="str">
        <f t="shared" si="2147"/>
        <v>弑流··伐剑取弑血饮1</v>
      </c>
      <c r="D850" s="170" t="s">
        <v>1087</v>
      </c>
      <c r="E850" s="641" t="s">
        <v>1100</v>
      </c>
      <c r="F850" s="170" t="s">
        <v>1834</v>
      </c>
      <c r="G850" s="170">
        <f>VLOOKUP(E850,Sheet3!$C:$AP,40,0)*100+IF(A850=1,0,0)+IF(A850=2,1,0)+IF(A850=3,2,0)+IF(A850=4,3,0)</f>
        <v>110031300</v>
      </c>
      <c r="H850" s="170">
        <v>1</v>
      </c>
      <c r="I850" s="170">
        <v>0</v>
      </c>
      <c r="J850" s="170"/>
      <c r="K850" s="170"/>
      <c r="L850" s="170">
        <v>1</v>
      </c>
      <c r="M850" s="170">
        <v>1</v>
      </c>
      <c r="N850" s="170" t="str">
        <f t="shared" si="2166"/>
        <v>11003130,1</v>
      </c>
      <c r="O850" s="170">
        <v>0</v>
      </c>
      <c r="P850" s="170">
        <v>-1</v>
      </c>
      <c r="Q850" s="561">
        <f>VLOOKUP(E850,Sheet3!$C:$AP,40,0)*10+IF(B850=1,0,0)+IF(B850=2,1,0)+IF(B850=3,2,0)+IF(B850=4,3,0)</f>
        <v>11003130</v>
      </c>
      <c r="R850" s="561" t="str">
        <f>IF(H850=1,",1","")</f>
        <v>,1</v>
      </c>
      <c r="S850" s="561" t="str">
        <f t="shared" si="2149"/>
        <v/>
      </c>
      <c r="T850" s="561" t="str">
        <f t="shared" si="2150"/>
        <v/>
      </c>
      <c r="U850" s="561" t="str">
        <f t="shared" si="2151"/>
        <v/>
      </c>
      <c r="V850" s="561" t="str">
        <f t="shared" si="2152"/>
        <v/>
      </c>
    </row>
    <row r="851" spans="1:22" x14ac:dyDescent="0.25">
      <c r="A851" s="561">
        <v>1</v>
      </c>
      <c r="B851" s="561">
        <v>1</v>
      </c>
      <c r="C851" s="561" t="str">
        <f t="shared" ref="C851:C861" si="2173">D851&amp;E851&amp;A851</f>
        <v>天威军阵刀术浩然军威1</v>
      </c>
      <c r="D851" s="435" t="s">
        <v>1101</v>
      </c>
      <c r="E851" s="653" t="s">
        <v>1103</v>
      </c>
      <c r="F851" s="271" t="s">
        <v>1835</v>
      </c>
      <c r="G851" s="271">
        <f>VLOOKUP(E851,Sheet3!$C:$AP,40,0)*100+IF(A851=1,0,0)+IF(A851=2,1,0)+IF(A851=3,2,0)+IF(A851=4,3,0)</f>
        <v>110040200</v>
      </c>
      <c r="H851" s="271">
        <v>1</v>
      </c>
      <c r="I851" s="271">
        <v>0</v>
      </c>
      <c r="J851" s="271"/>
      <c r="K851" s="271"/>
      <c r="L851" s="271">
        <v>1</v>
      </c>
      <c r="M851" s="271">
        <v>1</v>
      </c>
      <c r="N851" s="271" t="str">
        <f t="shared" si="2166"/>
        <v>11004020,1</v>
      </c>
      <c r="O851" s="271">
        <v>0</v>
      </c>
      <c r="P851" s="271">
        <v>-1</v>
      </c>
      <c r="Q851" s="561">
        <f>VLOOKUP(E851,Sheet3!$C:$AP,40,0)*10+IF(B851=1,0,0)+IF(B851=2,1,0)+IF(B851=3,2,0)+IF(B851=4,3,0)</f>
        <v>11004020</v>
      </c>
      <c r="R851" s="561" t="str">
        <f>IF(H851=1,",1","")</f>
        <v>,1</v>
      </c>
      <c r="S851" s="561" t="str">
        <f t="shared" ref="S851:S861" si="2174">IF(AND(H851=2,I851=1,J851="hp",L851=1,M851=2),",-1","")</f>
        <v/>
      </c>
      <c r="T851" s="561" t="str">
        <f t="shared" ref="T851:T861" si="2175">IF(AND(H851=2,I851=1,J851="hp",L851=1,M851=1),",(最大气血-hp)/最大气血*100","")</f>
        <v/>
      </c>
      <c r="U851" s="561" t="str">
        <f t="shared" ref="U851:U861" si="2176">IF(AND(H851=2,I851=1,J851="hp,(hp/气血值)&lt;=0.2",L851=1,M851=3),"气血值*1006","")</f>
        <v/>
      </c>
      <c r="V851" s="561" t="str">
        <f t="shared" ref="V851:V861" si="2177">IF(AND(H851=1,I851=0,J851=0,L851=1,M851=3),"-(hp*0.1)","")</f>
        <v/>
      </c>
    </row>
    <row r="852" spans="1:22" x14ac:dyDescent="0.25">
      <c r="A852" s="561">
        <v>1</v>
      </c>
      <c r="B852" s="561">
        <v>1</v>
      </c>
      <c r="C852" s="561" t="str">
        <f t="shared" si="2173"/>
        <v>天威军阵刀术荡寇诛邪1</v>
      </c>
      <c r="D852" s="271" t="s">
        <v>1101</v>
      </c>
      <c r="E852" s="653" t="s">
        <v>1105</v>
      </c>
      <c r="F852" s="435" t="s">
        <v>1836</v>
      </c>
      <c r="G852" s="271">
        <f>VLOOKUP(E852,Sheet3!$C:$AP,40,0)*100+IF(A852=1,0,0)+IF(A852=2,1,0)+IF(A852=3,2,0)+IF(A852=4,3,0)</f>
        <v>110040400</v>
      </c>
      <c r="H852" s="170">
        <v>4</v>
      </c>
      <c r="I852" s="170">
        <v>1</v>
      </c>
      <c r="J852" s="170">
        <v>1</v>
      </c>
      <c r="K852" s="170"/>
      <c r="L852" s="170">
        <v>1</v>
      </c>
      <c r="M852" s="170">
        <v>3</v>
      </c>
      <c r="N852" s="170" t="s">
        <v>1268</v>
      </c>
      <c r="O852" s="170">
        <v>0</v>
      </c>
      <c r="P852" s="170">
        <v>-1</v>
      </c>
      <c r="Q852" s="561">
        <f>VLOOKUP(E852,Sheet3!$C:$AP,40,0)*10+IF(B852=1,0,0)+IF(B852=2,1,0)+IF(B852=3,2,0)+IF(B852=4,3,0)</f>
        <v>11004040</v>
      </c>
      <c r="R852" s="561" t="str">
        <f>IF(H852=3,",1","")</f>
        <v/>
      </c>
      <c r="S852" s="561" t="str">
        <f t="shared" si="2174"/>
        <v/>
      </c>
      <c r="T852" s="561" t="str">
        <f t="shared" si="2175"/>
        <v/>
      </c>
      <c r="U852" s="561" t="str">
        <f t="shared" si="2176"/>
        <v/>
      </c>
      <c r="V852" s="561" t="str">
        <f t="shared" si="2177"/>
        <v/>
      </c>
    </row>
    <row r="853" spans="1:22" x14ac:dyDescent="0.25">
      <c r="A853" s="561">
        <v>2</v>
      </c>
      <c r="B853" s="561">
        <v>1</v>
      </c>
      <c r="C853" s="561" t="str">
        <f t="shared" ref="C853" si="2178">D853&amp;E853&amp;A853</f>
        <v>天威军阵刀术荡寇诛邪2</v>
      </c>
      <c r="D853" s="271" t="s">
        <v>1101</v>
      </c>
      <c r="E853" s="653" t="s">
        <v>1105</v>
      </c>
      <c r="F853" s="435" t="s">
        <v>1836</v>
      </c>
      <c r="G853" s="271">
        <f>VLOOKUP(E853,Sheet3!$C:$AP,40,0)*100+IF(A853=1,0,0)+IF(A853=2,1,0)+IF(A853=3,2,0)+IF(A853=4,3,0)</f>
        <v>110040401</v>
      </c>
      <c r="H853" s="170">
        <v>3</v>
      </c>
      <c r="I853" s="170">
        <v>1</v>
      </c>
      <c r="J853" s="170" t="s">
        <v>1245</v>
      </c>
      <c r="K853" s="170"/>
      <c r="L853" s="170">
        <v>2</v>
      </c>
      <c r="M853" s="170">
        <v>1</v>
      </c>
      <c r="N853" s="170" t="str">
        <f t="shared" ref="N853" si="2179">Q853&amp;R853&amp;S853&amp;T853&amp;U853&amp;V853</f>
        <v>11004040,1</v>
      </c>
      <c r="O853" s="170">
        <v>0</v>
      </c>
      <c r="P853" s="170">
        <v>-1</v>
      </c>
      <c r="Q853" s="561">
        <f>VLOOKUP(E853,Sheet3!$C:$AP,40,0)*10+IF(B853=1,0,0)+IF(B853=2,1,0)+IF(B853=3,2,0)+IF(B853=4,3,0)</f>
        <v>11004040</v>
      </c>
      <c r="R853" s="561" t="str">
        <f>IF(H853=3,",1","")</f>
        <v>,1</v>
      </c>
      <c r="S853" s="561" t="str">
        <f t="shared" ref="S853" si="2180">IF(AND(H853=2,I853=1,J853="hp",L853=1,M853=2),",-1","")</f>
        <v/>
      </c>
      <c r="T853" s="561" t="str">
        <f t="shared" ref="T853" si="2181">IF(AND(H853=2,I853=1,J853="hp",L853=1,M853=1),",(最大气血-hp)/最大气血*100","")</f>
        <v/>
      </c>
      <c r="U853" s="561" t="str">
        <f t="shared" ref="U853" si="2182">IF(AND(H853=2,I853=1,J853="hp,(hp/气血值)&lt;=0.2",L853=1,M853=3),"气血值*1006","")</f>
        <v/>
      </c>
      <c r="V853" s="561" t="str">
        <f t="shared" ref="V853" si="2183">IF(AND(H853=1,I853=0,J853=0,L853=1,M853=3),"-(hp*0.1)","")</f>
        <v/>
      </c>
    </row>
    <row r="854" spans="1:22" x14ac:dyDescent="0.25">
      <c r="A854" s="561">
        <v>1</v>
      </c>
      <c r="B854" s="561">
        <v>1</v>
      </c>
      <c r="C854" s="561" t="str">
        <f t="shared" si="2173"/>
        <v>天威军阵刀术固阵势1</v>
      </c>
      <c r="D854" s="271" t="s">
        <v>1101</v>
      </c>
      <c r="E854" s="275" t="s">
        <v>1107</v>
      </c>
      <c r="F854" s="271" t="s">
        <v>1837</v>
      </c>
      <c r="G854" s="271">
        <f>VLOOKUP(E854,Sheet3!$C:$AP,40,0)*100+IF(A854=1,0,0)+IF(A854=2,1,0)+IF(A854=3,2,0)+IF(A854=4,3,0)</f>
        <v>110040600</v>
      </c>
      <c r="H854" s="271">
        <v>1</v>
      </c>
      <c r="I854" s="271">
        <v>0</v>
      </c>
      <c r="J854" s="271"/>
      <c r="K854" s="271"/>
      <c r="L854" s="271">
        <v>1</v>
      </c>
      <c r="M854" s="271">
        <v>1</v>
      </c>
      <c r="N854" s="271" t="str">
        <f t="shared" ref="N854:N857" si="2184">Q854&amp;R854&amp;S854&amp;T854&amp;U854&amp;V854</f>
        <v>11004060,1</v>
      </c>
      <c r="O854" s="271">
        <v>0</v>
      </c>
      <c r="P854" s="271">
        <v>-1</v>
      </c>
      <c r="Q854" s="561">
        <f>VLOOKUP(E854,Sheet3!$C:$AP,40,0)*10+IF(B854=1,0,0)+IF(B854=2,1,0)+IF(B854=3,2,0)+IF(B854=4,3,0)</f>
        <v>11004060</v>
      </c>
      <c r="R854" s="561" t="str">
        <f>IF(H854=1,",1","")</f>
        <v>,1</v>
      </c>
      <c r="S854" s="561" t="str">
        <f t="shared" si="2174"/>
        <v/>
      </c>
      <c r="T854" s="561" t="str">
        <f t="shared" si="2175"/>
        <v/>
      </c>
      <c r="U854" s="561" t="str">
        <f t="shared" si="2176"/>
        <v/>
      </c>
      <c r="V854" s="561" t="str">
        <f t="shared" si="2177"/>
        <v/>
      </c>
    </row>
    <row r="855" spans="1:22" x14ac:dyDescent="0.25">
      <c r="A855" s="561">
        <v>1</v>
      </c>
      <c r="B855" s="561">
        <v>1</v>
      </c>
      <c r="C855" s="561" t="str">
        <f t="shared" si="2173"/>
        <v>天威军阵刀术破敌势1</v>
      </c>
      <c r="D855" s="22" t="s">
        <v>1101</v>
      </c>
      <c r="E855" s="275" t="s">
        <v>1108</v>
      </c>
      <c r="F855" s="271" t="s">
        <v>1838</v>
      </c>
      <c r="G855" s="271">
        <f>VLOOKUP(E855,Sheet3!$C:$AP,40,0)*100+IF(A855=1,0,0)+IF(A855=2,1,0)+IF(A855=3,2,0)+IF(A855=4,3,0)</f>
        <v>110040700</v>
      </c>
      <c r="H855" s="271">
        <v>1</v>
      </c>
      <c r="I855" s="271">
        <v>0</v>
      </c>
      <c r="J855" s="271"/>
      <c r="K855" s="271"/>
      <c r="L855" s="271">
        <v>1</v>
      </c>
      <c r="M855" s="271">
        <v>1</v>
      </c>
      <c r="N855" s="271" t="str">
        <f t="shared" si="2184"/>
        <v>11004070,1</v>
      </c>
      <c r="O855" s="271">
        <v>0</v>
      </c>
      <c r="P855" s="271">
        <v>-1</v>
      </c>
      <c r="Q855" s="561">
        <f>VLOOKUP(E855,Sheet3!$C:$AP,40,0)*10+IF(B855=1,0,0)+IF(B855=2,1,0)+IF(B855=3,2,0)+IF(B855=4,3,0)</f>
        <v>11004070</v>
      </c>
      <c r="R855" s="561" t="str">
        <f>IF(H855=1,",1","")</f>
        <v>,1</v>
      </c>
      <c r="S855" s="561" t="str">
        <f t="shared" si="2174"/>
        <v/>
      </c>
      <c r="T855" s="561" t="str">
        <f t="shared" si="2175"/>
        <v/>
      </c>
      <c r="U855" s="561" t="str">
        <f t="shared" si="2176"/>
        <v/>
      </c>
      <c r="V855" s="561" t="str">
        <f t="shared" si="2177"/>
        <v/>
      </c>
    </row>
    <row r="856" spans="1:22" x14ac:dyDescent="0.25">
      <c r="A856" s="561">
        <v>1</v>
      </c>
      <c r="B856" s="561">
        <v>1</v>
      </c>
      <c r="C856" s="561" t="str">
        <f t="shared" si="2173"/>
        <v>天威军阵刀术威震慑1</v>
      </c>
      <c r="D856" s="22" t="s">
        <v>1101</v>
      </c>
      <c r="E856" s="275" t="s">
        <v>1109</v>
      </c>
      <c r="F856" s="435" t="s">
        <v>1839</v>
      </c>
      <c r="G856" s="271">
        <f>VLOOKUP(E856,Sheet3!$C:$AP,40,0)*100+IF(A856=1,0,0)+IF(A856=2,1,0)+IF(A856=3,2,0)+IF(A856=4,3,0)</f>
        <v>110040800</v>
      </c>
      <c r="H856" s="271">
        <v>8</v>
      </c>
      <c r="I856" s="271">
        <v>1</v>
      </c>
      <c r="J856" s="271">
        <v>1100401</v>
      </c>
      <c r="K856" s="271"/>
      <c r="L856" s="271">
        <v>1</v>
      </c>
      <c r="M856" s="271">
        <v>1</v>
      </c>
      <c r="N856" s="271" t="str">
        <f t="shared" si="2184"/>
        <v>11004080,1</v>
      </c>
      <c r="O856" s="271">
        <v>0</v>
      </c>
      <c r="P856" s="271">
        <v>-1</v>
      </c>
      <c r="Q856" s="561">
        <f>VLOOKUP(E856,Sheet3!$C:$AP,40,0)*10+IF(B856=1,0,0)+IF(B856=2,1,0)+IF(B856=3,2,0)+IF(B856=4,3,0)</f>
        <v>11004080</v>
      </c>
      <c r="R856" s="561" t="str">
        <f>IF(H856=8,",1","")</f>
        <v>,1</v>
      </c>
      <c r="S856" s="561" t="str">
        <f t="shared" si="2174"/>
        <v/>
      </c>
      <c r="T856" s="561" t="str">
        <f t="shared" si="2175"/>
        <v/>
      </c>
      <c r="U856" s="561" t="str">
        <f t="shared" si="2176"/>
        <v/>
      </c>
      <c r="V856" s="561" t="str">
        <f t="shared" si="2177"/>
        <v/>
      </c>
    </row>
    <row r="857" spans="1:22" x14ac:dyDescent="0.25">
      <c r="A857" s="561">
        <v>1</v>
      </c>
      <c r="B857" s="561">
        <v>1</v>
      </c>
      <c r="C857" s="561" t="str">
        <f t="shared" si="2173"/>
        <v>天威军阵刀术镇邪扶正1</v>
      </c>
      <c r="D857" s="271" t="s">
        <v>1101</v>
      </c>
      <c r="E857" s="275" t="s">
        <v>1110</v>
      </c>
      <c r="F857" s="271" t="s">
        <v>1840</v>
      </c>
      <c r="G857" s="271">
        <f>VLOOKUP(E857,Sheet3!$C:$AP,40,0)*100+IF(A857=1,0,0)+IF(A857=2,1,0)+IF(A857=3,2,0)+IF(A857=4,3,0)</f>
        <v>110040900</v>
      </c>
      <c r="H857" s="271">
        <v>3</v>
      </c>
      <c r="I857" s="271">
        <v>1</v>
      </c>
      <c r="J857" s="271" t="s">
        <v>1245</v>
      </c>
      <c r="K857" s="435" t="s">
        <v>1841</v>
      </c>
      <c r="L857" s="271">
        <v>1</v>
      </c>
      <c r="M857" s="271">
        <v>1</v>
      </c>
      <c r="N857" s="271" t="str">
        <f t="shared" si="2184"/>
        <v>11004090,1</v>
      </c>
      <c r="O857" s="271">
        <v>0</v>
      </c>
      <c r="P857" s="271">
        <v>-1</v>
      </c>
      <c r="Q857" s="561">
        <f>VLOOKUP(E857,Sheet3!$C:$AP,40,0)*10+IF(B857=1,0,0)+IF(B857=2,1,0)+IF(B857=3,2,0)+IF(B857=4,3,0)</f>
        <v>11004090</v>
      </c>
      <c r="R857" s="561" t="str">
        <f>IF(H857=3,",1","")</f>
        <v>,1</v>
      </c>
      <c r="S857" s="561" t="str">
        <f t="shared" si="2174"/>
        <v/>
      </c>
      <c r="T857" s="561" t="str">
        <f t="shared" si="2175"/>
        <v/>
      </c>
      <c r="U857" s="561" t="str">
        <f t="shared" si="2176"/>
        <v/>
      </c>
      <c r="V857" s="561" t="str">
        <f t="shared" si="2177"/>
        <v/>
      </c>
    </row>
    <row r="858" spans="1:22" x14ac:dyDescent="0.25">
      <c r="A858" s="561">
        <v>1</v>
      </c>
      <c r="B858" s="561">
        <v>1</v>
      </c>
      <c r="C858" s="561" t="str">
        <f t="shared" si="2173"/>
        <v>天威军阵刀术荡敌营1</v>
      </c>
      <c r="D858" s="271" t="s">
        <v>1101</v>
      </c>
      <c r="E858" s="275" t="s">
        <v>1111</v>
      </c>
      <c r="F858" s="435" t="s">
        <v>1842</v>
      </c>
      <c r="G858" s="271">
        <f>VLOOKUP(E858,Sheet3!$C:$AP,40,0)*100+IF(A858=1,0,0)+IF(A858=2,1,0)+IF(A858=3,2,0)+IF(A858=4,3,0)</f>
        <v>110041000</v>
      </c>
      <c r="H858" s="271">
        <v>1</v>
      </c>
      <c r="I858" s="271">
        <v>0</v>
      </c>
      <c r="J858" s="271"/>
      <c r="K858" s="271"/>
      <c r="L858" s="271">
        <v>1</v>
      </c>
      <c r="M858" s="271">
        <v>1</v>
      </c>
      <c r="N858" s="271" t="str">
        <f t="shared" ref="N858:N861" si="2185">Q858&amp;R858&amp;S858&amp;T858&amp;U858&amp;V858</f>
        <v>11004100,1</v>
      </c>
      <c r="O858" s="271">
        <v>0</v>
      </c>
      <c r="P858" s="271">
        <v>-1</v>
      </c>
      <c r="Q858" s="561">
        <f>VLOOKUP(E858,Sheet3!$C:$AP,40,0)*10+IF(B858=1,0,0)+IF(B858=2,1,0)+IF(B858=3,2,0)+IF(B858=4,3,0)</f>
        <v>11004100</v>
      </c>
      <c r="R858" s="561" t="str">
        <f>IF(H858=1,",1","")</f>
        <v>,1</v>
      </c>
      <c r="S858" s="561" t="str">
        <f t="shared" si="2174"/>
        <v/>
      </c>
      <c r="T858" s="561" t="str">
        <f t="shared" si="2175"/>
        <v/>
      </c>
      <c r="U858" s="561" t="str">
        <f t="shared" si="2176"/>
        <v/>
      </c>
      <c r="V858" s="561" t="str">
        <f t="shared" si="2177"/>
        <v/>
      </c>
    </row>
    <row r="859" spans="1:22" x14ac:dyDescent="0.25">
      <c r="A859" s="561">
        <v>1</v>
      </c>
      <c r="B859" s="561">
        <v>1</v>
      </c>
      <c r="C859" s="561" t="str">
        <f t="shared" si="2173"/>
        <v>天威军阵刀术将相首1</v>
      </c>
      <c r="D859" s="271" t="s">
        <v>1101</v>
      </c>
      <c r="E859" s="275" t="s">
        <v>1112</v>
      </c>
      <c r="F859" s="271" t="s">
        <v>1768</v>
      </c>
      <c r="G859" s="271">
        <f>VLOOKUP(E859,Sheet3!$C:$AP,40,0)*100+IF(A859=1,0,0)+IF(A859=2,1,0)+IF(A859=3,2,0)+IF(A859=4,3,0)</f>
        <v>110041100</v>
      </c>
      <c r="H859" s="271">
        <v>1</v>
      </c>
      <c r="I859" s="271">
        <v>0</v>
      </c>
      <c r="J859" s="271"/>
      <c r="K859" s="271"/>
      <c r="L859" s="271">
        <v>1</v>
      </c>
      <c r="M859" s="271">
        <v>1</v>
      </c>
      <c r="N859" s="271" t="str">
        <f t="shared" si="2185"/>
        <v>11004110,1</v>
      </c>
      <c r="O859" s="271">
        <v>0</v>
      </c>
      <c r="P859" s="271">
        <v>-1</v>
      </c>
      <c r="Q859" s="561">
        <f>VLOOKUP(E859,Sheet3!$C:$AP,40,0)*10+IF(B859=1,0,0)+IF(B859=2,1,0)+IF(B859=3,2,0)+IF(B859=4,3,0)</f>
        <v>11004110</v>
      </c>
      <c r="R859" s="561" t="str">
        <f>IF(H859=1,",1","")</f>
        <v>,1</v>
      </c>
      <c r="S859" s="561" t="str">
        <f t="shared" si="2174"/>
        <v/>
      </c>
      <c r="T859" s="561" t="str">
        <f t="shared" si="2175"/>
        <v/>
      </c>
      <c r="U859" s="561" t="str">
        <f t="shared" si="2176"/>
        <v/>
      </c>
      <c r="V859" s="561" t="str">
        <f t="shared" si="2177"/>
        <v/>
      </c>
    </row>
    <row r="860" spans="1:22" x14ac:dyDescent="0.25">
      <c r="A860" s="561">
        <v>1</v>
      </c>
      <c r="B860" s="561">
        <v>1</v>
      </c>
      <c r="C860" s="561" t="str">
        <f t="shared" si="2173"/>
        <v>天威军阵刀术锁山河1</v>
      </c>
      <c r="D860" s="271" t="s">
        <v>1101</v>
      </c>
      <c r="E860" s="275" t="s">
        <v>1113</v>
      </c>
      <c r="F860" s="435" t="s">
        <v>1843</v>
      </c>
      <c r="G860" s="271">
        <f>VLOOKUP(E860,Sheet3!$C:$AP,40,0)*100+IF(A860=1,0,0)+IF(A860=2,1,0)+IF(A860=3,2,0)+IF(A860=4,3,0)</f>
        <v>110041200</v>
      </c>
      <c r="H860" s="271">
        <v>1</v>
      </c>
      <c r="I860" s="271">
        <v>0</v>
      </c>
      <c r="J860" s="271"/>
      <c r="K860" s="271"/>
      <c r="L860" s="271">
        <v>1</v>
      </c>
      <c r="M860" s="271">
        <v>1</v>
      </c>
      <c r="N860" s="271" t="str">
        <f t="shared" si="2185"/>
        <v>11004120,1</v>
      </c>
      <c r="O860" s="271">
        <v>0</v>
      </c>
      <c r="P860" s="271">
        <v>-1</v>
      </c>
      <c r="Q860" s="561">
        <f>VLOOKUP(E860,Sheet3!$C:$AP,40,0)*10+IF(B860=1,0,0)+IF(B860=2,1,0)+IF(B860=3,2,0)+IF(B860=4,3,0)</f>
        <v>11004120</v>
      </c>
      <c r="R860" s="561" t="str">
        <f>IF(H860=1,",1","")</f>
        <v>,1</v>
      </c>
      <c r="S860" s="561" t="str">
        <f t="shared" si="2174"/>
        <v/>
      </c>
      <c r="T860" s="561" t="str">
        <f t="shared" si="2175"/>
        <v/>
      </c>
      <c r="U860" s="561" t="str">
        <f t="shared" si="2176"/>
        <v/>
      </c>
      <c r="V860" s="561" t="str">
        <f t="shared" si="2177"/>
        <v/>
      </c>
    </row>
    <row r="861" spans="1:22" x14ac:dyDescent="0.25">
      <c r="A861" s="561">
        <v>1</v>
      </c>
      <c r="B861" s="561">
        <v>1</v>
      </c>
      <c r="C861" s="561" t="str">
        <f t="shared" si="2173"/>
        <v>天威军阵刀术骋远疆1</v>
      </c>
      <c r="D861" s="271" t="s">
        <v>1101</v>
      </c>
      <c r="E861" s="275" t="s">
        <v>1114</v>
      </c>
      <c r="F861" s="435" t="s">
        <v>1844</v>
      </c>
      <c r="G861" s="271">
        <f>VLOOKUP(E861,Sheet3!$C:$AP,40,0)*100+IF(A861=1,0,0)+IF(A861=2,1,0)+IF(A861=3,2,0)+IF(A861=4,3,0)</f>
        <v>110041300</v>
      </c>
      <c r="H861" s="271">
        <v>1</v>
      </c>
      <c r="I861" s="271">
        <v>0</v>
      </c>
      <c r="J861" s="271"/>
      <c r="K861" s="271"/>
      <c r="L861" s="271">
        <v>1</v>
      </c>
      <c r="M861" s="271">
        <v>1</v>
      </c>
      <c r="N861" s="271" t="str">
        <f t="shared" si="2185"/>
        <v>11004130,1</v>
      </c>
      <c r="O861" s="271">
        <v>0</v>
      </c>
      <c r="P861" s="271">
        <v>-1</v>
      </c>
      <c r="Q861" s="561">
        <f>VLOOKUP(E861,Sheet3!$C:$AP,40,0)*10+IF(B861=1,0,0)+IF(B861=2,1,0)+IF(B861=3,2,0)+IF(B861=4,3,0)</f>
        <v>11004130</v>
      </c>
      <c r="R861" s="561" t="str">
        <f>IF(H861=1,",1","")</f>
        <v>,1</v>
      </c>
      <c r="S861" s="561" t="str">
        <f t="shared" si="2174"/>
        <v/>
      </c>
      <c r="T861" s="561" t="str">
        <f t="shared" si="2175"/>
        <v/>
      </c>
      <c r="U861" s="561" t="str">
        <f t="shared" si="2176"/>
        <v/>
      </c>
      <c r="V861" s="561" t="str">
        <f t="shared" si="2177"/>
        <v/>
      </c>
    </row>
    <row r="862" spans="1:22" x14ac:dyDescent="0.25">
      <c r="A862" s="561">
        <v>1</v>
      </c>
      <c r="B862" s="561">
        <v>1</v>
      </c>
      <c r="C862" s="561" t="str">
        <f t="shared" si="2108"/>
        <v>流缶金绳镖金萤灼秋1</v>
      </c>
      <c r="D862" s="701" t="s">
        <v>534</v>
      </c>
      <c r="E862" s="606" t="s">
        <v>535</v>
      </c>
      <c r="F862" s="606" t="s">
        <v>1845</v>
      </c>
      <c r="G862" s="606">
        <f>VLOOKUP(E862,Sheet3!$C:$AP,40,0)*100+IF(A862=1,0,0)+IF(A862=2,1,0)+IF(A862=3,2,0)+IF(A862=4,3,0)</f>
        <v>111010200</v>
      </c>
      <c r="H862" s="606">
        <v>4</v>
      </c>
      <c r="I862" s="606">
        <v>1</v>
      </c>
      <c r="J862" s="606">
        <v>1</v>
      </c>
      <c r="K862" s="606"/>
      <c r="L862" s="606">
        <v>1</v>
      </c>
      <c r="M862" s="606">
        <v>3</v>
      </c>
      <c r="N862" s="606" t="s">
        <v>1268</v>
      </c>
      <c r="O862" s="606">
        <v>0</v>
      </c>
      <c r="P862" s="606">
        <v>-1</v>
      </c>
      <c r="Q862" s="561">
        <f>VLOOKUP(E862,Sheet3!$C:$AP,40,0)*10+IF(B862=1,0,0)+IF(B862=2,1,0)+IF(B862=3,2,0)+IF(B862=4,3,0)</f>
        <v>11101020</v>
      </c>
      <c r="R862" s="561" t="str">
        <f>IF(H862=3,",1","")</f>
        <v/>
      </c>
      <c r="S862" s="561" t="str">
        <f t="shared" si="2109"/>
        <v/>
      </c>
      <c r="T862" s="561" t="str">
        <f t="shared" si="2110"/>
        <v/>
      </c>
      <c r="U862" s="561" t="str">
        <f t="shared" si="2111"/>
        <v/>
      </c>
      <c r="V862" s="561" t="str">
        <f t="shared" si="2112"/>
        <v/>
      </c>
    </row>
    <row r="863" spans="1:22" x14ac:dyDescent="0.25">
      <c r="A863" s="561">
        <v>2</v>
      </c>
      <c r="B863" s="561">
        <v>1</v>
      </c>
      <c r="C863" s="561" t="str">
        <f t="shared" ref="C863:C864" si="2186">D863&amp;E863&amp;A863</f>
        <v>流缶金绳镖金萤灼秋2</v>
      </c>
      <c r="D863" s="701" t="s">
        <v>534</v>
      </c>
      <c r="E863" s="606" t="s">
        <v>535</v>
      </c>
      <c r="F863" s="606" t="s">
        <v>1269</v>
      </c>
      <c r="G863" s="606">
        <f>VLOOKUP(E863,Sheet3!$C:$AP,40,0)*100+IF(A863=1,0,0)+IF(A863=2,1,0)+IF(A863=3,2,0)+IF(A863=4,3,0)</f>
        <v>111010201</v>
      </c>
      <c r="H863" s="606">
        <v>3</v>
      </c>
      <c r="I863" s="606">
        <v>1</v>
      </c>
      <c r="J863" s="606" t="s">
        <v>1245</v>
      </c>
      <c r="K863" s="606" t="s">
        <v>1846</v>
      </c>
      <c r="L863" s="606">
        <v>2</v>
      </c>
      <c r="M863" s="606">
        <v>1</v>
      </c>
      <c r="N863" s="606" t="str">
        <f>Q863&amp;R863&amp;S863&amp;T863&amp;U863&amp;V863</f>
        <v>11101020,1</v>
      </c>
      <c r="O863" s="606">
        <v>0</v>
      </c>
      <c r="P863" s="606">
        <v>-1</v>
      </c>
      <c r="Q863" s="561">
        <f>VLOOKUP(E863,Sheet3!$C:$AP,40,0)*10+IF(B863=1,0,0)+IF(B863=2,1,0)+IF(B863=3,2,0)+IF(B863=4,3,0)</f>
        <v>11101020</v>
      </c>
      <c r="R863" s="561" t="str">
        <f>IF(H863=3,",1","")</f>
        <v>,1</v>
      </c>
      <c r="S863" s="561" t="str">
        <f t="shared" ref="S863:S864" si="2187">IF(AND(H863=2,I863=1,J863="hp",L863=1,M863=2),",-1","")</f>
        <v/>
      </c>
      <c r="T863" s="561" t="str">
        <f t="shared" ref="T863:T864" si="2188">IF(AND(H863=2,I863=1,J863="hp",L863=1,M863=1),",(最大气血-hp)/最大气血*100","")</f>
        <v/>
      </c>
      <c r="U863" s="561" t="str">
        <f t="shared" ref="U863:U864" si="2189">IF(AND(H863=2,I863=1,J863="hp,(hp/气血值)&lt;=0.2",L863=1,M863=3),"气血值*1006","")</f>
        <v/>
      </c>
      <c r="V863" s="561" t="str">
        <f t="shared" ref="V863:V864" si="2190">IF(AND(H863=1,I863=0,J863=0,L863=1,M863=3),"-(hp*0.1)","")</f>
        <v/>
      </c>
    </row>
    <row r="864" spans="1:22" x14ac:dyDescent="0.25">
      <c r="A864" s="561">
        <v>1</v>
      </c>
      <c r="B864" s="561">
        <v>1</v>
      </c>
      <c r="C864" s="561" t="str">
        <f t="shared" si="2186"/>
        <v>流缶金绳镖铁尾撼山1</v>
      </c>
      <c r="D864" s="701" t="s">
        <v>534</v>
      </c>
      <c r="E864" s="606" t="s">
        <v>536</v>
      </c>
      <c r="F864" s="606" t="s">
        <v>1847</v>
      </c>
      <c r="G864" s="606">
        <f>VLOOKUP(E864,Sheet3!$C:$AP,40,0)*100+IF(A864=1,0,0)+IF(A864=2,1,0)+IF(A864=3,2,0)+IF(A864=4,3,0)</f>
        <v>111010400</v>
      </c>
      <c r="H864" s="606">
        <v>3</v>
      </c>
      <c r="I864" s="606">
        <v>1</v>
      </c>
      <c r="J864" s="606" t="s">
        <v>1245</v>
      </c>
      <c r="K864" s="606" t="s">
        <v>1848</v>
      </c>
      <c r="L864" s="606">
        <v>2</v>
      </c>
      <c r="M864" s="606">
        <v>1</v>
      </c>
      <c r="N864" s="606" t="s">
        <v>1849</v>
      </c>
      <c r="O864" s="606">
        <v>0</v>
      </c>
      <c r="P864" s="606">
        <v>-1</v>
      </c>
      <c r="Q864" s="561">
        <f>VLOOKUP(E864,Sheet3!$C:$AP,40,0)*10+IF(B864=1,0,0)+IF(B864=2,1,0)+IF(B864=3,2,0)+IF(B864=4,3,0)</f>
        <v>11101040</v>
      </c>
      <c r="R864" s="561" t="str">
        <f>IF(H864=3,",1","")</f>
        <v>,1</v>
      </c>
      <c r="S864" s="561" t="str">
        <f t="shared" si="2187"/>
        <v/>
      </c>
      <c r="T864" s="561" t="str">
        <f t="shared" si="2188"/>
        <v/>
      </c>
      <c r="U864" s="561" t="str">
        <f t="shared" si="2189"/>
        <v/>
      </c>
      <c r="V864" s="561" t="str">
        <f t="shared" si="2190"/>
        <v/>
      </c>
    </row>
    <row r="865" spans="1:22" x14ac:dyDescent="0.25">
      <c r="A865" s="561">
        <v>2</v>
      </c>
      <c r="B865" s="561">
        <v>1</v>
      </c>
      <c r="C865" s="561" t="str">
        <f t="shared" ref="C865" si="2191">D865&amp;E865&amp;A865</f>
        <v>流缶金绳镖铁尾撼山2</v>
      </c>
      <c r="D865" s="701" t="s">
        <v>534</v>
      </c>
      <c r="E865" s="606" t="s">
        <v>536</v>
      </c>
      <c r="F865" s="606" t="s">
        <v>1850</v>
      </c>
      <c r="G865" s="606">
        <f>VLOOKUP(E865,Sheet3!$C:$AP,40,0)*100+IF(A865=1,0,0)+IF(A865=2,1,0)+IF(A865=3,2,0)+IF(A865=4,3,0)</f>
        <v>111010401</v>
      </c>
      <c r="H865" s="606">
        <v>3</v>
      </c>
      <c r="I865" s="606">
        <v>1</v>
      </c>
      <c r="J865" s="606" t="s">
        <v>1245</v>
      </c>
      <c r="K865" s="606" t="s">
        <v>1848</v>
      </c>
      <c r="L865" s="606">
        <v>1</v>
      </c>
      <c r="M865" s="606">
        <v>1</v>
      </c>
      <c r="N865" s="606" t="str">
        <f t="shared" ref="N865" si="2192">Q865&amp;R865&amp;S865&amp;T865&amp;U865&amp;V865</f>
        <v>11101040,1</v>
      </c>
      <c r="O865" s="606">
        <v>0</v>
      </c>
      <c r="P865" s="606">
        <v>-1</v>
      </c>
      <c r="Q865" s="561">
        <f>VLOOKUP(E865,Sheet3!$C:$AP,40,0)*10+IF(B865=1,0,0)+IF(B865=2,1,0)+IF(B865=3,2,0)+IF(B865=4,3,0)</f>
        <v>11101040</v>
      </c>
      <c r="R865" s="561" t="str">
        <f>IF(H865=3,",1","")</f>
        <v>,1</v>
      </c>
      <c r="S865" s="561" t="str">
        <f t="shared" ref="S865" si="2193">IF(AND(H865=2,I865=1,J865="hp",L865=1,M865=2),",-1","")</f>
        <v/>
      </c>
      <c r="T865" s="561" t="str">
        <f t="shared" ref="T865" si="2194">IF(AND(H865=2,I865=1,J865="hp",L865=1,M865=1),",(最大气血-hp)/最大气血*100","")</f>
        <v/>
      </c>
      <c r="U865" s="561" t="str">
        <f t="shared" ref="U865" si="2195">IF(AND(H865=2,I865=1,J865="hp,(hp/气血值)&lt;=0.2",L865=1,M865=3),"气血值*1006","")</f>
        <v/>
      </c>
      <c r="V865" s="561" t="str">
        <f t="shared" ref="V865" si="2196">IF(AND(H865=1,I865=0,J865=0,L865=1,M865=3),"-(hp*0.1)","")</f>
        <v/>
      </c>
    </row>
    <row r="866" spans="1:22" x14ac:dyDescent="0.25">
      <c r="A866" s="561">
        <v>1</v>
      </c>
      <c r="B866" s="561">
        <v>1</v>
      </c>
      <c r="C866" s="561" t="str">
        <f t="shared" ref="C866:C917" si="2197">D866&amp;E866&amp;A866</f>
        <v>流缶金绳镖趋炎赶热1</v>
      </c>
      <c r="D866" s="701" t="s">
        <v>534</v>
      </c>
      <c r="E866" s="606" t="s">
        <v>537</v>
      </c>
      <c r="F866" s="606" t="s">
        <v>1850</v>
      </c>
      <c r="G866" s="606">
        <f>VLOOKUP(E866,Sheet3!$C:$AP,40,0)*100+IF(A866=1,0,0)+IF(A866=2,1,0)+IF(A866=3,2,0)+IF(A866=4,3,0)</f>
        <v>111010600</v>
      </c>
      <c r="H866" s="606">
        <v>6</v>
      </c>
      <c r="I866" s="606">
        <v>1</v>
      </c>
      <c r="J866" s="606" t="s">
        <v>1851</v>
      </c>
      <c r="K866" s="606"/>
      <c r="L866" s="606">
        <v>1</v>
      </c>
      <c r="M866" s="606">
        <v>1</v>
      </c>
      <c r="N866" s="606" t="str">
        <f t="shared" ref="N866:N867" si="2198">Q866&amp;R866&amp;S866&amp;T866&amp;U866&amp;V866</f>
        <v>11101060,1</v>
      </c>
      <c r="O866" s="606">
        <v>0</v>
      </c>
      <c r="P866" s="606">
        <v>-1</v>
      </c>
      <c r="Q866" s="561">
        <f>VLOOKUP(E866,Sheet3!$C:$AP,40,0)*10+IF(B866=1,0,0)+IF(B866=2,1,0)+IF(B866=3,2,0)+IF(B866=4,3,0)</f>
        <v>11101060</v>
      </c>
      <c r="R866" s="561" t="str">
        <f>IF(H866=6,",1","")</f>
        <v>,1</v>
      </c>
      <c r="S866" s="561" t="str">
        <f t="shared" ref="S866:S917" si="2199">IF(AND(H866=2,I866=1,J866="hp",L866=1,M866=2),",-1","")</f>
        <v/>
      </c>
      <c r="T866" s="561" t="str">
        <f t="shared" ref="T866:T917" si="2200">IF(AND(H866=2,I866=1,J866="hp",L866=1,M866=1),",(最大气血-hp)/最大气血*100","")</f>
        <v/>
      </c>
      <c r="U866" s="561" t="str">
        <f t="shared" ref="U866:U917" si="2201">IF(AND(H866=2,I866=1,J866="hp,(hp/气血值)&lt;=0.2",L866=1,M866=3),"气血值*1006","")</f>
        <v/>
      </c>
      <c r="V866" s="561" t="str">
        <f t="shared" ref="V866:V917" si="2202">IF(AND(H866=1,I866=0,J866=0,L866=1,M866=3),"-(hp*0.1)","")</f>
        <v/>
      </c>
    </row>
    <row r="867" spans="1:22" x14ac:dyDescent="0.25">
      <c r="A867" s="561">
        <v>1</v>
      </c>
      <c r="B867" s="561">
        <v>1</v>
      </c>
      <c r="C867" s="561" t="str">
        <f t="shared" si="2197"/>
        <v>流缶金绳镖枉墨矫绳1</v>
      </c>
      <c r="D867" s="701" t="s">
        <v>534</v>
      </c>
      <c r="E867" s="606" t="s">
        <v>538</v>
      </c>
      <c r="F867" s="606" t="s">
        <v>1852</v>
      </c>
      <c r="G867" s="606">
        <f>VLOOKUP(E867,Sheet3!$C:$AP,40,0)*100+IF(A867=1,0,0)+IF(A867=2,1,0)+IF(A867=3,2,0)+IF(A867=4,3,0)</f>
        <v>111010800</v>
      </c>
      <c r="H867" s="606">
        <v>8</v>
      </c>
      <c r="I867" s="606">
        <v>1</v>
      </c>
      <c r="J867" s="606">
        <v>1110105</v>
      </c>
      <c r="K867" s="606"/>
      <c r="L867" s="606">
        <v>1</v>
      </c>
      <c r="M867" s="606">
        <v>1</v>
      </c>
      <c r="N867" s="606" t="str">
        <f t="shared" si="2198"/>
        <v>11101080,1</v>
      </c>
      <c r="O867" s="606">
        <v>0</v>
      </c>
      <c r="P867" s="606">
        <v>-1</v>
      </c>
      <c r="Q867" s="561">
        <f>VLOOKUP(E867,Sheet3!$C:$AP,40,0)*10+IF(B867=1,0,0)+IF(B867=2,1,0)+IF(B867=3,2,0)+IF(B867=4,3,0)</f>
        <v>11101080</v>
      </c>
      <c r="R867" s="561" t="str">
        <f>IF(H867=8,",1","")</f>
        <v>,1</v>
      </c>
      <c r="S867" s="561" t="str">
        <f t="shared" si="2199"/>
        <v/>
      </c>
      <c r="T867" s="561" t="str">
        <f t="shared" si="2200"/>
        <v/>
      </c>
      <c r="U867" s="561" t="str">
        <f t="shared" si="2201"/>
        <v/>
      </c>
      <c r="V867" s="561" t="str">
        <f t="shared" si="2202"/>
        <v/>
      </c>
    </row>
    <row r="868" spans="1:22" x14ac:dyDescent="0.25">
      <c r="A868" s="561">
        <v>1</v>
      </c>
      <c r="B868" s="561">
        <v>1</v>
      </c>
      <c r="C868" s="561" t="str">
        <f t="shared" ref="C868" si="2203">D868&amp;E868&amp;A868</f>
        <v>流缶金绳镖炽蛟吐信1</v>
      </c>
      <c r="D868" s="701" t="s">
        <v>534</v>
      </c>
      <c r="E868" s="606" t="s">
        <v>539</v>
      </c>
      <c r="F868" s="606" t="s">
        <v>1853</v>
      </c>
      <c r="G868" s="606">
        <f>VLOOKUP(E868,Sheet3!$C:$AP,40,0)*100+IF(A868=1,0,0)+IF(A868=2,1,0)+IF(A868=3,2,0)+IF(A868=4,3,0)</f>
        <v>111010700</v>
      </c>
      <c r="H868" s="606">
        <v>3</v>
      </c>
      <c r="I868" s="606">
        <v>1</v>
      </c>
      <c r="J868" s="606" t="s">
        <v>1245</v>
      </c>
      <c r="K868" s="606" t="s">
        <v>1846</v>
      </c>
      <c r="L868" s="606">
        <v>1</v>
      </c>
      <c r="M868" s="606">
        <v>2</v>
      </c>
      <c r="N868" s="606" t="str">
        <f t="shared" ref="N868" si="2204">Q868&amp;R868&amp;S868&amp;T868&amp;U868&amp;V868</f>
        <v>11101070,1</v>
      </c>
      <c r="O868" s="606">
        <v>0</v>
      </c>
      <c r="P868" s="606">
        <v>-1</v>
      </c>
      <c r="Q868" s="561">
        <f>VLOOKUP(E868,Sheet3!$C:$AP,40,0)*10+IF(B868=1,0,0)+IF(B868=2,1,0)+IF(B868=3,2,0)+IF(B868=4,3,0)</f>
        <v>11101070</v>
      </c>
      <c r="R868" s="561" t="str">
        <f>IF(H868=3,",1","")</f>
        <v>,1</v>
      </c>
      <c r="S868" s="561" t="str">
        <f t="shared" ref="S868" si="2205">IF(AND(H868=2,I868=1,J868="hp",L868=1,M868=2),",-1","")</f>
        <v/>
      </c>
      <c r="T868" s="561" t="str">
        <f t="shared" ref="T868" si="2206">IF(AND(H868=2,I868=1,J868="hp",L868=1,M868=1),",(最大气血-hp)/最大气血*100","")</f>
        <v/>
      </c>
      <c r="U868" s="561" t="str">
        <f t="shared" ref="U868" si="2207">IF(AND(H868=2,I868=1,J868="hp,(hp/气血值)&lt;=0.2",L868=1,M868=3),"气血值*1006","")</f>
        <v/>
      </c>
      <c r="V868" s="561" t="str">
        <f t="shared" ref="V868" si="2208">IF(AND(H868=1,I868=0,J868=0,L868=1,M868=3),"-(hp*0.1)","")</f>
        <v/>
      </c>
    </row>
    <row r="869" spans="1:22" x14ac:dyDescent="0.25">
      <c r="A869" s="561">
        <v>2</v>
      </c>
      <c r="B869" s="561">
        <v>2</v>
      </c>
      <c r="C869" s="561" t="str">
        <f t="shared" ref="C869:C878" si="2209">D869&amp;E869&amp;A869</f>
        <v>流缶金绳镖炽蛟吐信2</v>
      </c>
      <c r="D869" s="701" t="s">
        <v>534</v>
      </c>
      <c r="E869" s="606" t="s">
        <v>539</v>
      </c>
      <c r="F869" s="606" t="s">
        <v>1853</v>
      </c>
      <c r="G869" s="606">
        <f>VLOOKUP(E869,Sheet3!$C:$AP,40,0)*100+IF(A869=1,0,0)+IF(A869=2,1,0)+IF(A869=3,2,0)+IF(A869=4,3,0)</f>
        <v>111010701</v>
      </c>
      <c r="H869" s="606">
        <v>3</v>
      </c>
      <c r="I869" s="606">
        <v>1</v>
      </c>
      <c r="J869" s="606" t="s">
        <v>1245</v>
      </c>
      <c r="K869" s="606" t="s">
        <v>1846</v>
      </c>
      <c r="L869" s="606">
        <v>1</v>
      </c>
      <c r="M869" s="606">
        <v>2</v>
      </c>
      <c r="N869" s="606" t="str">
        <f t="shared" ref="N869:N877" si="2210">Q869&amp;R869&amp;S869&amp;T869&amp;U869&amp;V869</f>
        <v>11101071,1</v>
      </c>
      <c r="O869" s="606">
        <v>0</v>
      </c>
      <c r="P869" s="606">
        <v>-1</v>
      </c>
      <c r="Q869" s="561">
        <f>VLOOKUP(E869,Sheet3!$C:$AP,40,0)*10+IF(B869=1,0,0)+IF(B869=2,1,0)+IF(B869=3,2,0)+IF(B869=4,3,0)</f>
        <v>11101071</v>
      </c>
      <c r="R869" s="561" t="str">
        <f>IF(H869=3,",1","")</f>
        <v>,1</v>
      </c>
      <c r="S869" s="561" t="str">
        <f t="shared" ref="S869:S873" si="2211">IF(AND(H869=2,I869=1,J869="hp",L869=1,M869=2),",-1","")</f>
        <v/>
      </c>
      <c r="T869" s="561" t="str">
        <f t="shared" ref="T869:T877" si="2212">IF(AND(H869=2,I869=1,J869="hp",L869=1,M869=1),",(最大气血-hp)/最大气血*100","")</f>
        <v/>
      </c>
      <c r="U869" s="561" t="str">
        <f t="shared" ref="U869:U877" si="2213">IF(AND(H869=2,I869=1,J869="hp,(hp/气血值)&lt;=0.2",L869=1,M869=3),"气血值*1006","")</f>
        <v/>
      </c>
      <c r="V869" s="561" t="str">
        <f t="shared" ref="V869:V878" si="2214">IF(AND(H869=1,I869=0,J869=0,L869=1,M869=3),"-(hp*0.1)","")</f>
        <v/>
      </c>
    </row>
    <row r="870" spans="1:22" x14ac:dyDescent="0.25">
      <c r="A870" s="561">
        <v>3</v>
      </c>
      <c r="B870" s="561">
        <v>3</v>
      </c>
      <c r="C870" s="561" t="str">
        <f t="shared" ref="C870" si="2215">D870&amp;E870&amp;A870</f>
        <v>流缶金绳镖炽蛟吐信3</v>
      </c>
      <c r="D870" s="701" t="s">
        <v>534</v>
      </c>
      <c r="E870" s="606" t="s">
        <v>539</v>
      </c>
      <c r="F870" s="606" t="s">
        <v>1333</v>
      </c>
      <c r="G870" s="606">
        <f>VLOOKUP(E870,Sheet3!$C:$AP,40,0)*100+IF(A870=1,0,0)+IF(A870=2,1,0)+IF(A870=3,2,0)+IF(A870=4,3,0)</f>
        <v>111010702</v>
      </c>
      <c r="H870" s="606">
        <v>3</v>
      </c>
      <c r="I870" s="606">
        <v>1</v>
      </c>
      <c r="J870" s="606" t="s">
        <v>1245</v>
      </c>
      <c r="K870" s="606" t="s">
        <v>1846</v>
      </c>
      <c r="L870" s="606">
        <v>1</v>
      </c>
      <c r="M870" s="606">
        <v>1</v>
      </c>
      <c r="N870" s="606" t="str">
        <f t="shared" ref="N870" si="2216">Q870&amp;R870&amp;S870&amp;T870&amp;U870&amp;V870</f>
        <v>11101072</v>
      </c>
      <c r="O870" s="606">
        <v>0</v>
      </c>
      <c r="P870" s="606">
        <v>-1</v>
      </c>
      <c r="Q870" s="561">
        <f>VLOOKUP(E870,Sheet3!$C:$AP,40,0)*10+IF(B870=1,0,0)+IF(B870=2,1,0)+IF(B870=3,2,0)+IF(B870=4,3,0)</f>
        <v>11101072</v>
      </c>
      <c r="R870" s="561" t="str">
        <f>IF(H870=1,",1","")</f>
        <v/>
      </c>
      <c r="S870" s="561" t="str">
        <f t="shared" ref="S870" si="2217">IF(AND(H870=2,I870=1,J870="hp",L870=1,M870=2),",-1","")</f>
        <v/>
      </c>
      <c r="T870" s="561" t="str">
        <f t="shared" ref="T870" si="2218">IF(AND(H870=2,I870=1,J870="hp",L870=1,M870=1),",(最大气血-hp)/最大气血*100","")</f>
        <v/>
      </c>
      <c r="U870" s="561" t="str">
        <f t="shared" ref="U870" si="2219">IF(AND(H870=2,I870=1,J870="hp,(hp/气血值)&lt;=0.2",L870=1,M870=3),"气血值*1006","")</f>
        <v/>
      </c>
      <c r="V870" s="561" t="str">
        <f t="shared" ref="V870" si="2220">IF(AND(H870=1,I870=0,J870=0,L870=1,M870=3),"-(hp*0.1)","")</f>
        <v/>
      </c>
    </row>
    <row r="871" spans="1:22" x14ac:dyDescent="0.25">
      <c r="A871" s="561">
        <v>1</v>
      </c>
      <c r="B871" s="561">
        <v>1</v>
      </c>
      <c r="C871" s="561" t="str">
        <f t="shared" si="2209"/>
        <v>流缶金绳镖火尽灰寒1</v>
      </c>
      <c r="D871" s="701" t="s">
        <v>534</v>
      </c>
      <c r="E871" s="606" t="s">
        <v>540</v>
      </c>
      <c r="F871" s="606" t="s">
        <v>1847</v>
      </c>
      <c r="G871" s="606">
        <f>VLOOKUP(E871,Sheet3!$C:$AP,40,0)*100+IF(A871=1,0,0)+IF(A871=2,1,0)+IF(A871=3,2,0)+IF(A871=4,3,0)</f>
        <v>111010900</v>
      </c>
      <c r="H871" s="606">
        <v>3</v>
      </c>
      <c r="I871" s="606">
        <v>1</v>
      </c>
      <c r="J871" s="606" t="s">
        <v>1245</v>
      </c>
      <c r="K871" s="606" t="s">
        <v>1854</v>
      </c>
      <c r="L871" s="606">
        <v>1</v>
      </c>
      <c r="M871" s="606">
        <v>1</v>
      </c>
      <c r="N871" s="606" t="str">
        <f t="shared" si="2210"/>
        <v>11101090,1</v>
      </c>
      <c r="O871" s="606">
        <v>0</v>
      </c>
      <c r="P871" s="606">
        <v>-1</v>
      </c>
      <c r="Q871" s="561">
        <f>VLOOKUP(E871,Sheet3!$C:$AP,40,0)*10+IF(B871=1,0,0)+IF(B871=2,1,0)+IF(B871=3,2,0)+IF(B871=4,3,0)</f>
        <v>11101090</v>
      </c>
      <c r="R871" s="561" t="str">
        <f>IF(H871=3,",1","")</f>
        <v>,1</v>
      </c>
      <c r="S871" s="561" t="str">
        <f t="shared" si="2211"/>
        <v/>
      </c>
      <c r="T871" s="561" t="str">
        <f t="shared" si="2212"/>
        <v/>
      </c>
      <c r="U871" s="561" t="str">
        <f t="shared" si="2213"/>
        <v/>
      </c>
      <c r="V871" s="561" t="str">
        <f t="shared" si="2214"/>
        <v/>
      </c>
    </row>
    <row r="872" spans="1:22" x14ac:dyDescent="0.25">
      <c r="A872" s="561">
        <v>1</v>
      </c>
      <c r="B872" s="561">
        <v>1</v>
      </c>
      <c r="C872" s="561" t="str">
        <f t="shared" si="2209"/>
        <v>流缶金绳镖残恶生念1</v>
      </c>
      <c r="D872" s="665" t="str">
        <f>D871</f>
        <v>流缶金绳镖</v>
      </c>
      <c r="E872" s="665" t="s">
        <v>541</v>
      </c>
      <c r="F872" s="665"/>
      <c r="G872" s="665">
        <f>VLOOKUP(E872,Sheet3!$C:$AP,40,0)*100+IF(A872=1,0,0)+IF(A872=2,1,0)+IF(A872=3,2,0)+IF(A872=4,3,0)</f>
        <v>111011100</v>
      </c>
      <c r="H872" s="665">
        <v>1</v>
      </c>
      <c r="I872" s="665">
        <v>0</v>
      </c>
      <c r="J872" s="665">
        <v>0</v>
      </c>
      <c r="K872" s="665"/>
      <c r="L872" s="665">
        <v>1</v>
      </c>
      <c r="M872" s="665">
        <v>1</v>
      </c>
      <c r="N872" s="665" t="str">
        <f t="shared" si="2210"/>
        <v>11101110,1</v>
      </c>
      <c r="O872" s="665">
        <v>0</v>
      </c>
      <c r="P872" s="665">
        <v>-1</v>
      </c>
      <c r="Q872" s="561">
        <f>VLOOKUP(E872,Sheet3!$C:$AP,40,0)*10+IF(B872=1,0,0)+IF(B872=2,1,0)+IF(B872=3,2,0)+IF(B872=4,3,0)</f>
        <v>11101110</v>
      </c>
      <c r="R872" s="561" t="str">
        <f t="shared" ref="R872:R876" si="2221">IF(H872=1,",1","")</f>
        <v>,1</v>
      </c>
      <c r="S872" s="561" t="str">
        <f t="shared" si="2211"/>
        <v/>
      </c>
      <c r="T872" s="561" t="str">
        <f t="shared" si="2212"/>
        <v/>
      </c>
      <c r="U872" s="561" t="str">
        <f t="shared" si="2213"/>
        <v/>
      </c>
      <c r="V872" s="561" t="str">
        <f t="shared" si="2214"/>
        <v/>
      </c>
    </row>
    <row r="873" spans="1:22" x14ac:dyDescent="0.25">
      <c r="A873" s="561">
        <v>1</v>
      </c>
      <c r="B873" s="561">
        <v>1</v>
      </c>
      <c r="C873" s="561" t="str">
        <f t="shared" si="2209"/>
        <v>流缶金绳镖飞星逐日1</v>
      </c>
      <c r="D873" s="701" t="s">
        <v>534</v>
      </c>
      <c r="E873" s="606" t="s">
        <v>965</v>
      </c>
      <c r="F873" s="606" t="s">
        <v>1855</v>
      </c>
      <c r="G873" s="606">
        <f>VLOOKUP(E873,Sheet3!$C:$AP,40,0)*100+IF(A873=1,0,0)+IF(A873=2,1,0)+IF(A873=3,2,0)+IF(A873=4,3,0)</f>
        <v>111011200</v>
      </c>
      <c r="H873" s="606">
        <v>8</v>
      </c>
      <c r="I873" s="606">
        <v>1</v>
      </c>
      <c r="J873" s="606">
        <v>1110101</v>
      </c>
      <c r="K873" s="606"/>
      <c r="L873" s="606">
        <v>1</v>
      </c>
      <c r="M873" s="606">
        <v>1</v>
      </c>
      <c r="N873" s="606" t="str">
        <f t="shared" si="2210"/>
        <v>11101120,1</v>
      </c>
      <c r="O873" s="606">
        <v>0</v>
      </c>
      <c r="P873" s="606">
        <v>-1</v>
      </c>
      <c r="Q873" s="561">
        <f>VLOOKUP(E873,Sheet3!$C:$AP,40,0)*10+IF(B873=1,0,0)+IF(B873=2,1,0)+IF(B873=3,2,0)+IF(B873=4,3,0)</f>
        <v>11101120</v>
      </c>
      <c r="R873" s="561" t="str">
        <f>IF(H873=8,",1","")</f>
        <v>,1</v>
      </c>
      <c r="S873" s="561" t="str">
        <f t="shared" si="2211"/>
        <v/>
      </c>
      <c r="T873" s="561" t="str">
        <f t="shared" si="2212"/>
        <v/>
      </c>
      <c r="U873" s="561" t="str">
        <f t="shared" si="2213"/>
        <v/>
      </c>
      <c r="V873" s="561" t="str">
        <f t="shared" si="2214"/>
        <v/>
      </c>
    </row>
    <row r="874" spans="1:22" x14ac:dyDescent="0.25">
      <c r="A874" s="561">
        <v>1</v>
      </c>
      <c r="B874" s="561">
        <v>1</v>
      </c>
      <c r="C874" s="561" t="str">
        <f t="shared" ref="C874" si="2222">D874&amp;E874&amp;A874</f>
        <v>流缶金绳镖恶火蛟蛇1</v>
      </c>
      <c r="D874" s="701" t="s">
        <v>534</v>
      </c>
      <c r="E874" s="606" t="s">
        <v>966</v>
      </c>
      <c r="F874" s="606" t="s">
        <v>1856</v>
      </c>
      <c r="G874" s="606">
        <f>VLOOKUP(E874,Sheet3!$C:$AP,40,0)*100+IF(A874=1,0,0)+IF(A874=2,1,0)+IF(A874=3,2,0)+IF(A874=4,3,0)</f>
        <v>111011300</v>
      </c>
      <c r="H874" s="606">
        <v>3</v>
      </c>
      <c r="I874" s="606">
        <v>1</v>
      </c>
      <c r="J874" s="606" t="s">
        <v>1245</v>
      </c>
      <c r="K874" s="606" t="s">
        <v>1857</v>
      </c>
      <c r="L874" s="606">
        <v>2</v>
      </c>
      <c r="M874" s="606">
        <v>1</v>
      </c>
      <c r="N874" s="606" t="str">
        <f t="shared" ref="N874" si="2223">Q874&amp;R874&amp;S874&amp;T874&amp;U874&amp;V874</f>
        <v>11101130,1</v>
      </c>
      <c r="O874" s="606">
        <v>0</v>
      </c>
      <c r="P874" s="606">
        <v>-1</v>
      </c>
      <c r="Q874" s="561">
        <f>VLOOKUP(E874,Sheet3!$C:$AP,40,0)*10+IF(B874=1,0,0)+IF(B874=2,1,0)+IF(B874=3,2,0)+IF(B874=4,3,0)</f>
        <v>11101130</v>
      </c>
      <c r="R874" s="561" t="str">
        <f>IF(H874=3,",1","")</f>
        <v>,1</v>
      </c>
      <c r="S874" s="561" t="str">
        <f t="shared" ref="S874" si="2224">IF(AND(H874=2,I874=1,J874="hp",L874=1,M874=2),",-1","")</f>
        <v/>
      </c>
      <c r="T874" s="561" t="str">
        <f t="shared" ref="T874" si="2225">IF(AND(H874=2,I874=1,J874="hp",L874=1,M874=1),",(最大气血-hp)/最大气血*100","")</f>
        <v/>
      </c>
      <c r="U874" s="561" t="str">
        <f t="shared" ref="U874" si="2226">IF(AND(H874=2,I874=1,J874="hp,(hp/气血值)&lt;=0.2",L874=1,M874=3),"气血值*1006","")</f>
        <v/>
      </c>
      <c r="V874" s="561" t="str">
        <f t="shared" ref="V874" si="2227">IF(AND(H874=1,I874=0,J874=0,L874=1,M874=3),"-(hp*0.1)","")</f>
        <v/>
      </c>
    </row>
    <row r="875" spans="1:22" x14ac:dyDescent="0.25">
      <c r="A875" s="561">
        <v>1</v>
      </c>
      <c r="B875" s="561">
        <v>1</v>
      </c>
      <c r="C875" s="561" t="str">
        <f t="shared" si="2209"/>
        <v>锋狩控弦决潋清1</v>
      </c>
      <c r="D875" s="742" t="s">
        <v>542</v>
      </c>
      <c r="E875" s="743" t="s">
        <v>543</v>
      </c>
      <c r="F875" s="743" t="s">
        <v>1858</v>
      </c>
      <c r="G875" s="743">
        <f>VLOOKUP(E875,Sheet3!$C:$AP,40,0)*100+IF(A875=1,0,0)+IF(A875=2,1,0)+IF(A875=3,2,0)+IF(A875=4,3,0)</f>
        <v>112010200</v>
      </c>
      <c r="H875" s="743">
        <v>1</v>
      </c>
      <c r="I875" s="743">
        <v>0</v>
      </c>
      <c r="J875" s="743"/>
      <c r="K875" s="743"/>
      <c r="L875" s="743">
        <v>1</v>
      </c>
      <c r="M875" s="743">
        <v>1</v>
      </c>
      <c r="N875" s="743" t="str">
        <f t="shared" si="2210"/>
        <v>11201020,1</v>
      </c>
      <c r="O875" s="743">
        <v>0</v>
      </c>
      <c r="P875" s="743">
        <v>-1</v>
      </c>
      <c r="Q875" s="561">
        <f>VLOOKUP(E875,Sheet3!$C:$AP,40,0)*10+IF(B875=1,0,0)+IF(B875=2,1,0)+IF(B875=3,2,0)+IF(B875=4,3,0)</f>
        <v>11201020</v>
      </c>
      <c r="R875" s="561" t="str">
        <f t="shared" si="2221"/>
        <v>,1</v>
      </c>
      <c r="S875" s="561" t="str">
        <f t="shared" ref="S875:S878" si="2228">IF(AND(H875=2,I875=1,J875="hp",L875=1,M875=2),",-1","")</f>
        <v/>
      </c>
      <c r="T875" s="561" t="str">
        <f t="shared" si="2212"/>
        <v/>
      </c>
      <c r="U875" s="561" t="str">
        <f t="shared" si="2213"/>
        <v/>
      </c>
      <c r="V875" s="561" t="str">
        <f t="shared" si="2214"/>
        <v/>
      </c>
    </row>
    <row r="876" spans="1:22" x14ac:dyDescent="0.25">
      <c r="A876" s="561">
        <v>1</v>
      </c>
      <c r="B876" s="561">
        <v>1</v>
      </c>
      <c r="C876" s="561" t="str">
        <f t="shared" si="2209"/>
        <v>锋狩控弦决追寒1</v>
      </c>
      <c r="D876" s="742" t="s">
        <v>542</v>
      </c>
      <c r="E876" s="743" t="s">
        <v>544</v>
      </c>
      <c r="F876" s="743" t="s">
        <v>1859</v>
      </c>
      <c r="G876" s="743">
        <f>VLOOKUP(E876,Sheet3!$C:$AP,40,0)*100+IF(A876=1,0,0)+IF(A876=2,1,0)+IF(A876=3,2,0)+IF(A876=4,3,0)</f>
        <v>112010400</v>
      </c>
      <c r="H876" s="743">
        <v>1</v>
      </c>
      <c r="I876" s="743">
        <v>0</v>
      </c>
      <c r="J876" s="743"/>
      <c r="K876" s="743"/>
      <c r="L876" s="743">
        <v>1</v>
      </c>
      <c r="M876" s="743">
        <v>1</v>
      </c>
      <c r="N876" s="743" t="str">
        <f t="shared" si="2210"/>
        <v>11201040,1</v>
      </c>
      <c r="O876" s="743">
        <v>0</v>
      </c>
      <c r="P876" s="743">
        <v>-1</v>
      </c>
      <c r="Q876" s="561">
        <f>VLOOKUP(E876,Sheet3!$C:$AP,40,0)*10+IF(B876=1,0,0)+IF(B876=2,1,0)+IF(B876=3,2,0)+IF(B876=4,3,0)</f>
        <v>11201040</v>
      </c>
      <c r="R876" s="561" t="str">
        <f t="shared" si="2221"/>
        <v>,1</v>
      </c>
      <c r="S876" s="561" t="str">
        <f t="shared" si="2228"/>
        <v/>
      </c>
      <c r="T876" s="561" t="str">
        <f t="shared" si="2212"/>
        <v/>
      </c>
      <c r="U876" s="561" t="str">
        <f t="shared" si="2213"/>
        <v/>
      </c>
      <c r="V876" s="561" t="str">
        <f t="shared" si="2214"/>
        <v/>
      </c>
    </row>
    <row r="877" spans="1:22" x14ac:dyDescent="0.25">
      <c r="A877" s="561">
        <v>1</v>
      </c>
      <c r="B877" s="561">
        <v>1</v>
      </c>
      <c r="C877" s="561" t="str">
        <f t="shared" si="2209"/>
        <v>锋狩控弦决身独1</v>
      </c>
      <c r="D877" s="742" t="s">
        <v>542</v>
      </c>
      <c r="E877" s="743" t="s">
        <v>545</v>
      </c>
      <c r="F877" s="743" t="s">
        <v>1860</v>
      </c>
      <c r="G877" s="743">
        <f>VLOOKUP(E877,Sheet3!$C:$AP,40,0)*100+IF(A877=1,0,0)+IF(A877=2,1,0)+IF(A877=3,2,0)+IF(A877=4,3,0)</f>
        <v>112010600</v>
      </c>
      <c r="H877" s="743">
        <v>3</v>
      </c>
      <c r="I877" s="743">
        <v>1</v>
      </c>
      <c r="J877" s="743" t="s">
        <v>1245</v>
      </c>
      <c r="K877" s="743" t="s">
        <v>1861</v>
      </c>
      <c r="L877" s="743">
        <v>2</v>
      </c>
      <c r="M877" s="743">
        <v>1</v>
      </c>
      <c r="N877" s="743" t="str">
        <f t="shared" si="2210"/>
        <v>11201060,1</v>
      </c>
      <c r="O877" s="743">
        <v>0</v>
      </c>
      <c r="P877" s="743">
        <v>-1</v>
      </c>
      <c r="Q877" s="561">
        <f>VLOOKUP(E877,Sheet3!$C:$AP,40,0)*10+IF(B877=1,0,0)+IF(B877=2,1,0)+IF(B877=3,2,0)+IF(B877=4,3,0)</f>
        <v>11201060</v>
      </c>
      <c r="R877" s="561" t="str">
        <f>IF(H877=3,",1","")</f>
        <v>,1</v>
      </c>
      <c r="S877" s="561" t="str">
        <f t="shared" si="2228"/>
        <v/>
      </c>
      <c r="T877" s="561" t="str">
        <f t="shared" si="2212"/>
        <v/>
      </c>
      <c r="U877" s="561" t="str">
        <f t="shared" si="2213"/>
        <v/>
      </c>
      <c r="V877" s="561" t="str">
        <f t="shared" si="2214"/>
        <v/>
      </c>
    </row>
    <row r="878" spans="1:22" s="695" customFormat="1" x14ac:dyDescent="0.25">
      <c r="A878" s="561">
        <v>1</v>
      </c>
      <c r="B878" s="561">
        <v>1</v>
      </c>
      <c r="C878" s="561" t="str">
        <f t="shared" si="2209"/>
        <v>锋狩控弦决弦骤1</v>
      </c>
      <c r="D878" s="742" t="s">
        <v>542</v>
      </c>
      <c r="E878" s="743" t="s">
        <v>546</v>
      </c>
      <c r="F878" s="743" t="s">
        <v>1757</v>
      </c>
      <c r="G878" s="743">
        <f>VLOOKUP(E878,Sheet3!$C:$AP,40,0)*100+IF(A878=1,0,0)+IF(A878=2,1,0)+IF(A878=3,2,0)+IF(A878=4,3,0)</f>
        <v>112010700</v>
      </c>
      <c r="H878" s="743">
        <v>1</v>
      </c>
      <c r="I878" s="743">
        <v>0</v>
      </c>
      <c r="J878" s="743"/>
      <c r="K878" s="743"/>
      <c r="L878" s="743">
        <v>1</v>
      </c>
      <c r="M878" s="743">
        <v>1</v>
      </c>
      <c r="N878" s="743" t="str">
        <f>Q878&amp;R878</f>
        <v>11201070,1</v>
      </c>
      <c r="O878" s="743">
        <v>0</v>
      </c>
      <c r="P878" s="743">
        <v>-1</v>
      </c>
      <c r="Q878" s="561">
        <f>VLOOKUP(E878,Sheet3!$C:$AP,40,0)*10+IF(B878=1,0,0)+IF(B878=2,1,0)+IF(B878=3,2,0)+IF(B878=4,3,0)</f>
        <v>11201070</v>
      </c>
      <c r="R878" s="561" t="str">
        <f>IF(H878=1,",1","")</f>
        <v>,1</v>
      </c>
      <c r="S878" s="700" t="str">
        <f t="shared" si="2228"/>
        <v/>
      </c>
      <c r="T878" s="588" t="str">
        <f>IF(AND(H878=2,I878=1,J878="hp,(hp/最大气血)&lt;=公式变量1",L878=1,M878=3),"最大气血*0.2","")</f>
        <v/>
      </c>
      <c r="U878" s="700" t="b">
        <f>IF(AND(H878=2,I878=1,J878="hp,(hp/气血值)&lt;=属性判断对比值",L878=1,M878=3),"气血值*0.3")</f>
        <v>0</v>
      </c>
      <c r="V878" s="700" t="str">
        <f t="shared" si="2214"/>
        <v/>
      </c>
    </row>
    <row r="879" spans="1:22" s="695" customFormat="1" x14ac:dyDescent="0.25">
      <c r="A879" s="561">
        <v>1</v>
      </c>
      <c r="B879" s="561">
        <v>1</v>
      </c>
      <c r="C879" s="561" t="str">
        <f t="shared" ref="C879" si="2229">D879&amp;E879&amp;A879</f>
        <v>锋狩控弦决复林1</v>
      </c>
      <c r="D879" s="742" t="s">
        <v>542</v>
      </c>
      <c r="E879" s="743" t="s">
        <v>547</v>
      </c>
      <c r="F879" s="743" t="s">
        <v>1862</v>
      </c>
      <c r="G879" s="743">
        <f>VLOOKUP(E879,Sheet3!$C:$AP,40,0)*100+IF(A879=1,0,0)+IF(A879=2,1,0)+IF(A879=3,2,0)+IF(A879=4,3,0)</f>
        <v>112010800</v>
      </c>
      <c r="H879" s="743">
        <v>1</v>
      </c>
      <c r="I879" s="743">
        <v>0</v>
      </c>
      <c r="J879" s="743"/>
      <c r="K879" s="743"/>
      <c r="L879" s="743">
        <v>1</v>
      </c>
      <c r="M879" s="743">
        <v>1</v>
      </c>
      <c r="N879" s="743" t="str">
        <f>Q879&amp;R879</f>
        <v>11201080,1</v>
      </c>
      <c r="O879" s="743">
        <v>0</v>
      </c>
      <c r="P879" s="743">
        <v>-1</v>
      </c>
      <c r="Q879" s="561">
        <f>VLOOKUP(E879,Sheet3!$C:$AP,40,0)*10+IF(B879=1,0,0)+IF(B879=2,1,0)+IF(B879=3,2,0)+IF(B879=4,3,0)</f>
        <v>11201080</v>
      </c>
      <c r="R879" s="561" t="str">
        <f>IF(H879=1,",1","")</f>
        <v>,1</v>
      </c>
      <c r="S879" s="700" t="str">
        <f t="shared" ref="S879" si="2230">IF(AND(H879=2,I879=1,J879="hp",L879=1,M879=2),",-1","")</f>
        <v/>
      </c>
      <c r="T879" s="588" t="str">
        <f>IF(AND(H879=2,I879=1,J879="hp,(hp/最大气血)&lt;=公式变量1",L879=1,M879=3),"最大气血*0.2","")</f>
        <v/>
      </c>
      <c r="U879" s="700" t="b">
        <f>IF(AND(H879=2,I879=1,J879="hp,(hp/气血值)&lt;=属性判断对比值",L879=1,M879=3),"气血值*0.3")</f>
        <v>0</v>
      </c>
      <c r="V879" s="700" t="str">
        <f t="shared" ref="V879" si="2231">IF(AND(H879=1,I879=0,J879=0,L879=1,M879=3),"-(hp*0.1)","")</f>
        <v/>
      </c>
    </row>
    <row r="880" spans="1:22" s="695" customFormat="1" x14ac:dyDescent="0.25">
      <c r="A880" s="561">
        <v>1</v>
      </c>
      <c r="B880" s="561">
        <v>1</v>
      </c>
      <c r="C880" s="561" t="str">
        <f t="shared" ref="C880" si="2232">D880&amp;E880&amp;A880</f>
        <v>锋狩控弦决陷戮1</v>
      </c>
      <c r="D880" s="742" t="s">
        <v>542</v>
      </c>
      <c r="E880" s="743" t="s">
        <v>548</v>
      </c>
      <c r="F880" s="743" t="s">
        <v>1863</v>
      </c>
      <c r="G880" s="743">
        <f>VLOOKUP(E880,Sheet3!$C:$AP,40,0)*100+IF(A880=1,0,0)+IF(A880=2,1,0)+IF(A880=3,2,0)+IF(A880=4,3,0)</f>
        <v>112010900</v>
      </c>
      <c r="H880" s="743">
        <v>1</v>
      </c>
      <c r="I880" s="743">
        <v>0</v>
      </c>
      <c r="J880" s="743"/>
      <c r="K880" s="743"/>
      <c r="L880" s="743">
        <v>1</v>
      </c>
      <c r="M880" s="743">
        <v>1</v>
      </c>
      <c r="N880" s="743" t="str">
        <f>Q880&amp;R880</f>
        <v>11201090,1</v>
      </c>
      <c r="O880" s="743">
        <v>0</v>
      </c>
      <c r="P880" s="743">
        <v>-1</v>
      </c>
      <c r="Q880" s="561">
        <f>VLOOKUP(E880,Sheet3!$C:$AP,40,0)*10+IF(B880=1,0,0)+IF(B880=2,1,0)+IF(B880=3,2,0)+IF(B880=4,3,0)</f>
        <v>11201090</v>
      </c>
      <c r="R880" s="561" t="str">
        <f>IF(H880=1,",1","")</f>
        <v>,1</v>
      </c>
      <c r="S880" s="700" t="str">
        <f t="shared" ref="S880" si="2233">IF(AND(H880=2,I880=1,J880="hp",L880=1,M880=2),",-1","")</f>
        <v/>
      </c>
      <c r="T880" s="588" t="str">
        <f>IF(AND(H880=2,I880=1,J880="hp,(hp/最大气血)&lt;=公式变量1",L880=1,M880=3),"最大气血*0.2","")</f>
        <v/>
      </c>
      <c r="U880" s="700" t="b">
        <f>IF(AND(H880=2,I880=1,J880="hp,(hp/气血值)&lt;=属性判断对比值",L880=1,M880=3),"气血值*0.3")</f>
        <v>0</v>
      </c>
      <c r="V880" s="700" t="str">
        <f t="shared" ref="V880" si="2234">IF(AND(H880=1,I880=0,J880=0,L880=1,M880=3),"-(hp*0.1)","")</f>
        <v/>
      </c>
    </row>
    <row r="881" spans="1:22" s="695" customFormat="1" x14ac:dyDescent="0.25">
      <c r="A881" s="561">
        <v>1</v>
      </c>
      <c r="B881" s="561">
        <v>1</v>
      </c>
      <c r="C881" s="561" t="str">
        <f t="shared" ref="C881:C885" si="2235">D881&amp;E881&amp;A881</f>
        <v>锋狩控弦决跬步1</v>
      </c>
      <c r="D881" s="742" t="s">
        <v>542</v>
      </c>
      <c r="E881" s="743" t="s">
        <v>549</v>
      </c>
      <c r="F881" s="743" t="s">
        <v>1863</v>
      </c>
      <c r="G881" s="743">
        <f>VLOOKUP(E881,Sheet3!$C:$AP,40,0)*100+IF(A881=1,0,0)+IF(A881=2,1,0)+IF(A881=3,2,0)+IF(A881=4,3,0)</f>
        <v>112011000</v>
      </c>
      <c r="H881" s="743">
        <v>1</v>
      </c>
      <c r="I881" s="743">
        <v>0</v>
      </c>
      <c r="J881" s="743"/>
      <c r="K881" s="743"/>
      <c r="L881" s="743">
        <v>1</v>
      </c>
      <c r="M881" s="743">
        <v>1</v>
      </c>
      <c r="N881" s="743" t="str">
        <f>Q881&amp;R881</f>
        <v>11201100,1</v>
      </c>
      <c r="O881" s="743">
        <v>0</v>
      </c>
      <c r="P881" s="743">
        <v>-1</v>
      </c>
      <c r="Q881" s="561">
        <f>VLOOKUP(E881,Sheet3!$C:$AP,40,0)*10+IF(B881=1,0,0)+IF(B881=2,1,0)+IF(B881=3,2,0)+IF(B881=4,3,0)</f>
        <v>11201100</v>
      </c>
      <c r="R881" s="561" t="str">
        <f>IF(H881=1,",1","")</f>
        <v>,1</v>
      </c>
      <c r="S881" s="700" t="str">
        <f t="shared" ref="S881:S885" si="2236">IF(AND(H881=2,I881=1,J881="hp",L881=1,M881=2),",-1","")</f>
        <v/>
      </c>
      <c r="T881" s="588" t="str">
        <f>IF(AND(H881=2,I881=1,J881="hp,(hp/最大气血)&lt;=公式变量1",L881=1,M881=3),"最大气血*0.2","")</f>
        <v/>
      </c>
      <c r="U881" s="700" t="b">
        <f>IF(AND(H881=2,I881=1,J881="hp,(hp/气血值)&lt;=属性判断对比值",L881=1,M881=3),"气血值*0.3")</f>
        <v>0</v>
      </c>
      <c r="V881" s="700" t="str">
        <f t="shared" ref="V881:V885" si="2237">IF(AND(H881=1,I881=0,J881=0,L881=1,M881=3),"-(hp*0.1)","")</f>
        <v/>
      </c>
    </row>
    <row r="882" spans="1:22" x14ac:dyDescent="0.25">
      <c r="A882" s="561">
        <v>1</v>
      </c>
      <c r="B882" s="561">
        <v>1</v>
      </c>
      <c r="C882" s="561" t="str">
        <f t="shared" si="2235"/>
        <v>锋狩控弦决潜狩1</v>
      </c>
      <c r="D882" s="665" t="str">
        <f>D881</f>
        <v>锋狩控弦决</v>
      </c>
      <c r="E882" s="665" t="s">
        <v>550</v>
      </c>
      <c r="F882" s="665"/>
      <c r="G882" s="665">
        <f>VLOOKUP(E882,Sheet3!$C:$AP,40,0)*100+IF(A882=1,0,0)+IF(A882=2,1,0)+IF(A882=3,2,0)+IF(A882=4,3,0)</f>
        <v>112011100</v>
      </c>
      <c r="H882" s="665">
        <v>1</v>
      </c>
      <c r="I882" s="665">
        <v>0</v>
      </c>
      <c r="J882" s="665">
        <v>0</v>
      </c>
      <c r="K882" s="665"/>
      <c r="L882" s="665">
        <v>1</v>
      </c>
      <c r="M882" s="665">
        <v>1</v>
      </c>
      <c r="N882" s="665" t="str">
        <f t="shared" ref="N882" si="2238">Q882&amp;R882&amp;S882&amp;T882&amp;U882&amp;V882</f>
        <v>11201110,1</v>
      </c>
      <c r="O882" s="665">
        <v>0</v>
      </c>
      <c r="P882" s="665">
        <v>-1</v>
      </c>
      <c r="Q882" s="561">
        <f>VLOOKUP(E882,Sheet3!$C:$AP,40,0)*10+IF(B882=1,0,0)+IF(B882=2,1,0)+IF(B882=3,2,0)+IF(B882=4,3,0)</f>
        <v>11201110</v>
      </c>
      <c r="R882" s="561" t="str">
        <f t="shared" ref="R882" si="2239">IF(H882=1,",1","")</f>
        <v>,1</v>
      </c>
      <c r="S882" s="561" t="str">
        <f t="shared" si="2236"/>
        <v/>
      </c>
      <c r="T882" s="561" t="str">
        <f t="shared" ref="T882" si="2240">IF(AND(H882=2,I882=1,J882="hp",L882=1,M882=1),",(最大气血-hp)/最大气血*100","")</f>
        <v/>
      </c>
      <c r="U882" s="561" t="str">
        <f t="shared" ref="U882" si="2241">IF(AND(H882=2,I882=1,J882="hp,(hp/气血值)&lt;=0.2",L882=1,M882=3),"气血值*1006","")</f>
        <v/>
      </c>
      <c r="V882" s="561" t="str">
        <f t="shared" si="2237"/>
        <v/>
      </c>
    </row>
    <row r="883" spans="1:22" s="695" customFormat="1" x14ac:dyDescent="0.25">
      <c r="A883" s="561">
        <v>1</v>
      </c>
      <c r="B883" s="561">
        <v>1</v>
      </c>
      <c r="C883" s="561" t="str">
        <f t="shared" si="2235"/>
        <v>锋狩控弦决骤雨急爆1</v>
      </c>
      <c r="D883" s="742" t="s">
        <v>542</v>
      </c>
      <c r="E883" s="743" t="s">
        <v>967</v>
      </c>
      <c r="F883" s="743" t="s">
        <v>1864</v>
      </c>
      <c r="G883" s="743">
        <f>VLOOKUP(E883,Sheet3!$C:$AP,40,0)*100+IF(A883=1,0,0)+IF(A883=2,1,0)+IF(A883=3,2,0)+IF(A883=4,3,0)</f>
        <v>112011200</v>
      </c>
      <c r="H883" s="743">
        <v>8</v>
      </c>
      <c r="I883" s="743">
        <v>1</v>
      </c>
      <c r="J883" s="743">
        <v>1120101</v>
      </c>
      <c r="K883" s="743"/>
      <c r="L883" s="743">
        <v>1</v>
      </c>
      <c r="M883" s="743">
        <v>1</v>
      </c>
      <c r="N883" s="743" t="str">
        <f>Q883&amp;R883</f>
        <v>11201120,1</v>
      </c>
      <c r="O883" s="743">
        <v>0</v>
      </c>
      <c r="P883" s="743">
        <v>-1</v>
      </c>
      <c r="Q883" s="561">
        <f>VLOOKUP(E883,Sheet3!$C:$AP,40,0)*10+IF(B883=1,0,0)+IF(B883=2,1,0)+IF(B883=3,2,0)+IF(B883=4,3,0)</f>
        <v>11201120</v>
      </c>
      <c r="R883" s="561" t="str">
        <f>IF(H883=8,",1","")</f>
        <v>,1</v>
      </c>
      <c r="S883" s="700" t="str">
        <f t="shared" si="2236"/>
        <v/>
      </c>
      <c r="T883" s="588" t="str">
        <f>IF(AND(H883=2,I883=1,J883="hp,(hp/最大气血)&lt;=公式变量1",L883=1,M883=3),"最大气血*0.2","")</f>
        <v/>
      </c>
      <c r="U883" s="700" t="b">
        <f>IF(AND(H883=2,I883=1,J883="hp,(hp/气血值)&lt;=属性判断对比值",L883=1,M883=3),"气血值*0.3")</f>
        <v>0</v>
      </c>
      <c r="V883" s="700" t="str">
        <f t="shared" si="2237"/>
        <v/>
      </c>
    </row>
    <row r="884" spans="1:22" x14ac:dyDescent="0.25">
      <c r="A884" s="561">
        <v>1</v>
      </c>
      <c r="B884" s="561">
        <v>1</v>
      </c>
      <c r="C884" s="561" t="str">
        <f t="shared" si="2235"/>
        <v>锋狩控弦决孑孓独1</v>
      </c>
      <c r="D884" s="742" t="s">
        <v>542</v>
      </c>
      <c r="E884" s="743" t="s">
        <v>968</v>
      </c>
      <c r="F884" s="743" t="s">
        <v>1865</v>
      </c>
      <c r="G884" s="743">
        <f>VLOOKUP(E884,Sheet3!$C:$AP,40,0)*100+IF(A884=1,0,0)+IF(A884=2,1,0)+IF(A884=3,2,0)+IF(A884=4,3,0)</f>
        <v>112011300</v>
      </c>
      <c r="H884" s="743">
        <v>3</v>
      </c>
      <c r="I884" s="743">
        <v>1</v>
      </c>
      <c r="J884" s="743" t="s">
        <v>1245</v>
      </c>
      <c r="K884" s="743" t="s">
        <v>1861</v>
      </c>
      <c r="L884" s="743">
        <v>2</v>
      </c>
      <c r="M884" s="743">
        <v>1</v>
      </c>
      <c r="N884" s="743" t="str">
        <f t="shared" ref="N884" si="2242">Q884&amp;R884&amp;S884&amp;T884&amp;U884&amp;V884</f>
        <v>11201130,1</v>
      </c>
      <c r="O884" s="743">
        <v>0</v>
      </c>
      <c r="P884" s="743">
        <v>-1</v>
      </c>
      <c r="Q884" s="561">
        <f>VLOOKUP(E884,Sheet3!$C:$AP,40,0)*10+IF(B884=1,0,0)+IF(B884=2,1,0)+IF(B884=3,2,0)+IF(B884=4,3,0)</f>
        <v>11201130</v>
      </c>
      <c r="R884" s="561" t="str">
        <f>IF(H884=3,",1","")</f>
        <v>,1</v>
      </c>
      <c r="S884" s="561" t="str">
        <f t="shared" si="2236"/>
        <v/>
      </c>
      <c r="T884" s="561" t="str">
        <f t="shared" ref="T884" si="2243">IF(AND(H884=2,I884=1,J884="hp",L884=1,M884=1),",(最大气血-hp)/最大气血*100","")</f>
        <v/>
      </c>
      <c r="U884" s="561" t="str">
        <f t="shared" ref="U884" si="2244">IF(AND(H884=2,I884=1,J884="hp,(hp/气血值)&lt;=0.2",L884=1,M884=3),"气血值*1006","")</f>
        <v/>
      </c>
      <c r="V884" s="561" t="str">
        <f t="shared" si="2237"/>
        <v/>
      </c>
    </row>
    <row r="885" spans="1:22" x14ac:dyDescent="0.25">
      <c r="A885" s="561">
        <v>1</v>
      </c>
      <c r="B885" s="561">
        <v>1</v>
      </c>
      <c r="C885" s="561" t="str">
        <f t="shared" si="2235"/>
        <v>鳞五净蛊鞭丹玉蟾1</v>
      </c>
      <c r="D885" s="170" t="s">
        <v>551</v>
      </c>
      <c r="E885" s="641" t="s">
        <v>552</v>
      </c>
      <c r="F885" s="170" t="s">
        <v>1866</v>
      </c>
      <c r="G885" s="170">
        <f>VLOOKUP(E885,Sheet3!$C:$AP,40,0)*100+IF(A885=1,0,0)+IF(A885=2,1,0)+IF(A885=3,2,0)+IF(A885=4,3,0)</f>
        <v>113010200</v>
      </c>
      <c r="H885" s="170">
        <v>8</v>
      </c>
      <c r="I885" s="170">
        <v>1</v>
      </c>
      <c r="J885" s="170">
        <v>1130101</v>
      </c>
      <c r="K885" s="170"/>
      <c r="L885" s="170">
        <v>1</v>
      </c>
      <c r="M885" s="170">
        <v>21</v>
      </c>
      <c r="N885" s="195" t="s">
        <v>1867</v>
      </c>
      <c r="O885" s="170">
        <v>0</v>
      </c>
      <c r="P885" s="170">
        <v>-1</v>
      </c>
      <c r="Q885" s="561">
        <f>VLOOKUP(E885,Sheet3!$C:$AP,40,0)*10+IF(B885=1,0,0)+IF(B885=2,1,0)+IF(B885=3,2,0)+IF(B885=4,3,0)</f>
        <v>11301020</v>
      </c>
      <c r="R885" s="561" t="str">
        <f t="shared" ref="R885:R891" si="2245">IF(H885=8,",1","")</f>
        <v>,1</v>
      </c>
      <c r="S885" s="561" t="str">
        <f t="shared" si="2236"/>
        <v/>
      </c>
      <c r="T885" s="561" t="str">
        <f t="shared" ref="T885" si="2246">IF(AND(H885=2,I885=1,J885="hp",L885=1,M885=1),",(最大气血-hp)/最大气血*100","")</f>
        <v/>
      </c>
      <c r="U885" s="561" t="str">
        <f t="shared" ref="U885" si="2247">IF(AND(H885=2,I885=1,J885="hp,(hp/气血值)&lt;=0.2",L885=1,M885=3),"气血值*1006","")</f>
        <v/>
      </c>
      <c r="V885" s="561" t="str">
        <f t="shared" si="2237"/>
        <v/>
      </c>
    </row>
    <row r="886" spans="1:22" x14ac:dyDescent="0.25">
      <c r="A886" s="561">
        <v>2</v>
      </c>
      <c r="B886" s="561">
        <v>1</v>
      </c>
      <c r="C886" s="561" t="str">
        <f t="shared" ref="C886" si="2248">D886&amp;E886&amp;A886</f>
        <v>鳞五净蛊鞭丹玉蟾2</v>
      </c>
      <c r="D886" s="170" t="s">
        <v>551</v>
      </c>
      <c r="E886" s="641" t="s">
        <v>552</v>
      </c>
      <c r="F886" s="170" t="s">
        <v>1868</v>
      </c>
      <c r="G886" s="170">
        <f>VLOOKUP(E886,Sheet3!$C:$AP,40,0)*100+IF(A886=1,0,0)+IF(A886=2,1,0)+IF(A886=3,2,0)+IF(A886=4,3,0)</f>
        <v>113010201</v>
      </c>
      <c r="H886" s="170">
        <v>8</v>
      </c>
      <c r="I886" s="170">
        <v>1</v>
      </c>
      <c r="J886" s="170">
        <v>1130101</v>
      </c>
      <c r="K886" s="170"/>
      <c r="L886" s="170">
        <v>1</v>
      </c>
      <c r="M886" s="170">
        <v>1</v>
      </c>
      <c r="N886" s="170" t="str">
        <f>Q886&amp;R886</f>
        <v>11301020,1</v>
      </c>
      <c r="O886" s="170">
        <v>0</v>
      </c>
      <c r="P886" s="170">
        <v>-1</v>
      </c>
      <c r="Q886" s="561">
        <f>VLOOKUP(E886,Sheet3!$C:$AP,40,0)*10+IF(B886=1,0,0)+IF(B886=2,1,0)+IF(B886=3,2,0)+IF(B886=4,3,0)</f>
        <v>11301020</v>
      </c>
      <c r="R886" s="561" t="str">
        <f t="shared" si="2245"/>
        <v>,1</v>
      </c>
      <c r="S886" s="561" t="str">
        <f t="shared" ref="S886" si="2249">IF(AND(H886=2,I886=1,J886="hp",L886=1,M886=2),",-1","")</f>
        <v/>
      </c>
      <c r="T886" s="561" t="str">
        <f t="shared" ref="T886" si="2250">IF(AND(H886=2,I886=1,J886="hp",L886=1,M886=1),",(最大气血-hp)/最大气血*100","")</f>
        <v/>
      </c>
      <c r="U886" s="561" t="str">
        <f t="shared" ref="U886" si="2251">IF(AND(H886=2,I886=1,J886="hp,(hp/气血值)&lt;=0.2",L886=1,M886=3),"气血值*1006","")</f>
        <v/>
      </c>
      <c r="V886" s="561" t="str">
        <f t="shared" ref="V886" si="2252">IF(AND(H886=1,I886=0,J886=0,L886=1,M886=3),"-(hp*0.1)","")</f>
        <v/>
      </c>
    </row>
    <row r="887" spans="1:22" x14ac:dyDescent="0.25">
      <c r="A887" s="561">
        <v>1</v>
      </c>
      <c r="B887" s="561">
        <v>1</v>
      </c>
      <c r="C887" s="561" t="str">
        <f t="shared" ref="C887:C889" si="2253">D887&amp;E887&amp;A887</f>
        <v>鳞五净蛊鞭蜕双生1</v>
      </c>
      <c r="D887" s="170" t="s">
        <v>551</v>
      </c>
      <c r="E887" s="641" t="s">
        <v>553</v>
      </c>
      <c r="F887" s="170" t="s">
        <v>1869</v>
      </c>
      <c r="G887" s="170">
        <f>VLOOKUP(E887,Sheet3!$C:$AP,40,0)*100+IF(A887=1,0,0)+IF(A887=2,1,0)+IF(A887=3,2,0)+IF(A887=4,3,0)</f>
        <v>113010400</v>
      </c>
      <c r="H887" s="170">
        <v>8</v>
      </c>
      <c r="I887" s="170">
        <v>1</v>
      </c>
      <c r="J887" s="170">
        <v>1130103</v>
      </c>
      <c r="K887" s="170"/>
      <c r="L887" s="170">
        <v>1</v>
      </c>
      <c r="M887" s="170">
        <v>21</v>
      </c>
      <c r="N887" s="195" t="s">
        <v>1870</v>
      </c>
      <c r="O887" s="170">
        <v>0</v>
      </c>
      <c r="P887" s="170">
        <v>-1</v>
      </c>
      <c r="Q887" s="561">
        <f>VLOOKUP(E887,Sheet3!$C:$AP,40,0)*10+IF(B887=1,0,0)+IF(B887=2,1,0)+IF(B887=3,2,0)+IF(B887=4,3,0)</f>
        <v>11301040</v>
      </c>
      <c r="R887" s="561" t="str">
        <f t="shared" si="2245"/>
        <v>,1</v>
      </c>
      <c r="S887" s="561" t="str">
        <f t="shared" ref="S887:S889" si="2254">IF(AND(H887=2,I887=1,J887="hp",L887=1,M887=2),",-1","")</f>
        <v/>
      </c>
      <c r="T887" s="561" t="str">
        <f t="shared" ref="T887:T889" si="2255">IF(AND(H887=2,I887=1,J887="hp",L887=1,M887=1),",(最大气血-hp)/最大气血*100","")</f>
        <v/>
      </c>
      <c r="U887" s="561" t="str">
        <f t="shared" ref="U887:U889" si="2256">IF(AND(H887=2,I887=1,J887="hp,(hp/气血值)&lt;=0.2",L887=1,M887=3),"气血值*1006","")</f>
        <v/>
      </c>
      <c r="V887" s="561" t="str">
        <f t="shared" ref="V887:V889" si="2257">IF(AND(H887=1,I887=0,J887=0,L887=1,M887=3),"-(hp*0.1)","")</f>
        <v/>
      </c>
    </row>
    <row r="888" spans="1:22" x14ac:dyDescent="0.25">
      <c r="A888" s="561">
        <v>2</v>
      </c>
      <c r="B888" s="561">
        <v>1</v>
      </c>
      <c r="C888" s="561" t="str">
        <f t="shared" ref="C888" si="2258">D888&amp;E888&amp;A888</f>
        <v>鳞五净蛊鞭蜕双生2</v>
      </c>
      <c r="D888" s="170" t="s">
        <v>551</v>
      </c>
      <c r="E888" s="641" t="s">
        <v>553</v>
      </c>
      <c r="F888" s="170" t="s">
        <v>1871</v>
      </c>
      <c r="G888" s="170">
        <f>VLOOKUP(E888,Sheet3!$C:$AP,40,0)*100+IF(A888=1,0,0)+IF(A888=2,1,0)+IF(A888=3,2,0)+IF(A888=4,3,0)</f>
        <v>113010401</v>
      </c>
      <c r="H888" s="170">
        <v>8</v>
      </c>
      <c r="I888" s="170">
        <v>1</v>
      </c>
      <c r="J888" s="170">
        <v>1130103</v>
      </c>
      <c r="K888" s="170"/>
      <c r="L888" s="170">
        <v>1</v>
      </c>
      <c r="M888" s="170">
        <v>1</v>
      </c>
      <c r="N888" s="170" t="str">
        <f>Q888&amp;R888</f>
        <v>11301040,1</v>
      </c>
      <c r="O888" s="170">
        <v>0</v>
      </c>
      <c r="P888" s="170">
        <v>-1</v>
      </c>
      <c r="Q888" s="561">
        <f>VLOOKUP(E888,Sheet3!$C:$AP,40,0)*10+IF(B888=1,0,0)+IF(B888=2,1,0)+IF(B888=3,2,0)+IF(B888=4,3,0)</f>
        <v>11301040</v>
      </c>
      <c r="R888" s="561" t="str">
        <f t="shared" si="2245"/>
        <v>,1</v>
      </c>
      <c r="S888" s="561" t="str">
        <f t="shared" ref="S888" si="2259">IF(AND(H888=2,I888=1,J888="hp",L888=1,M888=2),",-1","")</f>
        <v/>
      </c>
      <c r="T888" s="561" t="str">
        <f t="shared" ref="T888" si="2260">IF(AND(H888=2,I888=1,J888="hp",L888=1,M888=1),",(最大气血-hp)/最大气血*100","")</f>
        <v/>
      </c>
      <c r="U888" s="561" t="str">
        <f t="shared" ref="U888" si="2261">IF(AND(H888=2,I888=1,J888="hp,(hp/气血值)&lt;=0.2",L888=1,M888=3),"气血值*1006","")</f>
        <v/>
      </c>
      <c r="V888" s="561" t="str">
        <f t="shared" ref="V888" si="2262">IF(AND(H888=1,I888=0,J888=0,L888=1,M888=3),"-(hp*0.1)","")</f>
        <v/>
      </c>
    </row>
    <row r="889" spans="1:22" x14ac:dyDescent="0.25">
      <c r="A889" s="561">
        <v>1</v>
      </c>
      <c r="B889" s="561">
        <v>1</v>
      </c>
      <c r="C889" s="561" t="str">
        <f t="shared" si="2253"/>
        <v>鳞五净蛊鞭幻天蛛1</v>
      </c>
      <c r="D889" s="170" t="s">
        <v>551</v>
      </c>
      <c r="E889" s="641" t="s">
        <v>554</v>
      </c>
      <c r="F889" s="170" t="s">
        <v>1872</v>
      </c>
      <c r="G889" s="170">
        <f>VLOOKUP(E889,Sheet3!$C:$AP,40,0)*100+IF(A889=1,0,0)+IF(A889=2,1,0)+IF(A889=3,2,0)+IF(A889=4,3,0)</f>
        <v>113010600</v>
      </c>
      <c r="H889" s="170">
        <v>8</v>
      </c>
      <c r="I889" s="170">
        <v>1</v>
      </c>
      <c r="J889" s="170">
        <v>1130105</v>
      </c>
      <c r="K889" s="170"/>
      <c r="L889" s="170">
        <v>1</v>
      </c>
      <c r="M889" s="170">
        <v>21</v>
      </c>
      <c r="N889" s="195" t="s">
        <v>1873</v>
      </c>
      <c r="O889" s="170">
        <v>0</v>
      </c>
      <c r="P889" s="170">
        <v>-1</v>
      </c>
      <c r="Q889" s="561">
        <f>VLOOKUP(E889,Sheet3!$C:$AP,40,0)*10+IF(B889=1,0,0)+IF(B889=2,1,0)+IF(B889=3,2,0)+IF(B889=4,3,0)</f>
        <v>11301060</v>
      </c>
      <c r="R889" s="561" t="str">
        <f t="shared" si="2245"/>
        <v>,1</v>
      </c>
      <c r="S889" s="561" t="str">
        <f t="shared" si="2254"/>
        <v/>
      </c>
      <c r="T889" s="561" t="str">
        <f t="shared" si="2255"/>
        <v/>
      </c>
      <c r="U889" s="561" t="str">
        <f t="shared" si="2256"/>
        <v/>
      </c>
      <c r="V889" s="561" t="str">
        <f t="shared" si="2257"/>
        <v/>
      </c>
    </row>
    <row r="890" spans="1:22" x14ac:dyDescent="0.25">
      <c r="A890" s="561">
        <v>2</v>
      </c>
      <c r="B890" s="561">
        <v>1</v>
      </c>
      <c r="C890" s="561" t="str">
        <f t="shared" ref="C890" si="2263">D890&amp;E890&amp;A890</f>
        <v>鳞五净蛊鞭幻天蛛2</v>
      </c>
      <c r="D890" s="170" t="s">
        <v>551</v>
      </c>
      <c r="E890" s="641" t="s">
        <v>554</v>
      </c>
      <c r="F890" s="170" t="s">
        <v>1874</v>
      </c>
      <c r="G890" s="170">
        <f>VLOOKUP(E890,Sheet3!$C:$AP,40,0)*100+IF(A890=1,0,0)+IF(A890=2,1,0)+IF(A890=3,2,0)+IF(A890=4,3,0)</f>
        <v>113010601</v>
      </c>
      <c r="H890" s="170">
        <v>8</v>
      </c>
      <c r="I890" s="170">
        <v>1</v>
      </c>
      <c r="J890" s="170">
        <v>1130105</v>
      </c>
      <c r="K890" s="170"/>
      <c r="L890" s="170">
        <v>1</v>
      </c>
      <c r="M890" s="170">
        <v>1</v>
      </c>
      <c r="N890" s="170" t="str">
        <f>Q890&amp;R890</f>
        <v>11301060,1</v>
      </c>
      <c r="O890" s="170">
        <v>0</v>
      </c>
      <c r="P890" s="170">
        <v>-1</v>
      </c>
      <c r="Q890" s="561">
        <f>VLOOKUP(E890,Sheet3!$C:$AP,40,0)*10+IF(B890=1,0,0)+IF(B890=2,1,0)+IF(B890=3,2,0)+IF(B890=4,3,0)</f>
        <v>11301060</v>
      </c>
      <c r="R890" s="561" t="str">
        <f t="shared" si="2245"/>
        <v>,1</v>
      </c>
      <c r="S890" s="561" t="str">
        <f t="shared" ref="S890" si="2264">IF(AND(H890=2,I890=1,J890="hp",L890=1,M890=2),",-1","")</f>
        <v/>
      </c>
      <c r="T890" s="561" t="str">
        <f t="shared" ref="T890" si="2265">IF(AND(H890=2,I890=1,J890="hp",L890=1,M890=1),",(最大气血-hp)/最大气血*100","")</f>
        <v/>
      </c>
      <c r="U890" s="561" t="str">
        <f t="shared" ref="U890" si="2266">IF(AND(H890=2,I890=1,J890="hp,(hp/气血值)&lt;=0.2",L890=1,M890=3),"气血值*1006","")</f>
        <v/>
      </c>
      <c r="V890" s="561" t="str">
        <f t="shared" ref="V890" si="2267">IF(AND(H890=1,I890=0,J890=0,L890=1,M890=3),"-(hp*0.1)","")</f>
        <v/>
      </c>
    </row>
    <row r="891" spans="1:22" x14ac:dyDescent="0.25">
      <c r="A891" s="561">
        <v>1</v>
      </c>
      <c r="B891" s="561">
        <v>1</v>
      </c>
      <c r="C891" s="561" t="str">
        <f t="shared" ref="C891:C894" si="2268">D891&amp;E891&amp;A891</f>
        <v>鳞五净蛊鞭饮啜蜈1</v>
      </c>
      <c r="D891" s="170" t="s">
        <v>551</v>
      </c>
      <c r="E891" s="641" t="s">
        <v>555</v>
      </c>
      <c r="F891" s="170" t="s">
        <v>1875</v>
      </c>
      <c r="G891" s="170">
        <f>VLOOKUP(E891,Sheet3!$C:$AP,40,0)*100+IF(A891=1,0,0)+IF(A891=2,1,0)+IF(A891=3,2,0)+IF(A891=4,3,0)</f>
        <v>113010700</v>
      </c>
      <c r="H891" s="170">
        <v>8</v>
      </c>
      <c r="I891" s="170">
        <v>1</v>
      </c>
      <c r="J891" s="170">
        <v>1130101</v>
      </c>
      <c r="K891" s="170"/>
      <c r="L891" s="170">
        <v>1</v>
      </c>
      <c r="M891" s="170">
        <v>1</v>
      </c>
      <c r="N891" s="170" t="str">
        <f>Q891&amp;R891</f>
        <v>11301070,1</v>
      </c>
      <c r="O891" s="170">
        <v>0</v>
      </c>
      <c r="P891" s="170">
        <v>-1</v>
      </c>
      <c r="Q891" s="561">
        <f>VLOOKUP(E891,Sheet3!$C:$AP,40,0)*10+IF(B891=1,0,0)+IF(B891=2,1,0)+IF(B891=3,2,0)+IF(B891=4,3,0)</f>
        <v>11301070</v>
      </c>
      <c r="R891" s="561" t="str">
        <f t="shared" si="2245"/>
        <v>,1</v>
      </c>
      <c r="S891" s="561" t="str">
        <f t="shared" ref="S891:S894" si="2269">IF(AND(H891=2,I891=1,J891="hp",L891=1,M891=2),",-1","")</f>
        <v/>
      </c>
      <c r="T891" s="561" t="str">
        <f t="shared" ref="T891:T894" si="2270">IF(AND(H891=2,I891=1,J891="hp",L891=1,M891=1),",(最大气血-hp)/最大气血*100","")</f>
        <v/>
      </c>
      <c r="U891" s="561" t="str">
        <f t="shared" ref="U891:U894" si="2271">IF(AND(H891=2,I891=1,J891="hp,(hp/气血值)&lt;=0.2",L891=1,M891=3),"气血值*1006","")</f>
        <v/>
      </c>
      <c r="V891" s="561" t="str">
        <f t="shared" ref="V891:V894" si="2272">IF(AND(H891=1,I891=0,J891=0,L891=1,M891=3),"-(hp*0.1)","")</f>
        <v/>
      </c>
    </row>
    <row r="892" spans="1:22" x14ac:dyDescent="0.25">
      <c r="A892" s="561">
        <v>1</v>
      </c>
      <c r="B892" s="561">
        <v>1</v>
      </c>
      <c r="C892" s="561" t="str">
        <f t="shared" si="2268"/>
        <v>鳞五净蛊鞭蜘牵丝1</v>
      </c>
      <c r="D892" s="170" t="s">
        <v>551</v>
      </c>
      <c r="E892" s="641" t="s">
        <v>556</v>
      </c>
      <c r="F892" s="170" t="s">
        <v>1876</v>
      </c>
      <c r="G892" s="170">
        <f>VLOOKUP(E892,Sheet3!$C:$AP,40,0)*100+IF(A892=1,0,0)+IF(A892=2,1,0)+IF(A892=3,2,0)+IF(A892=4,3,0)</f>
        <v>113010800</v>
      </c>
      <c r="H892" s="170">
        <v>3</v>
      </c>
      <c r="I892" s="170">
        <v>1</v>
      </c>
      <c r="J892" s="170" t="s">
        <v>1245</v>
      </c>
      <c r="K892" s="170" t="s">
        <v>1877</v>
      </c>
      <c r="L892" s="170">
        <v>2</v>
      </c>
      <c r="M892" s="170">
        <v>1</v>
      </c>
      <c r="N892" s="170" t="s">
        <v>1878</v>
      </c>
      <c r="O892" s="170">
        <v>0</v>
      </c>
      <c r="P892" s="170">
        <v>-1</v>
      </c>
      <c r="Q892" s="561">
        <f>VLOOKUP(E892,Sheet3!$C:$AP,40,0)*10+IF(B892=1,0,0)+IF(B892=2,1,0)+IF(B892=3,2,0)+IF(B892=4,3,0)</f>
        <v>11301080</v>
      </c>
      <c r="R892" s="561" t="str">
        <f>IF(H892=3,",1","")</f>
        <v>,1</v>
      </c>
      <c r="S892" s="561" t="str">
        <f t="shared" si="2269"/>
        <v/>
      </c>
      <c r="T892" s="561" t="str">
        <f t="shared" si="2270"/>
        <v/>
      </c>
      <c r="U892" s="561" t="str">
        <f t="shared" si="2271"/>
        <v/>
      </c>
      <c r="V892" s="561" t="str">
        <f t="shared" si="2272"/>
        <v/>
      </c>
    </row>
    <row r="893" spans="1:22" x14ac:dyDescent="0.25">
      <c r="A893" s="561">
        <v>1</v>
      </c>
      <c r="B893" s="561">
        <v>1</v>
      </c>
      <c r="C893" s="561" t="str">
        <f t="shared" si="2268"/>
        <v>鳞五净蛊鞭蝎心毒1</v>
      </c>
      <c r="D893" s="170" t="s">
        <v>551</v>
      </c>
      <c r="E893" s="641" t="s">
        <v>557</v>
      </c>
      <c r="F893" s="170" t="s">
        <v>1879</v>
      </c>
      <c r="G893" s="170">
        <f>VLOOKUP(E893,Sheet3!$C:$AP,40,0)*100+IF(A893=1,0,0)+IF(A893=2,1,0)+IF(A893=3,2,0)+IF(A893=4,3,0)</f>
        <v>113010900</v>
      </c>
      <c r="H893" s="170">
        <v>3</v>
      </c>
      <c r="I893" s="170">
        <v>1</v>
      </c>
      <c r="J893" s="170" t="s">
        <v>1245</v>
      </c>
      <c r="K893" s="431" t="s">
        <v>1880</v>
      </c>
      <c r="L893" s="170">
        <v>1</v>
      </c>
      <c r="M893" s="170">
        <v>1</v>
      </c>
      <c r="N893" s="170" t="str">
        <f t="shared" ref="N893" si="2273">Q893&amp;R893&amp;S893&amp;T893&amp;U893&amp;V893</f>
        <v>11301090,1</v>
      </c>
      <c r="O893" s="170">
        <v>0</v>
      </c>
      <c r="P893" s="170">
        <v>-1</v>
      </c>
      <c r="Q893" s="561">
        <f>VLOOKUP(E893,Sheet3!$C:$AP,40,0)*10+IF(B893=1,0,0)+IF(B893=2,1,0)+IF(B893=3,2,0)+IF(B893=4,3,0)</f>
        <v>11301090</v>
      </c>
      <c r="R893" s="561" t="str">
        <f>IF(H893=3,",1","")</f>
        <v>,1</v>
      </c>
      <c r="S893" s="561" t="str">
        <f t="shared" si="2269"/>
        <v/>
      </c>
      <c r="T893" s="561" t="str">
        <f t="shared" si="2270"/>
        <v/>
      </c>
      <c r="U893" s="561" t="str">
        <f t="shared" si="2271"/>
        <v/>
      </c>
      <c r="V893" s="561" t="str">
        <f t="shared" si="2272"/>
        <v/>
      </c>
    </row>
    <row r="894" spans="1:22" x14ac:dyDescent="0.25">
      <c r="A894" s="561">
        <v>1</v>
      </c>
      <c r="B894" s="561">
        <v>1</v>
      </c>
      <c r="C894" s="561" t="str">
        <f t="shared" si="2268"/>
        <v>鳞五净蛊鞭五圣躯1</v>
      </c>
      <c r="D894" s="170" t="s">
        <v>551</v>
      </c>
      <c r="E894" s="641" t="s">
        <v>558</v>
      </c>
      <c r="F894" s="170" t="s">
        <v>1881</v>
      </c>
      <c r="G894" s="170">
        <f>VLOOKUP(E894,Sheet3!$C:$AP,40,0)*100+IF(A894=1,0,0)+IF(A894=2,1,0)+IF(A894=3,2,0)+IF(A894=4,3,0)</f>
        <v>113011000</v>
      </c>
      <c r="H894" s="170">
        <v>1</v>
      </c>
      <c r="I894" s="170">
        <v>0</v>
      </c>
      <c r="J894" s="170"/>
      <c r="K894" s="170"/>
      <c r="L894" s="170">
        <v>1</v>
      </c>
      <c r="M894" s="170">
        <v>1</v>
      </c>
      <c r="N894" s="170" t="str">
        <f>Q894&amp;R894</f>
        <v>11301100,1</v>
      </c>
      <c r="O894" s="170">
        <v>0</v>
      </c>
      <c r="P894" s="170">
        <v>-1</v>
      </c>
      <c r="Q894" s="561">
        <f>VLOOKUP(E894,Sheet3!$C:$AP,40,0)*10+IF(B894=1,0,0)+IF(B894=2,1,0)+IF(B894=3,2,0)+IF(B894=4,3,0)</f>
        <v>11301100</v>
      </c>
      <c r="R894" s="561" t="str">
        <f>IF(H894=1,",1","")</f>
        <v>,1</v>
      </c>
      <c r="S894" s="561" t="str">
        <f t="shared" si="2269"/>
        <v/>
      </c>
      <c r="T894" s="561" t="str">
        <f t="shared" si="2270"/>
        <v/>
      </c>
      <c r="U894" s="561" t="str">
        <f t="shared" si="2271"/>
        <v/>
      </c>
      <c r="V894" s="561" t="str">
        <f t="shared" si="2272"/>
        <v/>
      </c>
    </row>
    <row r="895" spans="1:22" x14ac:dyDescent="0.25">
      <c r="A895" s="561">
        <v>2</v>
      </c>
      <c r="B895" s="561">
        <v>2</v>
      </c>
      <c r="C895" s="561" t="str">
        <f t="shared" ref="C895" si="2274">D895&amp;E895&amp;A895</f>
        <v>鳞五净蛊鞭五圣躯2</v>
      </c>
      <c r="D895" s="170" t="s">
        <v>551</v>
      </c>
      <c r="E895" s="641" t="s">
        <v>558</v>
      </c>
      <c r="F895" s="170" t="s">
        <v>1882</v>
      </c>
      <c r="G895" s="170">
        <f>VLOOKUP(E895,Sheet3!$C:$AP,40,0)*100+IF(A895=1,0,0)+IF(A895=2,1,0)+IF(A895=3,2,0)+IF(A895=4,3,0)</f>
        <v>113011001</v>
      </c>
      <c r="H895" s="170">
        <v>1</v>
      </c>
      <c r="I895" s="170">
        <v>0</v>
      </c>
      <c r="J895" s="170"/>
      <c r="K895" s="170"/>
      <c r="L895" s="170">
        <v>1</v>
      </c>
      <c r="M895" s="170">
        <v>1</v>
      </c>
      <c r="N895" s="170" t="str">
        <f t="shared" ref="N895:N897" si="2275">Q895&amp;R895</f>
        <v>11301101,1</v>
      </c>
      <c r="O895" s="170">
        <v>0</v>
      </c>
      <c r="P895" s="170">
        <v>-1</v>
      </c>
      <c r="Q895" s="561">
        <f>VLOOKUP(E895,Sheet3!$C:$AP,40,0)*10+IF(B895=1,0,0)+IF(B895=2,1,0)+IF(B895=3,2,0)+IF(B895=4,3,0)</f>
        <v>11301101</v>
      </c>
      <c r="R895" s="561" t="str">
        <f>IF(H895=1,",1","")</f>
        <v>,1</v>
      </c>
      <c r="S895" s="561" t="str">
        <f t="shared" ref="S895" si="2276">IF(AND(H895=2,I895=1,J895="hp",L895=1,M895=2),",-1","")</f>
        <v/>
      </c>
      <c r="T895" s="561" t="str">
        <f t="shared" ref="T895" si="2277">IF(AND(H895=2,I895=1,J895="hp",L895=1,M895=1),",(最大气血-hp)/最大气血*100","")</f>
        <v/>
      </c>
      <c r="U895" s="561" t="str">
        <f t="shared" ref="U895" si="2278">IF(AND(H895=2,I895=1,J895="hp,(hp/气血值)&lt;=0.2",L895=1,M895=3),"气血值*1006","")</f>
        <v/>
      </c>
      <c r="V895" s="561" t="str">
        <f t="shared" ref="V895" si="2279">IF(AND(H895=1,I895=0,J895=0,L895=1,M895=3),"-(hp*0.1)","")</f>
        <v/>
      </c>
    </row>
    <row r="896" spans="1:22" x14ac:dyDescent="0.25">
      <c r="A896" s="561">
        <v>3</v>
      </c>
      <c r="B896" s="561">
        <v>3</v>
      </c>
      <c r="C896" s="561" t="str">
        <f t="shared" ref="C896" si="2280">D896&amp;E896&amp;A896</f>
        <v>鳞五净蛊鞭五圣躯3</v>
      </c>
      <c r="D896" s="170" t="s">
        <v>551</v>
      </c>
      <c r="E896" s="641" t="s">
        <v>558</v>
      </c>
      <c r="F896" s="170" t="s">
        <v>1883</v>
      </c>
      <c r="G896" s="170">
        <f>VLOOKUP(E896,Sheet3!$C:$AP,40,0)*100+IF(A896=1,0,0)+IF(A896=2,1,0)+IF(A896=3,2,0)+IF(A896=4,3,0)</f>
        <v>113011002</v>
      </c>
      <c r="H896" s="170">
        <v>1</v>
      </c>
      <c r="I896" s="170">
        <v>0</v>
      </c>
      <c r="J896" s="170"/>
      <c r="K896" s="170"/>
      <c r="L896" s="170">
        <v>1</v>
      </c>
      <c r="M896" s="170">
        <v>1</v>
      </c>
      <c r="N896" s="170" t="str">
        <f t="shared" si="2275"/>
        <v>11301102,1</v>
      </c>
      <c r="O896" s="170">
        <v>0</v>
      </c>
      <c r="P896" s="170">
        <v>-1</v>
      </c>
      <c r="Q896" s="561">
        <f>VLOOKUP(E896,Sheet3!$C:$AP,40,0)*10+IF(B896=1,0,0)+IF(B896=2,1,0)+IF(B896=3,2,0)+IF(B896=4,3,0)</f>
        <v>11301102</v>
      </c>
      <c r="R896" s="561" t="str">
        <f>IF(H896=1,",1","")</f>
        <v>,1</v>
      </c>
      <c r="S896" s="561" t="str">
        <f t="shared" ref="S896" si="2281">IF(AND(H896=2,I896=1,J896="hp",L896=1,M896=2),",-1","")</f>
        <v/>
      </c>
      <c r="T896" s="561" t="str">
        <f t="shared" ref="T896" si="2282">IF(AND(H896=2,I896=1,J896="hp",L896=1,M896=1),",(最大气血-hp)/最大气血*100","")</f>
        <v/>
      </c>
      <c r="U896" s="561" t="str">
        <f t="shared" ref="U896" si="2283">IF(AND(H896=2,I896=1,J896="hp,(hp/气血值)&lt;=0.2",L896=1,M896=3),"气血值*1006","")</f>
        <v/>
      </c>
      <c r="V896" s="561" t="str">
        <f t="shared" ref="V896" si="2284">IF(AND(H896=1,I896=0,J896=0,L896=1,M896=3),"-(hp*0.1)","")</f>
        <v/>
      </c>
    </row>
    <row r="897" spans="1:22" x14ac:dyDescent="0.25">
      <c r="A897" s="561">
        <v>4</v>
      </c>
      <c r="B897" s="561">
        <v>4</v>
      </c>
      <c r="C897" s="561" t="str">
        <f t="shared" ref="C897:C900" si="2285">D897&amp;E897&amp;A897</f>
        <v>鳞五净蛊鞭五圣躯4</v>
      </c>
      <c r="D897" s="170" t="s">
        <v>551</v>
      </c>
      <c r="E897" s="641" t="s">
        <v>558</v>
      </c>
      <c r="F897" s="170" t="s">
        <v>1884</v>
      </c>
      <c r="G897" s="170">
        <f>VLOOKUP(E897,Sheet3!$C:$AP,40,0)*100+IF(A897=1,0,0)+IF(A897=2,1,0)+IF(A897=3,2,0)+IF(A897=4,3,0)</f>
        <v>113011003</v>
      </c>
      <c r="H897" s="170">
        <v>1</v>
      </c>
      <c r="I897" s="170">
        <v>0</v>
      </c>
      <c r="J897" s="170"/>
      <c r="K897" s="170"/>
      <c r="L897" s="170">
        <v>1</v>
      </c>
      <c r="M897" s="170">
        <v>1</v>
      </c>
      <c r="N897" s="170" t="str">
        <f t="shared" si="2275"/>
        <v>11301103,1</v>
      </c>
      <c r="O897" s="170">
        <v>0</v>
      </c>
      <c r="P897" s="170">
        <v>-1</v>
      </c>
      <c r="Q897" s="561">
        <f>VLOOKUP(E897,Sheet3!$C:$AP,40,0)*10+IF(B897=1,0,0)+IF(B897=2,1,0)+IF(B897=3,2,0)+IF(B897=4,3,0)</f>
        <v>11301103</v>
      </c>
      <c r="R897" s="561" t="str">
        <f>IF(H897=1,",1","")</f>
        <v>,1</v>
      </c>
      <c r="S897" s="561" t="str">
        <f t="shared" ref="S897:S900" si="2286">IF(AND(H897=2,I897=1,J897="hp",L897=1,M897=2),",-1","")</f>
        <v/>
      </c>
      <c r="T897" s="561" t="str">
        <f t="shared" ref="T897:T900" si="2287">IF(AND(H897=2,I897=1,J897="hp",L897=1,M897=1),",(最大气血-hp)/最大气血*100","")</f>
        <v/>
      </c>
      <c r="U897" s="561" t="str">
        <f t="shared" ref="U897:U900" si="2288">IF(AND(H897=2,I897=1,J897="hp,(hp/气血值)&lt;=0.2",L897=1,M897=3),"气血值*1006","")</f>
        <v/>
      </c>
      <c r="V897" s="561" t="str">
        <f t="shared" ref="V897:V900" si="2289">IF(AND(H897=1,I897=0,J897=0,L897=1,M897=3),"-(hp*0.1)","")</f>
        <v/>
      </c>
    </row>
    <row r="898" spans="1:22" x14ac:dyDescent="0.25">
      <c r="A898" s="561">
        <v>1</v>
      </c>
      <c r="B898" s="561">
        <v>1</v>
      </c>
      <c r="C898" s="561" t="str">
        <f t="shared" si="2285"/>
        <v>鳞五净蛊鞭锻蛊入躯1</v>
      </c>
      <c r="D898" s="665" t="str">
        <f>D897</f>
        <v>鳞五净蛊鞭</v>
      </c>
      <c r="E898" s="665" t="s">
        <v>559</v>
      </c>
      <c r="F898" s="665"/>
      <c r="G898" s="665">
        <f>VLOOKUP(E898,Sheet3!$C:$AP,40,0)*100+IF(A898=1,0,0)+IF(A898=2,1,0)+IF(A898=3,2,0)+IF(A898=4,3,0)</f>
        <v>113011100</v>
      </c>
      <c r="H898" s="665">
        <v>1</v>
      </c>
      <c r="I898" s="665">
        <v>0</v>
      </c>
      <c r="J898" s="665">
        <v>0</v>
      </c>
      <c r="K898" s="665"/>
      <c r="L898" s="665">
        <v>1</v>
      </c>
      <c r="M898" s="665">
        <v>1</v>
      </c>
      <c r="N898" s="665" t="str">
        <f t="shared" ref="N898" si="2290">Q898&amp;R898&amp;S898&amp;T898&amp;U898&amp;V898</f>
        <v>11301110,1</v>
      </c>
      <c r="O898" s="665">
        <v>0</v>
      </c>
      <c r="P898" s="665">
        <v>-1</v>
      </c>
      <c r="Q898" s="561">
        <f>VLOOKUP(E898,Sheet3!$C:$AP,40,0)*10+IF(B898=1,0,0)+IF(B898=2,1,0)+IF(B898=3,2,0)+IF(B898=4,3,0)</f>
        <v>11301110</v>
      </c>
      <c r="R898" s="561" t="str">
        <f t="shared" ref="R898" si="2291">IF(H898=1,",1","")</f>
        <v>,1</v>
      </c>
      <c r="S898" s="561" t="str">
        <f t="shared" si="2286"/>
        <v/>
      </c>
      <c r="T898" s="561" t="str">
        <f t="shared" si="2287"/>
        <v/>
      </c>
      <c r="U898" s="561" t="str">
        <f t="shared" si="2288"/>
        <v/>
      </c>
      <c r="V898" s="561" t="str">
        <f t="shared" si="2289"/>
        <v/>
      </c>
    </row>
    <row r="899" spans="1:22" x14ac:dyDescent="0.25">
      <c r="A899" s="561">
        <v>1</v>
      </c>
      <c r="B899" s="561">
        <v>1</v>
      </c>
      <c r="C899" s="561" t="str">
        <f t="shared" si="2285"/>
        <v>鳞五净蛊鞭怒江水1</v>
      </c>
      <c r="D899" s="170" t="s">
        <v>551</v>
      </c>
      <c r="E899" s="641" t="s">
        <v>969</v>
      </c>
      <c r="F899" s="170" t="s">
        <v>1885</v>
      </c>
      <c r="G899" s="170">
        <f>VLOOKUP(E899,Sheet3!$C:$AP,40,0)*100+IF(A899=1,0,0)+IF(A899=2,1,0)+IF(A899=3,2,0)+IF(A899=4,3,0)</f>
        <v>113011200</v>
      </c>
      <c r="H899" s="170">
        <v>8</v>
      </c>
      <c r="I899" s="170">
        <v>1</v>
      </c>
      <c r="J899" s="170">
        <v>1130101</v>
      </c>
      <c r="K899" s="170"/>
      <c r="L899" s="170">
        <v>1</v>
      </c>
      <c r="M899" s="170">
        <v>1</v>
      </c>
      <c r="N899" s="170" t="str">
        <f>Q899&amp;R899</f>
        <v>11301120,1</v>
      </c>
      <c r="O899" s="170">
        <v>0</v>
      </c>
      <c r="P899" s="170">
        <v>-1</v>
      </c>
      <c r="Q899" s="561">
        <f>VLOOKUP(E899,Sheet3!$C:$AP,40,0)*10+IF(B899=1,0,0)+IF(B899=2,1,0)+IF(B899=3,2,0)+IF(B899=4,3,0)</f>
        <v>11301120</v>
      </c>
      <c r="R899" s="561" t="str">
        <f t="shared" ref="R899" si="2292">IF(H899=8,",1","")</f>
        <v>,1</v>
      </c>
      <c r="S899" s="561" t="str">
        <f t="shared" si="2286"/>
        <v/>
      </c>
      <c r="T899" s="561" t="str">
        <f t="shared" si="2287"/>
        <v/>
      </c>
      <c r="U899" s="561" t="str">
        <f t="shared" si="2288"/>
        <v/>
      </c>
      <c r="V899" s="561" t="str">
        <f t="shared" si="2289"/>
        <v/>
      </c>
    </row>
    <row r="900" spans="1:22" x14ac:dyDescent="0.25">
      <c r="A900" s="561">
        <v>1</v>
      </c>
      <c r="B900" s="561">
        <v>1</v>
      </c>
      <c r="C900" s="561" t="str">
        <f t="shared" si="2285"/>
        <v>鳞五净蛊鞭情难明1</v>
      </c>
      <c r="D900" s="170" t="s">
        <v>551</v>
      </c>
      <c r="E900" s="641" t="s">
        <v>970</v>
      </c>
      <c r="F900" s="170" t="s">
        <v>1886</v>
      </c>
      <c r="G900" s="170">
        <f>VLOOKUP(E900,Sheet3!$C:$AP,40,0)*100+IF(A900=1,0,0)+IF(A900=2,1,0)+IF(A900=3,2,0)+IF(A900=4,3,0)</f>
        <v>113011300</v>
      </c>
      <c r="H900" s="170">
        <v>1</v>
      </c>
      <c r="I900" s="170">
        <v>0</v>
      </c>
      <c r="J900" s="170">
        <v>0</v>
      </c>
      <c r="K900" s="170"/>
      <c r="L900" s="170">
        <v>1</v>
      </c>
      <c r="M900" s="170">
        <v>1</v>
      </c>
      <c r="N900" s="170" t="str">
        <f>Q900&amp;R900</f>
        <v>11301130,1</v>
      </c>
      <c r="O900" s="170">
        <v>0</v>
      </c>
      <c r="P900" s="170">
        <v>-1</v>
      </c>
      <c r="Q900" s="561">
        <f>VLOOKUP(E900,Sheet3!$C:$AP,40,0)*10+IF(B900=1,0,0)+IF(B900=2,1,0)+IF(B900=3,2,0)+IF(B900=4,3,0)</f>
        <v>11301130</v>
      </c>
      <c r="R900" s="561" t="str">
        <f>IF(H900=1,",1","")</f>
        <v>,1</v>
      </c>
      <c r="S900" s="561" t="str">
        <f t="shared" si="2286"/>
        <v/>
      </c>
      <c r="T900" s="561" t="str">
        <f t="shared" si="2287"/>
        <v/>
      </c>
      <c r="U900" s="561" t="str">
        <f t="shared" si="2288"/>
        <v/>
      </c>
      <c r="V900" s="561" t="str">
        <f t="shared" si="2289"/>
        <v/>
      </c>
    </row>
    <row r="901" spans="1:22" x14ac:dyDescent="0.25">
      <c r="A901" s="561">
        <v>2</v>
      </c>
      <c r="B901" s="561">
        <v>2</v>
      </c>
      <c r="C901" s="561" t="str">
        <f t="shared" ref="C901:C916" si="2293">D901&amp;E901&amp;A901</f>
        <v>鳞五净蛊鞭情难明2</v>
      </c>
      <c r="D901" s="170" t="s">
        <v>551</v>
      </c>
      <c r="E901" s="641" t="s">
        <v>970</v>
      </c>
      <c r="F901" s="431" t="s">
        <v>1886</v>
      </c>
      <c r="G901" s="170">
        <f>VLOOKUP(E901,Sheet3!$C:$AP,40,0)*100+IF(A901=1,0,0)+IF(A901=2,1,0)+IF(A901=3,2,0)+IF(A901=4,3,0)</f>
        <v>113011301</v>
      </c>
      <c r="H901" s="170">
        <v>2</v>
      </c>
      <c r="I901" s="170">
        <v>1</v>
      </c>
      <c r="J901" s="592" t="s">
        <v>1178</v>
      </c>
      <c r="K901" s="431"/>
      <c r="L901" s="170">
        <v>1</v>
      </c>
      <c r="M901" s="170">
        <v>3</v>
      </c>
      <c r="N901" s="431" t="s">
        <v>1262</v>
      </c>
      <c r="O901" s="170">
        <v>300</v>
      </c>
      <c r="P901" s="170">
        <v>-1</v>
      </c>
      <c r="Q901" s="561">
        <f>VLOOKUP(E901,Sheet3!$C:$AP,40,0)*10+IF(B901=1,0,0)+IF(B901=2,1,0)+IF(B901=3,2,0)+IF(B901=4,3,0)</f>
        <v>11301131</v>
      </c>
      <c r="R901" s="561" t="str">
        <f>IF(H901=2,",1","")</f>
        <v>,1</v>
      </c>
      <c r="S901" s="561" t="str">
        <f t="shared" ref="S901:S916" si="2294">IF(AND(H901=2,I901=1,J901="hp",L901=1,M901=2),",-1","")</f>
        <v/>
      </c>
      <c r="T901" s="561" t="str">
        <f t="shared" ref="T901:T907" si="2295">IF(AND(H901=2,I901=1,J901="hp",L901=1,M901=1),",(最大气血-hp)/最大气血*100","")</f>
        <v/>
      </c>
      <c r="U901" s="561" t="str">
        <f t="shared" ref="U901:U907" si="2296">IF(AND(H901=2,I901=1,J901="hp,(hp/气血值)&lt;=0.2",L901=1,M901=3),"气血值*1006","")</f>
        <v/>
      </c>
      <c r="V901" s="561" t="str">
        <f t="shared" ref="V901:V916" si="2297">IF(AND(H901=1,I901=0,J901=0,L901=1,M901=3),"-(hp*0.1)","")</f>
        <v/>
      </c>
    </row>
    <row r="902" spans="1:22" x14ac:dyDescent="0.25">
      <c r="A902" s="561">
        <v>1</v>
      </c>
      <c r="B902" s="561">
        <v>1</v>
      </c>
      <c r="C902" s="561" t="str">
        <f t="shared" ref="C902" si="2298">D902&amp;E902&amp;A902</f>
        <v>掣骨金虹决飞虹灼目1</v>
      </c>
      <c r="D902" s="742" t="s">
        <v>1115</v>
      </c>
      <c r="E902" s="743" t="s">
        <v>1117</v>
      </c>
      <c r="F902" s="743" t="s">
        <v>1887</v>
      </c>
      <c r="G902" s="743">
        <f>VLOOKUP(E902,Sheet3!$C:$AP,40,0)*100+IF(A902=1,0,0)+IF(A902=2,1,0)+IF(A902=3,2,0)+IF(A902=4,3,0)</f>
        <v>113020200</v>
      </c>
      <c r="H902" s="743">
        <v>4</v>
      </c>
      <c r="I902" s="743">
        <v>1</v>
      </c>
      <c r="J902" s="743">
        <v>1</v>
      </c>
      <c r="K902" s="743"/>
      <c r="L902" s="743">
        <v>1</v>
      </c>
      <c r="M902" s="743">
        <v>3</v>
      </c>
      <c r="N902" s="743" t="s">
        <v>1268</v>
      </c>
      <c r="O902" s="743">
        <v>0</v>
      </c>
      <c r="P902" s="743">
        <v>-1</v>
      </c>
      <c r="Q902" s="561">
        <f>VLOOKUP(E902,Sheet3!$C:$AP,40,0)*10+IF(B902=1,0,0)+IF(B902=2,1,0)+IF(B902=3,2,0)+IF(B902=4,3,0)</f>
        <v>11302020</v>
      </c>
      <c r="R902" s="561" t="str">
        <f>IF(H902=3,",1","")</f>
        <v/>
      </c>
      <c r="S902" s="561" t="str">
        <f t="shared" ref="S902" si="2299">IF(AND(H902=2,I902=1,J902="hp",L902=1,M902=2),",-1","")</f>
        <v/>
      </c>
      <c r="T902" s="561" t="str">
        <f t="shared" ref="T902" si="2300">IF(AND(H902=2,I902=1,J902="hp",L902=1,M902=1),",(最大气血-hp)/最大气血*100","")</f>
        <v/>
      </c>
      <c r="U902" s="561" t="str">
        <f t="shared" ref="U902" si="2301">IF(AND(H902=2,I902=1,J902="hp,(hp/气血值)&lt;=0.2",L902=1,M902=3),"气血值*1006","")</f>
        <v/>
      </c>
      <c r="V902" s="561" t="str">
        <f t="shared" ref="V902" si="2302">IF(AND(H902=1,I902=0,J902=0,L902=1,M902=3),"-(hp*0.1)","")</f>
        <v/>
      </c>
    </row>
    <row r="903" spans="1:22" x14ac:dyDescent="0.25">
      <c r="A903" s="561">
        <v>2</v>
      </c>
      <c r="B903" s="561">
        <v>1</v>
      </c>
      <c r="C903" s="561" t="str">
        <f t="shared" si="2293"/>
        <v>掣骨金虹决飞虹灼目2</v>
      </c>
      <c r="D903" s="742" t="s">
        <v>1115</v>
      </c>
      <c r="E903" s="743" t="s">
        <v>1117</v>
      </c>
      <c r="F903" s="743" t="s">
        <v>1269</v>
      </c>
      <c r="G903" s="743">
        <f>VLOOKUP(E903,Sheet3!$C:$AP,40,0)*100+IF(A903=1,0,0)+IF(A903=2,1,0)+IF(A903=3,2,0)+IF(A903=4,3,0)</f>
        <v>113020201</v>
      </c>
      <c r="H903" s="743">
        <v>3</v>
      </c>
      <c r="I903" s="743">
        <v>1</v>
      </c>
      <c r="J903" s="743" t="s">
        <v>1245</v>
      </c>
      <c r="K903" s="743" t="s">
        <v>1888</v>
      </c>
      <c r="L903" s="743">
        <v>2</v>
      </c>
      <c r="M903" s="743">
        <v>1</v>
      </c>
      <c r="N903" s="743" t="str">
        <f>Q903&amp;R903</f>
        <v>11302020,1</v>
      </c>
      <c r="O903" s="743">
        <v>0</v>
      </c>
      <c r="P903" s="743">
        <v>-1</v>
      </c>
      <c r="Q903" s="561">
        <f>VLOOKUP(E903,Sheet3!$C:$AP,40,0)*10+IF(B903=1,0,0)+IF(B903=2,1,0)+IF(B903=3,2,0)+IF(B903=4,3,0)</f>
        <v>11302020</v>
      </c>
      <c r="R903" s="561" t="str">
        <f>IF(H903=3,",1","")</f>
        <v>,1</v>
      </c>
      <c r="S903" s="561" t="str">
        <f t="shared" si="2294"/>
        <v/>
      </c>
      <c r="T903" s="561" t="str">
        <f t="shared" si="2295"/>
        <v/>
      </c>
      <c r="U903" s="561" t="str">
        <f t="shared" si="2296"/>
        <v/>
      </c>
      <c r="V903" s="561" t="str">
        <f t="shared" si="2297"/>
        <v/>
      </c>
    </row>
    <row r="904" spans="1:22" x14ac:dyDescent="0.25">
      <c r="A904" s="561">
        <v>3</v>
      </c>
      <c r="B904" s="561">
        <v>1</v>
      </c>
      <c r="C904" s="561" t="str">
        <f t="shared" ref="C904" si="2303">D904&amp;E904&amp;A904</f>
        <v>掣骨金虹决飞虹灼目3</v>
      </c>
      <c r="D904" s="742" t="s">
        <v>1115</v>
      </c>
      <c r="E904" s="743" t="s">
        <v>1117</v>
      </c>
      <c r="F904" s="743" t="s">
        <v>1269</v>
      </c>
      <c r="G904" s="743">
        <f>VLOOKUP(E904,Sheet3!$C:$AP,40,0)*100+IF(A904=1,0,0)+IF(A904=2,1,0)+IF(A904=3,2,0)+IF(A904=4,3,0)</f>
        <v>113020202</v>
      </c>
      <c r="H904" s="743">
        <v>3</v>
      </c>
      <c r="I904" s="743">
        <v>1</v>
      </c>
      <c r="J904" s="743" t="s">
        <v>1245</v>
      </c>
      <c r="K904" s="743" t="s">
        <v>1889</v>
      </c>
      <c r="L904" s="743">
        <v>2</v>
      </c>
      <c r="M904" s="743">
        <v>1</v>
      </c>
      <c r="N904" s="743" t="str">
        <f>Q904&amp;R904</f>
        <v>11302020,1</v>
      </c>
      <c r="O904" s="743">
        <v>0</v>
      </c>
      <c r="P904" s="743">
        <v>-1</v>
      </c>
      <c r="Q904" s="561">
        <f>VLOOKUP(E904,Sheet3!$C:$AP,40,0)*10+IF(B904=1,0,0)+IF(B904=2,1,0)+IF(B904=3,2,0)+IF(B904=4,3,0)</f>
        <v>11302020</v>
      </c>
      <c r="R904" s="561" t="str">
        <f>IF(H904=3,",1","")</f>
        <v>,1</v>
      </c>
      <c r="S904" s="561" t="str">
        <f t="shared" ref="S904" si="2304">IF(AND(H904=2,I904=1,J904="hp",L904=1,M904=2),",-1","")</f>
        <v/>
      </c>
      <c r="T904" s="561" t="str">
        <f t="shared" ref="T904" si="2305">IF(AND(H904=2,I904=1,J904="hp",L904=1,M904=1),",(最大气血-hp)/最大气血*100","")</f>
        <v/>
      </c>
      <c r="U904" s="561" t="str">
        <f t="shared" ref="U904" si="2306">IF(AND(H904=2,I904=1,J904="hp,(hp/气血值)&lt;=0.2",L904=1,M904=3),"气血值*1006","")</f>
        <v/>
      </c>
      <c r="V904" s="561" t="str">
        <f t="shared" ref="V904" si="2307">IF(AND(H904=1,I904=0,J904=0,L904=1,M904=3),"-(hp*0.1)","")</f>
        <v/>
      </c>
    </row>
    <row r="905" spans="1:22" x14ac:dyDescent="0.25">
      <c r="A905" s="561">
        <v>4</v>
      </c>
      <c r="B905" s="561">
        <v>1</v>
      </c>
      <c r="C905" s="561" t="str">
        <f t="shared" ref="C905" si="2308">D905&amp;E905&amp;A905</f>
        <v>掣骨金虹决飞虹灼目4</v>
      </c>
      <c r="D905" s="742" t="s">
        <v>1115</v>
      </c>
      <c r="E905" s="743" t="s">
        <v>1117</v>
      </c>
      <c r="F905" s="743" t="s">
        <v>1269</v>
      </c>
      <c r="G905" s="743">
        <f>VLOOKUP(E905,Sheet3!$C:$AP,40,0)*100+IF(A905=1,0,0)+IF(A905=2,1,0)+IF(A905=3,2,0)+IF(A905=4,3,0)</f>
        <v>113020203</v>
      </c>
      <c r="H905" s="743">
        <v>3</v>
      </c>
      <c r="I905" s="743">
        <v>1</v>
      </c>
      <c r="J905" s="743" t="s">
        <v>1245</v>
      </c>
      <c r="K905" s="743" t="s">
        <v>1890</v>
      </c>
      <c r="L905" s="743">
        <v>2</v>
      </c>
      <c r="M905" s="743">
        <v>1</v>
      </c>
      <c r="N905" s="743" t="str">
        <f>Q905&amp;R905</f>
        <v>11302020,1</v>
      </c>
      <c r="O905" s="743">
        <v>0</v>
      </c>
      <c r="P905" s="743">
        <v>-1</v>
      </c>
      <c r="Q905" s="561">
        <f>VLOOKUP(E905,Sheet3!$C:$AP,40,0)*10+IF(B905=1,0,0)+IF(B905=2,1,0)+IF(B905=3,2,0)+IF(B905=4,3,0)</f>
        <v>11302020</v>
      </c>
      <c r="R905" s="561" t="str">
        <f>IF(H905=3,",1","")</f>
        <v>,1</v>
      </c>
      <c r="S905" s="561" t="str">
        <f t="shared" ref="S905" si="2309">IF(AND(H905=2,I905=1,J905="hp",L905=1,M905=2),",-1","")</f>
        <v/>
      </c>
      <c r="T905" s="561" t="str">
        <f t="shared" ref="T905" si="2310">IF(AND(H905=2,I905=1,J905="hp",L905=1,M905=1),",(最大气血-hp)/最大气血*100","")</f>
        <v/>
      </c>
      <c r="U905" s="561" t="str">
        <f t="shared" ref="U905" si="2311">IF(AND(H905=2,I905=1,J905="hp,(hp/气血值)&lt;=0.2",L905=1,M905=3),"气血值*1006","")</f>
        <v/>
      </c>
      <c r="V905" s="561" t="str">
        <f t="shared" ref="V905" si="2312">IF(AND(H905=1,I905=0,J905=0,L905=1,M905=3),"-(hp*0.1)","")</f>
        <v/>
      </c>
    </row>
    <row r="906" spans="1:22" x14ac:dyDescent="0.25">
      <c r="A906" s="561">
        <v>1</v>
      </c>
      <c r="B906" s="561">
        <v>1</v>
      </c>
      <c r="C906" s="561" t="str">
        <f t="shared" si="2293"/>
        <v>掣骨金虹决逆骨生1</v>
      </c>
      <c r="D906" s="742" t="s">
        <v>1115</v>
      </c>
      <c r="E906" s="743" t="s">
        <v>1119</v>
      </c>
      <c r="F906" s="743" t="s">
        <v>1891</v>
      </c>
      <c r="G906" s="743">
        <f>VLOOKUP(E906,Sheet3!$C:$AP,40,0)*100+IF(A906=1,0,0)+IF(A906=2,1,0)+IF(A906=3,2,0)+IF(A906=4,3,0)</f>
        <v>113020400</v>
      </c>
      <c r="H906" s="743">
        <v>1</v>
      </c>
      <c r="I906" s="743">
        <v>0</v>
      </c>
      <c r="J906" s="743"/>
      <c r="K906" s="743"/>
      <c r="L906" s="743">
        <v>1</v>
      </c>
      <c r="M906" s="743">
        <v>1</v>
      </c>
      <c r="N906" s="743" t="str">
        <f t="shared" ref="N906" si="2313">Q906&amp;R906&amp;S906&amp;T906&amp;U906&amp;V906</f>
        <v>11302040,1</v>
      </c>
      <c r="O906" s="743">
        <v>0</v>
      </c>
      <c r="P906" s="743">
        <v>-1</v>
      </c>
      <c r="Q906" s="561">
        <f>VLOOKUP(E906,Sheet3!$C:$AP,40,0)*10+IF(B906=1,0,0)+IF(B906=2,1,0)+IF(B906=3,2,0)+IF(B906=4,3,0)</f>
        <v>11302040</v>
      </c>
      <c r="R906" s="561" t="str">
        <f t="shared" ref="R906" si="2314">IF(H906=1,",1","")</f>
        <v>,1</v>
      </c>
      <c r="S906" s="561" t="str">
        <f t="shared" si="2294"/>
        <v/>
      </c>
      <c r="T906" s="561" t="str">
        <f t="shared" si="2295"/>
        <v/>
      </c>
      <c r="U906" s="561" t="str">
        <f t="shared" si="2296"/>
        <v/>
      </c>
      <c r="V906" s="561" t="str">
        <f t="shared" si="2297"/>
        <v/>
      </c>
    </row>
    <row r="907" spans="1:22" x14ac:dyDescent="0.25">
      <c r="A907" s="561">
        <v>1</v>
      </c>
      <c r="B907" s="561">
        <v>1</v>
      </c>
      <c r="C907" s="561" t="str">
        <f t="shared" si="2293"/>
        <v>掣骨金虹决赤练缠绳1</v>
      </c>
      <c r="D907" s="742" t="s">
        <v>1115</v>
      </c>
      <c r="E907" s="743" t="s">
        <v>1121</v>
      </c>
      <c r="F907" s="743" t="s">
        <v>1892</v>
      </c>
      <c r="G907" s="743">
        <f>VLOOKUP(E907,Sheet3!$C:$AP,40,0)*100+IF(A907=1,0,0)+IF(A907=2,1,0)+IF(A907=3,2,0)+IF(A907=4,3,0)</f>
        <v>113020600</v>
      </c>
      <c r="H907" s="743">
        <v>2</v>
      </c>
      <c r="I907" s="743">
        <v>1</v>
      </c>
      <c r="J907" s="743" t="s">
        <v>1294</v>
      </c>
      <c r="K907" s="743"/>
      <c r="L907" s="743">
        <v>1</v>
      </c>
      <c r="M907" s="743">
        <v>2</v>
      </c>
      <c r="N907" s="743" t="str">
        <f>Q907&amp;R907</f>
        <v>11302060,1</v>
      </c>
      <c r="O907" s="743">
        <v>0</v>
      </c>
      <c r="P907" s="743">
        <v>-1</v>
      </c>
      <c r="Q907" s="561">
        <f>VLOOKUP(E907,Sheet3!$C:$AP,40,0)*10+IF(B907=1,0,0)+IF(B907=2,1,0)+IF(B907=3,2,0)+IF(B907=4,3,0)</f>
        <v>11302060</v>
      </c>
      <c r="R907" s="561" t="str">
        <f>IF(H907=2,",1","")</f>
        <v>,1</v>
      </c>
      <c r="S907" s="561" t="str">
        <f t="shared" si="2294"/>
        <v/>
      </c>
      <c r="T907" s="561" t="str">
        <f t="shared" si="2295"/>
        <v/>
      </c>
      <c r="U907" s="561" t="str">
        <f t="shared" si="2296"/>
        <v/>
      </c>
      <c r="V907" s="561" t="str">
        <f t="shared" si="2297"/>
        <v/>
      </c>
    </row>
    <row r="908" spans="1:22" x14ac:dyDescent="0.25">
      <c r="A908" s="561">
        <v>2</v>
      </c>
      <c r="B908" s="561">
        <v>1</v>
      </c>
      <c r="C908" s="561" t="str">
        <f t="shared" ref="C908" si="2315">D908&amp;E908&amp;A908</f>
        <v>掣骨金虹决赤练缠绳2</v>
      </c>
      <c r="D908" s="742" t="s">
        <v>1115</v>
      </c>
      <c r="E908" s="743" t="s">
        <v>1121</v>
      </c>
      <c r="F908" s="743" t="s">
        <v>1892</v>
      </c>
      <c r="G908" s="743">
        <f>VLOOKUP(E908,Sheet3!$C:$AP,40,0)*100+IF(A908=1,0,0)+IF(A908=2,1,0)+IF(A908=3,2,0)+IF(A908=4,3,0)</f>
        <v>113020601</v>
      </c>
      <c r="H908" s="743">
        <v>2</v>
      </c>
      <c r="I908" s="743">
        <v>1</v>
      </c>
      <c r="J908" s="743" t="s">
        <v>1178</v>
      </c>
      <c r="K908" s="743"/>
      <c r="L908" s="743">
        <v>1</v>
      </c>
      <c r="M908" s="743">
        <v>25</v>
      </c>
      <c r="N908" s="743" t="str">
        <f>Q908&amp;R908</f>
        <v>11302060,1</v>
      </c>
      <c r="O908" s="743">
        <v>0</v>
      </c>
      <c r="P908" s="743">
        <v>-1</v>
      </c>
      <c r="Q908" s="561">
        <f>VLOOKUP(E908,Sheet3!$C:$AP,40,0)*10+IF(B908=1,0,0)+IF(B908=2,1,0)+IF(B908=3,2,0)+IF(B908=4,3,0)</f>
        <v>11302060</v>
      </c>
      <c r="R908" s="561" t="str">
        <f>IF(H908=2,",1","")</f>
        <v>,1</v>
      </c>
      <c r="S908" s="561" t="str">
        <f t="shared" ref="S908" si="2316">IF(AND(H908=2,I908=1,J908="hp",L908=1,M908=2),",-1","")</f>
        <v/>
      </c>
      <c r="T908" s="561" t="str">
        <f t="shared" ref="T908" si="2317">IF(AND(H908=2,I908=1,J908="hp",L908=1,M908=1),",(最大气血-hp)/最大气血*100","")</f>
        <v/>
      </c>
      <c r="U908" s="561" t="str">
        <f t="shared" ref="U908" si="2318">IF(AND(H908=2,I908=1,J908="hp,(hp/气血值)&lt;=0.2",L908=1,M908=3),"气血值*1006","")</f>
        <v/>
      </c>
      <c r="V908" s="561" t="str">
        <f t="shared" ref="V908" si="2319">IF(AND(H908=1,I908=0,J908=0,L908=1,M908=3),"-(hp*0.1)","")</f>
        <v/>
      </c>
    </row>
    <row r="909" spans="1:22" s="695" customFormat="1" x14ac:dyDescent="0.25">
      <c r="A909" s="561">
        <v>1</v>
      </c>
      <c r="B909" s="561">
        <v>1</v>
      </c>
      <c r="C909" s="561" t="str">
        <f t="shared" si="2293"/>
        <v>掣骨金虹决何所饮1</v>
      </c>
      <c r="D909" s="742" t="s">
        <v>1115</v>
      </c>
      <c r="E909" s="743" t="s">
        <v>1122</v>
      </c>
      <c r="F909" s="743" t="s">
        <v>1893</v>
      </c>
      <c r="G909" s="743">
        <f>VLOOKUP(E909,Sheet3!$C:$AP,40,0)*100+IF(A909=1,0,0)+IF(A909=2,1,0)+IF(A909=3,2,0)+IF(A909=4,3,0)</f>
        <v>113020700</v>
      </c>
      <c r="H909" s="743">
        <v>1</v>
      </c>
      <c r="I909" s="743">
        <v>0</v>
      </c>
      <c r="J909" s="743"/>
      <c r="K909" s="743"/>
      <c r="L909" s="743">
        <v>1</v>
      </c>
      <c r="M909" s="743">
        <v>1</v>
      </c>
      <c r="N909" s="743" t="str">
        <f>Q909&amp;R909</f>
        <v>11302070,1</v>
      </c>
      <c r="O909" s="743">
        <v>0</v>
      </c>
      <c r="P909" s="743">
        <v>-1</v>
      </c>
      <c r="Q909" s="561">
        <f>VLOOKUP(E909,Sheet3!$C:$AP,40,0)*10+IF(B909=1,0,0)+IF(B909=2,1,0)+IF(B909=3,2,0)+IF(B909=4,3,0)</f>
        <v>11302070</v>
      </c>
      <c r="R909" s="561" t="str">
        <f>IF(H909=1,",1","")</f>
        <v>,1</v>
      </c>
      <c r="S909" s="700" t="str">
        <f t="shared" si="2294"/>
        <v/>
      </c>
      <c r="T909" s="588" t="str">
        <f>IF(AND(H909=2,I909=1,J909="hp,(hp/最大气血)&lt;=公式变量1",L909=1,M909=3),"最大气血*0.2","")</f>
        <v/>
      </c>
      <c r="U909" s="700" t="b">
        <f>IF(AND(H909=2,I909=1,J909="hp,(hp/气血值)&lt;=属性判断对比值",L909=1,M909=3),"气血值*0.3")</f>
        <v>0</v>
      </c>
      <c r="V909" s="700" t="str">
        <f t="shared" si="2297"/>
        <v/>
      </c>
    </row>
    <row r="910" spans="1:22" s="695" customFormat="1" x14ac:dyDescent="0.25">
      <c r="A910" s="561">
        <v>1</v>
      </c>
      <c r="B910" s="561">
        <v>1</v>
      </c>
      <c r="C910" s="561" t="str">
        <f t="shared" si="2293"/>
        <v>掣骨金虹决断虹瀑1</v>
      </c>
      <c r="D910" s="742" t="s">
        <v>1115</v>
      </c>
      <c r="E910" s="743" t="s">
        <v>1123</v>
      </c>
      <c r="F910" s="743" t="s">
        <v>1894</v>
      </c>
      <c r="G910" s="743">
        <f>VLOOKUP(E910,Sheet3!$C:$AP,40,0)*100+IF(A910=1,0,0)+IF(A910=2,1,0)+IF(A910=3,2,0)+IF(A910=4,3,0)</f>
        <v>113020800</v>
      </c>
      <c r="H910" s="743">
        <v>3</v>
      </c>
      <c r="I910" s="743">
        <v>1</v>
      </c>
      <c r="J910" s="743" t="s">
        <v>1245</v>
      </c>
      <c r="K910" s="743"/>
      <c r="L910" s="743">
        <v>2</v>
      </c>
      <c r="M910" s="743">
        <v>1</v>
      </c>
      <c r="N910" s="743" t="s">
        <v>1895</v>
      </c>
      <c r="O910" s="743">
        <v>0</v>
      </c>
      <c r="P910" s="743">
        <v>-1</v>
      </c>
      <c r="Q910" s="561">
        <f>VLOOKUP(E910,Sheet3!$C:$AP,40,0)*10+IF(B910=1,0,0)+IF(B910=2,1,0)+IF(B910=3,2,0)+IF(B910=4,3,0)</f>
        <v>11302080</v>
      </c>
      <c r="R910" s="561" t="str">
        <f>IF(H910=3,",1","")</f>
        <v>,1</v>
      </c>
      <c r="S910" s="700" t="str">
        <f t="shared" si="2294"/>
        <v/>
      </c>
      <c r="T910" s="588" t="str">
        <f>IF(AND(H910=2,I910=1,J910="hp,(hp/最大气血)&lt;=公式变量1",L910=1,M910=3),"最大气血*0.2","")</f>
        <v/>
      </c>
      <c r="U910" s="700" t="b">
        <f>IF(AND(H910=2,I910=1,J910="hp,(hp/气血值)&lt;=属性判断对比值",L910=1,M910=3),"气血值*0.3")</f>
        <v>0</v>
      </c>
      <c r="V910" s="700" t="str">
        <f t="shared" si="2297"/>
        <v/>
      </c>
    </row>
    <row r="911" spans="1:22" s="695" customFormat="1" x14ac:dyDescent="0.25">
      <c r="A911" s="561">
        <v>1</v>
      </c>
      <c r="B911" s="561">
        <v>1</v>
      </c>
      <c r="C911" s="561" t="str">
        <f t="shared" si="2293"/>
        <v>掣骨金虹决缭乱尽洒1</v>
      </c>
      <c r="D911" s="742" t="s">
        <v>1115</v>
      </c>
      <c r="E911" s="743" t="s">
        <v>1124</v>
      </c>
      <c r="F911" s="743" t="s">
        <v>1896</v>
      </c>
      <c r="G911" s="743">
        <f>VLOOKUP(E911,Sheet3!$C:$AP,40,0)*100+IF(A911=1,0,0)+IF(A911=2,1,0)+IF(A911=3,2,0)+IF(A911=4,3,0)</f>
        <v>113020900</v>
      </c>
      <c r="H911" s="743">
        <v>2</v>
      </c>
      <c r="I911" s="743">
        <v>1</v>
      </c>
      <c r="J911" s="743" t="s">
        <v>1294</v>
      </c>
      <c r="K911" s="743"/>
      <c r="L911" s="743">
        <v>1</v>
      </c>
      <c r="M911" s="743">
        <v>2</v>
      </c>
      <c r="N911" s="743" t="str">
        <f>Q911&amp;R911</f>
        <v>11302090,1</v>
      </c>
      <c r="O911" s="743">
        <v>0</v>
      </c>
      <c r="P911" s="743">
        <v>-1</v>
      </c>
      <c r="Q911" s="561">
        <f>VLOOKUP(E911,Sheet3!$C:$AP,40,0)*10+IF(B911=1,0,0)+IF(B911=2,1,0)+IF(B911=3,2,0)+IF(B911=4,3,0)</f>
        <v>11302090</v>
      </c>
      <c r="R911" s="561" t="str">
        <f>IF(H911=2,",1","")</f>
        <v>,1</v>
      </c>
      <c r="S911" s="700" t="str">
        <f t="shared" si="2294"/>
        <v/>
      </c>
      <c r="T911" s="588" t="str">
        <f>IF(AND(H911=2,I911=1,J911="hp,(hp/最大气血)&lt;=公式变量1",L911=1,M911=3),"最大气血*0.2","")</f>
        <v/>
      </c>
      <c r="U911" s="700" t="b">
        <f>IF(AND(H911=2,I911=1,J911="hp,(hp/气血值)&lt;=属性判断对比值",L911=1,M911=3),"气血值*0.3")</f>
        <v>0</v>
      </c>
      <c r="V911" s="700" t="str">
        <f t="shared" si="2297"/>
        <v/>
      </c>
    </row>
    <row r="912" spans="1:22" s="695" customFormat="1" x14ac:dyDescent="0.25">
      <c r="A912" s="561">
        <v>2</v>
      </c>
      <c r="B912" s="561">
        <v>1</v>
      </c>
      <c r="C912" s="561" t="str">
        <f t="shared" ref="C912" si="2320">D912&amp;E912&amp;A912</f>
        <v>掣骨金虹决缭乱尽洒2</v>
      </c>
      <c r="D912" s="742" t="s">
        <v>1115</v>
      </c>
      <c r="E912" s="743" t="s">
        <v>1124</v>
      </c>
      <c r="F912" s="743" t="s">
        <v>1896</v>
      </c>
      <c r="G912" s="743">
        <f>VLOOKUP(E912,Sheet3!$C:$AP,40,0)*100+IF(A912=1,0,0)+IF(A912=2,1,0)+IF(A912=3,2,0)+IF(A912=4,3,0)</f>
        <v>113020901</v>
      </c>
      <c r="H912" s="743">
        <v>2</v>
      </c>
      <c r="I912" s="743">
        <v>1</v>
      </c>
      <c r="J912" s="743" t="s">
        <v>1178</v>
      </c>
      <c r="K912" s="743"/>
      <c r="L912" s="743">
        <v>1</v>
      </c>
      <c r="M912" s="743">
        <v>1</v>
      </c>
      <c r="N912" s="743" t="str">
        <f>Q912&amp;R912</f>
        <v>11302090,1</v>
      </c>
      <c r="O912" s="743">
        <v>0</v>
      </c>
      <c r="P912" s="743">
        <v>-1</v>
      </c>
      <c r="Q912" s="561">
        <f>VLOOKUP(E912,Sheet3!$C:$AP,40,0)*10+IF(B912=1,0,0)+IF(B912=2,1,0)+IF(B912=3,2,0)+IF(B912=4,3,0)</f>
        <v>11302090</v>
      </c>
      <c r="R912" s="561" t="str">
        <f>IF(H912=2,",1","")</f>
        <v>,1</v>
      </c>
      <c r="S912" s="700" t="str">
        <f t="shared" ref="S912" si="2321">IF(AND(H912=2,I912=1,J912="hp",L912=1,M912=2),",-1","")</f>
        <v/>
      </c>
      <c r="T912" s="588" t="str">
        <f>IF(AND(H912=2,I912=1,J912="hp,(hp/最大气血)&lt;=公式变量1",L912=1,M912=3),"最大气血*0.2","")</f>
        <v/>
      </c>
      <c r="U912" s="700" t="b">
        <f>IF(AND(H912=2,I912=1,J912="hp,(hp/气血值)&lt;=属性判断对比值",L912=1,M912=3),"气血值*0.3")</f>
        <v>0</v>
      </c>
      <c r="V912" s="700" t="str">
        <f t="shared" ref="V912" si="2322">IF(AND(H912=1,I912=0,J912=0,L912=1,M912=3),"-(hp*0.1)","")</f>
        <v/>
      </c>
    </row>
    <row r="913" spans="1:22" s="695" customFormat="1" x14ac:dyDescent="0.25">
      <c r="A913" s="561">
        <v>1</v>
      </c>
      <c r="B913" s="561">
        <v>1</v>
      </c>
      <c r="C913" s="561" t="str">
        <f t="shared" si="2293"/>
        <v>掣骨金虹决归饮金兵1</v>
      </c>
      <c r="D913" s="742" t="s">
        <v>1115</v>
      </c>
      <c r="E913" s="743" t="s">
        <v>1125</v>
      </c>
      <c r="F913" s="743" t="s">
        <v>1897</v>
      </c>
      <c r="G913" s="743">
        <f>VLOOKUP(E913,Sheet3!$C:$AP,40,0)*100+IF(A913=1,0,0)+IF(A913=2,1,0)+IF(A913=3,2,0)+IF(A913=4,3,0)</f>
        <v>113021000</v>
      </c>
      <c r="H913" s="743">
        <v>1</v>
      </c>
      <c r="I913" s="743">
        <v>0</v>
      </c>
      <c r="J913" s="743"/>
      <c r="K913" s="743"/>
      <c r="L913" s="743">
        <v>1</v>
      </c>
      <c r="M913" s="743">
        <v>1</v>
      </c>
      <c r="N913" s="743" t="str">
        <f>Q913&amp;R913</f>
        <v>11302100,1</v>
      </c>
      <c r="O913" s="743">
        <v>0</v>
      </c>
      <c r="P913" s="743">
        <v>-1</v>
      </c>
      <c r="Q913" s="561">
        <f>VLOOKUP(E913,Sheet3!$C:$AP,40,0)*10+IF(B913=1,0,0)+IF(B913=2,1,0)+IF(B913=3,2,0)+IF(B913=4,3,0)</f>
        <v>11302100</v>
      </c>
      <c r="R913" s="561" t="str">
        <f>IF(H913=1,",1","")</f>
        <v>,1</v>
      </c>
      <c r="S913" s="700" t="str">
        <f t="shared" si="2294"/>
        <v/>
      </c>
      <c r="T913" s="588" t="str">
        <f>IF(AND(H913=2,I913=1,J913="hp,(hp/最大气血)&lt;=公式变量1",L913=1,M913=3),"最大气血*0.2","")</f>
        <v/>
      </c>
      <c r="U913" s="700" t="b">
        <f>IF(AND(H913=2,I913=1,J913="hp,(hp/气血值)&lt;=属性判断对比值",L913=1,M913=3),"气血值*0.3")</f>
        <v>0</v>
      </c>
      <c r="V913" s="700" t="str">
        <f t="shared" si="2297"/>
        <v/>
      </c>
    </row>
    <row r="914" spans="1:22" x14ac:dyDescent="0.25">
      <c r="A914" s="561">
        <v>1</v>
      </c>
      <c r="B914" s="561">
        <v>1</v>
      </c>
      <c r="C914" s="561" t="str">
        <f t="shared" si="2293"/>
        <v>掣骨金虹决定骨驮1</v>
      </c>
      <c r="D914" s="742" t="s">
        <v>1115</v>
      </c>
      <c r="E914" s="743" t="s">
        <v>1126</v>
      </c>
      <c r="F914" s="743" t="s">
        <v>1898</v>
      </c>
      <c r="G914" s="743">
        <f>VLOOKUP(E914,Sheet3!$C:$AP,40,0)*100+IF(A914=1,0,0)+IF(A914=2,1,0)+IF(A914=3,2,0)+IF(A914=4,3,0)</f>
        <v>113021100</v>
      </c>
      <c r="H914" s="743">
        <v>1</v>
      </c>
      <c r="I914" s="743">
        <v>0</v>
      </c>
      <c r="J914" s="743">
        <v>0</v>
      </c>
      <c r="K914" s="743"/>
      <c r="L914" s="743">
        <v>1</v>
      </c>
      <c r="M914" s="743">
        <v>1</v>
      </c>
      <c r="N914" s="743" t="str">
        <f t="shared" ref="N914" si="2323">Q914&amp;R914&amp;S914&amp;T914&amp;U914&amp;V914</f>
        <v>11302110,1</v>
      </c>
      <c r="O914" s="743">
        <v>0</v>
      </c>
      <c r="P914" s="743">
        <v>-1</v>
      </c>
      <c r="Q914" s="561">
        <f>VLOOKUP(E914,Sheet3!$C:$AP,40,0)*10+IF(B914=1,0,0)+IF(B914=2,1,0)+IF(B914=3,2,0)+IF(B914=4,3,0)</f>
        <v>11302110</v>
      </c>
      <c r="R914" s="561" t="str">
        <f t="shared" ref="R914" si="2324">IF(H914=1,",1","")</f>
        <v>,1</v>
      </c>
      <c r="S914" s="561" t="str">
        <f t="shared" si="2294"/>
        <v/>
      </c>
      <c r="T914" s="561" t="str">
        <f t="shared" ref="T914" si="2325">IF(AND(H914=2,I914=1,J914="hp",L914=1,M914=1),",(最大气血-hp)/最大气血*100","")</f>
        <v/>
      </c>
      <c r="U914" s="561" t="str">
        <f t="shared" ref="U914" si="2326">IF(AND(H914=2,I914=1,J914="hp,(hp/气血值)&lt;=0.2",L914=1,M914=3),"气血值*1006","")</f>
        <v/>
      </c>
      <c r="V914" s="561" t="str">
        <f t="shared" si="2297"/>
        <v/>
      </c>
    </row>
    <row r="915" spans="1:22" s="695" customFormat="1" x14ac:dyDescent="0.25">
      <c r="A915" s="561">
        <v>1</v>
      </c>
      <c r="B915" s="561">
        <v>1</v>
      </c>
      <c r="C915" s="561" t="str">
        <f t="shared" si="2293"/>
        <v>掣骨金虹决无不尽1</v>
      </c>
      <c r="D915" s="742" t="s">
        <v>1115</v>
      </c>
      <c r="E915" s="743" t="s">
        <v>1127</v>
      </c>
      <c r="F915" s="743" t="s">
        <v>1899</v>
      </c>
      <c r="G915" s="743">
        <f>VLOOKUP(E915,Sheet3!$C:$AP,40,0)*100+IF(A915=1,0,0)+IF(A915=2,1,0)+IF(A915=3,2,0)+IF(A915=4,3,0)</f>
        <v>113021200</v>
      </c>
      <c r="H915" s="743">
        <v>3</v>
      </c>
      <c r="I915" s="743">
        <v>1</v>
      </c>
      <c r="J915" s="743" t="s">
        <v>1245</v>
      </c>
      <c r="K915" s="743"/>
      <c r="L915" s="743">
        <v>1</v>
      </c>
      <c r="M915" s="743">
        <v>4</v>
      </c>
      <c r="N915" s="743">
        <v>1</v>
      </c>
      <c r="O915" s="743">
        <v>20</v>
      </c>
      <c r="P915" s="743">
        <v>-1</v>
      </c>
      <c r="Q915" s="561">
        <f>VLOOKUP(E915,Sheet3!$C:$AP,40,0)*10+IF(B915=1,0,0)+IF(B915=2,1,0)+IF(B915=3,2,0)+IF(B915=4,3,0)</f>
        <v>11302120</v>
      </c>
      <c r="R915" s="561" t="str">
        <f>IF(H915=3,",1","")</f>
        <v>,1</v>
      </c>
      <c r="S915" s="700" t="str">
        <f t="shared" si="2294"/>
        <v/>
      </c>
      <c r="T915" s="588" t="str">
        <f>IF(AND(H915=2,I915=1,J915="hp,(hp/最大气血)&lt;=公式变量1",L915=1,M915=3),"最大气血*0.2","")</f>
        <v/>
      </c>
      <c r="U915" s="700" t="b">
        <f>IF(AND(H915=2,I915=1,J915="hp,(hp/气血值)&lt;=属性判断对比值",L915=1,M915=3),"气血值*0.3")</f>
        <v>0</v>
      </c>
      <c r="V915" s="700" t="str">
        <f t="shared" si="2297"/>
        <v/>
      </c>
    </row>
    <row r="916" spans="1:22" x14ac:dyDescent="0.25">
      <c r="A916" s="561">
        <v>1</v>
      </c>
      <c r="B916" s="561">
        <v>1</v>
      </c>
      <c r="C916" s="561" t="str">
        <f t="shared" si="2293"/>
        <v>掣骨金虹决诛骨断流虹1</v>
      </c>
      <c r="D916" s="742" t="s">
        <v>1115</v>
      </c>
      <c r="E916" s="743" t="s">
        <v>1128</v>
      </c>
      <c r="F916" s="743" t="s">
        <v>1900</v>
      </c>
      <c r="G916" s="743">
        <f>VLOOKUP(E916,Sheet3!$C:$AP,40,0)*100+IF(A916=1,0,0)+IF(A916=2,1,0)+IF(A916=3,2,0)+IF(A916=4,3,0)</f>
        <v>113021300</v>
      </c>
      <c r="H916" s="743">
        <v>1</v>
      </c>
      <c r="I916" s="743">
        <v>0</v>
      </c>
      <c r="J916" s="743">
        <v>0</v>
      </c>
      <c r="K916" s="743"/>
      <c r="L916" s="743">
        <v>1</v>
      </c>
      <c r="M916" s="743">
        <v>1</v>
      </c>
      <c r="N916" s="743" t="str">
        <f t="shared" ref="N916" si="2327">Q916&amp;R916&amp;S916&amp;T916&amp;U916&amp;V916</f>
        <v>11302130,1</v>
      </c>
      <c r="O916" s="743">
        <v>0</v>
      </c>
      <c r="P916" s="743">
        <v>-1</v>
      </c>
      <c r="Q916" s="561">
        <f>VLOOKUP(E916,Sheet3!$C:$AP,40,0)*10+IF(B916=1,0,0)+IF(B916=2,1,0)+IF(B916=3,2,0)+IF(B916=4,3,0)</f>
        <v>11302130</v>
      </c>
      <c r="R916" s="561" t="str">
        <f t="shared" ref="R916" si="2328">IF(H916=1,",1","")</f>
        <v>,1</v>
      </c>
      <c r="S916" s="561" t="str">
        <f t="shared" si="2294"/>
        <v/>
      </c>
      <c r="T916" s="561" t="str">
        <f t="shared" ref="T916" si="2329">IF(AND(H916=2,I916=1,J916="hp",L916=1,M916=1),",(最大气血-hp)/最大气血*100","")</f>
        <v/>
      </c>
      <c r="U916" s="561" t="str">
        <f t="shared" ref="U916" si="2330">IF(AND(H916=2,I916=1,J916="hp,(hp/气血值)&lt;=0.2",L916=1,M916=3),"气血值*1006","")</f>
        <v/>
      </c>
      <c r="V916" s="561" t="str">
        <f t="shared" si="2297"/>
        <v/>
      </c>
    </row>
    <row r="917" spans="1:22" x14ac:dyDescent="0.25">
      <c r="A917" s="561">
        <v>1</v>
      </c>
      <c r="B917" s="561">
        <v>1</v>
      </c>
      <c r="C917" s="561" t="str">
        <f t="shared" si="2197"/>
        <v>七情缠蛊疳蛊1</v>
      </c>
      <c r="D917" s="35" t="s">
        <v>583</v>
      </c>
      <c r="E917" s="35" t="s">
        <v>584</v>
      </c>
      <c r="F917" s="35" t="s">
        <v>1901</v>
      </c>
      <c r="G917" s="35">
        <f>VLOOKUP(E917,Sheet3!$C:$AP,40,0)*100+IF(A917=1,0,0)+IF(A917=2,1,0)+IF(A917=3,2,0)+IF(A917=4,3,0)</f>
        <v>115010200</v>
      </c>
      <c r="H917" s="35">
        <v>4</v>
      </c>
      <c r="I917" s="35">
        <v>1</v>
      </c>
      <c r="J917" s="35">
        <v>1</v>
      </c>
      <c r="K917" s="35"/>
      <c r="L917" s="35">
        <v>1</v>
      </c>
      <c r="M917" s="35">
        <v>3</v>
      </c>
      <c r="N917" s="88" t="s">
        <v>1268</v>
      </c>
      <c r="O917" s="35">
        <v>0</v>
      </c>
      <c r="P917" s="35">
        <v>-1</v>
      </c>
      <c r="Q917" s="561">
        <f>VLOOKUP(E917,Sheet3!$C:$AP,40,0)*10+IF(B917=1,0,0)+IF(B917=2,1,0)+IF(B917=3,2,0)+IF(B917=4,3,0)</f>
        <v>11501020</v>
      </c>
      <c r="R917" s="561" t="str">
        <f t="shared" ref="R917" si="2331">IF(H917=8,",1","")</f>
        <v/>
      </c>
      <c r="S917" s="561" t="str">
        <f t="shared" si="2199"/>
        <v/>
      </c>
      <c r="T917" s="561" t="str">
        <f t="shared" si="2200"/>
        <v/>
      </c>
      <c r="U917" s="561" t="str">
        <f t="shared" si="2201"/>
        <v/>
      </c>
      <c r="V917" s="561" t="str">
        <f t="shared" si="2202"/>
        <v/>
      </c>
    </row>
    <row r="918" spans="1:22" x14ac:dyDescent="0.25">
      <c r="A918" s="561">
        <v>2</v>
      </c>
      <c r="B918" s="561">
        <v>1</v>
      </c>
      <c r="C918" s="561" t="str">
        <f t="shared" ref="C918:C921" si="2332">D918&amp;E918&amp;A918</f>
        <v>七情缠蛊疳蛊2</v>
      </c>
      <c r="D918" s="35" t="s">
        <v>583</v>
      </c>
      <c r="E918" s="35" t="s">
        <v>584</v>
      </c>
      <c r="F918" s="35" t="s">
        <v>1902</v>
      </c>
      <c r="G918" s="35">
        <f>VLOOKUP(E918,Sheet3!$C:$AP,40,0)*100+IF(A918=1,0,0)+IF(A918=2,1,0)+IF(A918=3,2,0)+IF(A918=4,3,0)</f>
        <v>115010201</v>
      </c>
      <c r="H918" s="35">
        <v>3</v>
      </c>
      <c r="I918" s="35">
        <v>1</v>
      </c>
      <c r="J918" s="35" t="s">
        <v>1245</v>
      </c>
      <c r="K918" s="35" t="s">
        <v>1903</v>
      </c>
      <c r="L918" s="35">
        <v>2</v>
      </c>
      <c r="M918" s="35">
        <v>1</v>
      </c>
      <c r="N918" s="88" t="str">
        <f>Q918&amp;R918&amp;S918&amp;T918&amp;U918&amp;V918</f>
        <v>11501020,1</v>
      </c>
      <c r="O918" s="35">
        <v>0</v>
      </c>
      <c r="P918" s="35">
        <v>-1</v>
      </c>
      <c r="Q918" s="561">
        <f>VLOOKUP(E918,Sheet3!$C:$AP,40,0)*10+IF(B918=1,0,0)+IF(B918=2,1,0)+IF(B918=3,2,0)+IF(B918=4,3,0)</f>
        <v>11501020</v>
      </c>
      <c r="R918" s="561" t="str">
        <f>IF(H918=3,",1","")</f>
        <v>,1</v>
      </c>
      <c r="S918" s="561" t="str">
        <f t="shared" ref="S918:S921" si="2333">IF(AND(H918=2,I918=1,J918="hp",L918=1,M918=2),",-1","")</f>
        <v/>
      </c>
      <c r="T918" s="561" t="str">
        <f t="shared" ref="T918:T921" si="2334">IF(AND(H918=2,I918=1,J918="hp",L918=1,M918=1),",(最大气血-hp)/最大气血*100","")</f>
        <v/>
      </c>
      <c r="U918" s="561" t="str">
        <f t="shared" ref="U918:U921" si="2335">IF(AND(H918=2,I918=1,J918="hp,(hp/气血值)&lt;=0.2",L918=1,M918=3),"气血值*1006","")</f>
        <v/>
      </c>
      <c r="V918" s="561" t="str">
        <f t="shared" ref="V918:V921" si="2336">IF(AND(H918=1,I918=0,J918=0,L918=1,M918=3),"-(hp*0.1)","")</f>
        <v/>
      </c>
    </row>
    <row r="919" spans="1:22" x14ac:dyDescent="0.25">
      <c r="A919" s="561">
        <v>1</v>
      </c>
      <c r="B919" s="561">
        <v>1</v>
      </c>
      <c r="C919" s="561" t="str">
        <f t="shared" si="2332"/>
        <v>七情缠蛊蛊阴蛇1</v>
      </c>
      <c r="D919" s="35" t="s">
        <v>583</v>
      </c>
      <c r="E919" s="35" t="s">
        <v>585</v>
      </c>
      <c r="F919" s="35" t="s">
        <v>1904</v>
      </c>
      <c r="G919" s="35">
        <f>VLOOKUP(E919,Sheet3!$C:$AP,40,0)*100+IF(A919=1,0,0)+IF(A919=2,1,0)+IF(A919=3,2,0)+IF(A919=4,3,0)</f>
        <v>115010400</v>
      </c>
      <c r="H919" s="35">
        <v>3</v>
      </c>
      <c r="I919" s="35">
        <v>1</v>
      </c>
      <c r="J919" s="35" t="s">
        <v>1245</v>
      </c>
      <c r="K919" s="35" t="s">
        <v>1905</v>
      </c>
      <c r="L919" s="35">
        <v>2</v>
      </c>
      <c r="M919" s="35">
        <v>1</v>
      </c>
      <c r="N919" s="88" t="str">
        <f>Q919&amp;R919&amp;S919&amp;T919&amp;U919&amp;V919</f>
        <v>11501040,1</v>
      </c>
      <c r="O919" s="35">
        <v>0</v>
      </c>
      <c r="P919" s="35">
        <v>-1</v>
      </c>
      <c r="Q919" s="561">
        <f>VLOOKUP(E919,Sheet3!$C:$AP,40,0)*10+IF(B919=1,0,0)+IF(B919=2,1,0)+IF(B919=3,2,0)+IF(B919=4,3,0)</f>
        <v>11501040</v>
      </c>
      <c r="R919" s="561" t="str">
        <f>IF(H919=3,",1","")</f>
        <v>,1</v>
      </c>
      <c r="S919" s="561" t="str">
        <f t="shared" si="2333"/>
        <v/>
      </c>
      <c r="T919" s="561" t="str">
        <f t="shared" si="2334"/>
        <v/>
      </c>
      <c r="U919" s="561" t="str">
        <f t="shared" si="2335"/>
        <v/>
      </c>
      <c r="V919" s="561" t="str">
        <f t="shared" si="2336"/>
        <v/>
      </c>
    </row>
    <row r="920" spans="1:22" x14ac:dyDescent="0.25">
      <c r="A920" s="561">
        <v>1</v>
      </c>
      <c r="B920" s="561">
        <v>1</v>
      </c>
      <c r="C920" s="561" t="str">
        <f t="shared" ref="C920" si="2337">D920&amp;E920&amp;A920</f>
        <v>七情缠蛊青丝遍1</v>
      </c>
      <c r="D920" s="35" t="s">
        <v>583</v>
      </c>
      <c r="E920" s="35" t="s">
        <v>586</v>
      </c>
      <c r="F920" s="35" t="s">
        <v>1906</v>
      </c>
      <c r="G920" s="35">
        <f>VLOOKUP(E920,Sheet3!$C:$AP,40,0)*100+IF(A920=1,0,0)+IF(A920=2,1,0)+IF(A920=3,2,0)+IF(A920=4,3,0)</f>
        <v>115010600</v>
      </c>
      <c r="H920" s="35">
        <v>8</v>
      </c>
      <c r="I920" s="35">
        <v>1</v>
      </c>
      <c r="J920" s="35">
        <v>1150103</v>
      </c>
      <c r="K920" s="35"/>
      <c r="L920" s="35">
        <v>1</v>
      </c>
      <c r="M920" s="35">
        <v>1</v>
      </c>
      <c r="N920" s="88" t="str">
        <f t="shared" ref="N920" si="2338">Q920&amp;R920&amp;S920&amp;T920&amp;U920&amp;V920</f>
        <v>11501060,1</v>
      </c>
      <c r="O920" s="35">
        <v>0</v>
      </c>
      <c r="P920" s="35">
        <v>-1</v>
      </c>
      <c r="Q920" s="561">
        <f>VLOOKUP(E920,Sheet3!$C:$AP,40,0)*10+IF(B920=1,0,0)+IF(B920=2,1,0)+IF(B920=3,2,0)+IF(B920=4,3,0)</f>
        <v>11501060</v>
      </c>
      <c r="R920" s="561" t="str">
        <f>IF(H920=8,",1","")</f>
        <v>,1</v>
      </c>
      <c r="S920" s="561" t="str">
        <f t="shared" ref="S920" si="2339">IF(AND(H920=2,I920=1,J920="hp",L920=1,M920=2),",-1","")</f>
        <v/>
      </c>
      <c r="T920" s="561" t="str">
        <f t="shared" ref="T920" si="2340">IF(AND(H920=2,I920=1,J920="hp",L920=1,M920=1),",(最大气血-hp)/最大气血*100","")</f>
        <v/>
      </c>
      <c r="U920" s="561" t="str">
        <f t="shared" ref="U920" si="2341">IF(AND(H920=2,I920=1,J920="hp,(hp/气血值)&lt;=0.2",L920=1,M920=3),"气血值*1006","")</f>
        <v/>
      </c>
      <c r="V920" s="561" t="str">
        <f t="shared" ref="V920" si="2342">IF(AND(H920=1,I920=0,J920=0,L920=1,M920=3),"-(hp*0.1)","")</f>
        <v/>
      </c>
    </row>
    <row r="921" spans="1:22" x14ac:dyDescent="0.25">
      <c r="A921" s="561">
        <v>1</v>
      </c>
      <c r="B921" s="561">
        <v>1</v>
      </c>
      <c r="C921" s="561" t="str">
        <f t="shared" si="2332"/>
        <v>七情缠蛊淤蛊种血1</v>
      </c>
      <c r="D921" s="35" t="s">
        <v>583</v>
      </c>
      <c r="E921" s="35" t="s">
        <v>587</v>
      </c>
      <c r="F921" s="35" t="s">
        <v>1907</v>
      </c>
      <c r="G921" s="35">
        <f>VLOOKUP(E921,Sheet3!$C:$AP,40,0)*100+IF(A921=1,0,0)+IF(A921=2,1,0)+IF(A921=3,2,0)+IF(A921=4,3,0)</f>
        <v>115010700</v>
      </c>
      <c r="H921" s="35">
        <v>8</v>
      </c>
      <c r="I921" s="35">
        <v>1</v>
      </c>
      <c r="J921" s="35">
        <v>1150101</v>
      </c>
      <c r="K921" s="35"/>
      <c r="L921" s="35">
        <v>1</v>
      </c>
      <c r="M921" s="35">
        <v>1</v>
      </c>
      <c r="N921" s="88" t="str">
        <f t="shared" ref="N921:N932" si="2343">Q921&amp;R921&amp;S921&amp;T921&amp;U921&amp;V921</f>
        <v>11501070,1</v>
      </c>
      <c r="O921" s="35">
        <v>0</v>
      </c>
      <c r="P921" s="35">
        <v>-1</v>
      </c>
      <c r="Q921" s="561">
        <f>VLOOKUP(E921,Sheet3!$C:$AP,40,0)*10+IF(B921=1,0,0)+IF(B921=2,1,0)+IF(B921=3,2,0)+IF(B921=4,3,0)</f>
        <v>11501070</v>
      </c>
      <c r="R921" s="561" t="str">
        <f>IF(H921=8,",1","")</f>
        <v>,1</v>
      </c>
      <c r="S921" s="561" t="str">
        <f t="shared" si="2333"/>
        <v/>
      </c>
      <c r="T921" s="561" t="str">
        <f t="shared" si="2334"/>
        <v/>
      </c>
      <c r="U921" s="561" t="str">
        <f t="shared" si="2335"/>
        <v/>
      </c>
      <c r="V921" s="561" t="str">
        <f t="shared" si="2336"/>
        <v/>
      </c>
    </row>
    <row r="922" spans="1:22" x14ac:dyDescent="0.25">
      <c r="A922" s="561">
        <v>1</v>
      </c>
      <c r="B922" s="561">
        <v>1</v>
      </c>
      <c r="C922" s="561" t="str">
        <f t="shared" ref="C922" si="2344">D922&amp;E922&amp;A922</f>
        <v>七情缠蛊跗骨蛆1</v>
      </c>
      <c r="D922" s="35" t="s">
        <v>583</v>
      </c>
      <c r="E922" s="35" t="s">
        <v>588</v>
      </c>
      <c r="F922" s="35" t="s">
        <v>1908</v>
      </c>
      <c r="G922" s="35">
        <f>VLOOKUP(E922,Sheet3!$C:$AP,40,0)*100+IF(A922=1,0,0)+IF(A922=2,1,0)+IF(A922=3,2,0)+IF(A922=4,3,0)</f>
        <v>115010800</v>
      </c>
      <c r="H922" s="35">
        <v>3</v>
      </c>
      <c r="I922" s="35">
        <v>1</v>
      </c>
      <c r="J922" s="35" t="s">
        <v>1245</v>
      </c>
      <c r="K922" s="631" t="s">
        <v>1909</v>
      </c>
      <c r="L922" s="35">
        <v>2</v>
      </c>
      <c r="M922" s="35">
        <v>1</v>
      </c>
      <c r="N922" s="88" t="str">
        <f t="shared" si="2343"/>
        <v>11501080,1</v>
      </c>
      <c r="O922" s="35">
        <v>0</v>
      </c>
      <c r="P922" s="35">
        <v>-1</v>
      </c>
      <c r="Q922" s="561">
        <f>VLOOKUP(E922,Sheet3!$C:$AP,40,0)*10+IF(B922=1,0,0)+IF(B922=2,1,0)+IF(B922=3,2,0)+IF(B922=4,3,0)</f>
        <v>11501080</v>
      </c>
      <c r="R922" s="561" t="str">
        <f>IF(H922=3,",1","")</f>
        <v>,1</v>
      </c>
      <c r="S922" s="561" t="str">
        <f t="shared" ref="S922" si="2345">IF(AND(H922=2,I922=1,J922="hp",L922=1,M922=2),",-1","")</f>
        <v/>
      </c>
      <c r="T922" s="561" t="str">
        <f t="shared" ref="T922" si="2346">IF(AND(H922=2,I922=1,J922="hp",L922=1,M922=1),",(最大气血-hp)/最大气血*100","")</f>
        <v/>
      </c>
      <c r="U922" s="561" t="str">
        <f t="shared" ref="U922" si="2347">IF(AND(H922=2,I922=1,J922="hp,(hp/气血值)&lt;=0.2",L922=1,M922=3),"气血值*1006","")</f>
        <v/>
      </c>
      <c r="V922" s="561" t="str">
        <f t="shared" ref="V922" si="2348">IF(AND(H922=1,I922=0,J922=0,L922=1,M922=3),"-(hp*0.1)","")</f>
        <v/>
      </c>
    </row>
    <row r="923" spans="1:22" x14ac:dyDescent="0.25">
      <c r="A923" s="561">
        <v>1</v>
      </c>
      <c r="B923" s="561">
        <v>1</v>
      </c>
      <c r="C923" s="561" t="str">
        <f t="shared" ref="C923:C924" si="2349">D923&amp;E923&amp;A923</f>
        <v>七情缠蛊瘴纠蔑1</v>
      </c>
      <c r="D923" s="35" t="s">
        <v>583</v>
      </c>
      <c r="E923" s="35" t="s">
        <v>589</v>
      </c>
      <c r="F923" s="35" t="s">
        <v>1910</v>
      </c>
      <c r="G923" s="35">
        <f>VLOOKUP(E923,Sheet3!$C:$AP,40,0)*100+IF(A923=1,0,0)+IF(A923=2,1,0)+IF(A923=3,2,0)+IF(A923=4,3,0)</f>
        <v>115010900</v>
      </c>
      <c r="H923" s="35">
        <v>3</v>
      </c>
      <c r="I923" s="35">
        <v>1</v>
      </c>
      <c r="J923" s="35" t="s">
        <v>1245</v>
      </c>
      <c r="K923" s="35" t="s">
        <v>1717</v>
      </c>
      <c r="L923" s="35">
        <v>1</v>
      </c>
      <c r="M923" s="35">
        <v>1</v>
      </c>
      <c r="N923" s="88" t="str">
        <f t="shared" ref="N923:N924" si="2350">Q923&amp;R923&amp;S923&amp;T923&amp;U923&amp;V923</f>
        <v>11501090,1</v>
      </c>
      <c r="O923" s="35">
        <v>0</v>
      </c>
      <c r="P923" s="35">
        <v>-1</v>
      </c>
      <c r="Q923" s="561">
        <f>VLOOKUP(E923,Sheet3!$C:$AP,40,0)*10+IF(B923=1,0,0)+IF(B923=2,1,0)+IF(B923=3,2,0)+IF(B923=4,3,0)</f>
        <v>11501090</v>
      </c>
      <c r="R923" s="561" t="str">
        <f>IF(H923=3,",1","")</f>
        <v>,1</v>
      </c>
      <c r="S923" s="561" t="str">
        <f t="shared" ref="S923:S924" si="2351">IF(AND(H923=2,I923=1,J923="hp",L923=1,M923=2),",-1","")</f>
        <v/>
      </c>
      <c r="T923" s="561" t="str">
        <f t="shared" ref="T923:T924" si="2352">IF(AND(H923=2,I923=1,J923="hp",L923=1,M923=1),",(最大气血-hp)/最大气血*100","")</f>
        <v/>
      </c>
      <c r="U923" s="561" t="str">
        <f t="shared" ref="U923:U924" si="2353">IF(AND(H923=2,I923=1,J923="hp,(hp/气血值)&lt;=0.2",L923=1,M923=3),"气血值*1006","")</f>
        <v/>
      </c>
      <c r="V923" s="561" t="str">
        <f t="shared" ref="V923:V924" si="2354">IF(AND(H923=1,I923=0,J923=0,L923=1,M923=3),"-(hp*0.1)","")</f>
        <v/>
      </c>
    </row>
    <row r="924" spans="1:22" x14ac:dyDescent="0.25">
      <c r="A924" s="561">
        <v>1</v>
      </c>
      <c r="B924" s="561">
        <v>1</v>
      </c>
      <c r="C924" s="561" t="str">
        <f t="shared" si="2349"/>
        <v>七情缠蛊催心中害1</v>
      </c>
      <c r="D924" s="35" t="s">
        <v>583</v>
      </c>
      <c r="E924" s="35" t="s">
        <v>590</v>
      </c>
      <c r="F924" s="35" t="s">
        <v>1911</v>
      </c>
      <c r="G924" s="35">
        <f>VLOOKUP(E924,Sheet3!$C:$AP,40,0)*100+IF(A924=1,0,0)+IF(A924=2,1,0)+IF(A924=3,2,0)+IF(A924=4,3,0)</f>
        <v>115011000</v>
      </c>
      <c r="H924" s="35">
        <v>1</v>
      </c>
      <c r="I924" s="35">
        <v>0</v>
      </c>
      <c r="J924" s="35">
        <v>0</v>
      </c>
      <c r="K924" s="35"/>
      <c r="L924" s="35">
        <v>1</v>
      </c>
      <c r="M924" s="35">
        <v>1</v>
      </c>
      <c r="N924" s="88" t="str">
        <f t="shared" si="2350"/>
        <v>11501100,1</v>
      </c>
      <c r="O924" s="35">
        <v>0</v>
      </c>
      <c r="P924" s="35">
        <v>-1</v>
      </c>
      <c r="Q924" s="561">
        <f>VLOOKUP(E924,Sheet3!$C:$AP,40,0)*10+IF(B924=1,0,0)+IF(B924=2,1,0)+IF(B924=3,2,0)+IF(B924=4,3,0)</f>
        <v>11501100</v>
      </c>
      <c r="R924" s="561" t="str">
        <f>IF(H924=1,",1","")</f>
        <v>,1</v>
      </c>
      <c r="S924" s="561" t="str">
        <f t="shared" si="2351"/>
        <v/>
      </c>
      <c r="T924" s="561" t="str">
        <f t="shared" si="2352"/>
        <v/>
      </c>
      <c r="U924" s="561" t="str">
        <f t="shared" si="2353"/>
        <v/>
      </c>
      <c r="V924" s="561" t="str">
        <f t="shared" si="2354"/>
        <v/>
      </c>
    </row>
    <row r="925" spans="1:22" x14ac:dyDescent="0.25">
      <c r="A925" s="561">
        <v>2</v>
      </c>
      <c r="B925" s="561">
        <v>2</v>
      </c>
      <c r="C925" s="561" t="str">
        <f t="shared" ref="C925" si="2355">D925&amp;E925&amp;A925</f>
        <v>七情缠蛊催心中害2</v>
      </c>
      <c r="D925" s="35" t="s">
        <v>583</v>
      </c>
      <c r="E925" s="35" t="s">
        <v>590</v>
      </c>
      <c r="F925" s="35" t="s">
        <v>1912</v>
      </c>
      <c r="G925" s="35">
        <f>VLOOKUP(E925,Sheet3!$C:$AP,40,0)*100+IF(A925=1,0,0)+IF(A925=2,1,0)+IF(A925=3,2,0)+IF(A925=4,3,0)</f>
        <v>115011001</v>
      </c>
      <c r="H925" s="35">
        <v>1</v>
      </c>
      <c r="I925" s="35">
        <v>0</v>
      </c>
      <c r="J925" s="35">
        <v>0</v>
      </c>
      <c r="K925" s="35"/>
      <c r="L925" s="35">
        <v>1</v>
      </c>
      <c r="M925" s="35">
        <v>1</v>
      </c>
      <c r="N925" s="88" t="str">
        <f t="shared" si="2343"/>
        <v>11501101,1</v>
      </c>
      <c r="O925" s="35">
        <v>0</v>
      </c>
      <c r="P925" s="35">
        <v>-1</v>
      </c>
      <c r="Q925" s="561">
        <f>VLOOKUP(E925,Sheet3!$C:$AP,40,0)*10+IF(B925=1,0,0)+IF(B925=2,1,0)+IF(B925=3,2,0)+IF(B925=4,3,0)</f>
        <v>11501101</v>
      </c>
      <c r="R925" s="561" t="str">
        <f>IF(H925=1,",1","")</f>
        <v>,1</v>
      </c>
      <c r="S925" s="561" t="str">
        <f t="shared" ref="S925" si="2356">IF(AND(H925=2,I925=1,J925="hp",L925=1,M925=2),",-1","")</f>
        <v/>
      </c>
      <c r="T925" s="561" t="str">
        <f t="shared" ref="T925" si="2357">IF(AND(H925=2,I925=1,J925="hp",L925=1,M925=1),",(最大气血-hp)/最大气血*100","")</f>
        <v/>
      </c>
      <c r="U925" s="561" t="str">
        <f t="shared" ref="U925" si="2358">IF(AND(H925=2,I925=1,J925="hp,(hp/气血值)&lt;=0.2",L925=1,M925=3),"气血值*1006","")</f>
        <v/>
      </c>
      <c r="V925" s="561" t="str">
        <f t="shared" ref="V925" si="2359">IF(AND(H925=1,I925=0,J925=0,L925=1,M925=3),"-(hp*0.1)","")</f>
        <v/>
      </c>
    </row>
    <row r="926" spans="1:22" x14ac:dyDescent="0.25">
      <c r="A926" s="561">
        <v>3</v>
      </c>
      <c r="B926" s="561">
        <v>3</v>
      </c>
      <c r="C926" s="561" t="str">
        <f t="shared" ref="C926:C938" si="2360">D926&amp;E926&amp;A926</f>
        <v>七情缠蛊催心中害3</v>
      </c>
      <c r="D926" s="35" t="s">
        <v>583</v>
      </c>
      <c r="E926" s="35" t="s">
        <v>590</v>
      </c>
      <c r="F926" s="35" t="s">
        <v>259</v>
      </c>
      <c r="G926" s="35">
        <f>VLOOKUP(E926,Sheet3!$C:$AP,40,0)*100+IF(A926=1,0,0)+IF(A926=2,1,0)+IF(A926=3,2,0)+IF(A926=4,3,0)</f>
        <v>115011002</v>
      </c>
      <c r="H926" s="35">
        <v>1</v>
      </c>
      <c r="I926" s="35">
        <v>0</v>
      </c>
      <c r="J926" s="35">
        <v>0</v>
      </c>
      <c r="K926" s="35"/>
      <c r="L926" s="35">
        <v>1</v>
      </c>
      <c r="M926" s="35">
        <v>1</v>
      </c>
      <c r="N926" s="88" t="str">
        <f t="shared" si="2343"/>
        <v>11501102,1</v>
      </c>
      <c r="O926" s="35">
        <v>0</v>
      </c>
      <c r="P926" s="35">
        <v>-1</v>
      </c>
      <c r="Q926" s="561">
        <f>VLOOKUP(E926,Sheet3!$C:$AP,40,0)*10+IF(B926=1,0,0)+IF(B926=2,1,0)+IF(B926=3,2,0)+IF(B926=4,3,0)</f>
        <v>11501102</v>
      </c>
      <c r="R926" s="561" t="str">
        <f>IF(H926=1,",1","")</f>
        <v>,1</v>
      </c>
      <c r="S926" s="561" t="str">
        <f t="shared" ref="S926:S938" si="2361">IF(AND(H926=2,I926=1,J926="hp",L926=1,M926=2),",-1","")</f>
        <v/>
      </c>
      <c r="T926" s="561" t="str">
        <f t="shared" ref="T926:T938" si="2362">IF(AND(H926=2,I926=1,J926="hp",L926=1,M926=1),",(最大气血-hp)/最大气血*100","")</f>
        <v/>
      </c>
      <c r="U926" s="561" t="str">
        <f t="shared" ref="U926:U938" si="2363">IF(AND(H926=2,I926=1,J926="hp,(hp/气血值)&lt;=0.2",L926=1,M926=3),"气血值*1006","")</f>
        <v/>
      </c>
      <c r="V926" s="561" t="str">
        <f t="shared" ref="V926:V938" si="2364">IF(AND(H926=1,I926=0,J926=0,L926=1,M926=3),"-(hp*0.1)","")</f>
        <v/>
      </c>
    </row>
    <row r="927" spans="1:22" x14ac:dyDescent="0.25">
      <c r="A927" s="561">
        <v>4</v>
      </c>
      <c r="B927" s="561">
        <v>4</v>
      </c>
      <c r="C927" s="561" t="str">
        <f t="shared" si="2360"/>
        <v>七情缠蛊催心中害4</v>
      </c>
      <c r="D927" s="35" t="s">
        <v>583</v>
      </c>
      <c r="E927" s="35" t="s">
        <v>590</v>
      </c>
      <c r="F927" s="35" t="s">
        <v>287</v>
      </c>
      <c r="G927" s="35">
        <f>VLOOKUP(E927,Sheet3!$C:$AP,40,0)*100+IF(A927=1,0,0)+IF(A927=2,1,0)+IF(A927=3,2,0)+IF(A927=4,3,0)</f>
        <v>115011003</v>
      </c>
      <c r="H927" s="35">
        <v>1</v>
      </c>
      <c r="I927" s="35">
        <v>0</v>
      </c>
      <c r="J927" s="35">
        <v>0</v>
      </c>
      <c r="K927" s="35"/>
      <c r="L927" s="35">
        <v>1</v>
      </c>
      <c r="M927" s="35">
        <v>1</v>
      </c>
      <c r="N927" s="88" t="str">
        <f t="shared" si="2343"/>
        <v>11501103,1</v>
      </c>
      <c r="O927" s="35">
        <v>0</v>
      </c>
      <c r="P927" s="35">
        <v>-1</v>
      </c>
      <c r="Q927" s="561">
        <f>VLOOKUP(E927,Sheet3!$C:$AP,40,0)*10+IF(B927=1,0,0)+IF(B927=2,1,0)+IF(B927=3,2,0)+IF(B927=4,3,0)</f>
        <v>11501103</v>
      </c>
      <c r="R927" s="561" t="str">
        <f>IF(H927=1,",1","")</f>
        <v>,1</v>
      </c>
      <c r="S927" s="561" t="str">
        <f t="shared" si="2361"/>
        <v/>
      </c>
      <c r="T927" s="561" t="str">
        <f t="shared" si="2362"/>
        <v/>
      </c>
      <c r="U927" s="561" t="str">
        <f t="shared" si="2363"/>
        <v/>
      </c>
      <c r="V927" s="561" t="str">
        <f t="shared" si="2364"/>
        <v/>
      </c>
    </row>
    <row r="928" spans="1:22" x14ac:dyDescent="0.25">
      <c r="A928" s="561">
        <v>1</v>
      </c>
      <c r="B928" s="561">
        <v>1</v>
      </c>
      <c r="C928" s="561" t="str">
        <f t="shared" si="2360"/>
        <v>七情缠蛊柔蛊心1</v>
      </c>
      <c r="D928" s="665" t="str">
        <f>D927</f>
        <v>七情缠蛊</v>
      </c>
      <c r="E928" s="665" t="s">
        <v>591</v>
      </c>
      <c r="F928" s="665"/>
      <c r="G928" s="665">
        <f>VLOOKUP(E928,Sheet3!$C:$AP,40,0)*100+IF(A928=1,0,0)+IF(A928=2,1,0)+IF(A928=3,2,0)+IF(A928=4,3,0)</f>
        <v>115011100</v>
      </c>
      <c r="H928" s="665">
        <v>1</v>
      </c>
      <c r="I928" s="665">
        <v>0</v>
      </c>
      <c r="J928" s="665">
        <v>0</v>
      </c>
      <c r="K928" s="665"/>
      <c r="L928" s="665">
        <v>1</v>
      </c>
      <c r="M928" s="665">
        <v>1</v>
      </c>
      <c r="N928" s="665" t="str">
        <f t="shared" si="2343"/>
        <v>11501110,1</v>
      </c>
      <c r="O928" s="665">
        <v>0</v>
      </c>
      <c r="P928" s="665">
        <v>-1</v>
      </c>
      <c r="Q928" s="561">
        <f>VLOOKUP(E928,Sheet3!$C:$AP,40,0)*10+IF(B928=1,0,0)+IF(B928=2,1,0)+IF(B928=3,2,0)+IF(B928=4,3,0)</f>
        <v>11501110</v>
      </c>
      <c r="R928" s="561" t="str">
        <f t="shared" ref="R928" si="2365">IF(H928=1,",1","")</f>
        <v>,1</v>
      </c>
      <c r="S928" s="561" t="str">
        <f t="shared" si="2361"/>
        <v/>
      </c>
      <c r="T928" s="561" t="str">
        <f t="shared" si="2362"/>
        <v/>
      </c>
      <c r="U928" s="561" t="str">
        <f t="shared" si="2363"/>
        <v/>
      </c>
      <c r="V928" s="561" t="str">
        <f t="shared" si="2364"/>
        <v/>
      </c>
    </row>
    <row r="929" spans="1:22" x14ac:dyDescent="0.25">
      <c r="A929" s="561">
        <v>1</v>
      </c>
      <c r="B929" s="561">
        <v>1</v>
      </c>
      <c r="C929" s="561" t="str">
        <f t="shared" si="2360"/>
        <v>七情缠蛊深蛊经1</v>
      </c>
      <c r="D929" s="35" t="s">
        <v>583</v>
      </c>
      <c r="E929" s="735" t="s">
        <v>973</v>
      </c>
      <c r="F929" s="35" t="s">
        <v>1913</v>
      </c>
      <c r="G929" s="35">
        <f>VLOOKUP(E929,Sheet3!$C:$AP,40,0)*100+IF(A929=1,0,0)+IF(A929=2,1,0)+IF(A929=3,2,0)+IF(A929=4,3,0)</f>
        <v>115011200</v>
      </c>
      <c r="H929" s="35">
        <v>8</v>
      </c>
      <c r="I929" s="35">
        <v>1</v>
      </c>
      <c r="J929" s="35">
        <v>1150101</v>
      </c>
      <c r="K929" s="35"/>
      <c r="L929" s="35">
        <v>1</v>
      </c>
      <c r="M929" s="35">
        <v>1</v>
      </c>
      <c r="N929" s="88" t="str">
        <f t="shared" si="2343"/>
        <v>11501120,1</v>
      </c>
      <c r="O929" s="35">
        <v>0</v>
      </c>
      <c r="P929" s="35">
        <v>-1</v>
      </c>
      <c r="Q929" s="561">
        <f>VLOOKUP(E929,Sheet3!$C:$AP,40,0)*10+IF(B929=1,0,0)+IF(B929=2,1,0)+IF(B929=3,2,0)+IF(B929=4,3,0)</f>
        <v>11501120</v>
      </c>
      <c r="R929" s="561" t="str">
        <f>IF(H929=8,",1","")</f>
        <v>,1</v>
      </c>
      <c r="S929" s="561" t="str">
        <f t="shared" si="2361"/>
        <v/>
      </c>
      <c r="T929" s="561" t="str">
        <f t="shared" si="2362"/>
        <v/>
      </c>
      <c r="U929" s="561" t="str">
        <f t="shared" si="2363"/>
        <v/>
      </c>
      <c r="V929" s="561" t="str">
        <f t="shared" si="2364"/>
        <v/>
      </c>
    </row>
    <row r="930" spans="1:22" x14ac:dyDescent="0.25">
      <c r="A930" s="561">
        <v>1</v>
      </c>
      <c r="B930" s="561">
        <v>1</v>
      </c>
      <c r="C930" s="561" t="str">
        <f t="shared" si="2360"/>
        <v>七情缠蛊赤心一片1</v>
      </c>
      <c r="D930" s="35" t="s">
        <v>583</v>
      </c>
      <c r="E930" s="735" t="s">
        <v>974</v>
      </c>
      <c r="F930" s="35" t="s">
        <v>1186</v>
      </c>
      <c r="G930" s="35">
        <f>VLOOKUP(E930,Sheet3!$C:$AP,40,0)*100+IF(A930=1,0,0)+IF(A930=2,1,0)+IF(A930=3,2,0)+IF(A930=4,3,0)</f>
        <v>115011300</v>
      </c>
      <c r="H930" s="35">
        <v>1</v>
      </c>
      <c r="I930" s="35">
        <v>0</v>
      </c>
      <c r="J930" s="35">
        <v>0</v>
      </c>
      <c r="K930" s="35"/>
      <c r="L930" s="35">
        <v>1</v>
      </c>
      <c r="M930" s="35">
        <v>1</v>
      </c>
      <c r="N930" s="88" t="str">
        <f t="shared" si="2343"/>
        <v>11501130,1</v>
      </c>
      <c r="O930" s="35">
        <v>0</v>
      </c>
      <c r="P930" s="35">
        <v>-1</v>
      </c>
      <c r="Q930" s="561">
        <f>VLOOKUP(E930,Sheet3!$C:$AP,40,0)*10+IF(B930=1,0,0)+IF(B930=2,1,0)+IF(B930=3,2,0)+IF(B930=4,3,0)</f>
        <v>11501130</v>
      </c>
      <c r="R930" s="561" t="str">
        <f>IF(H930=1,",1","")</f>
        <v>,1</v>
      </c>
      <c r="S930" s="561"/>
      <c r="T930" s="561"/>
      <c r="U930" s="561"/>
      <c r="V930" s="561"/>
    </row>
    <row r="931" spans="1:22" x14ac:dyDescent="0.25">
      <c r="A931" s="561">
        <v>2</v>
      </c>
      <c r="B931" s="561">
        <v>2</v>
      </c>
      <c r="C931" s="561" t="str">
        <f t="shared" si="2360"/>
        <v>七情缠蛊赤心一片2</v>
      </c>
      <c r="D931" s="35" t="s">
        <v>583</v>
      </c>
      <c r="E931" s="735" t="s">
        <v>974</v>
      </c>
      <c r="F931" s="35" t="s">
        <v>1186</v>
      </c>
      <c r="G931" s="35">
        <f>VLOOKUP(E931,Sheet3!$C:$AP,40,0)*100+IF(A931=1,0,0)+IF(A931=2,1,0)+IF(A931=3,2,0)+IF(A931=4,3,0)</f>
        <v>115011301</v>
      </c>
      <c r="H931" s="35">
        <v>2</v>
      </c>
      <c r="I931" s="35">
        <v>1</v>
      </c>
      <c r="J931" s="35" t="s">
        <v>1178</v>
      </c>
      <c r="K931" s="35"/>
      <c r="L931" s="35">
        <v>1</v>
      </c>
      <c r="M931" s="35">
        <v>3</v>
      </c>
      <c r="N931" s="88" t="s">
        <v>1262</v>
      </c>
      <c r="O931" s="35">
        <v>300</v>
      </c>
      <c r="P931" s="35">
        <v>-1</v>
      </c>
      <c r="Q931" s="561">
        <f>VLOOKUP(E931,Sheet3!$C:$AP,40,0)*10+IF(B931=1,0,0)+IF(B931=2,1,0)+IF(B931=3,2,0)+IF(B931=4,3,0)</f>
        <v>11501131</v>
      </c>
      <c r="R931" s="561" t="str">
        <f t="shared" ref="R931:R934" si="2366">IF(H931=8,",1","")</f>
        <v/>
      </c>
      <c r="S931" s="561"/>
      <c r="T931" s="561" t="s">
        <v>1262</v>
      </c>
      <c r="U931" s="561" t="b">
        <v>0</v>
      </c>
      <c r="V931" s="561"/>
    </row>
    <row r="932" spans="1:22" x14ac:dyDescent="0.25">
      <c r="A932" s="561">
        <v>1</v>
      </c>
      <c r="B932" s="561">
        <v>1</v>
      </c>
      <c r="C932" s="561" t="str">
        <f t="shared" si="2360"/>
        <v>月残经月圆晦朔1</v>
      </c>
      <c r="D932" s="170" t="s">
        <v>560</v>
      </c>
      <c r="E932" s="641" t="s">
        <v>561</v>
      </c>
      <c r="F932" s="170" t="s">
        <v>1914</v>
      </c>
      <c r="G932" s="170">
        <f>VLOOKUP(E932,Sheet3!$C:$AP,40,0)*100+IF(A932=1,0,0)+IF(A932=2,1,0)+IF(A932=3,2,0)+IF(A932=4,3,0)</f>
        <v>115020200</v>
      </c>
      <c r="H932" s="170">
        <v>8</v>
      </c>
      <c r="I932" s="170">
        <v>1</v>
      </c>
      <c r="J932" s="170">
        <v>1150201</v>
      </c>
      <c r="K932" s="170"/>
      <c r="L932" s="170">
        <v>1</v>
      </c>
      <c r="M932" s="170">
        <v>1</v>
      </c>
      <c r="N932" s="170" t="str">
        <f t="shared" si="2343"/>
        <v>11502020,1</v>
      </c>
      <c r="O932" s="170">
        <v>0</v>
      </c>
      <c r="P932" s="170">
        <v>-1</v>
      </c>
      <c r="Q932" s="561">
        <f>VLOOKUP(E932,Sheet3!$C:$AP,40,0)*10+IF(B932=1,0,0)+IF(B932=2,1,0)+IF(B932=3,2,0)+IF(B932=4,3,0)</f>
        <v>11502020</v>
      </c>
      <c r="R932" s="561" t="str">
        <f t="shared" si="2366"/>
        <v>,1</v>
      </c>
      <c r="S932" s="561" t="str">
        <f t="shared" si="2361"/>
        <v/>
      </c>
      <c r="T932" s="561" t="str">
        <f t="shared" si="2362"/>
        <v/>
      </c>
      <c r="U932" s="561" t="str">
        <f t="shared" si="2363"/>
        <v/>
      </c>
      <c r="V932" s="561" t="str">
        <f t="shared" si="2364"/>
        <v/>
      </c>
    </row>
    <row r="933" spans="1:22" x14ac:dyDescent="0.25">
      <c r="A933" s="561">
        <v>1</v>
      </c>
      <c r="B933" s="561">
        <v>1</v>
      </c>
      <c r="C933" s="561" t="str">
        <f t="shared" si="2360"/>
        <v>月残经天涯汐盈1</v>
      </c>
      <c r="D933" s="660" t="s">
        <v>560</v>
      </c>
      <c r="E933" s="662" t="s">
        <v>562</v>
      </c>
      <c r="F933" s="660" t="s">
        <v>1915</v>
      </c>
      <c r="G933" s="660">
        <f>VLOOKUP(E933,Sheet3!$C:$AP,40,0)*100+IF(A933=1,0,0)+IF(A933=2,1,0)+IF(A933=3,2,0)+IF(A933=4,3,0)</f>
        <v>115020400</v>
      </c>
      <c r="H933" s="660">
        <v>8</v>
      </c>
      <c r="I933" s="660">
        <v>1</v>
      </c>
      <c r="J933" s="660">
        <v>1150203</v>
      </c>
      <c r="K933" s="660"/>
      <c r="L933" s="660">
        <v>1</v>
      </c>
      <c r="M933" s="660">
        <v>1</v>
      </c>
      <c r="N933" s="660" t="str">
        <f t="shared" ref="N933" si="2367">Q933&amp;R933&amp;S933&amp;T933&amp;U933&amp;V933</f>
        <v>11502040,1</v>
      </c>
      <c r="O933" s="660">
        <v>0</v>
      </c>
      <c r="P933" s="660">
        <v>-1</v>
      </c>
      <c r="Q933" s="561">
        <f>VLOOKUP(E933,Sheet3!$C:$AP,40,0)*10+IF(B933=1,0,0)+IF(B933=2,1,0)+IF(B933=3,2,0)+IF(B933=4,3,0)</f>
        <v>11502040</v>
      </c>
      <c r="R933" s="561" t="str">
        <f t="shared" si="2366"/>
        <v>,1</v>
      </c>
      <c r="S933" s="561" t="str">
        <f t="shared" si="2361"/>
        <v/>
      </c>
      <c r="T933" s="561" t="str">
        <f t="shared" si="2362"/>
        <v/>
      </c>
      <c r="U933" s="561" t="str">
        <f t="shared" si="2363"/>
        <v/>
      </c>
      <c r="V933" s="561" t="str">
        <f t="shared" si="2364"/>
        <v/>
      </c>
    </row>
    <row r="934" spans="1:22" x14ac:dyDescent="0.25">
      <c r="A934" s="561">
        <v>1</v>
      </c>
      <c r="B934" s="561">
        <v>1</v>
      </c>
      <c r="C934" s="561" t="str">
        <f t="shared" si="2360"/>
        <v>月残经暮星披尘1</v>
      </c>
      <c r="D934" s="170" t="s">
        <v>560</v>
      </c>
      <c r="E934" s="641" t="s">
        <v>563</v>
      </c>
      <c r="F934" s="170" t="s">
        <v>1916</v>
      </c>
      <c r="G934" s="170">
        <f>VLOOKUP(E934,Sheet3!$C:$AP,40,0)*100+IF(A934=1,0,0)+IF(A934=2,1,0)+IF(A934=3,2,0)+IF(A934=4,3,0)</f>
        <v>115020600</v>
      </c>
      <c r="H934" s="170">
        <v>8</v>
      </c>
      <c r="I934" s="170">
        <v>1</v>
      </c>
      <c r="J934" s="170">
        <v>1150205</v>
      </c>
      <c r="K934" s="170"/>
      <c r="L934" s="170">
        <v>1</v>
      </c>
      <c r="M934" s="170">
        <v>1</v>
      </c>
      <c r="N934" s="170" t="str">
        <f t="shared" ref="N934:N941" si="2368">Q934&amp;R934&amp;S934&amp;T934&amp;U934&amp;V934</f>
        <v>11502060,1</v>
      </c>
      <c r="O934" s="170">
        <v>0</v>
      </c>
      <c r="P934" s="170">
        <v>-1</v>
      </c>
      <c r="Q934" s="561">
        <f>VLOOKUP(E934,Sheet3!$C:$AP,40,0)*10+IF(B934=1,0,0)+IF(B934=2,1,0)+IF(B934=3,2,0)+IF(B934=4,3,0)</f>
        <v>11502060</v>
      </c>
      <c r="R934" s="561" t="str">
        <f t="shared" si="2366"/>
        <v>,1</v>
      </c>
      <c r="S934" s="561" t="str">
        <f t="shared" si="2361"/>
        <v/>
      </c>
      <c r="T934" s="561" t="str">
        <f t="shared" si="2362"/>
        <v/>
      </c>
      <c r="U934" s="561" t="str">
        <f t="shared" si="2363"/>
        <v/>
      </c>
      <c r="V934" s="561" t="str">
        <f t="shared" si="2364"/>
        <v/>
      </c>
    </row>
    <row r="935" spans="1:22" x14ac:dyDescent="0.25">
      <c r="A935" s="561">
        <v>1</v>
      </c>
      <c r="B935" s="561">
        <v>1</v>
      </c>
      <c r="C935" s="561" t="str">
        <f t="shared" si="2360"/>
        <v>月残经皓月凌空1</v>
      </c>
      <c r="D935" s="170" t="s">
        <v>560</v>
      </c>
      <c r="E935" s="641" t="s">
        <v>564</v>
      </c>
      <c r="F935" s="170" t="s">
        <v>1917</v>
      </c>
      <c r="G935" s="170">
        <f>VLOOKUP(E935,Sheet3!$C:$AP,40,0)*100+IF(A935=1,0,0)+IF(A935=2,1,0)+IF(A935=3,2,0)+IF(A935=4,3,0)</f>
        <v>115020700</v>
      </c>
      <c r="H935" s="170">
        <v>9</v>
      </c>
      <c r="I935" s="170">
        <v>1</v>
      </c>
      <c r="J935" s="170">
        <v>7</v>
      </c>
      <c r="K935" s="170"/>
      <c r="L935" s="170">
        <v>1</v>
      </c>
      <c r="M935" s="170">
        <v>1</v>
      </c>
      <c r="N935" s="170" t="str">
        <f t="shared" si="2368"/>
        <v>11502070,1</v>
      </c>
      <c r="O935" s="170">
        <v>0</v>
      </c>
      <c r="P935" s="170">
        <v>-1</v>
      </c>
      <c r="Q935" s="561">
        <f>VLOOKUP(E935,Sheet3!$C:$AP,40,0)*10+IF(B935=1,0,0)+IF(B935=2,1,0)+IF(B935=3,2,0)+IF(B935=4,3,0)</f>
        <v>11502070</v>
      </c>
      <c r="R935" s="561" t="str">
        <f>IF(H935=9,",1","")</f>
        <v>,1</v>
      </c>
      <c r="S935" s="561" t="str">
        <f t="shared" si="2361"/>
        <v/>
      </c>
      <c r="T935" s="561" t="str">
        <f t="shared" si="2362"/>
        <v/>
      </c>
      <c r="U935" s="561" t="str">
        <f t="shared" si="2363"/>
        <v/>
      </c>
      <c r="V935" s="561" t="str">
        <f t="shared" si="2364"/>
        <v/>
      </c>
    </row>
    <row r="936" spans="1:22" x14ac:dyDescent="0.25">
      <c r="A936" s="561">
        <v>1</v>
      </c>
      <c r="B936" s="561">
        <v>1</v>
      </c>
      <c r="C936" s="561" t="str">
        <f t="shared" si="2360"/>
        <v>月残经桂树折枝1</v>
      </c>
      <c r="D936" s="170" t="s">
        <v>560</v>
      </c>
      <c r="E936" s="641" t="s">
        <v>565</v>
      </c>
      <c r="F936" s="170" t="s">
        <v>1918</v>
      </c>
      <c r="G936" s="170">
        <f>VLOOKUP(E936,Sheet3!$C:$AP,40,0)*100+IF(A936=1,0,0)+IF(A936=2,1,0)+IF(A936=3,2,0)+IF(A936=4,3,0)</f>
        <v>115020800</v>
      </c>
      <c r="H936" s="170">
        <v>1</v>
      </c>
      <c r="I936" s="170">
        <v>0</v>
      </c>
      <c r="J936" s="170">
        <v>0</v>
      </c>
      <c r="K936" s="170"/>
      <c r="L936" s="170">
        <v>1</v>
      </c>
      <c r="M936" s="170">
        <v>1</v>
      </c>
      <c r="N936" s="170" t="str">
        <f t="shared" si="2368"/>
        <v>11502080,1</v>
      </c>
      <c r="O936" s="170">
        <v>0</v>
      </c>
      <c r="P936" s="170">
        <v>-1</v>
      </c>
      <c r="Q936" s="561">
        <f>VLOOKUP(E936,Sheet3!$C:$AP,40,0)*10+IF(B936=1,0,0)+IF(B936=2,1,0)+IF(B936=3,2,0)+IF(B936=4,3,0)</f>
        <v>11502080</v>
      </c>
      <c r="R936" s="561" t="str">
        <f>IF(H936=1,",1","")</f>
        <v>,1</v>
      </c>
      <c r="S936" s="561" t="str">
        <f t="shared" si="2361"/>
        <v/>
      </c>
      <c r="T936" s="561" t="str">
        <f t="shared" si="2362"/>
        <v/>
      </c>
      <c r="U936" s="561" t="str">
        <f t="shared" si="2363"/>
        <v/>
      </c>
      <c r="V936" s="561" t="str">
        <f t="shared" si="2364"/>
        <v/>
      </c>
    </row>
    <row r="937" spans="1:22" x14ac:dyDescent="0.25">
      <c r="A937" s="561">
        <v>1</v>
      </c>
      <c r="B937" s="561">
        <v>1</v>
      </c>
      <c r="C937" s="561" t="str">
        <f t="shared" si="2360"/>
        <v>月残经广寒远1</v>
      </c>
      <c r="D937" s="170" t="s">
        <v>560</v>
      </c>
      <c r="E937" s="641" t="s">
        <v>566</v>
      </c>
      <c r="F937" s="170" t="s">
        <v>1919</v>
      </c>
      <c r="G937" s="170">
        <f>VLOOKUP(E937,Sheet3!$C:$AP,40,0)*100+IF(A937=1,0,0)+IF(A937=2,1,0)+IF(A937=3,2,0)+IF(A937=4,3,0)</f>
        <v>115020900</v>
      </c>
      <c r="H937" s="170">
        <v>1</v>
      </c>
      <c r="I937" s="170">
        <v>0</v>
      </c>
      <c r="J937" s="170">
        <v>0</v>
      </c>
      <c r="K937" s="170"/>
      <c r="L937" s="170">
        <v>1</v>
      </c>
      <c r="M937" s="170">
        <v>1</v>
      </c>
      <c r="N937" s="170" t="str">
        <f t="shared" si="2368"/>
        <v>11502090,1</v>
      </c>
      <c r="O937" s="170">
        <v>0</v>
      </c>
      <c r="P937" s="170">
        <v>-1</v>
      </c>
      <c r="Q937" s="561">
        <f>VLOOKUP(E937,Sheet3!$C:$AP,40,0)*10+IF(B937=1,0,0)+IF(B937=2,1,0)+IF(B937=3,2,0)+IF(B937=4,3,0)</f>
        <v>11502090</v>
      </c>
      <c r="R937" s="561" t="str">
        <f>IF(H937=1,",1","")</f>
        <v>,1</v>
      </c>
      <c r="S937" s="561" t="str">
        <f t="shared" si="2361"/>
        <v/>
      </c>
      <c r="T937" s="561" t="str">
        <f t="shared" si="2362"/>
        <v/>
      </c>
      <c r="U937" s="561" t="str">
        <f t="shared" si="2363"/>
        <v/>
      </c>
      <c r="V937" s="561" t="str">
        <f t="shared" si="2364"/>
        <v/>
      </c>
    </row>
    <row r="938" spans="1:22" x14ac:dyDescent="0.25">
      <c r="A938" s="561">
        <v>1</v>
      </c>
      <c r="B938" s="561">
        <v>1</v>
      </c>
      <c r="C938" s="561" t="str">
        <f t="shared" si="2360"/>
        <v>月残经遥光寒1</v>
      </c>
      <c r="D938" s="170" t="s">
        <v>560</v>
      </c>
      <c r="E938" s="641" t="s">
        <v>567</v>
      </c>
      <c r="F938" s="170" t="s">
        <v>1168</v>
      </c>
      <c r="G938" s="170">
        <f>VLOOKUP(E938,Sheet3!$C:$AP,40,0)*100+IF(A938=1,0,0)+IF(A938=2,1,0)+IF(A938=3,2,0)+IF(A938=4,3,0)</f>
        <v>115021000</v>
      </c>
      <c r="H938" s="170">
        <v>2</v>
      </c>
      <c r="I938" s="170">
        <v>1</v>
      </c>
      <c r="J938" s="170" t="s">
        <v>1294</v>
      </c>
      <c r="K938" s="170"/>
      <c r="L938" s="170">
        <v>1</v>
      </c>
      <c r="M938" s="170">
        <v>2</v>
      </c>
      <c r="N938" s="170" t="str">
        <f t="shared" si="2368"/>
        <v>11502100,1</v>
      </c>
      <c r="O938" s="170">
        <v>0</v>
      </c>
      <c r="P938" s="170">
        <v>-1</v>
      </c>
      <c r="Q938" s="561">
        <f>VLOOKUP(E938,Sheet3!$C:$AP,40,0)*10+IF(B938=1,0,0)+IF(B938=2,1,0)+IF(B938=3,2,0)+IF(B938=4,3,0)</f>
        <v>11502100</v>
      </c>
      <c r="R938" s="561" t="str">
        <f>IF(H938=2,",1","")</f>
        <v>,1</v>
      </c>
      <c r="S938" s="561" t="str">
        <f t="shared" si="2361"/>
        <v/>
      </c>
      <c r="T938" s="561" t="str">
        <f t="shared" si="2362"/>
        <v/>
      </c>
      <c r="U938" s="561" t="str">
        <f t="shared" si="2363"/>
        <v/>
      </c>
      <c r="V938" s="561" t="str">
        <f t="shared" si="2364"/>
        <v/>
      </c>
    </row>
    <row r="939" spans="1:22" x14ac:dyDescent="0.25">
      <c r="A939" s="561">
        <v>2</v>
      </c>
      <c r="B939" s="561">
        <v>1</v>
      </c>
      <c r="C939" s="561" t="str">
        <f t="shared" ref="C939" si="2369">D939&amp;E939&amp;A939</f>
        <v>月残经遥光寒2</v>
      </c>
      <c r="D939" s="170" t="s">
        <v>560</v>
      </c>
      <c r="E939" s="641" t="s">
        <v>567</v>
      </c>
      <c r="F939" s="170" t="s">
        <v>1920</v>
      </c>
      <c r="G939" s="170">
        <f>VLOOKUP(E939,Sheet3!$C:$AP,40,0)*100+IF(A939=1,0,0)+IF(A939=2,1,0)+IF(A939=3,2,0)+IF(A939=4,3,0)</f>
        <v>115021001</v>
      </c>
      <c r="H939" s="170">
        <v>2</v>
      </c>
      <c r="I939" s="170">
        <v>1</v>
      </c>
      <c r="J939" s="170" t="s">
        <v>1178</v>
      </c>
      <c r="K939" s="170"/>
      <c r="L939" s="170">
        <v>1</v>
      </c>
      <c r="M939" s="170">
        <v>1</v>
      </c>
      <c r="N939" s="170" t="str">
        <f t="shared" si="2368"/>
        <v>11502100,1</v>
      </c>
      <c r="O939" s="170">
        <v>0</v>
      </c>
      <c r="P939" s="170">
        <v>-1</v>
      </c>
      <c r="Q939" s="561">
        <f>VLOOKUP(E939,Sheet3!$C:$AP,40,0)*10+IF(B939=1,0,0)+IF(B939=2,1,0)+IF(B939=3,2,0)+IF(B939=4,3,0)</f>
        <v>11502100</v>
      </c>
      <c r="R939" s="561" t="str">
        <f>IF(H939=2,",1","")</f>
        <v>,1</v>
      </c>
      <c r="S939" s="561" t="str">
        <f t="shared" ref="S939" si="2370">IF(AND(H939=2,I939=1,J939="hp",L939=1,M939=2),",-1","")</f>
        <v/>
      </c>
      <c r="T939" s="561" t="str">
        <f t="shared" ref="T939" si="2371">IF(AND(H939=2,I939=1,J939="hp",L939=1,M939=1),",(最大气血-hp)/最大气血*100","")</f>
        <v/>
      </c>
      <c r="U939" s="561" t="str">
        <f t="shared" ref="U939" si="2372">IF(AND(H939=2,I939=1,J939="hp,(hp/气血值)&lt;=0.2",L939=1,M939=3),"气血值*1006","")</f>
        <v/>
      </c>
      <c r="V939" s="561" t="str">
        <f t="shared" ref="V939" si="2373">IF(AND(H939=1,I939=0,J939=0,L939=1,M939=3),"-(hp*0.1)","")</f>
        <v/>
      </c>
    </row>
    <row r="940" spans="1:22" x14ac:dyDescent="0.25">
      <c r="A940" s="561">
        <v>3</v>
      </c>
      <c r="B940" s="561">
        <v>2</v>
      </c>
      <c r="C940" s="561" t="str">
        <f t="shared" ref="C940:C943" si="2374">D940&amp;E940&amp;A940</f>
        <v>月残经遥光寒3</v>
      </c>
      <c r="D940" s="170" t="s">
        <v>560</v>
      </c>
      <c r="E940" s="641" t="s">
        <v>567</v>
      </c>
      <c r="F940" s="170" t="s">
        <v>1920</v>
      </c>
      <c r="G940" s="170">
        <f>VLOOKUP(E940,Sheet3!$C:$AP,40,0)*100+IF(A940=1,0,0)+IF(A940=2,1,0)+IF(A940=3,2,0)+IF(A940=4,3,0)</f>
        <v>115021002</v>
      </c>
      <c r="H940" s="170">
        <v>1</v>
      </c>
      <c r="I940" s="170">
        <v>0</v>
      </c>
      <c r="J940" s="170">
        <v>0</v>
      </c>
      <c r="K940" s="170"/>
      <c r="L940" s="170">
        <v>1</v>
      </c>
      <c r="M940" s="170">
        <v>1</v>
      </c>
      <c r="N940" s="170" t="str">
        <f t="shared" si="2368"/>
        <v>11502101,1</v>
      </c>
      <c r="O940" s="170">
        <v>0</v>
      </c>
      <c r="P940" s="170">
        <v>-1</v>
      </c>
      <c r="Q940" s="573">
        <f>VLOOKUP(E940,Sheet3!$C:$AP,40,0)*10+IF(B940=1,0,0)+IF(B940=2,1,0)+IF(B940=3,2,0)+IF(B940=4,3,0)</f>
        <v>11502101</v>
      </c>
      <c r="R940" s="573" t="s">
        <v>1180</v>
      </c>
      <c r="S940" s="696" t="s">
        <v>574</v>
      </c>
      <c r="T940" s="561" t="str">
        <f t="shared" ref="T940:T943" si="2375">IF(AND(H940=2,I940=1,J940="hp",L940=1,M940=1),",(最大气血-hp)/最大气血*100","")</f>
        <v/>
      </c>
      <c r="U940" s="561" t="str">
        <f t="shared" ref="U940:U943" si="2376">IF(AND(H940=2,I940=1,J940="hp,(hp/气血值)&lt;=0.2",L940=1,M940=3),"气血值*1006","")</f>
        <v/>
      </c>
      <c r="V940" s="561" t="str">
        <f t="shared" ref="V940:V943" si="2377">IF(AND(H940=1,I940=0,J940=0,L940=1,M940=3),"-(hp*0.1)","")</f>
        <v/>
      </c>
    </row>
    <row r="941" spans="1:22" x14ac:dyDescent="0.25">
      <c r="A941" s="561">
        <v>1</v>
      </c>
      <c r="B941" s="561">
        <v>1</v>
      </c>
      <c r="C941" s="561" t="str">
        <f t="shared" si="2374"/>
        <v>月残经玉盘清辉1</v>
      </c>
      <c r="D941" s="665" t="str">
        <f>D940</f>
        <v>月残经</v>
      </c>
      <c r="E941" s="665" t="s">
        <v>568</v>
      </c>
      <c r="F941" s="665"/>
      <c r="G941" s="665">
        <f>VLOOKUP(E941,Sheet3!$C:$AP,40,0)*100+IF(A941=1,0,0)+IF(A941=2,1,0)+IF(A941=3,2,0)+IF(A941=4,3,0)</f>
        <v>115021100</v>
      </c>
      <c r="H941" s="665">
        <v>1</v>
      </c>
      <c r="I941" s="665">
        <v>0</v>
      </c>
      <c r="J941" s="665">
        <v>0</v>
      </c>
      <c r="K941" s="665"/>
      <c r="L941" s="665">
        <v>1</v>
      </c>
      <c r="M941" s="665">
        <v>1</v>
      </c>
      <c r="N941" s="665" t="str">
        <f t="shared" si="2368"/>
        <v>11502110,1</v>
      </c>
      <c r="O941" s="665">
        <v>0</v>
      </c>
      <c r="P941" s="665">
        <v>-1</v>
      </c>
      <c r="Q941" s="561">
        <f>VLOOKUP(E941,Sheet3!$C:$AP,40,0)*10+IF(B941=1,0,0)+IF(B941=2,1,0)+IF(B941=3,2,0)+IF(B941=4,3,0)</f>
        <v>11502110</v>
      </c>
      <c r="R941" s="561" t="str">
        <f t="shared" ref="R941" si="2378">IF(H941=1,",1","")</f>
        <v>,1</v>
      </c>
      <c r="S941" s="561" t="str">
        <f t="shared" ref="S941:S943" si="2379">IF(AND(H941=2,I941=1,J941="hp",L941=1,M941=2),",-1","")</f>
        <v/>
      </c>
      <c r="T941" s="561" t="str">
        <f t="shared" si="2375"/>
        <v/>
      </c>
      <c r="U941" s="561" t="str">
        <f t="shared" si="2376"/>
        <v/>
      </c>
      <c r="V941" s="561" t="str">
        <f t="shared" si="2377"/>
        <v/>
      </c>
    </row>
    <row r="942" spans="1:22" x14ac:dyDescent="0.25">
      <c r="A942" s="561">
        <v>1</v>
      </c>
      <c r="B942" s="561">
        <v>1</v>
      </c>
      <c r="C942" s="561" t="str">
        <f t="shared" si="2374"/>
        <v>月残经残身悲1</v>
      </c>
      <c r="D942" s="170" t="s">
        <v>560</v>
      </c>
      <c r="E942" s="641" t="s">
        <v>975</v>
      </c>
      <c r="F942" s="170" t="s">
        <v>1921</v>
      </c>
      <c r="G942" s="170">
        <f>VLOOKUP(E942,Sheet3!$C:$AP,40,0)*100+IF(A942=1,0,0)+IF(A942=2,1,0)+IF(A942=3,2,0)+IF(A942=4,3,0)</f>
        <v>115021200</v>
      </c>
      <c r="H942" s="170">
        <v>8</v>
      </c>
      <c r="I942" s="170">
        <v>1</v>
      </c>
      <c r="J942" s="170">
        <v>1150201</v>
      </c>
      <c r="K942" s="170"/>
      <c r="L942" s="170">
        <v>1</v>
      </c>
      <c r="M942" s="170">
        <v>1</v>
      </c>
      <c r="N942" s="170" t="str">
        <f t="shared" ref="N942:N943" si="2380">Q942&amp;R942&amp;S942&amp;T942&amp;U942&amp;V942</f>
        <v>11502120,1</v>
      </c>
      <c r="O942" s="170">
        <v>0</v>
      </c>
      <c r="P942" s="170">
        <v>-1</v>
      </c>
      <c r="Q942" s="561">
        <f>VLOOKUP(E942,Sheet3!$C:$AP,40,0)*10+IF(B942=1,0,0)+IF(B942=2,1,0)+IF(B942=3,2,0)+IF(B942=4,3,0)</f>
        <v>11502120</v>
      </c>
      <c r="R942" s="561" t="str">
        <f>IF(H942=8,",1","")</f>
        <v>,1</v>
      </c>
      <c r="S942" s="561" t="str">
        <f t="shared" si="2379"/>
        <v/>
      </c>
      <c r="T942" s="561" t="str">
        <f t="shared" si="2375"/>
        <v/>
      </c>
      <c r="U942" s="561" t="str">
        <f t="shared" si="2376"/>
        <v/>
      </c>
      <c r="V942" s="561" t="str">
        <f t="shared" si="2377"/>
        <v/>
      </c>
    </row>
    <row r="943" spans="1:22" x14ac:dyDescent="0.25">
      <c r="A943" s="561">
        <v>1</v>
      </c>
      <c r="B943" s="561">
        <v>1</v>
      </c>
      <c r="C943" s="561" t="str">
        <f t="shared" si="2374"/>
        <v>月残经玉盘隐1</v>
      </c>
      <c r="D943" s="170" t="s">
        <v>560</v>
      </c>
      <c r="E943" s="641" t="s">
        <v>976</v>
      </c>
      <c r="F943" s="170" t="s">
        <v>1922</v>
      </c>
      <c r="G943" s="170">
        <f>VLOOKUP(E943,Sheet3!$C:$AP,40,0)*100+IF(A943=1,0,0)+IF(A943=2,1,0)+IF(A943=3,2,0)+IF(A943=4,3,0)</f>
        <v>115021300</v>
      </c>
      <c r="H943" s="35">
        <v>3</v>
      </c>
      <c r="I943" s="35">
        <v>1</v>
      </c>
      <c r="J943" s="35" t="s">
        <v>1245</v>
      </c>
      <c r="K943" s="431" t="s">
        <v>1923</v>
      </c>
      <c r="L943" s="170">
        <v>1</v>
      </c>
      <c r="M943" s="170">
        <v>1</v>
      </c>
      <c r="N943" s="170" t="str">
        <f t="shared" si="2380"/>
        <v>11502130,1</v>
      </c>
      <c r="O943" s="170">
        <v>0</v>
      </c>
      <c r="P943" s="170">
        <v>-1</v>
      </c>
      <c r="Q943" s="561">
        <f>VLOOKUP(E943,Sheet3!$C:$AP,40,0)*10+IF(B943=1,0,0)+IF(B943=2,1,0)+IF(B943=3,2,0)+IF(B943=4,3,0)</f>
        <v>11502130</v>
      </c>
      <c r="R943" s="561" t="str">
        <f>IF(H943=3,",1","")</f>
        <v>,1</v>
      </c>
      <c r="S943" s="561" t="str">
        <f t="shared" si="2379"/>
        <v/>
      </c>
      <c r="T943" s="561" t="str">
        <f t="shared" si="2375"/>
        <v/>
      </c>
      <c r="U943" s="561" t="str">
        <f t="shared" si="2376"/>
        <v/>
      </c>
      <c r="V943" s="561" t="str">
        <f t="shared" si="2377"/>
        <v/>
      </c>
    </row>
    <row r="944" spans="1:22" x14ac:dyDescent="0.25">
      <c r="A944" s="561">
        <v>1</v>
      </c>
      <c r="B944" s="561">
        <v>1</v>
      </c>
      <c r="C944" s="561" t="str">
        <f t="shared" ref="C944:C945" si="2381">D944&amp;E944&amp;A944</f>
        <v>西域火器·珠机巧·蓄1</v>
      </c>
      <c r="D944" s="34" t="s">
        <v>569</v>
      </c>
      <c r="E944" s="744" t="s">
        <v>571</v>
      </c>
      <c r="F944" s="594" t="s">
        <v>1924</v>
      </c>
      <c r="G944" s="594">
        <f>VLOOKUP(E944,Sheet3!$C:$AP,40,0)*100+IF(A944=1,0,0)+IF(A944=2,1,0)+IF(A944=3,2,0)+IF(A944=4,3,0)+IF(A944=5,4,0)+IF(A944=6,5,0)+IF(A944=7,6,0)+IF(A944=8,7,0)</f>
        <v>114000200</v>
      </c>
      <c r="H944" s="594">
        <v>8</v>
      </c>
      <c r="I944" s="594">
        <v>1</v>
      </c>
      <c r="J944" s="744">
        <v>1140002</v>
      </c>
      <c r="K944" s="594"/>
      <c r="L944" s="594">
        <v>1</v>
      </c>
      <c r="M944" s="594">
        <v>1</v>
      </c>
      <c r="N944" s="594" t="str">
        <f t="shared" ref="N944:N945" si="2382">Q944&amp;R944&amp;S944&amp;T944&amp;U944&amp;V944</f>
        <v>11400020,1</v>
      </c>
      <c r="O944" s="594">
        <v>0</v>
      </c>
      <c r="P944" s="594">
        <v>-1</v>
      </c>
      <c r="Q944" s="561">
        <f>VLOOKUP(E944,Sheet3!$C:$AP,40,0)*10+IF(B944=1,0,0)+IF(B944=2,1,0)+IF(B944=3,2,0)+IF(B944=4,3,0)</f>
        <v>11400020</v>
      </c>
      <c r="R944" s="561" t="str">
        <f>IF(H944=8,",1","")</f>
        <v>,1</v>
      </c>
      <c r="S944" s="561" t="str">
        <f t="shared" ref="S944:S945" si="2383">IF(AND(H944=2,I944=1,J944="hp",L944=1,M944=2),",-1","")</f>
        <v/>
      </c>
      <c r="T944" s="561" t="str">
        <f t="shared" ref="T944:T945" si="2384">IF(AND(H944=2,I944=1,J944="hp",L944=1,M944=1),",(最大气血-hp)/最大气血*100","")</f>
        <v/>
      </c>
      <c r="U944" s="561" t="str">
        <f t="shared" ref="U944:U945" si="2385">IF(AND(H944=2,I944=1,J944="hp,(hp/气血值)&lt;=0.2",L944=1,M944=3),"气血值*1006","")</f>
        <v/>
      </c>
      <c r="V944" s="561" t="str">
        <f t="shared" ref="V944:V945" si="2386">IF(AND(H944=1,I944=0,J944=0,L944=1,M944=3),"-(hp*0.1)","")</f>
        <v/>
      </c>
    </row>
    <row r="945" spans="1:22" x14ac:dyDescent="0.25">
      <c r="A945" s="561">
        <v>1</v>
      </c>
      <c r="B945" s="561">
        <v>1</v>
      </c>
      <c r="C945" s="561" t="str">
        <f t="shared" si="2381"/>
        <v>西域火器·珠珠烈1</v>
      </c>
      <c r="D945" s="34" t="s">
        <v>569</v>
      </c>
      <c r="E945" s="33" t="s">
        <v>570</v>
      </c>
      <c r="F945" s="594" t="s">
        <v>1925</v>
      </c>
      <c r="G945" s="594">
        <f>VLOOKUP(E945,Sheet3!$C:$AP,40,0)*100+IF(A945=1,0,0)+IF(A945=2,1,0)+IF(A945=3,2,0)+IF(A945=4,3,0)+IF(A945=5,4,0)+IF(A945=6,5,0)+IF(A945=7,6,0)+IF(A945=8,7,0)</f>
        <v>114010200</v>
      </c>
      <c r="H945" s="594">
        <v>1</v>
      </c>
      <c r="I945" s="594">
        <v>0</v>
      </c>
      <c r="J945" s="594">
        <v>0</v>
      </c>
      <c r="K945" s="594"/>
      <c r="L945" s="594">
        <v>1</v>
      </c>
      <c r="M945" s="594">
        <v>1</v>
      </c>
      <c r="N945" s="594" t="str">
        <f t="shared" si="2382"/>
        <v>11401020,1</v>
      </c>
      <c r="O945" s="594">
        <v>0</v>
      </c>
      <c r="P945" s="594">
        <v>-1</v>
      </c>
      <c r="Q945" s="561">
        <f>VLOOKUP(E945,Sheet3!$C:$AP,40,0)*10+IF(B945=1,0,0)+IF(B945=2,1,0)+IF(B945=3,2,0)+IF(B945=4,3,0)</f>
        <v>11401020</v>
      </c>
      <c r="R945" s="561" t="str">
        <f>IF(H945=1,",1","")</f>
        <v>,1</v>
      </c>
      <c r="S945" s="561" t="str">
        <f t="shared" si="2383"/>
        <v/>
      </c>
      <c r="T945" s="561" t="str">
        <f t="shared" si="2384"/>
        <v/>
      </c>
      <c r="U945" s="561" t="str">
        <f t="shared" si="2385"/>
        <v/>
      </c>
      <c r="V945" s="561" t="str">
        <f t="shared" si="2386"/>
        <v/>
      </c>
    </row>
    <row r="946" spans="1:22" x14ac:dyDescent="0.25">
      <c r="A946" s="561">
        <v>1</v>
      </c>
      <c r="B946" s="561">
        <v>1</v>
      </c>
      <c r="C946" s="561" t="str">
        <f t="shared" ref="C946" si="2387">D946&amp;E946&amp;A946</f>
        <v>西域火器·珠散势1</v>
      </c>
      <c r="D946" s="34" t="s">
        <v>569</v>
      </c>
      <c r="E946" s="33" t="s">
        <v>572</v>
      </c>
      <c r="F946" s="594" t="s">
        <v>1926</v>
      </c>
      <c r="G946" s="594">
        <f>VLOOKUP(E946,Sheet3!$C:$AP,40,0)*100+IF(A946=1,0,0)+IF(A946=2,1,0)+IF(A946=3,2,0)+IF(A946=4,3,0)+IF(A946=5,4,0)+IF(A946=6,5,0)+IF(A946=7,6,0)+IF(A946=8,7,0)</f>
        <v>114010400</v>
      </c>
      <c r="H946" s="594">
        <v>14</v>
      </c>
      <c r="I946" s="594">
        <v>0</v>
      </c>
      <c r="J946" s="594">
        <v>0</v>
      </c>
      <c r="K946" s="594"/>
      <c r="L946" s="594">
        <v>1</v>
      </c>
      <c r="M946" s="594">
        <v>22</v>
      </c>
      <c r="N946" s="594">
        <v>1</v>
      </c>
      <c r="O946" s="594">
        <v>0</v>
      </c>
      <c r="P946" s="594">
        <v>-1</v>
      </c>
      <c r="Q946" s="561">
        <f>VLOOKUP(E946,Sheet3!$C:$AP,40,0)*10+IF(B946=1,0,0)+IF(B946=2,1,0)+IF(B946=3,2,0)+IF(B946=4,3,0)</f>
        <v>11401040</v>
      </c>
      <c r="R946" s="561" t="str">
        <f>IF(H946=1,",1","")</f>
        <v/>
      </c>
      <c r="S946" s="561"/>
      <c r="T946" s="561" t="str">
        <f t="shared" ref="T946" si="2388">IF(AND(H946=2,I946=1,J946="hp",L946=1,M946=1),",(最大气血-hp)/最大气血*100","")</f>
        <v/>
      </c>
      <c r="U946" s="561" t="str">
        <f t="shared" ref="U946" si="2389">IF(AND(H946=2,I946=1,J946="hp,(hp/气血值)&lt;=0.2",L946=1,M946=3),"气血值*1006","")</f>
        <v/>
      </c>
      <c r="V946" s="561" t="str">
        <f t="shared" ref="V946" si="2390">IF(AND(H946=1,I946=0,J946=0,L946=1,M946=3),"-(hp*0.1)","")</f>
        <v/>
      </c>
    </row>
    <row r="947" spans="1:22" x14ac:dyDescent="0.25">
      <c r="A947" s="561">
        <v>1</v>
      </c>
      <c r="B947" s="561">
        <v>1</v>
      </c>
      <c r="C947" s="561" t="s">
        <v>1927</v>
      </c>
      <c r="D947" s="34" t="s">
        <v>569</v>
      </c>
      <c r="E947" s="33" t="s">
        <v>573</v>
      </c>
      <c r="F947" s="594" t="s">
        <v>1928</v>
      </c>
      <c r="G947" s="594">
        <f>VLOOKUP(E947,Sheet3!$C:$AP,40,0)*100+IF(A947=1,0,0)+IF(A947=2,1,0)+IF(A947=3,2,0)+IF(A947=4,3,0)+IF(A947=5,4,0)+IF(A947=6,5,0)+IF(A947=7,6,0)+IF(A947=8,7,0)</f>
        <v>114010500</v>
      </c>
      <c r="H947" s="594">
        <v>8</v>
      </c>
      <c r="I947" s="594">
        <v>1</v>
      </c>
      <c r="J947" s="594">
        <v>1140105</v>
      </c>
      <c r="K947" s="594" t="s">
        <v>1340</v>
      </c>
      <c r="L947" s="594">
        <v>1</v>
      </c>
      <c r="M947" s="594">
        <v>1</v>
      </c>
      <c r="N947" s="594" t="s">
        <v>1929</v>
      </c>
      <c r="O947" s="594">
        <v>0</v>
      </c>
      <c r="P947" s="594">
        <v>-1</v>
      </c>
      <c r="Q947" s="561">
        <v>11401050</v>
      </c>
      <c r="R947" s="561" t="s">
        <v>1180</v>
      </c>
      <c r="S947" s="561"/>
      <c r="T947" s="561" t="s">
        <v>574</v>
      </c>
      <c r="U947" s="561" t="s">
        <v>574</v>
      </c>
      <c r="V947" s="561" t="s">
        <v>574</v>
      </c>
    </row>
    <row r="948" spans="1:22" x14ac:dyDescent="0.25">
      <c r="A948" s="561">
        <v>1</v>
      </c>
      <c r="B948" s="561">
        <v>1</v>
      </c>
      <c r="C948" s="561" t="str">
        <f t="shared" ref="C948" si="2391">D948&amp;E948&amp;A948</f>
        <v>西域火器·珠聚远1</v>
      </c>
      <c r="D948" s="34" t="s">
        <v>569</v>
      </c>
      <c r="E948" s="33" t="s">
        <v>575</v>
      </c>
      <c r="F948" s="594" t="s">
        <v>1930</v>
      </c>
      <c r="G948" s="594">
        <f>VLOOKUP(E948,Sheet3!$C:$AP,40,0)*100+IF(A948=1,0,0)+IF(A948=2,1,0)+IF(A948=3,2,0)+IF(A948=4,3,0)+IF(A948=5,4,0)+IF(A948=6,5,0)+IF(A948=7,6,0)+IF(A948=8,7,0)</f>
        <v>114010600</v>
      </c>
      <c r="H948" s="594">
        <v>14</v>
      </c>
      <c r="I948" s="594">
        <v>0</v>
      </c>
      <c r="J948" s="594">
        <v>0</v>
      </c>
      <c r="K948" s="594"/>
      <c r="L948" s="594">
        <v>1</v>
      </c>
      <c r="M948" s="594">
        <v>23</v>
      </c>
      <c r="N948" s="594">
        <v>1</v>
      </c>
      <c r="O948" s="594">
        <v>0</v>
      </c>
      <c r="P948" s="594">
        <v>-1</v>
      </c>
      <c r="Q948" s="561">
        <f>VLOOKUP(E948,Sheet3!$C:$AP,40,0)*10+IF(B948=1,0,0)+IF(B948=2,1,0)+IF(B948=3,2,0)+IF(B948=4,3,0)</f>
        <v>11401060</v>
      </c>
      <c r="R948" s="561" t="str">
        <f>IF(H948=1,",1","")</f>
        <v/>
      </c>
      <c r="S948" s="561"/>
      <c r="T948" s="561" t="str">
        <f t="shared" ref="T948" si="2392">IF(AND(H948=2,I948=1,J948="hp",L948=1,M948=1),",(最大气血-hp)/最大气血*100","")</f>
        <v/>
      </c>
      <c r="U948" s="561" t="str">
        <f t="shared" ref="U948" si="2393">IF(AND(H948=2,I948=1,J948="hp,(hp/气血值)&lt;=0.2",L948=1,M948=3),"气血值*1006","")</f>
        <v/>
      </c>
      <c r="V948" s="561" t="str">
        <f t="shared" ref="V948" si="2394">IF(AND(H948=1,I948=0,J948=0,L948=1,M948=3),"-(hp*0.1)","")</f>
        <v/>
      </c>
    </row>
    <row r="949" spans="1:22" x14ac:dyDescent="0.25">
      <c r="A949" s="561">
        <v>1</v>
      </c>
      <c r="B949" s="561">
        <v>1</v>
      </c>
      <c r="C949" s="561" t="str">
        <f t="shared" ref="C949:C955" si="2395">D949&amp;E949&amp;A949</f>
        <v>西域火器·珠燃破1</v>
      </c>
      <c r="D949" s="34" t="s">
        <v>569</v>
      </c>
      <c r="E949" s="33" t="s">
        <v>576</v>
      </c>
      <c r="F949" s="594" t="s">
        <v>1931</v>
      </c>
      <c r="G949" s="594">
        <f>VLOOKUP(E949,Sheet3!$C:$AP,40,0)*100+IF(A949=1,0,0)+IF(A949=2,1,0)+IF(A949=3,2,0)+IF(A949=4,3,0)+IF(A949=5,4,0)+IF(A949=6,5,0)+IF(A949=7,6,0)+IF(A949=8,7,0)</f>
        <v>114010700</v>
      </c>
      <c r="H949" s="594">
        <v>8</v>
      </c>
      <c r="I949" s="594">
        <v>1</v>
      </c>
      <c r="J949" s="594">
        <v>1140103</v>
      </c>
      <c r="K949" s="594"/>
      <c r="L949" s="594">
        <v>1</v>
      </c>
      <c r="M949" s="594">
        <v>1</v>
      </c>
      <c r="N949" s="594" t="str">
        <f t="shared" ref="N949" si="2396">Q949&amp;R949&amp;S949&amp;T949&amp;U949&amp;V949</f>
        <v>11401070,1</v>
      </c>
      <c r="O949" s="594">
        <v>0</v>
      </c>
      <c r="P949" s="594">
        <v>-1</v>
      </c>
      <c r="Q949" s="561">
        <f>VLOOKUP(E949,Sheet3!$C:$AP,40,0)*10+IF(B949=1,0,0)+IF(B949=2,1,0)+IF(B949=3,2,0)+IF(B949=4,3,0)</f>
        <v>11401070</v>
      </c>
      <c r="R949" s="561" t="str">
        <f t="shared" ref="R949:R955" si="2397">IF(H949=8,",1","")</f>
        <v>,1</v>
      </c>
      <c r="S949" s="561"/>
      <c r="T949" s="561" t="str">
        <f t="shared" ref="T949:T955" si="2398">IF(AND(H949=2,I949=1,J949="hp",L949=1,M949=1),",(最大气血-hp)/最大气血*100","")</f>
        <v/>
      </c>
      <c r="U949" s="561" t="str">
        <f t="shared" ref="U949:U955" si="2399">IF(AND(H949=2,I949=1,J949="hp,(hp/气血值)&lt;=0.2",L949=1,M949=3),"气血值*1006","")</f>
        <v/>
      </c>
      <c r="V949" s="561" t="str">
        <f t="shared" ref="V949:V955" si="2400">IF(AND(H949=1,I949=0,J949=0,L949=1,M949=3),"-(hp*0.1)","")</f>
        <v/>
      </c>
    </row>
    <row r="950" spans="1:22" x14ac:dyDescent="0.25">
      <c r="A950" s="561">
        <v>2</v>
      </c>
      <c r="B950" s="561">
        <v>2</v>
      </c>
      <c r="C950" s="561" t="str">
        <f t="shared" si="2395"/>
        <v>西域火器·珠燃破2</v>
      </c>
      <c r="D950" s="34" t="s">
        <v>569</v>
      </c>
      <c r="E950" s="33" t="s">
        <v>576</v>
      </c>
      <c r="F950" s="594" t="s">
        <v>1931</v>
      </c>
      <c r="G950" s="594">
        <f>VLOOKUP(E950,Sheet3!$C:$AP,40,0)*100+IF(A950=1,0,0)+IF(A950=2,1,0)+IF(A950=3,2,0)+IF(A950=4,3,0)+IF(A950=5,4,0)+IF(A950=6,5,0)+IF(A950=7,6,0)+IF(A950=8,7,0)</f>
        <v>114010701</v>
      </c>
      <c r="H950" s="594">
        <v>8</v>
      </c>
      <c r="I950" s="594">
        <v>1</v>
      </c>
      <c r="J950" s="594">
        <v>1140103</v>
      </c>
      <c r="K950" s="594"/>
      <c r="L950" s="594">
        <v>1</v>
      </c>
      <c r="M950" s="594">
        <v>1</v>
      </c>
      <c r="N950" s="594" t="str">
        <f t="shared" ref="N950" si="2401">Q950&amp;R950&amp;S950&amp;T950&amp;U950&amp;V950</f>
        <v>11401071,1</v>
      </c>
      <c r="O950" s="594">
        <v>0</v>
      </c>
      <c r="P950" s="594">
        <v>-1</v>
      </c>
      <c r="Q950" s="561">
        <f>VLOOKUP(E950,Sheet3!$C:$AP,40,0)*10+IF(B950=1,0,0)+IF(B950=2,1,0)+IF(B950=3,2,0)+IF(B950=4,3,0)</f>
        <v>11401071</v>
      </c>
      <c r="R950" s="561" t="str">
        <f t="shared" si="2397"/>
        <v>,1</v>
      </c>
      <c r="S950" s="561"/>
      <c r="T950" s="561" t="str">
        <f t="shared" si="2398"/>
        <v/>
      </c>
      <c r="U950" s="561" t="str">
        <f t="shared" si="2399"/>
        <v/>
      </c>
      <c r="V950" s="561" t="str">
        <f t="shared" si="2400"/>
        <v/>
      </c>
    </row>
    <row r="951" spans="1:22" x14ac:dyDescent="0.25">
      <c r="A951" s="561">
        <v>3</v>
      </c>
      <c r="B951" s="561">
        <v>3</v>
      </c>
      <c r="C951" s="561" t="str">
        <f t="shared" si="2395"/>
        <v>西域火器·珠燃破3</v>
      </c>
      <c r="D951" s="34" t="s">
        <v>569</v>
      </c>
      <c r="E951" s="33" t="s">
        <v>576</v>
      </c>
      <c r="F951" s="594" t="s">
        <v>1931</v>
      </c>
      <c r="G951" s="594">
        <f>VLOOKUP(E951,Sheet3!$C:$AP,40,0)*100+IF(A951=1,0,0)+IF(A951=2,1,0)+IF(A951=3,2,0)+IF(A951=4,3,0)+IF(A951=5,4,0)+IF(A951=6,5,0)+IF(A951=7,6,0)+IF(A951=8,7,0)</f>
        <v>114010702</v>
      </c>
      <c r="H951" s="594">
        <v>8</v>
      </c>
      <c r="I951" s="594">
        <v>1</v>
      </c>
      <c r="J951" s="594">
        <v>1140103</v>
      </c>
      <c r="K951" s="594"/>
      <c r="L951" s="594">
        <v>1</v>
      </c>
      <c r="M951" s="594">
        <v>1</v>
      </c>
      <c r="N951" s="594" t="str">
        <f t="shared" ref="N951" si="2402">Q951&amp;R951&amp;S951&amp;T951&amp;U951&amp;V951</f>
        <v>11401072,1</v>
      </c>
      <c r="O951" s="594">
        <v>0</v>
      </c>
      <c r="P951" s="594">
        <v>-1</v>
      </c>
      <c r="Q951" s="561">
        <f>VLOOKUP(E951,Sheet3!$C:$AP,40,0)*10+IF(B951=1,0,0)+IF(B951=2,1,0)+IF(B951=3,2,0)+IF(B951=4,3,0)</f>
        <v>11401072</v>
      </c>
      <c r="R951" s="561" t="str">
        <f t="shared" si="2397"/>
        <v>,1</v>
      </c>
      <c r="S951" s="561"/>
      <c r="T951" s="561" t="str">
        <f t="shared" si="2398"/>
        <v/>
      </c>
      <c r="U951" s="561" t="str">
        <f t="shared" si="2399"/>
        <v/>
      </c>
      <c r="V951" s="561" t="str">
        <f t="shared" si="2400"/>
        <v/>
      </c>
    </row>
    <row r="952" spans="1:22" x14ac:dyDescent="0.25">
      <c r="A952" s="561">
        <v>4</v>
      </c>
      <c r="B952" s="561">
        <v>4</v>
      </c>
      <c r="C952" s="561" t="str">
        <f t="shared" si="2395"/>
        <v>西域火器·珠燃破4</v>
      </c>
      <c r="D952" s="34" t="s">
        <v>569</v>
      </c>
      <c r="E952" s="33" t="s">
        <v>576</v>
      </c>
      <c r="F952" s="594" t="s">
        <v>1931</v>
      </c>
      <c r="G952" s="594">
        <f>VLOOKUP(E952,Sheet3!$C:$AP,40,0)*100+IF(A952=1,0,0)+IF(A952=2,1,0)+IF(A952=3,2,0)+IF(A952=4,3,0)+IF(A952=5,4,0)+IF(A952=6,5,0)+IF(A952=7,6,0)+IF(A952=8,7,0)</f>
        <v>114010703</v>
      </c>
      <c r="H952" s="594">
        <v>8</v>
      </c>
      <c r="I952" s="594">
        <v>1</v>
      </c>
      <c r="J952" s="594">
        <v>1140103</v>
      </c>
      <c r="K952" s="594"/>
      <c r="L952" s="594">
        <v>1</v>
      </c>
      <c r="M952" s="594">
        <v>1</v>
      </c>
      <c r="N952" s="594" t="str">
        <f t="shared" ref="N952" si="2403">Q952&amp;R952&amp;S952&amp;T952&amp;U952&amp;V952</f>
        <v>11401073,1</v>
      </c>
      <c r="O952" s="594">
        <v>0</v>
      </c>
      <c r="P952" s="594">
        <v>-1</v>
      </c>
      <c r="Q952" s="561">
        <f>VLOOKUP(E952,Sheet3!$C:$AP,40,0)*10+IF(B952=1,0,0)+IF(B952=2,1,0)+IF(B952=3,2,0)+IF(B952=4,3,0)</f>
        <v>11401073</v>
      </c>
      <c r="R952" s="561" t="str">
        <f t="shared" si="2397"/>
        <v>,1</v>
      </c>
      <c r="S952" s="561"/>
      <c r="T952" s="561" t="str">
        <f t="shared" si="2398"/>
        <v/>
      </c>
      <c r="U952" s="561" t="str">
        <f t="shared" si="2399"/>
        <v/>
      </c>
      <c r="V952" s="561" t="str">
        <f t="shared" si="2400"/>
        <v/>
      </c>
    </row>
    <row r="953" spans="1:22" x14ac:dyDescent="0.25">
      <c r="A953" s="561">
        <v>5</v>
      </c>
      <c r="B953" s="561">
        <v>5</v>
      </c>
      <c r="C953" s="561" t="str">
        <f t="shared" si="2395"/>
        <v>西域火器·珠燃破5</v>
      </c>
      <c r="D953" s="34" t="s">
        <v>569</v>
      </c>
      <c r="E953" s="33" t="s">
        <v>576</v>
      </c>
      <c r="F953" s="594" t="s">
        <v>1931</v>
      </c>
      <c r="G953" s="594">
        <f>VLOOKUP(E953,Sheet3!$C:$AP,40,0)*100+IF(A953=1,0,0)+IF(A953=2,1,0)+IF(A953=3,2,0)+IF(A953=4,3,0)+IF(A953=5,4,0)+IF(A953=6,5,0)+IF(A953=7,6,0)+IF(A953=8,7,0)</f>
        <v>114010704</v>
      </c>
      <c r="H953" s="594">
        <v>8</v>
      </c>
      <c r="I953" s="594">
        <v>1</v>
      </c>
      <c r="J953" s="594">
        <v>1140103</v>
      </c>
      <c r="K953" s="594"/>
      <c r="L953" s="594">
        <v>1</v>
      </c>
      <c r="M953" s="594">
        <v>1</v>
      </c>
      <c r="N953" s="594" t="str">
        <f t="shared" ref="N953" si="2404">Q953&amp;R953&amp;S953&amp;T953&amp;U953&amp;V953</f>
        <v>11401074,1</v>
      </c>
      <c r="O953" s="594">
        <v>0</v>
      </c>
      <c r="P953" s="594">
        <v>-1</v>
      </c>
      <c r="Q953" s="561">
        <f>VLOOKUP(E953,Sheet3!$C:$AP,40,0)*10+IF(B953=1,0,0)+IF(B953=2,1,0)+IF(B953=3,2,0)+IF(B953=4,3,0)+IF(B953=5,4,0)+IF(B953=6,5,0)+IF(B953=7,8,0)+IF(B953=8,7,0)</f>
        <v>11401074</v>
      </c>
      <c r="R953" s="561" t="str">
        <f t="shared" si="2397"/>
        <v>,1</v>
      </c>
      <c r="S953" s="561"/>
      <c r="T953" s="561" t="str">
        <f t="shared" si="2398"/>
        <v/>
      </c>
      <c r="U953" s="561" t="str">
        <f t="shared" si="2399"/>
        <v/>
      </c>
      <c r="V953" s="561" t="str">
        <f t="shared" si="2400"/>
        <v/>
      </c>
    </row>
    <row r="954" spans="1:22" x14ac:dyDescent="0.25">
      <c r="A954" s="561">
        <v>6</v>
      </c>
      <c r="B954" s="561">
        <v>6</v>
      </c>
      <c r="C954" s="561" t="str">
        <f t="shared" si="2395"/>
        <v>西域火器·珠燃破6</v>
      </c>
      <c r="D954" s="34" t="s">
        <v>569</v>
      </c>
      <c r="E954" s="33" t="s">
        <v>576</v>
      </c>
      <c r="F954" s="594" t="s">
        <v>1931</v>
      </c>
      <c r="G954" s="594">
        <f>VLOOKUP(E954,Sheet3!$C:$AP,40,0)*100+IF(A954=1,0,0)+IF(A954=2,1,0)+IF(A954=3,2,0)+IF(A954=4,3,0)+IF(A954=5,4,0)+IF(A954=6,5,0)+IF(A954=7,6,0)+IF(A954=8,7,0)</f>
        <v>114010705</v>
      </c>
      <c r="H954" s="594">
        <v>8</v>
      </c>
      <c r="I954" s="594">
        <v>1</v>
      </c>
      <c r="J954" s="594">
        <v>1140103</v>
      </c>
      <c r="K954" s="594"/>
      <c r="L954" s="594">
        <v>1</v>
      </c>
      <c r="M954" s="594">
        <v>1</v>
      </c>
      <c r="N954" s="594" t="str">
        <f t="shared" ref="N954" si="2405">Q954&amp;R954&amp;S954&amp;T954&amp;U954&amp;V954</f>
        <v>11401075,1</v>
      </c>
      <c r="O954" s="594">
        <v>0</v>
      </c>
      <c r="P954" s="594">
        <v>-1</v>
      </c>
      <c r="Q954" s="561">
        <f>VLOOKUP(E954,Sheet3!$C:$AP,40,0)*10+IF(B954=1,0,0)+IF(B954=2,1,0)+IF(B954=3,2,0)+IF(B954=4,3,0)+IF(B954=5,4,0)+IF(B954=6,5,0)+IF(B954=7,8,0)+IF(B954=8,7,0)</f>
        <v>11401075</v>
      </c>
      <c r="R954" s="561" t="str">
        <f t="shared" si="2397"/>
        <v>,1</v>
      </c>
      <c r="S954" s="561"/>
      <c r="T954" s="561" t="str">
        <f t="shared" si="2398"/>
        <v/>
      </c>
      <c r="U954" s="561" t="str">
        <f t="shared" si="2399"/>
        <v/>
      </c>
      <c r="V954" s="561" t="str">
        <f t="shared" si="2400"/>
        <v/>
      </c>
    </row>
    <row r="955" spans="1:22" x14ac:dyDescent="0.25">
      <c r="A955" s="561">
        <v>7</v>
      </c>
      <c r="B955" s="561">
        <v>7</v>
      </c>
      <c r="C955" s="561" t="str">
        <f t="shared" si="2395"/>
        <v>西域火器·珠燃破7</v>
      </c>
      <c r="D955" s="34" t="s">
        <v>569</v>
      </c>
      <c r="E955" s="33" t="s">
        <v>576</v>
      </c>
      <c r="F955" s="594" t="s">
        <v>1931</v>
      </c>
      <c r="G955" s="594">
        <f>VLOOKUP(E955,Sheet3!$C:$AP,40,0)*100+IF(A955=1,0,0)+IF(A955=2,1,0)+IF(A955=3,2,0)+IF(A955=4,3,0)+IF(A955=5,4,0)+IF(A955=6,5,0)+IF(A955=7,6,0)+IF(A955=8,7,0)</f>
        <v>114010706</v>
      </c>
      <c r="H955" s="594">
        <v>8</v>
      </c>
      <c r="I955" s="594">
        <v>1</v>
      </c>
      <c r="J955" s="594">
        <v>1140103</v>
      </c>
      <c r="K955" s="594"/>
      <c r="L955" s="594">
        <v>1</v>
      </c>
      <c r="M955" s="594">
        <v>1</v>
      </c>
      <c r="N955" s="594" t="str">
        <f t="shared" ref="N955" si="2406">Q955&amp;R955&amp;S955&amp;T955&amp;U955&amp;V955</f>
        <v>11401076,1</v>
      </c>
      <c r="O955" s="594">
        <v>0</v>
      </c>
      <c r="P955" s="594">
        <v>-1</v>
      </c>
      <c r="Q955" s="561">
        <f>VLOOKUP(E955,Sheet3!$C:$AP,40,0)*10+IF(B955=1,0,0)+IF(B955=2,1,0)+IF(B955=3,2,0)+IF(B955=4,3,0)+IF(B955=5,4,0)+IF(B955=6,5,0)+IF(B955=7,6,0)+IF(B955=8,7,0)</f>
        <v>11401076</v>
      </c>
      <c r="R955" s="561" t="str">
        <f t="shared" si="2397"/>
        <v>,1</v>
      </c>
      <c r="S955" s="561"/>
      <c r="T955" s="561" t="str">
        <f t="shared" si="2398"/>
        <v/>
      </c>
      <c r="U955" s="561" t="str">
        <f t="shared" si="2399"/>
        <v/>
      </c>
      <c r="V955" s="561" t="str">
        <f t="shared" si="2400"/>
        <v/>
      </c>
    </row>
    <row r="956" spans="1:22" x14ac:dyDescent="0.25">
      <c r="A956" s="561">
        <v>1</v>
      </c>
      <c r="B956" s="561">
        <v>1</v>
      </c>
      <c r="C956" s="561" t="str">
        <f t="shared" ref="C956" si="2407">D956&amp;E956&amp;A956</f>
        <v>西域火器·珠架势1</v>
      </c>
      <c r="D956" s="34" t="s">
        <v>569</v>
      </c>
      <c r="E956" s="33" t="s">
        <v>578</v>
      </c>
      <c r="F956" s="594" t="s">
        <v>1926</v>
      </c>
      <c r="G956" s="594">
        <v>114010800</v>
      </c>
      <c r="H956" s="594">
        <v>14</v>
      </c>
      <c r="I956" s="594">
        <v>0</v>
      </c>
      <c r="J956" s="594">
        <v>0</v>
      </c>
      <c r="K956" s="594"/>
      <c r="L956" s="594">
        <v>1</v>
      </c>
      <c r="M956" s="594">
        <v>22</v>
      </c>
      <c r="N956" s="594">
        <v>1</v>
      </c>
      <c r="O956" s="594">
        <v>0</v>
      </c>
      <c r="P956" s="594">
        <v>-1</v>
      </c>
      <c r="Q956" s="561">
        <f>VLOOKUP(E956,Sheet3!$C:$AP,40,0)*10+IF(B956=1,0,0)+IF(B956=2,1,0)+IF(B956=3,2,0)+IF(B956=4,3,0)</f>
        <v>11401080</v>
      </c>
      <c r="R956" s="561" t="str">
        <f>IF(H956=1,",1","")</f>
        <v/>
      </c>
      <c r="S956" s="561"/>
      <c r="T956" s="561" t="str">
        <f t="shared" ref="T956" si="2408">IF(AND(H956=2,I956=1,J956="hp",L956=1,M956=1),",(最大气血-hp)/最大气血*100","")</f>
        <v/>
      </c>
      <c r="U956" s="561" t="str">
        <f t="shared" ref="U956" si="2409">IF(AND(H956=2,I956=1,J956="hp,(hp/气血值)&lt;=0.2",L956=1,M956=3),"气血值*1006","")</f>
        <v/>
      </c>
      <c r="V956" s="561" t="str">
        <f t="shared" ref="V956" si="2410">IF(AND(H956=1,I956=0,J956=0,L956=1,M956=3),"-(hp*0.1)","")</f>
        <v/>
      </c>
    </row>
    <row r="957" spans="1:22" x14ac:dyDescent="0.25">
      <c r="A957" s="561">
        <v>1</v>
      </c>
      <c r="B957" s="561">
        <v>1</v>
      </c>
      <c r="C957" s="561" t="str">
        <f t="shared" ref="C957" si="2411">D957&amp;E957&amp;A957</f>
        <v>西域火器·珠雷惊1</v>
      </c>
      <c r="D957" s="34" t="s">
        <v>569</v>
      </c>
      <c r="E957" s="33" t="s">
        <v>580</v>
      </c>
      <c r="F957" s="594" t="s">
        <v>1930</v>
      </c>
      <c r="G957" s="594">
        <f>VLOOKUP(E957,Sheet3!$C:$AP,40,0)*100+IF(A957=1,0,0)+IF(A957=2,1,0)+IF(A957=3,2,0)+IF(A957=4,3,0)+IF(A957=5,4,0)+IF(A957=6,5,0)+IF(A957=7,6,0)+IF(A957=8,7,0)</f>
        <v>114010900</v>
      </c>
      <c r="H957" s="594">
        <v>14</v>
      </c>
      <c r="I957" s="594">
        <v>0</v>
      </c>
      <c r="J957" s="594">
        <v>0</v>
      </c>
      <c r="K957" s="594"/>
      <c r="L957" s="594">
        <v>1</v>
      </c>
      <c r="M957" s="594">
        <v>23</v>
      </c>
      <c r="N957" s="594">
        <v>1</v>
      </c>
      <c r="O957" s="594">
        <v>0</v>
      </c>
      <c r="P957" s="594">
        <v>-1</v>
      </c>
      <c r="Q957" s="561">
        <f>VLOOKUP(E957,Sheet3!$C:$AP,40,0)*10+IF(B957=1,0,0)+IF(B957=2,1,0)+IF(B957=3,2,0)+IF(B957=4,3,0)</f>
        <v>11401090</v>
      </c>
      <c r="R957" s="561" t="str">
        <f>IF(H957=14,",1","")</f>
        <v>,1</v>
      </c>
      <c r="S957" s="561"/>
      <c r="T957" s="561" t="str">
        <f t="shared" ref="T957" si="2412">IF(AND(H957=2,I957=1,J957="hp",L957=1,M957=1),",(最大气血-hp)/最大气血*100","")</f>
        <v/>
      </c>
      <c r="U957" s="561" t="str">
        <f t="shared" ref="U957" si="2413">IF(AND(H957=2,I957=1,J957="hp,(hp/气血值)&lt;=0.2",L957=1,M957=3),"气血值*1006","")</f>
        <v/>
      </c>
      <c r="V957" s="561" t="str">
        <f t="shared" ref="V957" si="2414">IF(AND(H957=1,I957=0,J957=0,L957=1,M957=3),"-(hp*0.1)","")</f>
        <v/>
      </c>
    </row>
    <row r="958" spans="1:22" x14ac:dyDescent="0.25">
      <c r="A958" s="561">
        <v>1</v>
      </c>
      <c r="B958" s="561">
        <v>1</v>
      </c>
      <c r="C958" s="561" t="str">
        <f t="shared" ref="C958:C963" si="2415">D958&amp;E958&amp;A958</f>
        <v>西域火器·珠蓄势1</v>
      </c>
      <c r="D958" s="34" t="s">
        <v>569</v>
      </c>
      <c r="E958" s="33" t="s">
        <v>581</v>
      </c>
      <c r="F958" s="594" t="s">
        <v>1932</v>
      </c>
      <c r="G958" s="594">
        <f>VLOOKUP(E958,Sheet3!$C:$AP,40,0)*100+IF(A958=1,0,0)+IF(A958=2,1,0)+IF(A958=3,2,0)+IF(A958=4,3,0)+IF(A958=5,4,0)+IF(A958=6,5,0)+IF(A958=7,6,0)+IF(A958=8,7,0)</f>
        <v>114011000</v>
      </c>
      <c r="H958" s="594">
        <v>8</v>
      </c>
      <c r="I958" s="594">
        <v>1</v>
      </c>
      <c r="J958" s="594">
        <v>1140105</v>
      </c>
      <c r="K958" s="594"/>
      <c r="L958" s="594">
        <v>1</v>
      </c>
      <c r="M958" s="594">
        <v>1</v>
      </c>
      <c r="N958" s="594" t="str">
        <f t="shared" ref="N958:N959" si="2416">Q958&amp;R958&amp;S958&amp;T958&amp;U958&amp;V958</f>
        <v>11401100,1</v>
      </c>
      <c r="O958" s="594">
        <v>0</v>
      </c>
      <c r="P958" s="594">
        <v>-1</v>
      </c>
      <c r="Q958" s="561">
        <f>VLOOKUP(E958,Sheet3!$C:$AP,40,0)*10+IF(B958=1,0,0)+IF(B958=2,1,0)+IF(B958=3,2,0)+IF(B958=4,3,0)</f>
        <v>11401100</v>
      </c>
      <c r="R958" s="561" t="str">
        <f>IF(H958=8,",1","")</f>
        <v>,1</v>
      </c>
      <c r="S958" s="561"/>
      <c r="T958" s="561" t="str">
        <f t="shared" ref="T958:T962" si="2417">IF(AND(H958=2,I958=1,J958="hp",L958=1,M958=1),",(最大气血-hp)/最大气血*100","")</f>
        <v/>
      </c>
      <c r="U958" s="561" t="str">
        <f t="shared" ref="U958:U963" si="2418">IF(AND(H958=2,I958=1,J958="hp,(hp/气血值)&lt;=0.2",L958=1,M958=3),"气血值*1006","")</f>
        <v/>
      </c>
      <c r="V958" s="561" t="str">
        <f t="shared" ref="V958:V963" si="2419">IF(AND(H958=1,I958=0,J958=0,L958=1,M958=3),"-(hp*0.1)","")</f>
        <v/>
      </c>
    </row>
    <row r="959" spans="1:22" x14ac:dyDescent="0.25">
      <c r="A959" s="561">
        <v>1</v>
      </c>
      <c r="B959" s="561">
        <v>1</v>
      </c>
      <c r="C959" s="561" t="str">
        <f t="shared" si="2415"/>
        <v>西域火器·珠机枢法1</v>
      </c>
      <c r="D959" s="665" t="str">
        <f>D958</f>
        <v>西域火器·珠</v>
      </c>
      <c r="E959" s="665" t="s">
        <v>582</v>
      </c>
      <c r="F959" s="665"/>
      <c r="G959" s="665">
        <f>VLOOKUP(E959,Sheet3!$C:$AP,40,0)*100+IF(A959=1,0,0)+IF(A959=2,1,0)+IF(A959=3,2,0)+IF(A959=4,3,0)</f>
        <v>114011100</v>
      </c>
      <c r="H959" s="665">
        <v>1</v>
      </c>
      <c r="I959" s="665">
        <v>0</v>
      </c>
      <c r="J959" s="665">
        <v>0</v>
      </c>
      <c r="K959" s="665"/>
      <c r="L959" s="665">
        <v>1</v>
      </c>
      <c r="M959" s="665">
        <v>1</v>
      </c>
      <c r="N959" s="665" t="str">
        <f t="shared" si="2416"/>
        <v>11401110,1</v>
      </c>
      <c r="O959" s="665">
        <v>0</v>
      </c>
      <c r="P959" s="665">
        <v>-1</v>
      </c>
      <c r="Q959" s="561">
        <f>VLOOKUP(E959,Sheet3!$C:$AP,40,0)*10+IF(B959=1,0,0)+IF(B959=2,1,0)+IF(B959=3,2,0)+IF(B959=4,3,0)</f>
        <v>11401110</v>
      </c>
      <c r="R959" s="561" t="str">
        <f t="shared" ref="R959" si="2420">IF(H959=1,",1","")</f>
        <v>,1</v>
      </c>
      <c r="S959" s="561" t="str">
        <f t="shared" ref="S959" si="2421">IF(AND(H959=2,I959=1,J959="hp",L959=1,M959=2),",-1","")</f>
        <v/>
      </c>
      <c r="T959" s="561" t="str">
        <f t="shared" si="2417"/>
        <v/>
      </c>
      <c r="U959" s="561" t="str">
        <f t="shared" si="2418"/>
        <v/>
      </c>
      <c r="V959" s="561" t="str">
        <f t="shared" si="2419"/>
        <v/>
      </c>
    </row>
    <row r="960" spans="1:22" x14ac:dyDescent="0.25">
      <c r="A960" s="561">
        <v>1</v>
      </c>
      <c r="B960" s="561">
        <v>1</v>
      </c>
      <c r="C960" s="561" t="str">
        <f t="shared" si="2415"/>
        <v>西域火器·珠木改栝1</v>
      </c>
      <c r="D960" s="34" t="s">
        <v>569</v>
      </c>
      <c r="E960" s="33" t="s">
        <v>971</v>
      </c>
      <c r="F960" s="594" t="s">
        <v>1930</v>
      </c>
      <c r="G960" s="594">
        <f>VLOOKUP(E960,Sheet3!$C:$AP,40,0)*100+IF(A960=1,0,0)+IF(A960=2,1,0)+IF(A960=3,2,0)+IF(A960=4,3,0)+IF(A960=5,4,0)+IF(A960=6,5,0)+IF(A960=7,6,0)+IF(A960=8,7,0)</f>
        <v>114011200</v>
      </c>
      <c r="H960" s="594">
        <v>14</v>
      </c>
      <c r="I960" s="594">
        <v>0</v>
      </c>
      <c r="J960" s="594">
        <v>0</v>
      </c>
      <c r="K960" s="594"/>
      <c r="L960" s="594">
        <v>1</v>
      </c>
      <c r="M960" s="594">
        <v>23</v>
      </c>
      <c r="N960" s="594">
        <v>1</v>
      </c>
      <c r="O960" s="594">
        <v>0</v>
      </c>
      <c r="P960" s="594">
        <v>-1</v>
      </c>
      <c r="Q960" s="561">
        <f>VLOOKUP(E960,Sheet3!$C:$AP,40,0)*10+IF(B960=1,0,0)+IF(B960=2,1,0)+IF(B960=3,2,0)+IF(B960=4,3,0)</f>
        <v>11401120</v>
      </c>
      <c r="R960" s="561" t="str">
        <f>IF(H960=14,",1","")</f>
        <v>,1</v>
      </c>
      <c r="S960" s="561"/>
      <c r="T960" s="561" t="str">
        <f t="shared" si="2417"/>
        <v/>
      </c>
      <c r="U960" s="561" t="str">
        <f t="shared" si="2418"/>
        <v/>
      </c>
      <c r="V960" s="561" t="str">
        <f t="shared" si="2419"/>
        <v/>
      </c>
    </row>
    <row r="961" spans="1:22" x14ac:dyDescent="0.25">
      <c r="A961" s="561">
        <v>1</v>
      </c>
      <c r="B961" s="561">
        <v>1</v>
      </c>
      <c r="C961" s="561" t="str">
        <f t="shared" si="2415"/>
        <v>西域火器·珠藏隐弹1</v>
      </c>
      <c r="D961" s="34" t="s">
        <v>569</v>
      </c>
      <c r="E961" s="33" t="s">
        <v>972</v>
      </c>
      <c r="F961" s="594" t="s">
        <v>1926</v>
      </c>
      <c r="G961" s="594">
        <f>VLOOKUP(E961,Sheet3!$C:$AP,40,0)*100+IF(A961=1,0,0)+IF(A961=2,1,0)+IF(A961=3,2,0)+IF(A961=4,3,0)+IF(A961=5,4,0)+IF(A961=6,5,0)+IF(A961=7,6,0)+IF(A961=8,7,0)</f>
        <v>114011300</v>
      </c>
      <c r="H961" s="594">
        <v>14</v>
      </c>
      <c r="I961" s="594">
        <v>0</v>
      </c>
      <c r="J961" s="594">
        <v>0</v>
      </c>
      <c r="K961" s="594"/>
      <c r="L961" s="594">
        <v>1</v>
      </c>
      <c r="M961" s="594">
        <v>22</v>
      </c>
      <c r="N961" s="594">
        <v>1</v>
      </c>
      <c r="O961" s="594">
        <v>0</v>
      </c>
      <c r="P961" s="594">
        <v>-1</v>
      </c>
      <c r="Q961" s="561">
        <f>VLOOKUP(E961,Sheet3!$C:$AP,40,0)*10+IF(B961=1,0,0)+IF(B961=2,1,0)+IF(B961=3,2,0)+IF(B961=4,3,0)</f>
        <v>11401130</v>
      </c>
      <c r="R961" s="561" t="str">
        <f>IF(H961=1,",1","")</f>
        <v/>
      </c>
      <c r="S961" s="561"/>
      <c r="T961" s="561" t="str">
        <f t="shared" si="2417"/>
        <v/>
      </c>
      <c r="U961" s="561" t="str">
        <f t="shared" si="2418"/>
        <v/>
      </c>
      <c r="V961" s="561" t="str">
        <f t="shared" si="2419"/>
        <v/>
      </c>
    </row>
    <row r="962" spans="1:22" x14ac:dyDescent="0.25">
      <c r="A962" s="561">
        <v>1</v>
      </c>
      <c r="B962" s="561">
        <v>1</v>
      </c>
      <c r="C962" s="561" t="str">
        <f t="shared" si="2415"/>
        <v>BOSSBOSS1</v>
      </c>
      <c r="D962" s="742" t="s">
        <v>592</v>
      </c>
      <c r="E962" s="743" t="s">
        <v>592</v>
      </c>
      <c r="F962" s="743" t="s">
        <v>1933</v>
      </c>
      <c r="G962" s="743">
        <v>500001000</v>
      </c>
      <c r="H962" s="743">
        <v>2</v>
      </c>
      <c r="I962" s="743">
        <v>1</v>
      </c>
      <c r="J962" s="743" t="s">
        <v>1178</v>
      </c>
      <c r="K962" s="743"/>
      <c r="L962" s="743">
        <v>1</v>
      </c>
      <c r="M962" s="743">
        <v>1</v>
      </c>
      <c r="N962" s="743" t="str">
        <f t="shared" ref="N962:N963" si="2422">Q962&amp;R962&amp;S962&amp;T962&amp;U962&amp;V962</f>
        <v>50000100,1</v>
      </c>
      <c r="O962" s="743">
        <v>0</v>
      </c>
      <c r="P962" s="743">
        <v>1</v>
      </c>
      <c r="Q962" s="561">
        <v>50000100</v>
      </c>
      <c r="R962" s="561" t="str">
        <f>IF(H962=2,",1","")</f>
        <v>,1</v>
      </c>
      <c r="S962" s="561" t="str">
        <f t="shared" ref="S962:S963" si="2423">IF(AND(H962=2,I962=1,J962="hp",L962=1,M962=2),",-1","")</f>
        <v/>
      </c>
      <c r="T962" s="561" t="str">
        <f t="shared" si="2417"/>
        <v/>
      </c>
      <c r="U962" s="561" t="str">
        <f t="shared" si="2418"/>
        <v/>
      </c>
      <c r="V962" s="561" t="str">
        <f t="shared" si="2419"/>
        <v/>
      </c>
    </row>
    <row r="963" spans="1:22" x14ac:dyDescent="0.25">
      <c r="A963" s="561">
        <v>1</v>
      </c>
      <c r="B963" s="561">
        <v>1</v>
      </c>
      <c r="C963" s="561" t="str">
        <f t="shared" si="2415"/>
        <v>BOSSBOSS1</v>
      </c>
      <c r="D963" s="742" t="s">
        <v>592</v>
      </c>
      <c r="E963" s="743" t="s">
        <v>592</v>
      </c>
      <c r="F963" s="743" t="s">
        <v>1933</v>
      </c>
      <c r="G963" s="743">
        <v>500001011</v>
      </c>
      <c r="H963" s="743">
        <v>1</v>
      </c>
      <c r="I963" s="743">
        <v>0</v>
      </c>
      <c r="J963" s="743">
        <v>0</v>
      </c>
      <c r="K963" s="743"/>
      <c r="L963" s="743">
        <v>1</v>
      </c>
      <c r="M963" s="743">
        <v>1</v>
      </c>
      <c r="N963" s="743" t="str">
        <f t="shared" si="2422"/>
        <v>50000101,1</v>
      </c>
      <c r="O963" s="743">
        <v>0</v>
      </c>
      <c r="P963" s="743">
        <v>-1</v>
      </c>
      <c r="Q963" s="561">
        <v>50000101</v>
      </c>
      <c r="R963" s="561" t="str">
        <f>IF(H963=1,",1","")</f>
        <v>,1</v>
      </c>
      <c r="S963" s="561" t="str">
        <f t="shared" si="2423"/>
        <v/>
      </c>
      <c r="T963" s="561" t="str">
        <f t="shared" ref="T963" si="2424">IF(AND(H963=2,I963=1,J963="hp",L963=1,M963=1),",(最大气血-hp)/最大气血*100","")</f>
        <v/>
      </c>
      <c r="U963" s="561" t="str">
        <f t="shared" si="2418"/>
        <v/>
      </c>
      <c r="V963" s="561" t="str">
        <f t="shared" si="2419"/>
        <v/>
      </c>
    </row>
    <row r="964" spans="1:22" s="556" customFormat="1" x14ac:dyDescent="0.25">
      <c r="A964" s="561">
        <v>1</v>
      </c>
      <c r="B964" s="561">
        <v>1</v>
      </c>
      <c r="C964" s="561" t="str">
        <f t="shared" ref="C964:C1006" si="2425">D964&amp;E964&amp;A964</f>
        <v>污泥浊水污泥浊水1</v>
      </c>
      <c r="D964" s="271" t="s">
        <v>594</v>
      </c>
      <c r="E964" s="271" t="s">
        <v>594</v>
      </c>
      <c r="F964" s="271" t="s">
        <v>1168</v>
      </c>
      <c r="G964" s="271">
        <f>VLOOKUP(E964,Sheet3!$C:$AP,40,0)*10+IF(A964=1,0,0)+IF(A964=2,1,0)+IF(A964=3,2,0)+IF(A964=4,3,0)</f>
        <v>100011000</v>
      </c>
      <c r="H964" s="271">
        <v>2</v>
      </c>
      <c r="I964" s="271">
        <v>1</v>
      </c>
      <c r="J964" s="271" t="s">
        <v>1169</v>
      </c>
      <c r="K964" s="271"/>
      <c r="L964" s="271">
        <v>1</v>
      </c>
      <c r="M964" s="271">
        <v>2</v>
      </c>
      <c r="N964" s="271" t="str">
        <f t="shared" ref="N964" si="2426">Q964&amp;R964&amp;S964&amp;T964&amp;U964&amp;V964</f>
        <v>10001100,-1</v>
      </c>
      <c r="O964" s="271">
        <v>0</v>
      </c>
      <c r="P964" s="271">
        <v>-1</v>
      </c>
      <c r="Q964" s="561">
        <v>10001100</v>
      </c>
      <c r="R964" s="561"/>
      <c r="S964" s="561" t="str">
        <f t="shared" ref="S964" si="2427">IF(AND(H964=2,I964=1,J964="hp",L964=1,M964=2),",-1","")</f>
        <v>,-1</v>
      </c>
      <c r="T964" s="696" t="str">
        <f>IF(AND(H964=2,I964=1,J964="hp",L964=1,M964=1),",-1","")</f>
        <v/>
      </c>
      <c r="U964" s="696" t="str">
        <f t="shared" ref="U964:U967" si="2428">IF(AND(H964=2,I964=1,J964="hp,(hp/气血值)&lt;=0.2",L964=1,M964=3),"气血值*1006","")</f>
        <v/>
      </c>
      <c r="V964" s="696" t="str">
        <f t="shared" ref="V964:V967" si="2429">IF(AND(H964=1,I964=0,J964=0,L964=1,M964=3),"-(hp*0.1)","")</f>
        <v/>
      </c>
    </row>
    <row r="965" spans="1:22" x14ac:dyDescent="0.25">
      <c r="A965" s="561">
        <v>2</v>
      </c>
      <c r="B965" s="561">
        <v>1</v>
      </c>
      <c r="C965" s="561" t="str">
        <f t="shared" si="2425"/>
        <v>污泥浊水污泥浊水2</v>
      </c>
      <c r="D965" s="271" t="s">
        <v>594</v>
      </c>
      <c r="E965" s="271" t="s">
        <v>594</v>
      </c>
      <c r="F965" s="271" t="s">
        <v>1163</v>
      </c>
      <c r="G965" s="271">
        <f>VLOOKUP(E965,Sheet3!$C:$AP,40,0)*10+IF(A965=1,0,0)+IF(A965=2,1,0)+IF(A965=3,2,0)+IF(A965=4,3,0)</f>
        <v>100011001</v>
      </c>
      <c r="H965" s="605">
        <v>2</v>
      </c>
      <c r="I965" s="605">
        <v>1</v>
      </c>
      <c r="J965" s="605" t="s">
        <v>1169</v>
      </c>
      <c r="K965" s="605"/>
      <c r="L965" s="605">
        <v>1</v>
      </c>
      <c r="M965" s="605">
        <v>1</v>
      </c>
      <c r="N965" s="605" t="str">
        <f>Q965&amp;",(最大气血-hp)/最大气血/公式变量1"</f>
        <v>10001100,(最大气血-hp)/最大气血/公式变量1</v>
      </c>
      <c r="O965" s="605">
        <v>0</v>
      </c>
      <c r="P965" s="605">
        <v>-1</v>
      </c>
      <c r="Q965" s="561">
        <v>10001100</v>
      </c>
      <c r="R965" s="561" t="s">
        <v>574</v>
      </c>
      <c r="S965" s="561" t="s">
        <v>574</v>
      </c>
      <c r="T965" s="561" t="s">
        <v>1934</v>
      </c>
      <c r="U965" s="561" t="str">
        <f t="shared" si="2428"/>
        <v/>
      </c>
      <c r="V965" s="561" t="str">
        <f t="shared" si="2429"/>
        <v/>
      </c>
    </row>
    <row r="966" spans="1:22" x14ac:dyDescent="0.25">
      <c r="A966" s="561">
        <v>3</v>
      </c>
      <c r="B966" s="561">
        <v>2</v>
      </c>
      <c r="C966" s="561" t="str">
        <f t="shared" si="2425"/>
        <v>污泥浊水污泥浊水3</v>
      </c>
      <c r="D966" s="271" t="s">
        <v>594</v>
      </c>
      <c r="E966" s="271" t="s">
        <v>594</v>
      </c>
      <c r="F966" s="271" t="s">
        <v>1935</v>
      </c>
      <c r="G966" s="271">
        <f>VLOOKUP(E966,Sheet3!$C:$AP,40,0)*10+IF(A966=1,0,0)+IF(A966=2,1,0)+IF(A966=3,2,0)+IF(A966=4,3,0)</f>
        <v>100011002</v>
      </c>
      <c r="H966" s="605">
        <v>1</v>
      </c>
      <c r="I966" s="605">
        <v>0</v>
      </c>
      <c r="J966" s="605">
        <v>0</v>
      </c>
      <c r="K966" s="605"/>
      <c r="L966" s="605">
        <v>1</v>
      </c>
      <c r="M966" s="605">
        <v>1</v>
      </c>
      <c r="N966" s="605" t="str">
        <f>Q966&amp;",1"</f>
        <v>10001101,1</v>
      </c>
      <c r="O966" s="605">
        <v>0</v>
      </c>
      <c r="P966" s="605">
        <v>-1</v>
      </c>
      <c r="Q966" s="561">
        <v>10001101</v>
      </c>
      <c r="R966" s="561" t="s">
        <v>574</v>
      </c>
      <c r="S966" s="561" t="s">
        <v>574</v>
      </c>
      <c r="T966" s="561" t="s">
        <v>1934</v>
      </c>
      <c r="U966" s="561" t="str">
        <f t="shared" si="2428"/>
        <v/>
      </c>
      <c r="V966" s="561" t="str">
        <f t="shared" si="2429"/>
        <v/>
      </c>
    </row>
    <row r="967" spans="1:22" s="556" customFormat="1" x14ac:dyDescent="0.25">
      <c r="A967" s="561">
        <v>1</v>
      </c>
      <c r="B967" s="561">
        <v>1</v>
      </c>
      <c r="C967" s="561" t="str">
        <f t="shared" si="2425"/>
        <v>雪山刀奴雪山刀奴1</v>
      </c>
      <c r="D967" s="271" t="s">
        <v>595</v>
      </c>
      <c r="E967" s="271" t="s">
        <v>595</v>
      </c>
      <c r="F967" s="271" t="s">
        <v>1168</v>
      </c>
      <c r="G967" s="271">
        <f>VLOOKUP(E967,Sheet3!$C:$AP,40,0)*10+IF(A967=1,0,0)+IF(A967=2,1,0)+IF(A967=3,2,0)+IF(A967=4,3,0)</f>
        <v>100012000</v>
      </c>
      <c r="H967" s="271">
        <v>2</v>
      </c>
      <c r="I967" s="271">
        <v>1</v>
      </c>
      <c r="J967" s="271" t="s">
        <v>1169</v>
      </c>
      <c r="K967" s="271"/>
      <c r="L967" s="271">
        <v>1</v>
      </c>
      <c r="M967" s="271">
        <v>2</v>
      </c>
      <c r="N967" s="271" t="str">
        <f t="shared" ref="N967" si="2430">Q967&amp;R967&amp;S967&amp;T967&amp;U967&amp;V967</f>
        <v>10001200,-1</v>
      </c>
      <c r="O967" s="271">
        <v>0</v>
      </c>
      <c r="P967" s="271">
        <v>-1</v>
      </c>
      <c r="Q967" s="561">
        <v>10001200</v>
      </c>
      <c r="R967" s="561"/>
      <c r="S967" s="561" t="str">
        <f t="shared" ref="S967" si="2431">IF(AND(H967=2,I967=1,J967="hp",L967=1,M967=2),",-1","")</f>
        <v>,-1</v>
      </c>
      <c r="T967" s="696" t="str">
        <f>IF(AND(H967=2,I967=1,J967="hp",L967=1,M967=1),",-1","")</f>
        <v/>
      </c>
      <c r="U967" s="696" t="str">
        <f t="shared" si="2428"/>
        <v/>
      </c>
      <c r="V967" s="696" t="str">
        <f t="shared" si="2429"/>
        <v/>
      </c>
    </row>
    <row r="968" spans="1:22" x14ac:dyDescent="0.25">
      <c r="A968" s="561">
        <v>2</v>
      </c>
      <c r="B968" s="561">
        <v>1</v>
      </c>
      <c r="C968" s="561" t="str">
        <f t="shared" si="2425"/>
        <v>雪山刀奴雪山刀奴2</v>
      </c>
      <c r="D968" s="271" t="s">
        <v>595</v>
      </c>
      <c r="E968" s="271" t="s">
        <v>595</v>
      </c>
      <c r="F968" s="271" t="s">
        <v>1163</v>
      </c>
      <c r="G968" s="271">
        <f>VLOOKUP(E968,Sheet3!$C:$AP,40,0)*10+IF(A968=1,0,0)+IF(A968=2,1,0)+IF(A968=3,2,0)+IF(A968=4,3,0)</f>
        <v>100012001</v>
      </c>
      <c r="H968" s="605">
        <v>2</v>
      </c>
      <c r="I968" s="605">
        <v>1</v>
      </c>
      <c r="J968" s="605" t="s">
        <v>1169</v>
      </c>
      <c r="K968" s="605"/>
      <c r="L968" s="605">
        <v>1</v>
      </c>
      <c r="M968" s="605">
        <v>1</v>
      </c>
      <c r="N968" s="605" t="str">
        <f t="shared" ref="N968:N989" si="2432">Q968&amp;",(最大气血-hp)/最大气血/公式变量1"</f>
        <v>10001200,(最大气血-hp)/最大气血/公式变量1</v>
      </c>
      <c r="O968" s="605">
        <v>0</v>
      </c>
      <c r="P968" s="605">
        <v>-1</v>
      </c>
      <c r="Q968" s="561">
        <v>10001200</v>
      </c>
      <c r="R968" s="561" t="s">
        <v>574</v>
      </c>
      <c r="S968" s="561" t="s">
        <v>574</v>
      </c>
      <c r="T968" s="561" t="s">
        <v>1934</v>
      </c>
      <c r="U968" s="561"/>
      <c r="V968" s="561"/>
    </row>
    <row r="969" spans="1:22" x14ac:dyDescent="0.25">
      <c r="A969" s="561">
        <v>3</v>
      </c>
      <c r="B969" s="561">
        <v>2</v>
      </c>
      <c r="C969" s="561" t="str">
        <f t="shared" si="2425"/>
        <v>雪山刀奴雪山刀奴3</v>
      </c>
      <c r="D969" s="271" t="str">
        <f>D968</f>
        <v>雪山刀奴</v>
      </c>
      <c r="E969" s="271" t="str">
        <f>E968</f>
        <v>雪山刀奴</v>
      </c>
      <c r="F969" s="271" t="s">
        <v>1935</v>
      </c>
      <c r="G969" s="271">
        <f>VLOOKUP(E969,Sheet3!$C:$AP,40,0)*10+IF(A969=1,0,0)+IF(A969=2,1,0)+IF(A969=3,2,0)+IF(A969=4,3,0)</f>
        <v>100012002</v>
      </c>
      <c r="H969" s="605">
        <v>1</v>
      </c>
      <c r="I969" s="605">
        <v>0</v>
      </c>
      <c r="J969" s="605">
        <v>0</v>
      </c>
      <c r="K969" s="605"/>
      <c r="L969" s="605">
        <v>1</v>
      </c>
      <c r="M969" s="605">
        <v>1</v>
      </c>
      <c r="N969" s="605" t="str">
        <f>Q969&amp;",1"</f>
        <v>10001201,1</v>
      </c>
      <c r="O969" s="605">
        <v>0</v>
      </c>
      <c r="P969" s="605">
        <v>-1</v>
      </c>
      <c r="Q969" s="561">
        <v>10001201</v>
      </c>
      <c r="R969" s="561" t="s">
        <v>574</v>
      </c>
      <c r="S969" s="561" t="s">
        <v>574</v>
      </c>
      <c r="T969" s="561" t="s">
        <v>1934</v>
      </c>
      <c r="U969" s="561" t="str">
        <f t="shared" ref="U969:U970" si="2433">IF(AND(H969=2,I969=1,J969="hp,(hp/气血值)&lt;=0.2",L969=1,M969=3),"气血值*1006","")</f>
        <v/>
      </c>
      <c r="V969" s="561" t="str">
        <f t="shared" ref="V969:V970" si="2434">IF(AND(H969=1,I969=0,J969=0,L969=1,M969=3),"-(hp*0.1)","")</f>
        <v/>
      </c>
    </row>
    <row r="970" spans="1:22" s="556" customFormat="1" x14ac:dyDescent="0.25">
      <c r="A970" s="561">
        <v>1</v>
      </c>
      <c r="B970" s="561">
        <v>1</v>
      </c>
      <c r="C970" s="561" t="str">
        <f t="shared" si="2425"/>
        <v>幻赤幻赤1</v>
      </c>
      <c r="D970" s="271" t="s">
        <v>596</v>
      </c>
      <c r="E970" s="271" t="s">
        <v>596</v>
      </c>
      <c r="F970" s="271" t="s">
        <v>1168</v>
      </c>
      <c r="G970" s="271">
        <f>VLOOKUP(E970,Sheet3!$C:$AP,40,0)*10+IF(A970=1,0,0)+IF(A970=2,1,0)+IF(A970=3,2,0)+IF(A970=4,3,0)</f>
        <v>100013000</v>
      </c>
      <c r="H970" s="271">
        <v>2</v>
      </c>
      <c r="I970" s="271">
        <v>1</v>
      </c>
      <c r="J970" s="271" t="s">
        <v>1169</v>
      </c>
      <c r="K970" s="271"/>
      <c r="L970" s="271">
        <v>1</v>
      </c>
      <c r="M970" s="271">
        <v>2</v>
      </c>
      <c r="N970" s="271" t="str">
        <f t="shared" ref="N970" si="2435">Q970&amp;R970&amp;S970&amp;T970&amp;U970&amp;V970</f>
        <v>10001300,-1</v>
      </c>
      <c r="O970" s="271">
        <v>0</v>
      </c>
      <c r="P970" s="271">
        <v>-1</v>
      </c>
      <c r="Q970" s="561">
        <v>10001300</v>
      </c>
      <c r="R970" s="561"/>
      <c r="S970" s="561" t="str">
        <f t="shared" ref="S970" si="2436">IF(AND(H970=2,I970=1,J970="hp",L970=1,M970=2),",-1","")</f>
        <v>,-1</v>
      </c>
      <c r="T970" s="696" t="str">
        <f>IF(AND(H970=2,I970=1,J970="hp",L970=1,M970=1),",-1","")</f>
        <v/>
      </c>
      <c r="U970" s="696" t="str">
        <f t="shared" si="2433"/>
        <v/>
      </c>
      <c r="V970" s="696" t="str">
        <f t="shared" si="2434"/>
        <v/>
      </c>
    </row>
    <row r="971" spans="1:22" x14ac:dyDescent="0.25">
      <c r="A971" s="561">
        <v>2</v>
      </c>
      <c r="B971" s="561">
        <v>1</v>
      </c>
      <c r="C971" s="561" t="str">
        <f t="shared" si="2425"/>
        <v>幻赤幻赤2</v>
      </c>
      <c r="D971" s="271" t="s">
        <v>596</v>
      </c>
      <c r="E971" s="271" t="s">
        <v>596</v>
      </c>
      <c r="F971" s="271" t="s">
        <v>1163</v>
      </c>
      <c r="G971" s="271">
        <f>VLOOKUP(E971,Sheet3!$C:$AP,40,0)*10+IF(A971=1,0,0)+IF(A971=2,1,0)+IF(A971=3,2,0)+IF(A971=4,3,0)</f>
        <v>100013001</v>
      </c>
      <c r="H971" s="605">
        <v>2</v>
      </c>
      <c r="I971" s="605">
        <v>1</v>
      </c>
      <c r="J971" s="605" t="s">
        <v>1169</v>
      </c>
      <c r="K971" s="605"/>
      <c r="L971" s="605">
        <v>1</v>
      </c>
      <c r="M971" s="605">
        <v>1</v>
      </c>
      <c r="N971" s="605" t="str">
        <f t="shared" si="2432"/>
        <v>10001300,(最大气血-hp)/最大气血/公式变量1</v>
      </c>
      <c r="O971" s="605">
        <v>0</v>
      </c>
      <c r="P971" s="605">
        <v>-1</v>
      </c>
      <c r="Q971" s="561">
        <v>10001300</v>
      </c>
      <c r="R971" s="561"/>
      <c r="S971" s="561"/>
      <c r="T971" s="561"/>
      <c r="U971" s="561"/>
      <c r="V971" s="561"/>
    </row>
    <row r="972" spans="1:22" x14ac:dyDescent="0.25">
      <c r="A972" s="561">
        <v>3</v>
      </c>
      <c r="B972" s="561">
        <v>2</v>
      </c>
      <c r="C972" s="561" t="str">
        <f t="shared" si="2425"/>
        <v>幻赤幻赤3</v>
      </c>
      <c r="D972" s="271" t="str">
        <f>D971</f>
        <v>幻赤</v>
      </c>
      <c r="E972" s="271" t="str">
        <f>E971</f>
        <v>幻赤</v>
      </c>
      <c r="F972" s="271" t="s">
        <v>1935</v>
      </c>
      <c r="G972" s="271">
        <f>VLOOKUP(E972,Sheet3!$C:$AP,40,0)*10+IF(A972=1,0,0)+IF(A972=2,1,0)+IF(A972=3,2,0)+IF(A972=4,3,0)</f>
        <v>100013002</v>
      </c>
      <c r="H972" s="605">
        <v>1</v>
      </c>
      <c r="I972" s="605">
        <v>0</v>
      </c>
      <c r="J972" s="605">
        <v>0</v>
      </c>
      <c r="K972" s="605"/>
      <c r="L972" s="605">
        <v>1</v>
      </c>
      <c r="M972" s="605">
        <v>1</v>
      </c>
      <c r="N972" s="605" t="str">
        <f>Q972&amp;",1"</f>
        <v>10001301,1</v>
      </c>
      <c r="O972" s="605">
        <v>0</v>
      </c>
      <c r="P972" s="605">
        <v>-1</v>
      </c>
      <c r="Q972" s="561">
        <v>10001301</v>
      </c>
      <c r="R972" s="561" t="s">
        <v>574</v>
      </c>
      <c r="S972" s="561" t="s">
        <v>574</v>
      </c>
      <c r="T972" s="561" t="s">
        <v>1934</v>
      </c>
      <c r="U972" s="561" t="str">
        <f t="shared" ref="U972:U973" si="2437">IF(AND(H972=2,I972=1,J972="hp,(hp/气血值)&lt;=0.2",L972=1,M972=3),"气血值*1006","")</f>
        <v/>
      </c>
      <c r="V972" s="561" t="str">
        <f t="shared" ref="V972:V973" si="2438">IF(AND(H972=1,I972=0,J972=0,L972=1,M972=3),"-(hp*0.1)","")</f>
        <v/>
      </c>
    </row>
    <row r="973" spans="1:22" s="556" customFormat="1" x14ac:dyDescent="0.25">
      <c r="A973" s="561">
        <v>1</v>
      </c>
      <c r="B973" s="561">
        <v>1</v>
      </c>
      <c r="C973" s="561" t="str">
        <f t="shared" si="2425"/>
        <v>螣蛇乘雾螣蛇乘雾1</v>
      </c>
      <c r="D973" s="271" t="s">
        <v>597</v>
      </c>
      <c r="E973" s="271" t="s">
        <v>597</v>
      </c>
      <c r="F973" s="271" t="s">
        <v>1168</v>
      </c>
      <c r="G973" s="271">
        <f>VLOOKUP(E973,Sheet3!$C:$AP,40,0)*10+IF(A973=1,0,0)+IF(A973=2,1,0)+IF(A973=3,2,0)+IF(A973=4,3,0)</f>
        <v>100014000</v>
      </c>
      <c r="H973" s="271">
        <v>2</v>
      </c>
      <c r="I973" s="271">
        <v>1</v>
      </c>
      <c r="J973" s="271" t="s">
        <v>1169</v>
      </c>
      <c r="K973" s="271"/>
      <c r="L973" s="271">
        <v>1</v>
      </c>
      <c r="M973" s="271">
        <v>2</v>
      </c>
      <c r="N973" s="271" t="str">
        <f t="shared" ref="N973" si="2439">Q973&amp;R973&amp;S973&amp;T973&amp;U973&amp;V973</f>
        <v>10001400,-1</v>
      </c>
      <c r="O973" s="271">
        <v>0</v>
      </c>
      <c r="P973" s="271">
        <v>-1</v>
      </c>
      <c r="Q973" s="561">
        <v>10001400</v>
      </c>
      <c r="R973" s="561"/>
      <c r="S973" s="561" t="str">
        <f t="shared" ref="S973" si="2440">IF(AND(H973=2,I973=1,J973="hp",L973=1,M973=2),",-1","")</f>
        <v>,-1</v>
      </c>
      <c r="T973" s="696" t="str">
        <f>IF(AND(H973=2,I973=1,J973="hp",L973=1,M973=1),",-1","")</f>
        <v/>
      </c>
      <c r="U973" s="696" t="str">
        <f t="shared" si="2437"/>
        <v/>
      </c>
      <c r="V973" s="696" t="str">
        <f t="shared" si="2438"/>
        <v/>
      </c>
    </row>
    <row r="974" spans="1:22" x14ac:dyDescent="0.25">
      <c r="A974" s="561">
        <v>2</v>
      </c>
      <c r="B974" s="561">
        <v>1</v>
      </c>
      <c r="C974" s="561" t="str">
        <f t="shared" si="2425"/>
        <v>螣蛇乘雾螣蛇乘雾2</v>
      </c>
      <c r="D974" s="271" t="s">
        <v>597</v>
      </c>
      <c r="E974" s="271" t="s">
        <v>597</v>
      </c>
      <c r="F974" s="271" t="s">
        <v>1163</v>
      </c>
      <c r="G974" s="271">
        <f>VLOOKUP(E974,Sheet3!$C:$AP,40,0)*10+IF(A974=1,0,0)+IF(A974=2,1,0)+IF(A974=3,2,0)+IF(A974=4,3,0)</f>
        <v>100014001</v>
      </c>
      <c r="H974" s="605">
        <v>2</v>
      </c>
      <c r="I974" s="605">
        <v>1</v>
      </c>
      <c r="J974" s="605" t="s">
        <v>1169</v>
      </c>
      <c r="K974" s="605"/>
      <c r="L974" s="605">
        <v>1</v>
      </c>
      <c r="M974" s="605">
        <v>1</v>
      </c>
      <c r="N974" s="605" t="str">
        <f t="shared" si="2432"/>
        <v>10001400,(最大气血-hp)/最大气血/公式变量1</v>
      </c>
      <c r="O974" s="605">
        <v>0</v>
      </c>
      <c r="P974" s="605">
        <v>-1</v>
      </c>
      <c r="Q974" s="561">
        <v>10001400</v>
      </c>
      <c r="R974" s="561"/>
      <c r="S974" s="561"/>
      <c r="T974" s="561"/>
      <c r="U974" s="561"/>
      <c r="V974" s="561"/>
    </row>
    <row r="975" spans="1:22" x14ac:dyDescent="0.25">
      <c r="A975" s="561">
        <v>3</v>
      </c>
      <c r="B975" s="561">
        <v>2</v>
      </c>
      <c r="C975" s="561" t="str">
        <f t="shared" si="2425"/>
        <v>螣蛇乘雾螣蛇乘雾3</v>
      </c>
      <c r="D975" s="271" t="str">
        <f>D974</f>
        <v>螣蛇乘雾</v>
      </c>
      <c r="E975" s="271" t="str">
        <f>E974</f>
        <v>螣蛇乘雾</v>
      </c>
      <c r="F975" s="271" t="s">
        <v>1935</v>
      </c>
      <c r="G975" s="271">
        <f>VLOOKUP(E975,Sheet3!$C:$AP,40,0)*10+IF(A975=1,0,0)+IF(A975=2,1,0)+IF(A975=3,2,0)+IF(A975=4,3,0)</f>
        <v>100014002</v>
      </c>
      <c r="H975" s="605">
        <v>1</v>
      </c>
      <c r="I975" s="605">
        <v>0</v>
      </c>
      <c r="J975" s="605">
        <v>0</v>
      </c>
      <c r="K975" s="605"/>
      <c r="L975" s="605">
        <v>1</v>
      </c>
      <c r="M975" s="605">
        <v>1</v>
      </c>
      <c r="N975" s="605" t="str">
        <f>Q975&amp;",1"</f>
        <v>10001401,1</v>
      </c>
      <c r="O975" s="605">
        <v>0</v>
      </c>
      <c r="P975" s="605">
        <v>-1</v>
      </c>
      <c r="Q975" s="561">
        <v>10001401</v>
      </c>
      <c r="R975" s="561" t="s">
        <v>574</v>
      </c>
      <c r="S975" s="561" t="s">
        <v>574</v>
      </c>
      <c r="T975" s="561" t="s">
        <v>1934</v>
      </c>
      <c r="U975" s="561" t="str">
        <f t="shared" ref="U975:U976" si="2441">IF(AND(H975=2,I975=1,J975="hp,(hp/气血值)&lt;=0.2",L975=1,M975=3),"气血值*1006","")</f>
        <v/>
      </c>
      <c r="V975" s="561" t="str">
        <f t="shared" ref="V975:V976" si="2442">IF(AND(H975=1,I975=0,J975=0,L975=1,M975=3),"-(hp*0.1)","")</f>
        <v/>
      </c>
    </row>
    <row r="976" spans="1:22" s="556" customFormat="1" x14ac:dyDescent="0.25">
      <c r="A976" s="561">
        <v>1</v>
      </c>
      <c r="B976" s="561">
        <v>1</v>
      </c>
      <c r="C976" s="561" t="str">
        <f t="shared" si="2425"/>
        <v>壁城隐翼壁城隐翼1</v>
      </c>
      <c r="D976" s="271" t="s">
        <v>598</v>
      </c>
      <c r="E976" s="271" t="s">
        <v>598</v>
      </c>
      <c r="F976" s="271" t="s">
        <v>1168</v>
      </c>
      <c r="G976" s="271">
        <f>VLOOKUP(E976,Sheet3!$C:$AP,40,0)*10+IF(A976=1,0,0)+IF(A976=2,1,0)+IF(A976=3,2,0)+IF(A976=4,3,0)</f>
        <v>100015000</v>
      </c>
      <c r="H976" s="271">
        <v>2</v>
      </c>
      <c r="I976" s="271">
        <v>1</v>
      </c>
      <c r="J976" s="271" t="s">
        <v>1169</v>
      </c>
      <c r="K976" s="271"/>
      <c r="L976" s="271">
        <v>1</v>
      </c>
      <c r="M976" s="271">
        <v>2</v>
      </c>
      <c r="N976" s="271" t="str">
        <f t="shared" ref="N976" si="2443">Q976&amp;R976&amp;S976&amp;T976&amp;U976&amp;V976</f>
        <v>10001500,-1</v>
      </c>
      <c r="O976" s="271">
        <v>0</v>
      </c>
      <c r="P976" s="271">
        <v>-1</v>
      </c>
      <c r="Q976" s="561">
        <v>10001500</v>
      </c>
      <c r="R976" s="561"/>
      <c r="S976" s="561" t="str">
        <f t="shared" ref="S976" si="2444">IF(AND(H976=2,I976=1,J976="hp",L976=1,M976=2),",-1","")</f>
        <v>,-1</v>
      </c>
      <c r="T976" s="696" t="str">
        <f>IF(AND(H976=2,I976=1,J976="hp",L976=1,M976=1),",-1","")</f>
        <v/>
      </c>
      <c r="U976" s="696" t="str">
        <f t="shared" si="2441"/>
        <v/>
      </c>
      <c r="V976" s="696" t="str">
        <f t="shared" si="2442"/>
        <v/>
      </c>
    </row>
    <row r="977" spans="1:22" x14ac:dyDescent="0.25">
      <c r="A977" s="561">
        <v>2</v>
      </c>
      <c r="B977" s="561">
        <v>1</v>
      </c>
      <c r="C977" s="561" t="str">
        <f t="shared" si="2425"/>
        <v>壁城隐翼壁城隐翼2</v>
      </c>
      <c r="D977" s="271" t="s">
        <v>598</v>
      </c>
      <c r="E977" s="271" t="s">
        <v>598</v>
      </c>
      <c r="F977" s="271" t="s">
        <v>1163</v>
      </c>
      <c r="G977" s="271">
        <f>VLOOKUP(E977,Sheet3!$C:$AP,40,0)*10+IF(A977=1,0,0)+IF(A977=2,1,0)+IF(A977=3,2,0)+IF(A977=4,3,0)</f>
        <v>100015001</v>
      </c>
      <c r="H977" s="605">
        <v>2</v>
      </c>
      <c r="I977" s="605">
        <v>1</v>
      </c>
      <c r="J977" s="605" t="s">
        <v>1169</v>
      </c>
      <c r="K977" s="605"/>
      <c r="L977" s="605">
        <v>1</v>
      </c>
      <c r="M977" s="605">
        <v>1</v>
      </c>
      <c r="N977" s="605" t="str">
        <f t="shared" si="2432"/>
        <v>10001500,(最大气血-hp)/最大气血/公式变量1</v>
      </c>
      <c r="O977" s="605">
        <v>0</v>
      </c>
      <c r="P977" s="605">
        <v>-1</v>
      </c>
      <c r="Q977" s="561">
        <v>10001500</v>
      </c>
      <c r="R977" s="561"/>
      <c r="S977" s="561"/>
      <c r="T977" s="561"/>
      <c r="U977" s="561"/>
      <c r="V977" s="561"/>
    </row>
    <row r="978" spans="1:22" x14ac:dyDescent="0.25">
      <c r="A978" s="561">
        <v>3</v>
      </c>
      <c r="B978" s="561">
        <v>2</v>
      </c>
      <c r="C978" s="561" t="str">
        <f t="shared" si="2425"/>
        <v>壁城隐翼壁城隐翼3</v>
      </c>
      <c r="D978" s="271" t="str">
        <f>D977</f>
        <v>壁城隐翼</v>
      </c>
      <c r="E978" s="271" t="str">
        <f>E977</f>
        <v>壁城隐翼</v>
      </c>
      <c r="F978" s="271" t="s">
        <v>1935</v>
      </c>
      <c r="G978" s="271">
        <f>VLOOKUP(E978,Sheet3!$C:$AP,40,0)*10+IF(A978=1,0,0)+IF(A978=2,1,0)+IF(A978=3,2,0)+IF(A978=4,3,0)</f>
        <v>100015002</v>
      </c>
      <c r="H978" s="605">
        <v>1</v>
      </c>
      <c r="I978" s="605">
        <v>0</v>
      </c>
      <c r="J978" s="605">
        <v>0</v>
      </c>
      <c r="K978" s="605"/>
      <c r="L978" s="605">
        <v>1</v>
      </c>
      <c r="M978" s="605">
        <v>1</v>
      </c>
      <c r="N978" s="605" t="str">
        <f>Q978&amp;",1"</f>
        <v>10001501,1</v>
      </c>
      <c r="O978" s="605">
        <v>0</v>
      </c>
      <c r="P978" s="605">
        <v>-1</v>
      </c>
      <c r="Q978" s="561">
        <v>10001501</v>
      </c>
      <c r="R978" s="561" t="s">
        <v>574</v>
      </c>
      <c r="S978" s="561" t="s">
        <v>574</v>
      </c>
      <c r="T978" s="561" t="s">
        <v>1934</v>
      </c>
      <c r="U978" s="561" t="str">
        <f t="shared" ref="U978:U979" si="2445">IF(AND(H978=2,I978=1,J978="hp,(hp/气血值)&lt;=0.2",L978=1,M978=3),"气血值*1006","")</f>
        <v/>
      </c>
      <c r="V978" s="561" t="str">
        <f t="shared" ref="V978:V979" si="2446">IF(AND(H978=1,I978=0,J978=0,L978=1,M978=3),"-(hp*0.1)","")</f>
        <v/>
      </c>
    </row>
    <row r="979" spans="1:22" s="556" customFormat="1" x14ac:dyDescent="0.25">
      <c r="A979" s="561">
        <v>1</v>
      </c>
      <c r="B979" s="561">
        <v>1</v>
      </c>
      <c r="C979" s="561" t="str">
        <f t="shared" si="2425"/>
        <v>明眸善睐明眸善睐1</v>
      </c>
      <c r="D979" s="271" t="s">
        <v>599</v>
      </c>
      <c r="E979" s="271" t="s">
        <v>599</v>
      </c>
      <c r="F979" s="271" t="s">
        <v>1168</v>
      </c>
      <c r="G979" s="271">
        <f>VLOOKUP(E979,Sheet3!$C:$AP,40,0)*10+IF(A979=1,0,0)+IF(A979=2,1,0)+IF(A979=3,2,0)+IF(A979=4,3,0)</f>
        <v>100016000</v>
      </c>
      <c r="H979" s="271">
        <v>2</v>
      </c>
      <c r="I979" s="271">
        <v>1</v>
      </c>
      <c r="J979" s="271" t="s">
        <v>1169</v>
      </c>
      <c r="K979" s="271"/>
      <c r="L979" s="271">
        <v>1</v>
      </c>
      <c r="M979" s="271">
        <v>2</v>
      </c>
      <c r="N979" s="271" t="str">
        <f t="shared" ref="N979" si="2447">Q979&amp;R979&amp;S979&amp;T979&amp;U979&amp;V979</f>
        <v>10001600,-1</v>
      </c>
      <c r="O979" s="271">
        <v>0</v>
      </c>
      <c r="P979" s="271">
        <v>-1</v>
      </c>
      <c r="Q979" s="561">
        <v>10001600</v>
      </c>
      <c r="R979" s="561"/>
      <c r="S979" s="561" t="str">
        <f t="shared" ref="S979" si="2448">IF(AND(H979=2,I979=1,J979="hp",L979=1,M979=2),",-1","")</f>
        <v>,-1</v>
      </c>
      <c r="T979" s="696" t="str">
        <f>IF(AND(H979=2,I979=1,J979="hp",L979=1,M979=1),",-1","")</f>
        <v/>
      </c>
      <c r="U979" s="696" t="str">
        <f t="shared" si="2445"/>
        <v/>
      </c>
      <c r="V979" s="696" t="str">
        <f t="shared" si="2446"/>
        <v/>
      </c>
    </row>
    <row r="980" spans="1:22" x14ac:dyDescent="0.25">
      <c r="A980" s="561">
        <v>2</v>
      </c>
      <c r="B980" s="561">
        <v>1</v>
      </c>
      <c r="C980" s="561" t="str">
        <f t="shared" si="2425"/>
        <v>明眸善睐明眸善睐2</v>
      </c>
      <c r="D980" s="271" t="s">
        <v>599</v>
      </c>
      <c r="E980" s="271" t="s">
        <v>599</v>
      </c>
      <c r="F980" s="271" t="s">
        <v>1163</v>
      </c>
      <c r="G980" s="271">
        <f>VLOOKUP(E980,Sheet3!$C:$AP,40,0)*10+IF(A980=1,0,0)+IF(A980=2,1,0)+IF(A980=3,2,0)+IF(A980=4,3,0)</f>
        <v>100016001</v>
      </c>
      <c r="H980" s="605">
        <v>2</v>
      </c>
      <c r="I980" s="605">
        <v>1</v>
      </c>
      <c r="J980" s="605" t="s">
        <v>1169</v>
      </c>
      <c r="K980" s="605"/>
      <c r="L980" s="605">
        <v>1</v>
      </c>
      <c r="M980" s="605">
        <v>1</v>
      </c>
      <c r="N980" s="605" t="str">
        <f t="shared" si="2432"/>
        <v>10001600,(最大气血-hp)/最大气血/公式变量1</v>
      </c>
      <c r="O980" s="605">
        <v>0</v>
      </c>
      <c r="P980" s="605">
        <v>-1</v>
      </c>
      <c r="Q980" s="561">
        <v>10001600</v>
      </c>
      <c r="R980" s="561"/>
      <c r="S980" s="561"/>
      <c r="T980" s="561"/>
      <c r="U980" s="561"/>
      <c r="V980" s="561"/>
    </row>
    <row r="981" spans="1:22" x14ac:dyDescent="0.25">
      <c r="A981" s="561">
        <v>3</v>
      </c>
      <c r="B981" s="561">
        <v>2</v>
      </c>
      <c r="C981" s="561" t="str">
        <f t="shared" si="2425"/>
        <v>明眸善睐明眸善睐3</v>
      </c>
      <c r="D981" s="271" t="str">
        <f>D980</f>
        <v>明眸善睐</v>
      </c>
      <c r="E981" s="271" t="str">
        <f>E980</f>
        <v>明眸善睐</v>
      </c>
      <c r="F981" s="271" t="s">
        <v>1935</v>
      </c>
      <c r="G981" s="271">
        <f>VLOOKUP(E981,Sheet3!$C:$AP,40,0)*10+IF(A981=1,0,0)+IF(A981=2,1,0)+IF(A981=3,2,0)+IF(A981=4,3,0)</f>
        <v>100016002</v>
      </c>
      <c r="H981" s="605">
        <v>1</v>
      </c>
      <c r="I981" s="605">
        <v>0</v>
      </c>
      <c r="J981" s="605">
        <v>0</v>
      </c>
      <c r="K981" s="605"/>
      <c r="L981" s="605">
        <v>1</v>
      </c>
      <c r="M981" s="605">
        <v>1</v>
      </c>
      <c r="N981" s="605" t="str">
        <f>Q981&amp;",1"</f>
        <v>10001601,1</v>
      </c>
      <c r="O981" s="605">
        <v>0</v>
      </c>
      <c r="P981" s="605">
        <v>-1</v>
      </c>
      <c r="Q981" s="561">
        <v>10001601</v>
      </c>
      <c r="R981" s="561" t="s">
        <v>574</v>
      </c>
      <c r="S981" s="561" t="s">
        <v>574</v>
      </c>
      <c r="T981" s="561" t="s">
        <v>1934</v>
      </c>
      <c r="U981" s="561" t="str">
        <f t="shared" ref="U981:U982" si="2449">IF(AND(H981=2,I981=1,J981="hp,(hp/气血值)&lt;=0.2",L981=1,M981=3),"气血值*1006","")</f>
        <v/>
      </c>
      <c r="V981" s="561" t="str">
        <f t="shared" ref="V981:V982" si="2450">IF(AND(H981=1,I981=0,J981=0,L981=1,M981=3),"-(hp*0.1)","")</f>
        <v/>
      </c>
    </row>
    <row r="982" spans="1:22" s="556" customFormat="1" x14ac:dyDescent="0.25">
      <c r="A982" s="561">
        <v>1</v>
      </c>
      <c r="B982" s="561">
        <v>1</v>
      </c>
      <c r="C982" s="561" t="str">
        <f t="shared" si="2425"/>
        <v>暗香疏影暗香疏影1</v>
      </c>
      <c r="D982" s="271" t="s">
        <v>600</v>
      </c>
      <c r="E982" s="271" t="s">
        <v>600</v>
      </c>
      <c r="F982" s="271" t="s">
        <v>1168</v>
      </c>
      <c r="G982" s="271">
        <f>VLOOKUP(E982,Sheet3!$C:$AP,40,0)*10+IF(A982=1,0,0)+IF(A982=2,1,0)+IF(A982=3,2,0)+IF(A982=4,3,0)</f>
        <v>100017000</v>
      </c>
      <c r="H982" s="271">
        <v>2</v>
      </c>
      <c r="I982" s="271">
        <v>1</v>
      </c>
      <c r="J982" s="271" t="s">
        <v>1169</v>
      </c>
      <c r="K982" s="271"/>
      <c r="L982" s="271">
        <v>1</v>
      </c>
      <c r="M982" s="271">
        <v>2</v>
      </c>
      <c r="N982" s="271" t="str">
        <f t="shared" ref="N982" si="2451">Q982&amp;R982&amp;S982&amp;T982&amp;U982&amp;V982</f>
        <v>10001700,-1</v>
      </c>
      <c r="O982" s="271">
        <v>0</v>
      </c>
      <c r="P982" s="271">
        <v>-1</v>
      </c>
      <c r="Q982" s="561">
        <v>10001700</v>
      </c>
      <c r="R982" s="561"/>
      <c r="S982" s="561" t="str">
        <f t="shared" ref="S982" si="2452">IF(AND(H982=2,I982=1,J982="hp",L982=1,M982=2),",-1","")</f>
        <v>,-1</v>
      </c>
      <c r="T982" s="696" t="str">
        <f>IF(AND(H982=2,I982=1,J982="hp",L982=1,M982=1),",-1","")</f>
        <v/>
      </c>
      <c r="U982" s="696" t="str">
        <f t="shared" si="2449"/>
        <v/>
      </c>
      <c r="V982" s="696" t="str">
        <f t="shared" si="2450"/>
        <v/>
      </c>
    </row>
    <row r="983" spans="1:22" x14ac:dyDescent="0.25">
      <c r="A983" s="561">
        <v>2</v>
      </c>
      <c r="B983" s="561">
        <v>1</v>
      </c>
      <c r="C983" s="561" t="str">
        <f t="shared" si="2425"/>
        <v>暗香疏影暗香疏影2</v>
      </c>
      <c r="D983" s="271" t="s">
        <v>600</v>
      </c>
      <c r="E983" s="271" t="s">
        <v>600</v>
      </c>
      <c r="F983" s="271" t="s">
        <v>1163</v>
      </c>
      <c r="G983" s="271">
        <f>VLOOKUP(E983,Sheet3!$C:$AP,40,0)*10+IF(A983=1,0,0)+IF(A983=2,1,0)+IF(A983=3,2,0)+IF(A983=4,3,0)</f>
        <v>100017001</v>
      </c>
      <c r="H983" s="605">
        <v>2</v>
      </c>
      <c r="I983" s="605">
        <v>1</v>
      </c>
      <c r="J983" s="605" t="s">
        <v>1169</v>
      </c>
      <c r="K983" s="605"/>
      <c r="L983" s="605">
        <v>1</v>
      </c>
      <c r="M983" s="605">
        <v>1</v>
      </c>
      <c r="N983" s="605" t="str">
        <f t="shared" si="2432"/>
        <v>10001700,(最大气血-hp)/最大气血/公式变量1</v>
      </c>
      <c r="O983" s="605">
        <v>0</v>
      </c>
      <c r="P983" s="605">
        <v>-1</v>
      </c>
      <c r="Q983" s="561">
        <v>10001700</v>
      </c>
      <c r="R983" s="561"/>
      <c r="S983" s="561"/>
      <c r="T983" s="561"/>
      <c r="U983" s="561"/>
      <c r="V983" s="561"/>
    </row>
    <row r="984" spans="1:22" x14ac:dyDescent="0.25">
      <c r="A984" s="561">
        <v>3</v>
      </c>
      <c r="B984" s="561">
        <v>2</v>
      </c>
      <c r="C984" s="561" t="str">
        <f t="shared" si="2425"/>
        <v>暗香疏影暗香疏影3</v>
      </c>
      <c r="D984" s="271" t="str">
        <f>D983</f>
        <v>暗香疏影</v>
      </c>
      <c r="E984" s="271" t="str">
        <f>E983</f>
        <v>暗香疏影</v>
      </c>
      <c r="F984" s="271" t="s">
        <v>1935</v>
      </c>
      <c r="G984" s="271">
        <f>VLOOKUP(E984,Sheet3!$C:$AP,40,0)*10+IF(A984=1,0,0)+IF(A984=2,1,0)+IF(A984=3,2,0)+IF(A984=4,3,0)</f>
        <v>100017002</v>
      </c>
      <c r="H984" s="605">
        <v>1</v>
      </c>
      <c r="I984" s="605">
        <v>0</v>
      </c>
      <c r="J984" s="605">
        <v>0</v>
      </c>
      <c r="K984" s="605"/>
      <c r="L984" s="605">
        <v>1</v>
      </c>
      <c r="M984" s="605">
        <v>1</v>
      </c>
      <c r="N984" s="605" t="str">
        <f>Q984&amp;",1"</f>
        <v>10001701,1</v>
      </c>
      <c r="O984" s="605">
        <v>0</v>
      </c>
      <c r="P984" s="605">
        <v>-1</v>
      </c>
      <c r="Q984" s="561">
        <v>10001701</v>
      </c>
      <c r="R984" s="561" t="s">
        <v>574</v>
      </c>
      <c r="S984" s="561" t="s">
        <v>574</v>
      </c>
      <c r="T984" s="561" t="s">
        <v>1934</v>
      </c>
      <c r="U984" s="561" t="str">
        <f t="shared" ref="U984:U985" si="2453">IF(AND(H984=2,I984=1,J984="hp,(hp/气血值)&lt;=0.2",L984=1,M984=3),"气血值*1006","")</f>
        <v/>
      </c>
      <c r="V984" s="561" t="str">
        <f t="shared" ref="V984:V985" si="2454">IF(AND(H984=1,I984=0,J984=0,L984=1,M984=3),"-(hp*0.1)","")</f>
        <v/>
      </c>
    </row>
    <row r="985" spans="1:22" s="556" customFormat="1" x14ac:dyDescent="0.25">
      <c r="A985" s="561">
        <v>1</v>
      </c>
      <c r="B985" s="561">
        <v>1</v>
      </c>
      <c r="C985" s="561" t="str">
        <f t="shared" si="2425"/>
        <v>燕唳九霄燕唳九霄1</v>
      </c>
      <c r="D985" s="271" t="s">
        <v>601</v>
      </c>
      <c r="E985" s="271" t="s">
        <v>601</v>
      </c>
      <c r="F985" s="271" t="s">
        <v>1168</v>
      </c>
      <c r="G985" s="271">
        <f>VLOOKUP(E985,Sheet3!$C:$AP,40,0)*10+IF(A985=1,0,0)+IF(A985=2,1,0)+IF(A985=3,2,0)+IF(A985=4,3,0)</f>
        <v>100018000</v>
      </c>
      <c r="H985" s="271">
        <v>2</v>
      </c>
      <c r="I985" s="271">
        <v>1</v>
      </c>
      <c r="J985" s="271" t="s">
        <v>1169</v>
      </c>
      <c r="K985" s="271"/>
      <c r="L985" s="271">
        <v>1</v>
      </c>
      <c r="M985" s="271">
        <v>2</v>
      </c>
      <c r="N985" s="271" t="str">
        <f t="shared" ref="N985" si="2455">Q985&amp;R985&amp;S985&amp;T985&amp;U985&amp;V985</f>
        <v>10001800,-1</v>
      </c>
      <c r="O985" s="271">
        <v>0</v>
      </c>
      <c r="P985" s="271">
        <v>-1</v>
      </c>
      <c r="Q985" s="561">
        <v>10001800</v>
      </c>
      <c r="R985" s="561"/>
      <c r="S985" s="561" t="str">
        <f t="shared" ref="S985" si="2456">IF(AND(H985=2,I985=1,J985="hp",L985=1,M985=2),",-1","")</f>
        <v>,-1</v>
      </c>
      <c r="T985" s="696" t="str">
        <f>IF(AND(H985=2,I985=1,J985="hp",L985=1,M985=1),",-1","")</f>
        <v/>
      </c>
      <c r="U985" s="696" t="str">
        <f t="shared" si="2453"/>
        <v/>
      </c>
      <c r="V985" s="696" t="str">
        <f t="shared" si="2454"/>
        <v/>
      </c>
    </row>
    <row r="986" spans="1:22" x14ac:dyDescent="0.25">
      <c r="A986" s="561">
        <v>2</v>
      </c>
      <c r="B986" s="561">
        <v>1</v>
      </c>
      <c r="C986" s="561" t="str">
        <f t="shared" si="2425"/>
        <v>燕唳九霄燕唳九霄2</v>
      </c>
      <c r="D986" s="271" t="s">
        <v>601</v>
      </c>
      <c r="E986" s="271" t="s">
        <v>601</v>
      </c>
      <c r="F986" s="271" t="s">
        <v>1163</v>
      </c>
      <c r="G986" s="271">
        <f>VLOOKUP(E986,Sheet3!$C:$AP,40,0)*10+IF(A986=1,0,0)+IF(A986=2,1,0)+IF(A986=3,2,0)+IF(A986=4,3,0)</f>
        <v>100018001</v>
      </c>
      <c r="H986" s="605">
        <v>2</v>
      </c>
      <c r="I986" s="605">
        <v>1</v>
      </c>
      <c r="J986" s="605" t="s">
        <v>1169</v>
      </c>
      <c r="K986" s="605"/>
      <c r="L986" s="605">
        <v>1</v>
      </c>
      <c r="M986" s="605">
        <v>1</v>
      </c>
      <c r="N986" s="605" t="str">
        <f t="shared" si="2432"/>
        <v>10001800,(最大气血-hp)/最大气血/公式变量1</v>
      </c>
      <c r="O986" s="605">
        <v>0</v>
      </c>
      <c r="P986" s="605">
        <v>-1</v>
      </c>
      <c r="Q986" s="561">
        <v>10001800</v>
      </c>
      <c r="R986" s="561"/>
      <c r="S986" s="561"/>
      <c r="T986" s="561"/>
      <c r="U986" s="561"/>
      <c r="V986" s="561"/>
    </row>
    <row r="987" spans="1:22" x14ac:dyDescent="0.25">
      <c r="A987" s="561">
        <v>3</v>
      </c>
      <c r="B987" s="561">
        <v>2</v>
      </c>
      <c r="C987" s="561" t="str">
        <f t="shared" si="2425"/>
        <v>燕唳九霄燕唳九霄3</v>
      </c>
      <c r="D987" s="271" t="str">
        <f>D986</f>
        <v>燕唳九霄</v>
      </c>
      <c r="E987" s="271" t="str">
        <f>E986</f>
        <v>燕唳九霄</v>
      </c>
      <c r="F987" s="271" t="s">
        <v>1935</v>
      </c>
      <c r="G987" s="271">
        <f>VLOOKUP(E987,Sheet3!$C:$AP,40,0)*10+IF(A987=1,0,0)+IF(A987=2,1,0)+IF(A987=3,2,0)+IF(A987=4,3,0)</f>
        <v>100018002</v>
      </c>
      <c r="H987" s="605">
        <v>1</v>
      </c>
      <c r="I987" s="605">
        <v>0</v>
      </c>
      <c r="J987" s="605">
        <v>0</v>
      </c>
      <c r="K987" s="605"/>
      <c r="L987" s="605">
        <v>1</v>
      </c>
      <c r="M987" s="605">
        <v>1</v>
      </c>
      <c r="N987" s="605" t="str">
        <f>Q987&amp;",1"</f>
        <v>10001801,1</v>
      </c>
      <c r="O987" s="605">
        <v>0</v>
      </c>
      <c r="P987" s="605">
        <v>-1</v>
      </c>
      <c r="Q987" s="561">
        <v>10001801</v>
      </c>
      <c r="R987" s="561" t="s">
        <v>574</v>
      </c>
      <c r="S987" s="561" t="s">
        <v>574</v>
      </c>
      <c r="T987" s="561" t="s">
        <v>1934</v>
      </c>
      <c r="U987" s="561" t="str">
        <f t="shared" ref="U987:U988" si="2457">IF(AND(H987=2,I987=1,J987="hp,(hp/气血值)&lt;=0.2",L987=1,M987=3),"气血值*1006","")</f>
        <v/>
      </c>
      <c r="V987" s="561" t="str">
        <f t="shared" ref="V987:V988" si="2458">IF(AND(H987=1,I987=0,J987=0,L987=1,M987=3),"-(hp*0.1)","")</f>
        <v/>
      </c>
    </row>
    <row r="988" spans="1:22" s="556" customFormat="1" x14ac:dyDescent="0.25">
      <c r="A988" s="561">
        <v>1</v>
      </c>
      <c r="B988" s="561">
        <v>1</v>
      </c>
      <c r="C988" s="561" t="str">
        <f t="shared" si="2425"/>
        <v>玉龙探雪玉龙探雪1</v>
      </c>
      <c r="D988" s="271" t="s">
        <v>602</v>
      </c>
      <c r="E988" s="271" t="s">
        <v>602</v>
      </c>
      <c r="F988" s="271" t="s">
        <v>1168</v>
      </c>
      <c r="G988" s="271">
        <f>VLOOKUP(E988,Sheet3!$C:$AP,40,0)*10+IF(A988=1,0,0)+IF(A988=2,1,0)+IF(A988=3,2,0)+IF(A988=4,3,0)</f>
        <v>100019000</v>
      </c>
      <c r="H988" s="271">
        <v>2</v>
      </c>
      <c r="I988" s="271">
        <v>1</v>
      </c>
      <c r="J988" s="271" t="s">
        <v>1169</v>
      </c>
      <c r="K988" s="271"/>
      <c r="L988" s="271">
        <v>1</v>
      </c>
      <c r="M988" s="271">
        <v>2</v>
      </c>
      <c r="N988" s="271" t="str">
        <f t="shared" ref="N988" si="2459">Q988&amp;R988&amp;S988&amp;T988&amp;U988&amp;V988</f>
        <v>10001900,-1</v>
      </c>
      <c r="O988" s="271">
        <v>0</v>
      </c>
      <c r="P988" s="271">
        <v>-1</v>
      </c>
      <c r="Q988" s="561">
        <v>10001900</v>
      </c>
      <c r="R988" s="561"/>
      <c r="S988" s="561" t="str">
        <f t="shared" ref="S988" si="2460">IF(AND(H988=2,I988=1,J988="hp",L988=1,M988=2),",-1","")</f>
        <v>,-1</v>
      </c>
      <c r="T988" s="696" t="str">
        <f>IF(AND(H988=2,I988=1,J988="hp",L988=1,M988=1),",-1","")</f>
        <v/>
      </c>
      <c r="U988" s="696" t="str">
        <f t="shared" si="2457"/>
        <v/>
      </c>
      <c r="V988" s="696" t="str">
        <f t="shared" si="2458"/>
        <v/>
      </c>
    </row>
    <row r="989" spans="1:22" x14ac:dyDescent="0.25">
      <c r="A989" s="561">
        <v>2</v>
      </c>
      <c r="B989" s="561">
        <v>1</v>
      </c>
      <c r="C989" s="561" t="str">
        <f t="shared" si="2425"/>
        <v>玉龙探雪玉龙探雪2</v>
      </c>
      <c r="D989" s="271" t="s">
        <v>602</v>
      </c>
      <c r="E989" s="271" t="s">
        <v>602</v>
      </c>
      <c r="F989" s="271" t="s">
        <v>1163</v>
      </c>
      <c r="G989" s="271">
        <f>VLOOKUP(E989,Sheet3!$C:$AP,40,0)*10+IF(A989=1,0,0)+IF(A989=2,1,0)+IF(A989=3,2,0)+IF(A989=4,3,0)</f>
        <v>100019001</v>
      </c>
      <c r="H989" s="605">
        <v>2</v>
      </c>
      <c r="I989" s="605">
        <v>1</v>
      </c>
      <c r="J989" s="605" t="s">
        <v>1169</v>
      </c>
      <c r="K989" s="605"/>
      <c r="L989" s="605">
        <v>1</v>
      </c>
      <c r="M989" s="605">
        <v>1</v>
      </c>
      <c r="N989" s="605" t="str">
        <f t="shared" si="2432"/>
        <v>10001900,(最大气血-hp)/最大气血/公式变量1</v>
      </c>
      <c r="O989" s="605">
        <v>0</v>
      </c>
      <c r="P989" s="605">
        <v>-1</v>
      </c>
      <c r="Q989" s="561">
        <v>10001900</v>
      </c>
      <c r="R989" s="561"/>
      <c r="S989" s="561"/>
      <c r="T989" s="561"/>
      <c r="U989" s="561"/>
      <c r="V989" s="561"/>
    </row>
    <row r="990" spans="1:22" x14ac:dyDescent="0.25">
      <c r="A990" s="561">
        <v>3</v>
      </c>
      <c r="B990" s="561">
        <v>2</v>
      </c>
      <c r="C990" s="561" t="str">
        <f t="shared" si="2425"/>
        <v>玉龙探雪玉龙探雪3</v>
      </c>
      <c r="D990" s="271" t="str">
        <f>D989</f>
        <v>玉龙探雪</v>
      </c>
      <c r="E990" s="271" t="str">
        <f>E989</f>
        <v>玉龙探雪</v>
      </c>
      <c r="F990" s="271" t="s">
        <v>1935</v>
      </c>
      <c r="G990" s="271">
        <f>VLOOKUP(E990,Sheet3!$C:$AP,40,0)*10+IF(A990=1,0,0)+IF(A990=2,1,0)+IF(A990=3,2,0)+IF(A990=4,3,0)</f>
        <v>100019002</v>
      </c>
      <c r="H990" s="605">
        <v>1</v>
      </c>
      <c r="I990" s="605">
        <v>0</v>
      </c>
      <c r="J990" s="605">
        <v>0</v>
      </c>
      <c r="K990" s="605"/>
      <c r="L990" s="605">
        <v>1</v>
      </c>
      <c r="M990" s="605">
        <v>1</v>
      </c>
      <c r="N990" s="605" t="str">
        <f>Q990&amp;",1"</f>
        <v>10001901,1</v>
      </c>
      <c r="O990" s="605">
        <v>0</v>
      </c>
      <c r="P990" s="605">
        <v>-1</v>
      </c>
      <c r="Q990" s="561">
        <v>10001901</v>
      </c>
      <c r="R990" s="561" t="s">
        <v>574</v>
      </c>
      <c r="S990" s="561" t="s">
        <v>574</v>
      </c>
      <c r="T990" s="561" t="s">
        <v>1934</v>
      </c>
      <c r="U990" s="561" t="str">
        <f t="shared" ref="U990" si="2461">IF(AND(H990=2,I990=1,J990="hp,(hp/气血值)&lt;=0.2",L990=1,M990=3),"气血值*1006","")</f>
        <v/>
      </c>
      <c r="V990" s="561" t="str">
        <f t="shared" ref="V990:V1006" si="2462">IF(AND(H990=1,I990=0,J990=0,L990=1,M990=3),"-(hp*0.1)","")</f>
        <v/>
      </c>
    </row>
    <row r="991" spans="1:22" s="695" customFormat="1" x14ac:dyDescent="0.25">
      <c r="A991" s="561">
        <v>1</v>
      </c>
      <c r="B991" s="561">
        <v>1</v>
      </c>
      <c r="C991" s="561" t="str">
        <f t="shared" si="2425"/>
        <v>步生火莲步生火莲1</v>
      </c>
      <c r="D991" s="745" t="s">
        <v>603</v>
      </c>
      <c r="E991" s="745" t="s">
        <v>603</v>
      </c>
      <c r="F991" s="250" t="s">
        <v>1936</v>
      </c>
      <c r="G991" s="250">
        <f>VLOOKUP(E991,Sheet3!$C:$AP,40,0)*10+IF(A991=1,0,0)+IF(A991=2,1,0)+IF(A991=3,2,0)+IF(A991=4,3,0)</f>
        <v>100021000</v>
      </c>
      <c r="H991" s="250">
        <v>2</v>
      </c>
      <c r="I991" s="250">
        <v>1</v>
      </c>
      <c r="J991" s="250" t="s">
        <v>1178</v>
      </c>
      <c r="K991" s="250"/>
      <c r="L991" s="250">
        <v>1</v>
      </c>
      <c r="M991" s="250">
        <v>1</v>
      </c>
      <c r="N991" s="250" t="str">
        <f>Q991&amp;R991</f>
        <v>10002100,1</v>
      </c>
      <c r="O991" s="250">
        <v>0</v>
      </c>
      <c r="P991" s="250">
        <v>-1</v>
      </c>
      <c r="Q991" s="561">
        <v>10002100</v>
      </c>
      <c r="R991" s="750" t="str">
        <f>IF(H991=2,",1","")</f>
        <v>,1</v>
      </c>
      <c r="S991" s="700" t="str">
        <f t="shared" ref="S991" si="2463">IF(AND(H991=2,I991=1,J991="hp",L991=1,M991=2),",-1","")</f>
        <v/>
      </c>
      <c r="T991" s="588" t="str">
        <f>IF(AND(H991=2,I991=1,J991="hp,(hp/最大气血)&lt;=公式变量1",L991=1,M991=3),"最大气血*0.2","")</f>
        <v/>
      </c>
      <c r="U991" s="700" t="b">
        <f>IF(AND(H991=2,I991=1,J991="hp,(hp/气血值)&lt;=属性判断对比值",L991=1,M991=3),"气血值*0.3")</f>
        <v>0</v>
      </c>
      <c r="V991" s="700" t="str">
        <f t="shared" si="2462"/>
        <v/>
      </c>
    </row>
    <row r="992" spans="1:22" s="556" customFormat="1" x14ac:dyDescent="0.25">
      <c r="A992" s="561">
        <v>2</v>
      </c>
      <c r="B992" s="561">
        <v>2</v>
      </c>
      <c r="C992" s="561" t="str">
        <f t="shared" si="2425"/>
        <v>步生火莲步生火莲2</v>
      </c>
      <c r="D992" s="745" t="s">
        <v>603</v>
      </c>
      <c r="E992" s="745" t="s">
        <v>603</v>
      </c>
      <c r="F992" s="250" t="s">
        <v>1935</v>
      </c>
      <c r="G992" s="250">
        <f>VLOOKUP(E992,Sheet3!$C:$AP,40,0)*10+IF(A992=1,0,0)+IF(A992=2,1,0)+IF(A992=3,2,0)+IF(A992=4,3,0)</f>
        <v>100021001</v>
      </c>
      <c r="H992" s="250">
        <v>1</v>
      </c>
      <c r="I992" s="250">
        <v>0</v>
      </c>
      <c r="J992" s="250">
        <v>0</v>
      </c>
      <c r="K992" s="250"/>
      <c r="L992" s="250">
        <v>1</v>
      </c>
      <c r="M992" s="250">
        <v>1</v>
      </c>
      <c r="N992" s="250" t="str">
        <f t="shared" ref="N992:N1006" si="2464">Q992&amp;R992&amp;S992&amp;T992&amp;U992&amp;V992</f>
        <v>10002101,1</v>
      </c>
      <c r="O992" s="250">
        <v>0</v>
      </c>
      <c r="P992" s="250">
        <v>-1</v>
      </c>
      <c r="Q992" s="561">
        <v>10002101</v>
      </c>
      <c r="R992" s="573" t="s">
        <v>1180</v>
      </c>
      <c r="S992" s="696" t="s">
        <v>574</v>
      </c>
      <c r="T992" s="588" t="s">
        <v>574</v>
      </c>
      <c r="U992" s="696"/>
      <c r="V992" s="696" t="str">
        <f t="shared" si="2462"/>
        <v/>
      </c>
    </row>
    <row r="993" spans="1:22" s="695" customFormat="1" x14ac:dyDescent="0.25">
      <c r="A993" s="561">
        <v>1</v>
      </c>
      <c r="B993" s="561">
        <v>1</v>
      </c>
      <c r="C993" s="561" t="str">
        <f t="shared" si="2425"/>
        <v>黄天太平黄天太平1</v>
      </c>
      <c r="D993" s="745" t="s">
        <v>604</v>
      </c>
      <c r="E993" s="745" t="s">
        <v>604</v>
      </c>
      <c r="F993" s="250" t="str">
        <f>F991</f>
        <v>添加BUFF</v>
      </c>
      <c r="G993" s="250">
        <f>VLOOKUP(E993,Sheet3!$C:$AP,40,0)*10+IF(A993=1,0,0)+IF(A993=2,1,0)+IF(A993=3,2,0)+IF(A993=4,3,0)</f>
        <v>100022000</v>
      </c>
      <c r="H993" s="250">
        <v>2</v>
      </c>
      <c r="I993" s="250">
        <v>1</v>
      </c>
      <c r="J993" s="250" t="s">
        <v>1178</v>
      </c>
      <c r="K993" s="250"/>
      <c r="L993" s="250">
        <v>1</v>
      </c>
      <c r="M993" s="250">
        <v>1</v>
      </c>
      <c r="N993" s="250" t="str">
        <f>Q993&amp;R993</f>
        <v>10002200,1</v>
      </c>
      <c r="O993" s="250">
        <v>0</v>
      </c>
      <c r="P993" s="250">
        <v>-1</v>
      </c>
      <c r="Q993" s="561">
        <v>10002200</v>
      </c>
      <c r="R993" s="750" t="str">
        <f>IF(H993=2,",1","")</f>
        <v>,1</v>
      </c>
      <c r="S993" s="700" t="str">
        <f t="shared" ref="S993" si="2465">IF(AND(H993=2,I993=1,J993="hp",L993=1,M993=2),",-1","")</f>
        <v/>
      </c>
      <c r="T993" s="588" t="str">
        <f>IF(AND(H993=2,I993=1,J993="hp,(hp/最大气血)&lt;=公式变量1",L993=1,M993=3),"最大气血*0.2","")</f>
        <v/>
      </c>
      <c r="U993" s="700" t="b">
        <f>IF(AND(H993=2,I993=1,J993="hp,(hp/气血值)&lt;=属性判断对比值",L993=1,M993=3),"气血值*0.3")</f>
        <v>0</v>
      </c>
      <c r="V993" s="700" t="str">
        <f t="shared" si="2462"/>
        <v/>
      </c>
    </row>
    <row r="994" spans="1:22" s="556" customFormat="1" x14ac:dyDescent="0.25">
      <c r="A994" s="561">
        <v>2</v>
      </c>
      <c r="B994" s="561">
        <v>1</v>
      </c>
      <c r="C994" s="561" t="str">
        <f t="shared" si="2425"/>
        <v>黄天太平黄天太平2</v>
      </c>
      <c r="D994" s="745" t="s">
        <v>604</v>
      </c>
      <c r="E994" s="745" t="s">
        <v>604</v>
      </c>
      <c r="F994" s="250" t="str">
        <f t="shared" ref="F994:F998" si="2466">F992</f>
        <v>储值EFF</v>
      </c>
      <c r="G994" s="250">
        <f>VLOOKUP(E994,Sheet3!$C:$AP,40,0)*10+IF(A994=1,0,0)+IF(A994=2,1,0)+IF(A994=3,2,0)+IF(A994=4,3,0)</f>
        <v>100022001</v>
      </c>
      <c r="H994" s="250">
        <v>1</v>
      </c>
      <c r="I994" s="250">
        <v>0</v>
      </c>
      <c r="J994" s="250">
        <v>0</v>
      </c>
      <c r="K994" s="250"/>
      <c r="L994" s="250">
        <v>1</v>
      </c>
      <c r="M994" s="250">
        <v>1</v>
      </c>
      <c r="N994" s="250" t="str">
        <f t="shared" si="2464"/>
        <v>10002200,1</v>
      </c>
      <c r="O994" s="250">
        <v>0</v>
      </c>
      <c r="P994" s="250">
        <v>-1</v>
      </c>
      <c r="Q994" s="561">
        <v>10002200</v>
      </c>
      <c r="R994" s="573" t="s">
        <v>1180</v>
      </c>
      <c r="S994" s="696" t="s">
        <v>574</v>
      </c>
      <c r="T994" s="588" t="s">
        <v>574</v>
      </c>
      <c r="U994" s="696"/>
      <c r="V994" s="696" t="str">
        <f t="shared" si="2462"/>
        <v/>
      </c>
    </row>
    <row r="995" spans="1:22" s="695" customFormat="1" x14ac:dyDescent="0.25">
      <c r="A995" s="561">
        <v>1</v>
      </c>
      <c r="B995" s="561">
        <v>1</v>
      </c>
      <c r="C995" s="561" t="str">
        <f t="shared" si="2425"/>
        <v>傲雪凌霜傲雪凌霜1</v>
      </c>
      <c r="D995" s="250" t="s">
        <v>605</v>
      </c>
      <c r="E995" s="250" t="s">
        <v>605</v>
      </c>
      <c r="F995" s="250" t="str">
        <f t="shared" si="2466"/>
        <v>添加BUFF</v>
      </c>
      <c r="G995" s="250">
        <f>VLOOKUP(E995,Sheet3!$C:$AP,40,0)*10+IF(A995=1,0,0)+IF(A995=2,1,0)+IF(A995=3,2,0)+IF(A995=4,3,0)</f>
        <v>100023000</v>
      </c>
      <c r="H995" s="250">
        <v>2</v>
      </c>
      <c r="I995" s="250">
        <v>1</v>
      </c>
      <c r="J995" s="250" t="s">
        <v>1178</v>
      </c>
      <c r="K995" s="250"/>
      <c r="L995" s="250">
        <v>1</v>
      </c>
      <c r="M995" s="250">
        <v>1</v>
      </c>
      <c r="N995" s="250" t="str">
        <f>Q995&amp;R995</f>
        <v>10002300,1</v>
      </c>
      <c r="O995" s="250">
        <v>0</v>
      </c>
      <c r="P995" s="250">
        <v>-1</v>
      </c>
      <c r="Q995" s="561">
        <v>10002300</v>
      </c>
      <c r="R995" s="750" t="str">
        <f>IF(H995=2,",1","")</f>
        <v>,1</v>
      </c>
      <c r="S995" s="700" t="str">
        <f t="shared" ref="S995" si="2467">IF(AND(H995=2,I995=1,J995="hp",L995=1,M995=2),",-1","")</f>
        <v/>
      </c>
      <c r="T995" s="588" t="str">
        <f>IF(AND(H995=2,I995=1,J995="hp,(hp/最大气血)&lt;=公式变量1",L995=1,M995=3),"最大气血*0.2","")</f>
        <v/>
      </c>
      <c r="U995" s="700" t="b">
        <f>IF(AND(H995=2,I995=1,J995="hp,(hp/气血值)&lt;=属性判断对比值",L995=1,M995=3),"气血值*0.3")</f>
        <v>0</v>
      </c>
      <c r="V995" s="700" t="str">
        <f t="shared" si="2462"/>
        <v/>
      </c>
    </row>
    <row r="996" spans="1:22" s="556" customFormat="1" x14ac:dyDescent="0.25">
      <c r="A996" s="561">
        <v>2</v>
      </c>
      <c r="B996" s="561">
        <v>1</v>
      </c>
      <c r="C996" s="561" t="str">
        <f t="shared" si="2425"/>
        <v>傲雪凌霜傲雪凌霜2</v>
      </c>
      <c r="D996" s="250" t="s">
        <v>605</v>
      </c>
      <c r="E996" s="250" t="s">
        <v>605</v>
      </c>
      <c r="F996" s="250" t="str">
        <f t="shared" si="2466"/>
        <v>储值EFF</v>
      </c>
      <c r="G996" s="250">
        <f>VLOOKUP(E996,Sheet3!$C:$AP,40,0)*10+IF(A996=1,0,0)+IF(A996=2,1,0)+IF(A996=3,2,0)+IF(A996=4,3,0)</f>
        <v>100023001</v>
      </c>
      <c r="H996" s="250">
        <v>1</v>
      </c>
      <c r="I996" s="250">
        <v>0</v>
      </c>
      <c r="J996" s="250">
        <v>0</v>
      </c>
      <c r="K996" s="250"/>
      <c r="L996" s="250">
        <v>1</v>
      </c>
      <c r="M996" s="250">
        <v>1</v>
      </c>
      <c r="N996" s="250" t="str">
        <f t="shared" si="2464"/>
        <v>10002300,1</v>
      </c>
      <c r="O996" s="250">
        <v>0</v>
      </c>
      <c r="P996" s="250">
        <v>-1</v>
      </c>
      <c r="Q996" s="561">
        <v>10002300</v>
      </c>
      <c r="R996" s="573" t="s">
        <v>1180</v>
      </c>
      <c r="S996" s="696" t="s">
        <v>574</v>
      </c>
      <c r="T996" s="588" t="s">
        <v>574</v>
      </c>
      <c r="U996" s="696"/>
      <c r="V996" s="696" t="str">
        <f t="shared" si="2462"/>
        <v/>
      </c>
    </row>
    <row r="997" spans="1:22" s="695" customFormat="1" x14ac:dyDescent="0.25">
      <c r="A997" s="561">
        <v>1</v>
      </c>
      <c r="B997" s="561">
        <v>1</v>
      </c>
      <c r="C997" s="561" t="str">
        <f t="shared" si="2425"/>
        <v>三昧修罗三昧修罗1</v>
      </c>
      <c r="D997" s="250" t="s">
        <v>606</v>
      </c>
      <c r="E997" s="250" t="s">
        <v>606</v>
      </c>
      <c r="F997" s="250" t="str">
        <f t="shared" si="2466"/>
        <v>添加BUFF</v>
      </c>
      <c r="G997" s="250">
        <f>VLOOKUP(E997,Sheet3!$C:$AP,40,0)*10+IF(A997=1,0,0)+IF(A997=2,1,0)+IF(A997=3,2,0)+IF(A997=4,3,0)</f>
        <v>100024000</v>
      </c>
      <c r="H997" s="250">
        <v>2</v>
      </c>
      <c r="I997" s="250">
        <v>1</v>
      </c>
      <c r="J997" s="250" t="s">
        <v>1178</v>
      </c>
      <c r="K997" s="250"/>
      <c r="L997" s="250">
        <v>1</v>
      </c>
      <c r="M997" s="250">
        <v>1</v>
      </c>
      <c r="N997" s="250" t="str">
        <f>Q997&amp;R997</f>
        <v>10002400,1</v>
      </c>
      <c r="O997" s="250">
        <v>0</v>
      </c>
      <c r="P997" s="250">
        <v>-1</v>
      </c>
      <c r="Q997" s="561">
        <v>10002400</v>
      </c>
      <c r="R997" s="750" t="str">
        <f>IF(H997=2,",1","")</f>
        <v>,1</v>
      </c>
      <c r="S997" s="700" t="str">
        <f t="shared" ref="S997" si="2468">IF(AND(H997=2,I997=1,J997="hp",L997=1,M997=2),",-1","")</f>
        <v/>
      </c>
      <c r="T997" s="588" t="str">
        <f>IF(AND(H997=2,I997=1,J997="hp,(hp/最大气血)&lt;=公式变量1",L997=1,M997=3),"最大气血*0.2","")</f>
        <v/>
      </c>
      <c r="U997" s="700" t="b">
        <f>IF(AND(H997=2,I997=1,J997="hp,(hp/气血值)&lt;=属性判断对比值",L997=1,M997=3),"气血值*0.3")</f>
        <v>0</v>
      </c>
      <c r="V997" s="700" t="str">
        <f t="shared" si="2462"/>
        <v/>
      </c>
    </row>
    <row r="998" spans="1:22" s="556" customFormat="1" x14ac:dyDescent="0.25">
      <c r="A998" s="561">
        <v>2</v>
      </c>
      <c r="B998" s="561">
        <v>1</v>
      </c>
      <c r="C998" s="561" t="str">
        <f t="shared" si="2425"/>
        <v>三昧修罗三昧修罗2</v>
      </c>
      <c r="D998" s="250" t="s">
        <v>606</v>
      </c>
      <c r="E998" s="250" t="s">
        <v>606</v>
      </c>
      <c r="F998" s="250" t="str">
        <f t="shared" si="2466"/>
        <v>储值EFF</v>
      </c>
      <c r="G998" s="250">
        <f>VLOOKUP(E998,Sheet3!$C:$AP,40,0)*10+IF(A998=1,0,0)+IF(A998=2,1,0)+IF(A998=3,2,0)+IF(A998=4,3,0)</f>
        <v>100024001</v>
      </c>
      <c r="H998" s="250">
        <v>1</v>
      </c>
      <c r="I998" s="250">
        <v>0</v>
      </c>
      <c r="J998" s="250">
        <v>0</v>
      </c>
      <c r="K998" s="250"/>
      <c r="L998" s="250">
        <v>1</v>
      </c>
      <c r="M998" s="250">
        <v>1</v>
      </c>
      <c r="N998" s="250" t="str">
        <f t="shared" si="2464"/>
        <v>10002400,1</v>
      </c>
      <c r="O998" s="250">
        <v>0</v>
      </c>
      <c r="P998" s="250">
        <v>-1</v>
      </c>
      <c r="Q998" s="561">
        <v>10002400</v>
      </c>
      <c r="R998" s="573" t="s">
        <v>1180</v>
      </c>
      <c r="S998" s="696" t="s">
        <v>574</v>
      </c>
      <c r="T998" s="588" t="s">
        <v>574</v>
      </c>
      <c r="U998" s="696"/>
      <c r="V998" s="696" t="str">
        <f t="shared" si="2462"/>
        <v/>
      </c>
    </row>
    <row r="999" spans="1:22" s="695" customFormat="1" x14ac:dyDescent="0.25">
      <c r="A999" s="561">
        <v>1</v>
      </c>
      <c r="B999" s="561">
        <v>1</v>
      </c>
      <c r="C999" s="561" t="str">
        <f t="shared" si="2425"/>
        <v>穷凶极恶穷凶极恶1</v>
      </c>
      <c r="D999" s="534" t="s">
        <v>607</v>
      </c>
      <c r="E999" s="534" t="s">
        <v>607</v>
      </c>
      <c r="F999" s="120" t="s">
        <v>1936</v>
      </c>
      <c r="G999" s="120">
        <f>VLOOKUP(E999,Sheet3!$C:$AP,40,0)*10+IF(A999=1,0,0)+IF(A999=2,1,0)+IF(A999=3,2,0)+IF(A999=4,3,0)</f>
        <v>100025000</v>
      </c>
      <c r="H999" s="120">
        <v>2</v>
      </c>
      <c r="I999" s="120">
        <v>1</v>
      </c>
      <c r="J999" s="120" t="s">
        <v>1178</v>
      </c>
      <c r="K999" s="120"/>
      <c r="L999" s="120">
        <v>1</v>
      </c>
      <c r="M999" s="120">
        <v>1</v>
      </c>
      <c r="N999" s="120" t="str">
        <f>Q999&amp;R999</f>
        <v>10002500,1</v>
      </c>
      <c r="O999" s="120">
        <v>0</v>
      </c>
      <c r="P999" s="120">
        <v>-1</v>
      </c>
      <c r="Q999" s="561">
        <v>10002500</v>
      </c>
      <c r="R999" s="750" t="str">
        <f>IF(H999=2,",1","")</f>
        <v>,1</v>
      </c>
      <c r="S999" s="700" t="str">
        <f t="shared" ref="S999" si="2469">IF(AND(H999=2,I999=1,J999="hp",L999=1,M999=2),",-1","")</f>
        <v/>
      </c>
      <c r="T999" s="588" t="str">
        <f>IF(AND(H999=2,I999=1,J999="hp,(hp/最大气血)&lt;=公式变量1",L999=1,M999=3),"最大气血*0.2","")</f>
        <v/>
      </c>
      <c r="U999" s="700" t="b">
        <f>IF(AND(H999=2,I999=1,J999="hp,(hp/气血值)&lt;=属性判断对比值",L999=1,M999=3),"气血值*0.3")</f>
        <v>0</v>
      </c>
      <c r="V999" s="700" t="str">
        <f t="shared" si="2462"/>
        <v/>
      </c>
    </row>
    <row r="1000" spans="1:22" s="556" customFormat="1" x14ac:dyDescent="0.25">
      <c r="A1000" s="561">
        <v>2</v>
      </c>
      <c r="B1000" s="561">
        <v>1</v>
      </c>
      <c r="C1000" s="561" t="str">
        <f t="shared" si="2425"/>
        <v>穷凶极恶穷凶极恶2</v>
      </c>
      <c r="D1000" s="534" t="s">
        <v>607</v>
      </c>
      <c r="E1000" s="534" t="s">
        <v>607</v>
      </c>
      <c r="F1000" s="120" t="s">
        <v>1935</v>
      </c>
      <c r="G1000" s="120">
        <f>VLOOKUP(E1000,Sheet3!$C:$AP,40,0)*10+IF(A1000=1,0,0)+IF(A1000=2,1,0)+IF(A1000=3,2,0)+IF(A1000=4,3,0)</f>
        <v>100025001</v>
      </c>
      <c r="H1000" s="120">
        <v>1</v>
      </c>
      <c r="I1000" s="120">
        <v>0</v>
      </c>
      <c r="J1000" s="120">
        <v>0</v>
      </c>
      <c r="K1000" s="120"/>
      <c r="L1000" s="120">
        <v>1</v>
      </c>
      <c r="M1000" s="120">
        <v>1</v>
      </c>
      <c r="N1000" s="120" t="str">
        <f t="shared" si="2464"/>
        <v>10002500,1</v>
      </c>
      <c r="O1000" s="120">
        <v>0</v>
      </c>
      <c r="P1000" s="120">
        <v>-1</v>
      </c>
      <c r="Q1000" s="561">
        <v>10002500</v>
      </c>
      <c r="R1000" s="573" t="s">
        <v>1180</v>
      </c>
      <c r="S1000" s="696" t="s">
        <v>574</v>
      </c>
      <c r="T1000" s="588" t="s">
        <v>574</v>
      </c>
      <c r="U1000" s="696"/>
      <c r="V1000" s="696" t="str">
        <f t="shared" si="2462"/>
        <v/>
      </c>
    </row>
    <row r="1001" spans="1:22" s="695" customFormat="1" x14ac:dyDescent="0.25">
      <c r="A1001" s="561">
        <v>1</v>
      </c>
      <c r="B1001" s="561">
        <v>1</v>
      </c>
      <c r="C1001" s="561" t="str">
        <f t="shared" si="2425"/>
        <v>茹毛饮血茹毛饮血1</v>
      </c>
      <c r="D1001" s="534" t="s">
        <v>608</v>
      </c>
      <c r="E1001" s="534" t="s">
        <v>608</v>
      </c>
      <c r="F1001" s="120" t="str">
        <f>F999</f>
        <v>添加BUFF</v>
      </c>
      <c r="G1001" s="120">
        <f>VLOOKUP(E1001,Sheet3!$C:$AP,40,0)*10+IF(A1001=1,0,0)+IF(A1001=2,1,0)+IF(A1001=3,2,0)+IF(A1001=4,3,0)</f>
        <v>100026000</v>
      </c>
      <c r="H1001" s="120">
        <v>2</v>
      </c>
      <c r="I1001" s="120">
        <v>1</v>
      </c>
      <c r="J1001" s="120" t="s">
        <v>1178</v>
      </c>
      <c r="K1001" s="120"/>
      <c r="L1001" s="120">
        <v>1</v>
      </c>
      <c r="M1001" s="120">
        <v>1</v>
      </c>
      <c r="N1001" s="120" t="str">
        <f>Q1001&amp;R1001</f>
        <v>10002600,1</v>
      </c>
      <c r="O1001" s="120">
        <v>0</v>
      </c>
      <c r="P1001" s="120">
        <v>-1</v>
      </c>
      <c r="Q1001" s="561">
        <v>10002600</v>
      </c>
      <c r="R1001" s="750" t="str">
        <f>IF(H1001=2,",1","")</f>
        <v>,1</v>
      </c>
      <c r="S1001" s="700" t="str">
        <f t="shared" ref="S1001" si="2470">IF(AND(H1001=2,I1001=1,J1001="hp",L1001=1,M1001=2),",-1","")</f>
        <v/>
      </c>
      <c r="T1001" s="588" t="str">
        <f>IF(AND(H1001=2,I1001=1,J1001="hp,(hp/最大气血)&lt;=公式变量1",L1001=1,M1001=3),"最大气血*0.2","")</f>
        <v/>
      </c>
      <c r="U1001" s="700" t="b">
        <f>IF(AND(H1001=2,I1001=1,J1001="hp,(hp/气血值)&lt;=属性判断对比值",L1001=1,M1001=3),"气血值*0.3")</f>
        <v>0</v>
      </c>
      <c r="V1001" s="700" t="str">
        <f t="shared" si="2462"/>
        <v/>
      </c>
    </row>
    <row r="1002" spans="1:22" s="556" customFormat="1" x14ac:dyDescent="0.25">
      <c r="A1002" s="561">
        <v>2</v>
      </c>
      <c r="B1002" s="561">
        <v>1</v>
      </c>
      <c r="C1002" s="561" t="str">
        <f t="shared" si="2425"/>
        <v>茹毛饮血茹毛饮血2</v>
      </c>
      <c r="D1002" s="534" t="s">
        <v>608</v>
      </c>
      <c r="E1002" s="534" t="s">
        <v>608</v>
      </c>
      <c r="F1002" s="120" t="str">
        <f t="shared" ref="F1002:F1006" si="2471">F1000</f>
        <v>储值EFF</v>
      </c>
      <c r="G1002" s="120">
        <f>VLOOKUP(E1002,Sheet3!$C:$AP,40,0)*10+IF(A1002=1,0,0)+IF(A1002=2,1,0)+IF(A1002=3,2,0)+IF(A1002=4,3,0)</f>
        <v>100026001</v>
      </c>
      <c r="H1002" s="120">
        <v>1</v>
      </c>
      <c r="I1002" s="120">
        <v>0</v>
      </c>
      <c r="J1002" s="120">
        <v>0</v>
      </c>
      <c r="K1002" s="120"/>
      <c r="L1002" s="120">
        <v>1</v>
      </c>
      <c r="M1002" s="120">
        <v>1</v>
      </c>
      <c r="N1002" s="120" t="str">
        <f t="shared" si="2464"/>
        <v>10002600,1</v>
      </c>
      <c r="O1002" s="120">
        <v>0</v>
      </c>
      <c r="P1002" s="120">
        <v>-1</v>
      </c>
      <c r="Q1002" s="561">
        <v>10002600</v>
      </c>
      <c r="R1002" s="573" t="s">
        <v>1180</v>
      </c>
      <c r="S1002" s="696" t="s">
        <v>574</v>
      </c>
      <c r="T1002" s="588" t="s">
        <v>574</v>
      </c>
      <c r="U1002" s="696"/>
      <c r="V1002" s="696" t="str">
        <f t="shared" si="2462"/>
        <v/>
      </c>
    </row>
    <row r="1003" spans="1:22" s="695" customFormat="1" x14ac:dyDescent="0.25">
      <c r="A1003" s="561">
        <v>1</v>
      </c>
      <c r="B1003" s="561">
        <v>1</v>
      </c>
      <c r="C1003" s="561" t="str">
        <f t="shared" si="2425"/>
        <v>鹰扬虎视鹰扬虎视1</v>
      </c>
      <c r="D1003" s="120" t="s">
        <v>609</v>
      </c>
      <c r="E1003" s="120" t="s">
        <v>609</v>
      </c>
      <c r="F1003" s="120" t="str">
        <f t="shared" si="2471"/>
        <v>添加BUFF</v>
      </c>
      <c r="G1003" s="120">
        <f>VLOOKUP(E1003,Sheet3!$C:$AP,40,0)*10+IF(A1003=1,0,0)+IF(A1003=2,1,0)+IF(A1003=3,2,0)+IF(A1003=4,3,0)</f>
        <v>100027000</v>
      </c>
      <c r="H1003" s="120">
        <v>2</v>
      </c>
      <c r="I1003" s="120">
        <v>1</v>
      </c>
      <c r="J1003" s="120" t="s">
        <v>1178</v>
      </c>
      <c r="K1003" s="120"/>
      <c r="L1003" s="120">
        <v>1</v>
      </c>
      <c r="M1003" s="120">
        <v>1</v>
      </c>
      <c r="N1003" s="120" t="str">
        <f>Q1003&amp;R1003</f>
        <v>10002700,1</v>
      </c>
      <c r="O1003" s="120">
        <v>0</v>
      </c>
      <c r="P1003" s="120">
        <v>-1</v>
      </c>
      <c r="Q1003" s="561">
        <v>10002700</v>
      </c>
      <c r="R1003" s="750" t="str">
        <f>IF(H1003=2,",1","")</f>
        <v>,1</v>
      </c>
      <c r="S1003" s="700" t="str">
        <f t="shared" ref="S1003" si="2472">IF(AND(H1003=2,I1003=1,J1003="hp",L1003=1,M1003=2),",-1","")</f>
        <v/>
      </c>
      <c r="T1003" s="588" t="str">
        <f>IF(AND(H1003=2,I1003=1,J1003="hp,(hp/最大气血)&lt;=公式变量1",L1003=1,M1003=3),"最大气血*0.2","")</f>
        <v/>
      </c>
      <c r="U1003" s="700" t="b">
        <f>IF(AND(H1003=2,I1003=1,J1003="hp,(hp/气血值)&lt;=属性判断对比值",L1003=1,M1003=3),"气血值*0.3")</f>
        <v>0</v>
      </c>
      <c r="V1003" s="700" t="str">
        <f t="shared" si="2462"/>
        <v/>
      </c>
    </row>
    <row r="1004" spans="1:22" s="556" customFormat="1" x14ac:dyDescent="0.25">
      <c r="A1004" s="561">
        <v>2</v>
      </c>
      <c r="B1004" s="561">
        <v>1</v>
      </c>
      <c r="C1004" s="561" t="str">
        <f t="shared" si="2425"/>
        <v>鹰扬虎视鹰扬虎视2</v>
      </c>
      <c r="D1004" s="120" t="s">
        <v>609</v>
      </c>
      <c r="E1004" s="120" t="s">
        <v>609</v>
      </c>
      <c r="F1004" s="120" t="str">
        <f t="shared" si="2471"/>
        <v>储值EFF</v>
      </c>
      <c r="G1004" s="120">
        <f>VLOOKUP(E1004,Sheet3!$C:$AP,40,0)*10+IF(A1004=1,0,0)+IF(A1004=2,1,0)+IF(A1004=3,2,0)+IF(A1004=4,3,0)</f>
        <v>100027001</v>
      </c>
      <c r="H1004" s="120">
        <v>1</v>
      </c>
      <c r="I1004" s="120">
        <v>0</v>
      </c>
      <c r="J1004" s="120">
        <v>0</v>
      </c>
      <c r="K1004" s="120"/>
      <c r="L1004" s="120">
        <v>1</v>
      </c>
      <c r="M1004" s="120">
        <v>1</v>
      </c>
      <c r="N1004" s="120" t="str">
        <f t="shared" si="2464"/>
        <v>10002700,1</v>
      </c>
      <c r="O1004" s="120">
        <v>0</v>
      </c>
      <c r="P1004" s="120">
        <v>-1</v>
      </c>
      <c r="Q1004" s="561">
        <v>10002700</v>
      </c>
      <c r="R1004" s="573" t="s">
        <v>1180</v>
      </c>
      <c r="S1004" s="696" t="s">
        <v>574</v>
      </c>
      <c r="T1004" s="588" t="s">
        <v>574</v>
      </c>
      <c r="U1004" s="696"/>
      <c r="V1004" s="696" t="str">
        <f t="shared" si="2462"/>
        <v/>
      </c>
    </row>
    <row r="1005" spans="1:22" s="695" customFormat="1" x14ac:dyDescent="0.25">
      <c r="A1005" s="561">
        <v>1</v>
      </c>
      <c r="B1005" s="561">
        <v>1</v>
      </c>
      <c r="C1005" s="561" t="str">
        <f t="shared" si="2425"/>
        <v>隐月隐月1</v>
      </c>
      <c r="D1005" s="120" t="s">
        <v>610</v>
      </c>
      <c r="E1005" s="120" t="s">
        <v>610</v>
      </c>
      <c r="F1005" s="120" t="str">
        <f t="shared" si="2471"/>
        <v>添加BUFF</v>
      </c>
      <c r="G1005" s="120">
        <f>VLOOKUP(E1005,Sheet3!$C:$AP,40,0)*10+IF(A1005=1,0,0)+IF(A1005=2,1,0)+IF(A1005=3,2,0)+IF(A1005=4,3,0)</f>
        <v>100028000</v>
      </c>
      <c r="H1005" s="120">
        <v>2</v>
      </c>
      <c r="I1005" s="120">
        <v>1</v>
      </c>
      <c r="J1005" s="120" t="s">
        <v>1178</v>
      </c>
      <c r="K1005" s="120"/>
      <c r="L1005" s="120">
        <v>1</v>
      </c>
      <c r="M1005" s="120">
        <v>1</v>
      </c>
      <c r="N1005" s="120" t="str">
        <f>Q1005&amp;R1005</f>
        <v>10002800,1</v>
      </c>
      <c r="O1005" s="120">
        <v>0</v>
      </c>
      <c r="P1005" s="120">
        <v>-1</v>
      </c>
      <c r="Q1005" s="561">
        <v>10002800</v>
      </c>
      <c r="R1005" s="750" t="str">
        <f>IF(H1005=2,",1","")</f>
        <v>,1</v>
      </c>
      <c r="S1005" s="700" t="str">
        <f t="shared" ref="S1005" si="2473">IF(AND(H1005=2,I1005=1,J1005="hp",L1005=1,M1005=2),",-1","")</f>
        <v/>
      </c>
      <c r="T1005" s="588" t="str">
        <f>IF(AND(H1005=2,I1005=1,J1005="hp,(hp/最大气血)&lt;=公式变量1",L1005=1,M1005=3),"最大气血*0.2","")</f>
        <v/>
      </c>
      <c r="U1005" s="700" t="b">
        <f>IF(AND(H1005=2,I1005=1,J1005="hp,(hp/气血值)&lt;=属性判断对比值",L1005=1,M1005=3),"气血值*0.3")</f>
        <v>0</v>
      </c>
      <c r="V1005" s="700" t="str">
        <f t="shared" si="2462"/>
        <v/>
      </c>
    </row>
    <row r="1006" spans="1:22" s="556" customFormat="1" x14ac:dyDescent="0.25">
      <c r="A1006" s="561">
        <v>2</v>
      </c>
      <c r="B1006" s="561">
        <v>1</v>
      </c>
      <c r="C1006" s="561" t="str">
        <f t="shared" si="2425"/>
        <v>隐月隐月2</v>
      </c>
      <c r="D1006" s="120" t="s">
        <v>610</v>
      </c>
      <c r="E1006" s="120" t="s">
        <v>610</v>
      </c>
      <c r="F1006" s="120" t="str">
        <f t="shared" si="2471"/>
        <v>储值EFF</v>
      </c>
      <c r="G1006" s="120">
        <f>VLOOKUP(E1006,Sheet3!$C:$AP,40,0)*10+IF(A1006=1,0,0)+IF(A1006=2,1,0)+IF(A1006=3,2,0)+IF(A1006=4,3,0)</f>
        <v>100028001</v>
      </c>
      <c r="H1006" s="120">
        <v>1</v>
      </c>
      <c r="I1006" s="120">
        <v>0</v>
      </c>
      <c r="J1006" s="120">
        <v>0</v>
      </c>
      <c r="K1006" s="120"/>
      <c r="L1006" s="120">
        <v>1</v>
      </c>
      <c r="M1006" s="120">
        <v>1</v>
      </c>
      <c r="N1006" s="120" t="str">
        <f t="shared" si="2464"/>
        <v>10002800,1</v>
      </c>
      <c r="O1006" s="120">
        <v>0</v>
      </c>
      <c r="P1006" s="120">
        <v>-1</v>
      </c>
      <c r="Q1006" s="561">
        <v>10002800</v>
      </c>
      <c r="R1006" s="573" t="s">
        <v>1180</v>
      </c>
      <c r="S1006" s="696" t="s">
        <v>574</v>
      </c>
      <c r="T1006" s="588" t="s">
        <v>574</v>
      </c>
      <c r="U1006" s="696"/>
      <c r="V1006" s="696" t="str">
        <f t="shared" si="2462"/>
        <v/>
      </c>
    </row>
    <row r="1007" spans="1:22" x14ac:dyDescent="0.25">
      <c r="D1007" s="746">
        <v>80202040</v>
      </c>
      <c r="E1007" s="747" t="s">
        <v>611</v>
      </c>
      <c r="F1007" s="36" t="s">
        <v>612</v>
      </c>
      <c r="G1007" s="746">
        <v>802020400</v>
      </c>
      <c r="H1007" s="70">
        <v>9</v>
      </c>
      <c r="I1007" s="70">
        <v>1</v>
      </c>
      <c r="J1007" s="70">
        <v>12</v>
      </c>
      <c r="K1007" s="70"/>
      <c r="L1007" s="70">
        <v>1</v>
      </c>
      <c r="M1007" s="70">
        <v>1</v>
      </c>
      <c r="N1007" s="37" t="s">
        <v>1937</v>
      </c>
      <c r="O1007" s="70">
        <v>0</v>
      </c>
      <c r="P1007" s="70">
        <v>-1</v>
      </c>
    </row>
    <row r="1008" spans="1:22" x14ac:dyDescent="0.25">
      <c r="D1008" s="36">
        <v>8020301</v>
      </c>
      <c r="E1008" s="747" t="s">
        <v>614</v>
      </c>
      <c r="F1008" s="36" t="s">
        <v>615</v>
      </c>
      <c r="G1008" s="746">
        <v>802030100</v>
      </c>
      <c r="H1008" s="70">
        <v>1</v>
      </c>
      <c r="I1008" s="70">
        <v>0</v>
      </c>
      <c r="J1008" s="70">
        <v>0</v>
      </c>
      <c r="K1008" s="70"/>
      <c r="L1008" s="70">
        <v>1</v>
      </c>
      <c r="M1008" s="70">
        <v>1</v>
      </c>
      <c r="N1008" s="37" t="s">
        <v>1938</v>
      </c>
      <c r="O1008" s="70">
        <v>0</v>
      </c>
      <c r="P1008" s="70">
        <v>-1</v>
      </c>
    </row>
    <row r="1009" spans="4:16" x14ac:dyDescent="0.25">
      <c r="D1009" s="36">
        <v>8020302</v>
      </c>
      <c r="E1009" s="747" t="s">
        <v>616</v>
      </c>
      <c r="F1009" s="36" t="s">
        <v>617</v>
      </c>
      <c r="G1009" s="748">
        <v>802030200</v>
      </c>
      <c r="H1009" s="70">
        <v>1</v>
      </c>
      <c r="I1009" s="70">
        <v>0</v>
      </c>
      <c r="J1009" s="70">
        <v>0</v>
      </c>
      <c r="K1009" s="70"/>
      <c r="L1009" s="70">
        <v>1</v>
      </c>
      <c r="M1009" s="70">
        <v>1</v>
      </c>
      <c r="N1009" s="37" t="s">
        <v>1939</v>
      </c>
      <c r="O1009" s="70">
        <v>0</v>
      </c>
      <c r="P1009" s="70">
        <v>-1</v>
      </c>
    </row>
    <row r="1010" spans="4:16" x14ac:dyDescent="0.25">
      <c r="D1010" s="36">
        <v>8020303</v>
      </c>
      <c r="E1010" s="747" t="s">
        <v>618</v>
      </c>
      <c r="F1010" s="36" t="s">
        <v>619</v>
      </c>
      <c r="G1010" s="748">
        <v>802030300</v>
      </c>
      <c r="H1010" s="665">
        <v>8</v>
      </c>
      <c r="I1010" s="70">
        <v>1</v>
      </c>
      <c r="J1010" s="70">
        <v>1020303</v>
      </c>
      <c r="K1010" s="70"/>
      <c r="L1010" s="70">
        <v>1</v>
      </c>
      <c r="M1010" s="70">
        <v>1</v>
      </c>
      <c r="N1010" s="37" t="s">
        <v>1940</v>
      </c>
      <c r="O1010" s="70">
        <v>0</v>
      </c>
      <c r="P1010" s="70">
        <v>-1</v>
      </c>
    </row>
    <row r="1011" spans="4:16" x14ac:dyDescent="0.25">
      <c r="D1011" s="36">
        <v>8020304</v>
      </c>
      <c r="E1011" s="747" t="s">
        <v>620</v>
      </c>
      <c r="F1011" s="36" t="s">
        <v>621</v>
      </c>
      <c r="G1011" s="748">
        <v>802030400</v>
      </c>
      <c r="H1011" s="665">
        <v>8</v>
      </c>
      <c r="I1011" s="70">
        <v>1</v>
      </c>
      <c r="J1011" s="70">
        <v>1020305</v>
      </c>
      <c r="K1011" s="70"/>
      <c r="L1011" s="70">
        <v>1</v>
      </c>
      <c r="M1011" s="70">
        <v>1</v>
      </c>
      <c r="N1011" s="37" t="s">
        <v>1941</v>
      </c>
      <c r="O1011" s="70">
        <v>0</v>
      </c>
      <c r="P1011" s="70">
        <v>-1</v>
      </c>
    </row>
    <row r="1012" spans="4:16" x14ac:dyDescent="0.25">
      <c r="D1012" s="36">
        <v>8020401</v>
      </c>
      <c r="E1012" s="747" t="s">
        <v>622</v>
      </c>
      <c r="F1012" s="36" t="s">
        <v>623</v>
      </c>
      <c r="G1012" s="748">
        <v>802040100</v>
      </c>
      <c r="H1012" s="70">
        <v>1</v>
      </c>
      <c r="I1012" s="70">
        <v>0</v>
      </c>
      <c r="J1012" s="70">
        <v>0</v>
      </c>
      <c r="K1012" s="70"/>
      <c r="L1012" s="70">
        <v>1</v>
      </c>
      <c r="M1012" s="70">
        <v>1</v>
      </c>
      <c r="N1012" s="37" t="s">
        <v>1942</v>
      </c>
      <c r="O1012" s="70">
        <v>0</v>
      </c>
      <c r="P1012" s="70">
        <v>-1</v>
      </c>
    </row>
    <row r="1013" spans="4:16" x14ac:dyDescent="0.25">
      <c r="D1013" s="36">
        <v>8020402</v>
      </c>
      <c r="E1013" s="747" t="s">
        <v>624</v>
      </c>
      <c r="F1013" s="36" t="s">
        <v>625</v>
      </c>
      <c r="G1013" s="748">
        <v>802040200</v>
      </c>
      <c r="H1013" s="70">
        <v>1</v>
      </c>
      <c r="I1013" s="70">
        <v>0</v>
      </c>
      <c r="J1013" s="70">
        <v>0</v>
      </c>
      <c r="K1013" s="70"/>
      <c r="L1013" s="70">
        <v>1</v>
      </c>
      <c r="M1013" s="70">
        <v>1</v>
      </c>
      <c r="N1013" s="37" t="s">
        <v>1943</v>
      </c>
      <c r="O1013" s="70">
        <v>0</v>
      </c>
      <c r="P1013" s="70">
        <v>-1</v>
      </c>
    </row>
    <row r="1014" spans="4:16" x14ac:dyDescent="0.25">
      <c r="D1014" s="36">
        <v>8020403</v>
      </c>
      <c r="E1014" s="747" t="s">
        <v>626</v>
      </c>
      <c r="F1014" s="36" t="s">
        <v>627</v>
      </c>
      <c r="G1014" s="748">
        <v>802040300</v>
      </c>
      <c r="H1014" s="70">
        <v>1</v>
      </c>
      <c r="I1014" s="70">
        <v>0</v>
      </c>
      <c r="J1014" s="70">
        <v>0</v>
      </c>
      <c r="K1014" s="70"/>
      <c r="L1014" s="70">
        <v>1</v>
      </c>
      <c r="M1014" s="70">
        <v>1</v>
      </c>
      <c r="N1014" s="37" t="s">
        <v>1944</v>
      </c>
      <c r="O1014" s="70">
        <v>0</v>
      </c>
      <c r="P1014" s="70">
        <v>-1</v>
      </c>
    </row>
    <row r="1015" spans="4:16" x14ac:dyDescent="0.25">
      <c r="D1015" s="36">
        <v>8020404</v>
      </c>
      <c r="E1015" s="747" t="s">
        <v>628</v>
      </c>
      <c r="F1015" s="36" t="s">
        <v>629</v>
      </c>
      <c r="G1015" s="748">
        <v>802040400</v>
      </c>
      <c r="H1015" s="70">
        <v>1</v>
      </c>
      <c r="I1015" s="70">
        <v>0</v>
      </c>
      <c r="J1015" s="70">
        <v>0</v>
      </c>
      <c r="K1015" s="70"/>
      <c r="L1015" s="70">
        <v>1</v>
      </c>
      <c r="M1015" s="70">
        <v>1</v>
      </c>
      <c r="N1015" s="37" t="s">
        <v>1945</v>
      </c>
      <c r="O1015" s="70">
        <v>0</v>
      </c>
      <c r="P1015" s="70">
        <v>-1</v>
      </c>
    </row>
    <row r="1016" spans="4:16" x14ac:dyDescent="0.25">
      <c r="D1016" s="36">
        <v>8010302</v>
      </c>
      <c r="E1016" s="37" t="s">
        <v>630</v>
      </c>
      <c r="F1016" s="36" t="s">
        <v>631</v>
      </c>
      <c r="G1016" s="748">
        <v>801030200</v>
      </c>
      <c r="H1016" s="70">
        <v>1</v>
      </c>
      <c r="I1016" s="70">
        <v>0</v>
      </c>
      <c r="J1016" s="70">
        <v>0</v>
      </c>
      <c r="K1016" s="70"/>
      <c r="L1016" s="70">
        <v>1</v>
      </c>
      <c r="M1016" s="70">
        <v>1</v>
      </c>
      <c r="N1016" s="37" t="s">
        <v>1946</v>
      </c>
      <c r="O1016" s="70">
        <v>0</v>
      </c>
      <c r="P1016" s="70">
        <v>-1</v>
      </c>
    </row>
    <row r="1017" spans="4:16" x14ac:dyDescent="0.25">
      <c r="D1017" s="36">
        <v>8010303</v>
      </c>
      <c r="E1017" s="37" t="s">
        <v>632</v>
      </c>
      <c r="F1017" s="36" t="s">
        <v>633</v>
      </c>
      <c r="G1017" s="748">
        <v>801030300</v>
      </c>
      <c r="H1017" s="70">
        <v>1</v>
      </c>
      <c r="I1017" s="70">
        <v>0</v>
      </c>
      <c r="J1017" s="70">
        <v>0</v>
      </c>
      <c r="K1017" s="70"/>
      <c r="L1017" s="70">
        <v>1</v>
      </c>
      <c r="M1017" s="70">
        <v>1</v>
      </c>
      <c r="N1017" s="37" t="s">
        <v>1947</v>
      </c>
      <c r="O1017" s="70">
        <v>0</v>
      </c>
      <c r="P1017" s="70">
        <v>-1</v>
      </c>
    </row>
    <row r="1018" spans="4:16" x14ac:dyDescent="0.25">
      <c r="D1018" s="36">
        <v>8010304</v>
      </c>
      <c r="E1018" s="37" t="s">
        <v>634</v>
      </c>
      <c r="F1018" s="36" t="s">
        <v>635</v>
      </c>
      <c r="G1018" s="748">
        <v>801030400</v>
      </c>
      <c r="H1018" s="70">
        <v>1</v>
      </c>
      <c r="I1018" s="70">
        <v>0</v>
      </c>
      <c r="J1018" s="70">
        <v>0</v>
      </c>
      <c r="K1018" s="70"/>
      <c r="L1018" s="70">
        <v>1</v>
      </c>
      <c r="M1018" s="70">
        <v>1</v>
      </c>
      <c r="N1018" s="37" t="s">
        <v>1948</v>
      </c>
      <c r="O1018" s="70">
        <v>0</v>
      </c>
      <c r="P1018" s="70">
        <v>-1</v>
      </c>
    </row>
    <row r="1019" spans="4:16" x14ac:dyDescent="0.25">
      <c r="D1019" s="36">
        <v>8010201</v>
      </c>
      <c r="E1019" s="37" t="s">
        <v>636</v>
      </c>
      <c r="F1019" s="36" t="s">
        <v>637</v>
      </c>
      <c r="G1019" s="748">
        <v>801020100</v>
      </c>
      <c r="H1019" s="70">
        <v>1</v>
      </c>
      <c r="I1019" s="70">
        <v>0</v>
      </c>
      <c r="J1019" s="70">
        <v>0</v>
      </c>
      <c r="K1019" s="70"/>
      <c r="L1019" s="70">
        <v>1</v>
      </c>
      <c r="M1019" s="70">
        <v>1</v>
      </c>
      <c r="N1019" s="37" t="s">
        <v>1949</v>
      </c>
      <c r="O1019" s="70">
        <v>0</v>
      </c>
      <c r="P1019" s="70">
        <v>-1</v>
      </c>
    </row>
    <row r="1020" spans="4:16" x14ac:dyDescent="0.25">
      <c r="D1020" s="36">
        <v>8010202</v>
      </c>
      <c r="E1020" s="37" t="s">
        <v>638</v>
      </c>
      <c r="F1020" s="36" t="s">
        <v>639</v>
      </c>
      <c r="G1020" s="748">
        <v>801020200</v>
      </c>
      <c r="H1020" s="70">
        <v>1</v>
      </c>
      <c r="I1020" s="70">
        <v>0</v>
      </c>
      <c r="J1020" s="70">
        <v>0</v>
      </c>
      <c r="K1020" s="70"/>
      <c r="L1020" s="70">
        <v>1</v>
      </c>
      <c r="M1020" s="70">
        <v>1</v>
      </c>
      <c r="N1020" s="37" t="s">
        <v>1950</v>
      </c>
      <c r="O1020" s="70">
        <v>0</v>
      </c>
      <c r="P1020" s="70">
        <v>-1</v>
      </c>
    </row>
    <row r="1021" spans="4:16" x14ac:dyDescent="0.25">
      <c r="D1021" s="36">
        <v>8010203</v>
      </c>
      <c r="E1021" s="37" t="s">
        <v>640</v>
      </c>
      <c r="F1021" s="36" t="s">
        <v>641</v>
      </c>
      <c r="G1021" s="748">
        <v>801020300</v>
      </c>
      <c r="H1021" s="70">
        <v>1</v>
      </c>
      <c r="I1021" s="70">
        <v>0</v>
      </c>
      <c r="J1021" s="70">
        <v>0</v>
      </c>
      <c r="K1021" s="70"/>
      <c r="L1021" s="70">
        <v>1</v>
      </c>
      <c r="M1021" s="70">
        <v>1</v>
      </c>
      <c r="N1021" s="37" t="s">
        <v>1951</v>
      </c>
      <c r="O1021" s="70">
        <v>0</v>
      </c>
      <c r="P1021" s="70">
        <v>-1</v>
      </c>
    </row>
    <row r="1022" spans="4:16" x14ac:dyDescent="0.25">
      <c r="D1022" s="36">
        <v>8010204</v>
      </c>
      <c r="E1022" s="37" t="s">
        <v>642</v>
      </c>
      <c r="F1022" s="36" t="s">
        <v>643</v>
      </c>
      <c r="G1022" s="748">
        <v>801020400</v>
      </c>
      <c r="H1022" s="70">
        <v>1</v>
      </c>
      <c r="I1022" s="70">
        <v>0</v>
      </c>
      <c r="J1022" s="70">
        <v>0</v>
      </c>
      <c r="K1022" s="70"/>
      <c r="L1022" s="70">
        <v>1</v>
      </c>
      <c r="M1022" s="70">
        <v>1</v>
      </c>
      <c r="N1022" s="37" t="s">
        <v>1952</v>
      </c>
      <c r="O1022" s="70">
        <v>0</v>
      </c>
      <c r="P1022" s="70">
        <v>-1</v>
      </c>
    </row>
    <row r="1023" spans="4:16" x14ac:dyDescent="0.25">
      <c r="D1023" s="36">
        <v>8020501</v>
      </c>
      <c r="E1023" s="37" t="s">
        <v>644</v>
      </c>
      <c r="F1023" s="749" t="s">
        <v>645</v>
      </c>
      <c r="G1023" s="748">
        <v>802050100</v>
      </c>
      <c r="H1023" s="70">
        <v>1</v>
      </c>
      <c r="I1023" s="70">
        <v>0</v>
      </c>
      <c r="J1023" s="70">
        <v>0</v>
      </c>
      <c r="K1023" s="70"/>
      <c r="L1023" s="70">
        <v>1</v>
      </c>
      <c r="M1023" s="70">
        <v>1</v>
      </c>
      <c r="N1023" s="37" t="s">
        <v>1953</v>
      </c>
      <c r="O1023" s="70">
        <v>0</v>
      </c>
      <c r="P1023" s="70">
        <v>-1</v>
      </c>
    </row>
    <row r="1024" spans="4:16" x14ac:dyDescent="0.25">
      <c r="D1024" s="36">
        <v>8020502</v>
      </c>
      <c r="E1024" s="37" t="s">
        <v>646</v>
      </c>
      <c r="F1024" s="749" t="s">
        <v>647</v>
      </c>
      <c r="G1024" s="748">
        <v>802050200</v>
      </c>
      <c r="H1024" s="70">
        <v>1</v>
      </c>
      <c r="I1024" s="70">
        <v>0</v>
      </c>
      <c r="J1024" s="70">
        <v>0</v>
      </c>
      <c r="K1024" s="70"/>
      <c r="L1024" s="70">
        <v>1</v>
      </c>
      <c r="M1024" s="70">
        <v>1</v>
      </c>
      <c r="N1024" s="37" t="s">
        <v>1954</v>
      </c>
      <c r="O1024" s="70">
        <v>0</v>
      </c>
      <c r="P1024" s="70">
        <v>-1</v>
      </c>
    </row>
    <row r="1025" spans="4:16" x14ac:dyDescent="0.25">
      <c r="D1025" s="36">
        <v>8020503</v>
      </c>
      <c r="E1025" s="37" t="s">
        <v>648</v>
      </c>
      <c r="F1025" s="749" t="s">
        <v>649</v>
      </c>
      <c r="G1025" s="748">
        <v>802050300</v>
      </c>
      <c r="H1025" s="70">
        <v>1</v>
      </c>
      <c r="I1025" s="70">
        <v>0</v>
      </c>
      <c r="J1025" s="70">
        <v>0</v>
      </c>
      <c r="K1025" s="70"/>
      <c r="L1025" s="70">
        <v>1</v>
      </c>
      <c r="M1025" s="70">
        <v>1</v>
      </c>
      <c r="N1025" s="37" t="s">
        <v>1955</v>
      </c>
      <c r="O1025" s="70">
        <v>0</v>
      </c>
      <c r="P1025" s="70">
        <v>-1</v>
      </c>
    </row>
    <row r="1026" spans="4:16" x14ac:dyDescent="0.25">
      <c r="D1026" s="36">
        <v>8020504</v>
      </c>
      <c r="E1026" s="37" t="s">
        <v>650</v>
      </c>
      <c r="F1026" s="749" t="s">
        <v>651</v>
      </c>
      <c r="G1026" s="748">
        <v>802050400</v>
      </c>
      <c r="H1026" s="70">
        <v>1</v>
      </c>
      <c r="I1026" s="70">
        <v>0</v>
      </c>
      <c r="J1026" s="70">
        <v>0</v>
      </c>
      <c r="K1026" s="70"/>
      <c r="L1026" s="70">
        <v>1</v>
      </c>
      <c r="M1026" s="70">
        <v>1</v>
      </c>
      <c r="N1026" s="37" t="s">
        <v>1956</v>
      </c>
      <c r="O1026" s="70">
        <v>0</v>
      </c>
      <c r="P1026" s="70">
        <v>-1</v>
      </c>
    </row>
    <row r="1027" spans="4:16" x14ac:dyDescent="0.25">
      <c r="D1027" s="36">
        <v>8020505</v>
      </c>
      <c r="E1027" s="37" t="s">
        <v>652</v>
      </c>
      <c r="F1027" s="749" t="s">
        <v>653</v>
      </c>
      <c r="G1027" s="748">
        <v>802050500</v>
      </c>
      <c r="H1027" s="70">
        <v>1</v>
      </c>
      <c r="I1027" s="70">
        <v>0</v>
      </c>
      <c r="J1027" s="70">
        <v>0</v>
      </c>
      <c r="K1027" s="70"/>
      <c r="L1027" s="70">
        <v>1</v>
      </c>
      <c r="M1027" s="70">
        <v>1</v>
      </c>
      <c r="N1027" s="37" t="s">
        <v>1957</v>
      </c>
      <c r="O1027" s="70">
        <v>0</v>
      </c>
      <c r="P1027" s="70">
        <v>-1</v>
      </c>
    </row>
    <row r="1028" spans="4:16" x14ac:dyDescent="0.25">
      <c r="D1028" s="36">
        <v>8020506</v>
      </c>
      <c r="E1028" s="37" t="s">
        <v>1958</v>
      </c>
      <c r="F1028" s="749" t="s">
        <v>1959</v>
      </c>
      <c r="G1028" s="748">
        <v>802050600</v>
      </c>
      <c r="H1028" s="70">
        <v>8</v>
      </c>
      <c r="I1028" s="70">
        <v>1</v>
      </c>
      <c r="J1028" s="70">
        <v>1020601</v>
      </c>
      <c r="K1028" s="70"/>
      <c r="L1028" s="70">
        <v>1</v>
      </c>
      <c r="M1028" s="70">
        <v>1</v>
      </c>
      <c r="N1028" s="37" t="s">
        <v>1960</v>
      </c>
      <c r="O1028" s="70">
        <v>0</v>
      </c>
      <c r="P1028" s="70">
        <v>-1</v>
      </c>
    </row>
    <row r="1029" spans="4:16" x14ac:dyDescent="0.25">
      <c r="D1029" s="36">
        <v>8010101</v>
      </c>
      <c r="E1029" s="37" t="s">
        <v>656</v>
      </c>
      <c r="F1029" s="37" t="s">
        <v>1961</v>
      </c>
      <c r="G1029" s="748">
        <v>801010100</v>
      </c>
      <c r="H1029" s="70">
        <v>8</v>
      </c>
      <c r="I1029" s="70">
        <v>1</v>
      </c>
      <c r="J1029" s="704" t="s">
        <v>1524</v>
      </c>
      <c r="K1029" s="70"/>
      <c r="L1029" s="70">
        <v>1</v>
      </c>
      <c r="M1029" s="70">
        <v>1</v>
      </c>
      <c r="N1029" s="37" t="s">
        <v>1962</v>
      </c>
      <c r="O1029" s="70">
        <v>0</v>
      </c>
      <c r="P1029" s="70">
        <v>-1</v>
      </c>
    </row>
    <row r="1030" spans="4:16" x14ac:dyDescent="0.25">
      <c r="D1030" s="36">
        <v>8010101</v>
      </c>
      <c r="E1030" s="37" t="s">
        <v>656</v>
      </c>
      <c r="F1030" s="37" t="s">
        <v>1961</v>
      </c>
      <c r="G1030" s="748">
        <v>801010101</v>
      </c>
      <c r="H1030" s="70">
        <v>8</v>
      </c>
      <c r="I1030" s="70">
        <v>1</v>
      </c>
      <c r="J1030" s="704" t="s">
        <v>1963</v>
      </c>
      <c r="K1030" s="70"/>
      <c r="L1030" s="70">
        <v>1</v>
      </c>
      <c r="M1030" s="70">
        <v>1</v>
      </c>
      <c r="N1030" s="37" t="s">
        <v>1964</v>
      </c>
      <c r="O1030" s="70">
        <v>0</v>
      </c>
      <c r="P1030" s="70">
        <v>-1</v>
      </c>
    </row>
    <row r="1031" spans="4:16" x14ac:dyDescent="0.25">
      <c r="D1031" s="36">
        <v>8010102</v>
      </c>
      <c r="E1031" s="37" t="s">
        <v>659</v>
      </c>
      <c r="F1031" s="37" t="s">
        <v>660</v>
      </c>
      <c r="G1031" s="748">
        <v>801010200</v>
      </c>
      <c r="H1031" s="70">
        <v>1</v>
      </c>
      <c r="I1031" s="70">
        <v>0</v>
      </c>
      <c r="J1031" s="70">
        <v>0</v>
      </c>
      <c r="K1031" s="70"/>
      <c r="L1031" s="70">
        <v>1</v>
      </c>
      <c r="M1031" s="70">
        <v>1</v>
      </c>
      <c r="N1031" s="37" t="s">
        <v>1965</v>
      </c>
      <c r="O1031" s="70">
        <v>0</v>
      </c>
      <c r="P1031" s="70">
        <v>-1</v>
      </c>
    </row>
    <row r="1032" spans="4:16" x14ac:dyDescent="0.25">
      <c r="D1032" s="36">
        <v>8010103</v>
      </c>
      <c r="E1032" s="37" t="s">
        <v>661</v>
      </c>
      <c r="F1032" s="37" t="s">
        <v>662</v>
      </c>
      <c r="G1032" s="748">
        <v>801010300</v>
      </c>
      <c r="H1032" s="70">
        <v>1</v>
      </c>
      <c r="I1032" s="70">
        <v>0</v>
      </c>
      <c r="J1032" s="70">
        <v>0</v>
      </c>
      <c r="K1032" s="70"/>
      <c r="L1032" s="70">
        <v>1</v>
      </c>
      <c r="M1032" s="70">
        <v>1</v>
      </c>
      <c r="N1032" s="37" t="s">
        <v>1966</v>
      </c>
      <c r="O1032" s="70">
        <v>0</v>
      </c>
      <c r="P1032" s="70">
        <v>-1</v>
      </c>
    </row>
    <row r="1033" spans="4:16" x14ac:dyDescent="0.25">
      <c r="D1033" s="65">
        <v>8100101</v>
      </c>
      <c r="E1033" s="670" t="s">
        <v>663</v>
      </c>
      <c r="F1033" s="670" t="s">
        <v>664</v>
      </c>
      <c r="G1033" s="748">
        <v>810010100</v>
      </c>
      <c r="H1033" s="70">
        <v>1</v>
      </c>
      <c r="I1033" s="70">
        <v>0</v>
      </c>
      <c r="J1033" s="70">
        <v>0</v>
      </c>
      <c r="K1033" s="70"/>
      <c r="L1033" s="70">
        <v>1</v>
      </c>
      <c r="M1033" s="70">
        <v>1</v>
      </c>
      <c r="N1033" s="37" t="s">
        <v>1967</v>
      </c>
      <c r="O1033" s="70">
        <v>0</v>
      </c>
      <c r="P1033" s="70">
        <v>-1</v>
      </c>
    </row>
    <row r="1034" spans="4:16" x14ac:dyDescent="0.25">
      <c r="D1034" s="65">
        <v>8100102</v>
      </c>
      <c r="E1034" s="670" t="s">
        <v>665</v>
      </c>
      <c r="F1034" s="670" t="s">
        <v>1968</v>
      </c>
      <c r="G1034" s="748">
        <v>810010200</v>
      </c>
      <c r="H1034" s="70">
        <v>8</v>
      </c>
      <c r="I1034" s="70">
        <v>1</v>
      </c>
      <c r="J1034" s="70">
        <v>1100105</v>
      </c>
      <c r="K1034" s="70"/>
      <c r="L1034" s="70">
        <v>1</v>
      </c>
      <c r="M1034" s="70">
        <v>1</v>
      </c>
      <c r="N1034" s="37" t="s">
        <v>1969</v>
      </c>
      <c r="O1034" s="70">
        <v>0</v>
      </c>
      <c r="P1034" s="70">
        <v>-1</v>
      </c>
    </row>
    <row r="1035" spans="4:16" x14ac:dyDescent="0.25">
      <c r="D1035" s="65">
        <v>8100103</v>
      </c>
      <c r="E1035" s="670" t="s">
        <v>667</v>
      </c>
      <c r="F1035" s="670" t="s">
        <v>668</v>
      </c>
      <c r="G1035" s="748">
        <v>810010300</v>
      </c>
      <c r="H1035" s="70">
        <v>1</v>
      </c>
      <c r="I1035" s="70">
        <v>0</v>
      </c>
      <c r="J1035" s="70">
        <v>0</v>
      </c>
      <c r="K1035" s="70"/>
      <c r="L1035" s="70">
        <v>1</v>
      </c>
      <c r="M1035" s="70">
        <v>1</v>
      </c>
      <c r="N1035" s="37" t="s">
        <v>1970</v>
      </c>
      <c r="O1035" s="70">
        <v>0</v>
      </c>
      <c r="P1035" s="70">
        <v>-1</v>
      </c>
    </row>
    <row r="1036" spans="4:16" x14ac:dyDescent="0.25">
      <c r="D1036" s="65">
        <v>8100104</v>
      </c>
      <c r="E1036" s="670" t="s">
        <v>669</v>
      </c>
      <c r="F1036" s="670" t="s">
        <v>670</v>
      </c>
      <c r="G1036" s="748">
        <v>810010400</v>
      </c>
      <c r="H1036" s="70">
        <v>1</v>
      </c>
      <c r="I1036" s="70">
        <v>0</v>
      </c>
      <c r="J1036" s="70">
        <v>0</v>
      </c>
      <c r="K1036" s="70"/>
      <c r="L1036" s="70">
        <v>1</v>
      </c>
      <c r="M1036" s="70">
        <v>1</v>
      </c>
      <c r="N1036" s="37" t="s">
        <v>1971</v>
      </c>
      <c r="O1036" s="70">
        <v>0</v>
      </c>
      <c r="P1036" s="70">
        <v>-1</v>
      </c>
    </row>
    <row r="1037" spans="4:16" x14ac:dyDescent="0.25">
      <c r="D1037" s="36">
        <v>8040202</v>
      </c>
      <c r="E1037" s="37" t="s">
        <v>671</v>
      </c>
      <c r="F1037" s="749" t="s">
        <v>672</v>
      </c>
      <c r="G1037" s="748">
        <v>804020200</v>
      </c>
      <c r="H1037" s="70">
        <v>1</v>
      </c>
      <c r="I1037" s="70">
        <v>0</v>
      </c>
      <c r="J1037" s="70">
        <v>0</v>
      </c>
      <c r="K1037" s="70"/>
      <c r="L1037" s="70">
        <v>1</v>
      </c>
      <c r="M1037" s="70">
        <v>1</v>
      </c>
      <c r="N1037" s="37" t="s">
        <v>1972</v>
      </c>
      <c r="O1037" s="70">
        <v>0</v>
      </c>
      <c r="P1037" s="70">
        <v>-1</v>
      </c>
    </row>
    <row r="1038" spans="4:16" x14ac:dyDescent="0.25">
      <c r="D1038" s="36">
        <v>8040203</v>
      </c>
      <c r="E1038" s="37" t="s">
        <v>673</v>
      </c>
      <c r="F1038" s="749" t="s">
        <v>674</v>
      </c>
      <c r="G1038" s="748">
        <v>804020300</v>
      </c>
      <c r="H1038" s="70">
        <v>1</v>
      </c>
      <c r="I1038" s="70">
        <v>0</v>
      </c>
      <c r="J1038" s="70">
        <v>0</v>
      </c>
      <c r="K1038" s="70"/>
      <c r="L1038" s="70">
        <v>1</v>
      </c>
      <c r="M1038" s="70">
        <v>1</v>
      </c>
      <c r="N1038" s="37" t="s">
        <v>1973</v>
      </c>
      <c r="O1038" s="70">
        <v>0</v>
      </c>
      <c r="P1038" s="70">
        <v>-1</v>
      </c>
    </row>
    <row r="1039" spans="4:16" x14ac:dyDescent="0.25">
      <c r="D1039" s="36">
        <v>8040301</v>
      </c>
      <c r="E1039" s="749" t="s">
        <v>675</v>
      </c>
      <c r="F1039" s="749" t="s">
        <v>676</v>
      </c>
      <c r="G1039" s="748">
        <v>804030100</v>
      </c>
      <c r="H1039" s="70">
        <v>1</v>
      </c>
      <c r="I1039" s="70">
        <v>0</v>
      </c>
      <c r="J1039" s="70">
        <v>0</v>
      </c>
      <c r="K1039" s="70"/>
      <c r="L1039" s="70">
        <v>1</v>
      </c>
      <c r="M1039" s="70">
        <v>1</v>
      </c>
      <c r="N1039" s="37" t="s">
        <v>1974</v>
      </c>
      <c r="O1039" s="70">
        <v>0</v>
      </c>
      <c r="P1039" s="70">
        <v>-1</v>
      </c>
    </row>
    <row r="1040" spans="4:16" x14ac:dyDescent="0.25">
      <c r="D1040" s="36">
        <v>8040303</v>
      </c>
      <c r="E1040" s="749" t="s">
        <v>677</v>
      </c>
      <c r="F1040" s="749" t="s">
        <v>678</v>
      </c>
      <c r="G1040" s="748">
        <v>804030300</v>
      </c>
      <c r="H1040" s="70">
        <v>1</v>
      </c>
      <c r="I1040" s="70">
        <v>0</v>
      </c>
      <c r="J1040" s="70">
        <v>0</v>
      </c>
      <c r="K1040" s="70"/>
      <c r="L1040" s="70">
        <v>1</v>
      </c>
      <c r="M1040" s="70">
        <v>1</v>
      </c>
      <c r="N1040" s="37" t="s">
        <v>1975</v>
      </c>
      <c r="O1040" s="70">
        <v>0</v>
      </c>
      <c r="P1040" s="70">
        <v>-1</v>
      </c>
    </row>
    <row r="1041" spans="4:16" x14ac:dyDescent="0.25">
      <c r="D1041" s="36">
        <v>8040304</v>
      </c>
      <c r="E1041" s="749" t="s">
        <v>679</v>
      </c>
      <c r="F1041" s="749" t="s">
        <v>1976</v>
      </c>
      <c r="G1041" s="748">
        <v>804030400</v>
      </c>
      <c r="H1041" s="70">
        <v>1</v>
      </c>
      <c r="I1041" s="70">
        <v>0</v>
      </c>
      <c r="J1041" s="70">
        <v>0</v>
      </c>
      <c r="K1041" s="70"/>
      <c r="L1041" s="70">
        <v>1</v>
      </c>
      <c r="M1041" s="70">
        <v>1</v>
      </c>
      <c r="N1041" s="37" t="s">
        <v>1977</v>
      </c>
      <c r="O1041" s="70">
        <v>0</v>
      </c>
      <c r="P1041" s="70">
        <v>-1</v>
      </c>
    </row>
    <row r="1042" spans="4:16" x14ac:dyDescent="0.25">
      <c r="D1042" s="36">
        <v>8090101</v>
      </c>
      <c r="E1042" s="37" t="s">
        <v>681</v>
      </c>
      <c r="F1042" s="670" t="s">
        <v>682</v>
      </c>
      <c r="G1042" s="748">
        <v>809010100</v>
      </c>
      <c r="H1042" s="70">
        <v>1</v>
      </c>
      <c r="I1042" s="70">
        <v>0</v>
      </c>
      <c r="J1042" s="70">
        <v>0</v>
      </c>
      <c r="K1042" s="70"/>
      <c r="L1042" s="70">
        <v>1</v>
      </c>
      <c r="M1042" s="70">
        <v>1</v>
      </c>
      <c r="N1042" s="37" t="s">
        <v>1978</v>
      </c>
      <c r="O1042" s="70">
        <v>0</v>
      </c>
      <c r="P1042" s="70">
        <v>-1</v>
      </c>
    </row>
    <row r="1043" spans="4:16" x14ac:dyDescent="0.25">
      <c r="D1043" s="36">
        <v>8090102</v>
      </c>
      <c r="E1043" s="37" t="s">
        <v>683</v>
      </c>
      <c r="F1043" s="37" t="s">
        <v>684</v>
      </c>
      <c r="G1043" s="748">
        <v>809010200</v>
      </c>
      <c r="H1043" s="70">
        <v>1</v>
      </c>
      <c r="I1043" s="70">
        <v>0</v>
      </c>
      <c r="J1043" s="70">
        <v>0</v>
      </c>
      <c r="K1043" s="70"/>
      <c r="L1043" s="70">
        <v>1</v>
      </c>
      <c r="M1043" s="70">
        <v>1</v>
      </c>
      <c r="N1043" s="37" t="s">
        <v>1979</v>
      </c>
      <c r="O1043" s="70">
        <v>0</v>
      </c>
      <c r="P1043" s="70">
        <v>-1</v>
      </c>
    </row>
    <row r="1044" spans="4:16" x14ac:dyDescent="0.25">
      <c r="D1044" s="36">
        <v>8090103</v>
      </c>
      <c r="E1044" s="37" t="s">
        <v>685</v>
      </c>
      <c r="F1044" s="670" t="s">
        <v>686</v>
      </c>
      <c r="G1044" s="748">
        <v>809010300</v>
      </c>
      <c r="H1044" s="70">
        <v>1</v>
      </c>
      <c r="I1044" s="70">
        <v>0</v>
      </c>
      <c r="J1044" s="70">
        <v>0</v>
      </c>
      <c r="K1044" s="70"/>
      <c r="L1044" s="70">
        <v>1</v>
      </c>
      <c r="M1044" s="70">
        <v>1</v>
      </c>
      <c r="N1044" s="37" t="s">
        <v>1980</v>
      </c>
      <c r="O1044" s="70">
        <v>0</v>
      </c>
      <c r="P1044" s="70">
        <v>-1</v>
      </c>
    </row>
    <row r="1045" spans="4:16" x14ac:dyDescent="0.25">
      <c r="D1045" s="36">
        <v>8090104</v>
      </c>
      <c r="E1045" s="37" t="s">
        <v>687</v>
      </c>
      <c r="F1045" s="37" t="s">
        <v>688</v>
      </c>
      <c r="G1045" s="748">
        <v>809010400</v>
      </c>
      <c r="H1045" s="70">
        <v>1</v>
      </c>
      <c r="I1045" s="70">
        <v>0</v>
      </c>
      <c r="J1045" s="70">
        <v>0</v>
      </c>
      <c r="K1045" s="70"/>
      <c r="L1045" s="70">
        <v>1</v>
      </c>
      <c r="M1045" s="70">
        <v>1</v>
      </c>
      <c r="N1045" s="37" t="s">
        <v>1981</v>
      </c>
      <c r="O1045" s="70">
        <v>0</v>
      </c>
      <c r="P1045" s="70">
        <v>-1</v>
      </c>
    </row>
    <row r="1046" spans="4:16" x14ac:dyDescent="0.25">
      <c r="D1046" s="36">
        <v>8090105</v>
      </c>
      <c r="E1046" s="37" t="s">
        <v>689</v>
      </c>
      <c r="F1046" s="37" t="s">
        <v>690</v>
      </c>
      <c r="G1046" s="748">
        <v>809010500</v>
      </c>
      <c r="H1046" s="70">
        <v>1</v>
      </c>
      <c r="I1046" s="70">
        <v>0</v>
      </c>
      <c r="J1046" s="70">
        <v>0</v>
      </c>
      <c r="K1046" s="70"/>
      <c r="L1046" s="70">
        <v>1</v>
      </c>
      <c r="M1046" s="70">
        <v>1</v>
      </c>
      <c r="N1046" s="37" t="s">
        <v>1982</v>
      </c>
      <c r="O1046" s="70">
        <v>0</v>
      </c>
      <c r="P1046" s="70">
        <v>-1</v>
      </c>
    </row>
    <row r="1047" spans="4:16" x14ac:dyDescent="0.25">
      <c r="D1047" s="751">
        <v>8030102</v>
      </c>
      <c r="E1047" s="752" t="s">
        <v>765</v>
      </c>
      <c r="F1047" s="752" t="s">
        <v>690</v>
      </c>
      <c r="G1047" s="748">
        <v>803010200</v>
      </c>
      <c r="H1047" s="681">
        <v>8</v>
      </c>
      <c r="I1047" s="681">
        <v>1</v>
      </c>
      <c r="J1047" s="681">
        <v>1030105</v>
      </c>
      <c r="K1047" s="681"/>
      <c r="L1047" s="681">
        <v>1</v>
      </c>
      <c r="M1047" s="681">
        <v>1</v>
      </c>
      <c r="N1047" s="752" t="s">
        <v>1983</v>
      </c>
      <c r="O1047" s="681">
        <v>0</v>
      </c>
      <c r="P1047" s="681">
        <v>-1</v>
      </c>
    </row>
    <row r="1048" spans="4:16" x14ac:dyDescent="0.25">
      <c r="D1048" s="753" t="s">
        <v>379</v>
      </c>
      <c r="E1048" s="70" t="s">
        <v>691</v>
      </c>
      <c r="F1048" s="70" t="s">
        <v>1984</v>
      </c>
      <c r="G1048" s="748">
        <v>802020300</v>
      </c>
      <c r="H1048" s="70">
        <v>8</v>
      </c>
      <c r="I1048" s="70">
        <v>1</v>
      </c>
      <c r="J1048" s="70">
        <v>1020205</v>
      </c>
      <c r="K1048" s="70"/>
      <c r="L1048" s="70">
        <v>1</v>
      </c>
      <c r="M1048" s="70">
        <v>1</v>
      </c>
      <c r="N1048" s="70" t="s">
        <v>1985</v>
      </c>
      <c r="O1048" s="70">
        <v>0</v>
      </c>
      <c r="P1048" s="70">
        <v>-1</v>
      </c>
    </row>
    <row r="1049" spans="4:16" x14ac:dyDescent="0.25">
      <c r="D1049" s="753" t="s">
        <v>473</v>
      </c>
      <c r="E1049" s="70" t="s">
        <v>746</v>
      </c>
      <c r="F1049" s="70" t="s">
        <v>1986</v>
      </c>
      <c r="G1049" s="748">
        <v>805010300</v>
      </c>
      <c r="H1049" s="70">
        <v>6</v>
      </c>
      <c r="I1049" s="70">
        <v>1</v>
      </c>
      <c r="J1049" s="70" t="s">
        <v>1987</v>
      </c>
      <c r="K1049" s="70"/>
      <c r="L1049" s="70">
        <v>1</v>
      </c>
      <c r="M1049" s="70">
        <v>21</v>
      </c>
      <c r="N1049" s="704" t="s">
        <v>1988</v>
      </c>
      <c r="O1049" s="70">
        <v>20</v>
      </c>
      <c r="P1049" s="70">
        <v>-1</v>
      </c>
    </row>
    <row r="1050" spans="4:16" x14ac:dyDescent="0.25">
      <c r="D1050" s="36"/>
      <c r="E1050" s="37" t="s">
        <v>693</v>
      </c>
      <c r="F1050" s="670"/>
      <c r="G1050" s="670">
        <v>813010100</v>
      </c>
      <c r="H1050" s="70">
        <v>1</v>
      </c>
      <c r="I1050" s="70">
        <v>0</v>
      </c>
      <c r="J1050" s="70">
        <v>0</v>
      </c>
      <c r="K1050" s="70"/>
      <c r="L1050" s="70">
        <v>1</v>
      </c>
      <c r="M1050" s="70">
        <v>1</v>
      </c>
      <c r="N1050" s="37" t="str">
        <f>G1050/10&amp;",1"</f>
        <v>81301010,1</v>
      </c>
      <c r="O1050" s="70">
        <v>0</v>
      </c>
      <c r="P1050" s="70">
        <v>-1</v>
      </c>
    </row>
    <row r="1051" spans="4:16" x14ac:dyDescent="0.25">
      <c r="D1051" s="36"/>
      <c r="E1051" s="37" t="s">
        <v>694</v>
      </c>
      <c r="F1051" s="37"/>
      <c r="G1051" s="670">
        <v>813010200</v>
      </c>
      <c r="H1051" s="70">
        <v>1</v>
      </c>
      <c r="I1051" s="70">
        <v>0</v>
      </c>
      <c r="J1051" s="70">
        <v>0</v>
      </c>
      <c r="K1051" s="70"/>
      <c r="L1051" s="70">
        <v>1</v>
      </c>
      <c r="M1051" s="70">
        <v>1</v>
      </c>
      <c r="N1051" s="37" t="s">
        <v>1989</v>
      </c>
      <c r="O1051" s="70">
        <v>0</v>
      </c>
      <c r="P1051" s="70">
        <v>-1</v>
      </c>
    </row>
    <row r="1052" spans="4:16" x14ac:dyDescent="0.25">
      <c r="D1052" s="36"/>
      <c r="E1052" s="37" t="s">
        <v>695</v>
      </c>
      <c r="F1052" s="37"/>
      <c r="G1052" s="670">
        <v>813010300</v>
      </c>
      <c r="H1052" s="70">
        <v>3</v>
      </c>
      <c r="I1052" s="70">
        <v>1</v>
      </c>
      <c r="J1052" s="70" t="s">
        <v>1245</v>
      </c>
      <c r="K1052" s="575" t="s">
        <v>1990</v>
      </c>
      <c r="L1052" s="70">
        <v>2</v>
      </c>
      <c r="M1052" s="70">
        <v>1</v>
      </c>
      <c r="N1052" s="37" t="s">
        <v>1991</v>
      </c>
      <c r="O1052" s="70">
        <v>0</v>
      </c>
      <c r="P1052" s="70">
        <v>-1</v>
      </c>
    </row>
    <row r="1053" spans="4:16" x14ac:dyDescent="0.25">
      <c r="D1053" s="752"/>
      <c r="E1053" s="752" t="s">
        <v>696</v>
      </c>
      <c r="F1053" s="752"/>
      <c r="G1053" s="670">
        <v>815010100</v>
      </c>
      <c r="H1053" s="681">
        <v>8</v>
      </c>
      <c r="I1053" s="681">
        <v>1</v>
      </c>
      <c r="J1053" s="70">
        <v>1150101</v>
      </c>
      <c r="K1053" s="70"/>
      <c r="L1053" s="70">
        <v>1</v>
      </c>
      <c r="M1053" s="70">
        <v>1</v>
      </c>
      <c r="N1053" s="37" t="s">
        <v>1992</v>
      </c>
      <c r="O1053" s="70">
        <v>0</v>
      </c>
      <c r="P1053" s="70">
        <v>-1</v>
      </c>
    </row>
    <row r="1054" spans="4:16" x14ac:dyDescent="0.25">
      <c r="D1054" s="70"/>
      <c r="E1054" s="70" t="s">
        <v>697</v>
      </c>
      <c r="F1054" s="70"/>
      <c r="G1054" s="670">
        <v>815010200</v>
      </c>
      <c r="H1054" s="70">
        <v>1</v>
      </c>
      <c r="I1054" s="70">
        <v>0</v>
      </c>
      <c r="J1054" s="70">
        <v>0</v>
      </c>
      <c r="K1054" s="70"/>
      <c r="L1054" s="70">
        <v>1</v>
      </c>
      <c r="M1054" s="70">
        <v>1</v>
      </c>
      <c r="N1054" s="37" t="s">
        <v>1993</v>
      </c>
      <c r="O1054" s="70">
        <v>0</v>
      </c>
      <c r="P1054" s="70">
        <v>-1</v>
      </c>
    </row>
    <row r="1055" spans="4:16" x14ac:dyDescent="0.25">
      <c r="D1055" s="70"/>
      <c r="E1055" s="70" t="s">
        <v>698</v>
      </c>
      <c r="F1055" s="70"/>
      <c r="G1055" s="670">
        <v>815010300</v>
      </c>
      <c r="H1055" s="70">
        <v>1</v>
      </c>
      <c r="I1055" s="70">
        <v>0</v>
      </c>
      <c r="J1055" s="70">
        <v>0</v>
      </c>
      <c r="K1055" s="70"/>
      <c r="L1055" s="70">
        <v>1</v>
      </c>
      <c r="M1055" s="70">
        <v>1</v>
      </c>
      <c r="N1055" s="37" t="s">
        <v>1994</v>
      </c>
      <c r="O1055" s="70">
        <v>0</v>
      </c>
      <c r="P1055" s="70">
        <v>-1</v>
      </c>
    </row>
    <row r="1056" spans="4:16" s="560" customFormat="1" x14ac:dyDescent="0.25">
      <c r="D1056" s="754" t="s">
        <v>699</v>
      </c>
      <c r="E1056" s="680" t="s">
        <v>700</v>
      </c>
      <c r="F1056" s="680" t="s">
        <v>1995</v>
      </c>
      <c r="G1056" s="755">
        <v>812010100</v>
      </c>
      <c r="H1056" s="756">
        <v>8</v>
      </c>
      <c r="I1056" s="756">
        <v>1</v>
      </c>
      <c r="J1056" s="757" t="s">
        <v>1996</v>
      </c>
      <c r="K1056" s="756"/>
      <c r="L1056" s="756">
        <v>1</v>
      </c>
      <c r="M1056" s="756">
        <v>1</v>
      </c>
      <c r="N1056" s="680" t="str">
        <f>G1056/10&amp;",1"</f>
        <v>81201010,1</v>
      </c>
      <c r="O1056" s="756">
        <v>0</v>
      </c>
      <c r="P1056" s="756">
        <v>-1</v>
      </c>
    </row>
    <row r="1057" spans="4:16" x14ac:dyDescent="0.25">
      <c r="D1057" s="36">
        <v>8120102</v>
      </c>
      <c r="E1057" s="37" t="s">
        <v>701</v>
      </c>
      <c r="F1057" s="37" t="s">
        <v>1997</v>
      </c>
      <c r="G1057" s="748">
        <v>812010200</v>
      </c>
      <c r="H1057" s="70">
        <v>8</v>
      </c>
      <c r="I1057" s="70">
        <v>1</v>
      </c>
      <c r="J1057" s="704">
        <v>1120103</v>
      </c>
      <c r="K1057" s="70"/>
      <c r="L1057" s="70">
        <v>1</v>
      </c>
      <c r="M1057" s="70">
        <v>1</v>
      </c>
      <c r="N1057" s="37" t="str">
        <f t="shared" ref="N1057:N1083" si="2474">G1057/10&amp;",1"</f>
        <v>81201020,1</v>
      </c>
      <c r="O1057" s="70">
        <v>0</v>
      </c>
      <c r="P1057" s="70">
        <v>-1</v>
      </c>
    </row>
    <row r="1058" spans="4:16" x14ac:dyDescent="0.25">
      <c r="D1058" s="36">
        <v>8120103</v>
      </c>
      <c r="E1058" s="37" t="s">
        <v>702</v>
      </c>
      <c r="F1058" s="37" t="s">
        <v>1998</v>
      </c>
      <c r="G1058" s="748">
        <v>812010300</v>
      </c>
      <c r="H1058" s="70">
        <v>9</v>
      </c>
      <c r="I1058" s="70">
        <v>1</v>
      </c>
      <c r="J1058" s="70">
        <v>11</v>
      </c>
      <c r="K1058" s="70"/>
      <c r="L1058" s="70">
        <v>1</v>
      </c>
      <c r="M1058" s="70">
        <v>1</v>
      </c>
      <c r="N1058" s="37" t="str">
        <f t="shared" si="2474"/>
        <v>81201030,1</v>
      </c>
      <c r="O1058" s="70">
        <v>0</v>
      </c>
      <c r="P1058" s="70">
        <v>-1</v>
      </c>
    </row>
    <row r="1059" spans="4:16" x14ac:dyDescent="0.25">
      <c r="D1059" s="36">
        <v>8110101</v>
      </c>
      <c r="E1059" s="37" t="s">
        <v>703</v>
      </c>
      <c r="F1059" s="37" t="s">
        <v>1999</v>
      </c>
      <c r="G1059" s="748">
        <v>811010100</v>
      </c>
      <c r="H1059" s="70">
        <v>3</v>
      </c>
      <c r="I1059" s="70">
        <v>1</v>
      </c>
      <c r="J1059" s="70" t="s">
        <v>1245</v>
      </c>
      <c r="K1059" s="575" t="s">
        <v>1846</v>
      </c>
      <c r="L1059" s="70">
        <v>1</v>
      </c>
      <c r="M1059" s="70">
        <v>21</v>
      </c>
      <c r="N1059" s="758" t="s">
        <v>2000</v>
      </c>
      <c r="O1059" s="70">
        <v>0</v>
      </c>
      <c r="P1059" s="70">
        <v>-1</v>
      </c>
    </row>
    <row r="1060" spans="4:16" x14ac:dyDescent="0.25">
      <c r="D1060" s="65">
        <v>8110102</v>
      </c>
      <c r="E1060" s="670" t="s">
        <v>704</v>
      </c>
      <c r="F1060" s="37" t="s">
        <v>2001</v>
      </c>
      <c r="G1060" s="748">
        <v>811010200</v>
      </c>
      <c r="H1060" s="70">
        <v>3</v>
      </c>
      <c r="I1060" s="70">
        <v>1</v>
      </c>
      <c r="J1060" s="70" t="s">
        <v>1245</v>
      </c>
      <c r="K1060" s="575" t="s">
        <v>1854</v>
      </c>
      <c r="L1060" s="70">
        <v>1</v>
      </c>
      <c r="M1060" s="70">
        <v>1</v>
      </c>
      <c r="N1060" s="37" t="str">
        <f t="shared" si="2474"/>
        <v>81101020,1</v>
      </c>
      <c r="O1060" s="70">
        <v>0</v>
      </c>
      <c r="P1060" s="70">
        <v>-1</v>
      </c>
    </row>
    <row r="1061" spans="4:16" x14ac:dyDescent="0.25">
      <c r="D1061" s="65">
        <v>8110102</v>
      </c>
      <c r="E1061" s="670" t="s">
        <v>704</v>
      </c>
      <c r="F1061" s="37" t="s">
        <v>2002</v>
      </c>
      <c r="G1061" s="748">
        <v>811010201</v>
      </c>
      <c r="H1061" s="70">
        <v>6</v>
      </c>
      <c r="I1061" s="70">
        <v>1</v>
      </c>
      <c r="J1061" s="70">
        <v>81101020</v>
      </c>
      <c r="K1061" s="575"/>
      <c r="L1061" s="70">
        <v>1</v>
      </c>
      <c r="M1061" s="70">
        <v>1</v>
      </c>
      <c r="N1061" s="37" t="s">
        <v>2003</v>
      </c>
      <c r="O1061" s="70">
        <v>0</v>
      </c>
      <c r="P1061" s="70">
        <v>-1</v>
      </c>
    </row>
    <row r="1062" spans="4:16" x14ac:dyDescent="0.25">
      <c r="D1062" s="65">
        <v>8110103</v>
      </c>
      <c r="E1062" s="670" t="s">
        <v>706</v>
      </c>
      <c r="F1062" s="670" t="s">
        <v>2004</v>
      </c>
      <c r="G1062" s="748">
        <v>811010300</v>
      </c>
      <c r="H1062" s="70">
        <v>8</v>
      </c>
      <c r="I1062" s="70">
        <v>1</v>
      </c>
      <c r="J1062" s="70">
        <v>1110105</v>
      </c>
      <c r="K1062" s="70"/>
      <c r="L1062" s="70">
        <v>1</v>
      </c>
      <c r="M1062" s="70">
        <v>1</v>
      </c>
      <c r="N1062" s="37" t="str">
        <f t="shared" si="2474"/>
        <v>81101030,1</v>
      </c>
      <c r="O1062" s="70">
        <v>0</v>
      </c>
      <c r="P1062" s="70">
        <v>-1</v>
      </c>
    </row>
    <row r="1063" spans="4:16" x14ac:dyDescent="0.25">
      <c r="D1063" s="65">
        <v>8100201</v>
      </c>
      <c r="E1063" s="670" t="s">
        <v>707</v>
      </c>
      <c r="F1063" s="670" t="s">
        <v>2005</v>
      </c>
      <c r="G1063" s="748">
        <v>810020100</v>
      </c>
      <c r="H1063" s="70">
        <v>1</v>
      </c>
      <c r="I1063" s="70">
        <v>0</v>
      </c>
      <c r="J1063" s="70">
        <v>0</v>
      </c>
      <c r="K1063" s="70"/>
      <c r="L1063" s="70">
        <v>1</v>
      </c>
      <c r="M1063" s="70">
        <v>1</v>
      </c>
      <c r="N1063" s="37" t="str">
        <f t="shared" si="2474"/>
        <v>81002010,1</v>
      </c>
      <c r="O1063" s="70">
        <v>0</v>
      </c>
      <c r="P1063" s="70">
        <v>-1</v>
      </c>
    </row>
    <row r="1064" spans="4:16" x14ac:dyDescent="0.25">
      <c r="D1064" s="65">
        <v>8100202</v>
      </c>
      <c r="E1064" s="670" t="s">
        <v>708</v>
      </c>
      <c r="F1064" s="670" t="s">
        <v>2006</v>
      </c>
      <c r="G1064" s="65">
        <v>810020200</v>
      </c>
      <c r="H1064" s="70">
        <v>8</v>
      </c>
      <c r="I1064" s="70">
        <v>1</v>
      </c>
      <c r="J1064" s="70">
        <v>1100203</v>
      </c>
      <c r="K1064" s="70"/>
      <c r="L1064" s="70">
        <v>1</v>
      </c>
      <c r="M1064" s="70">
        <v>21</v>
      </c>
      <c r="N1064" s="758" t="s">
        <v>2007</v>
      </c>
      <c r="O1064" s="70">
        <v>0</v>
      </c>
      <c r="P1064" s="70">
        <v>-1</v>
      </c>
    </row>
    <row r="1065" spans="4:16" ht="27.6" x14ac:dyDescent="0.25">
      <c r="D1065" s="36" t="s">
        <v>710</v>
      </c>
      <c r="E1065" s="37" t="s">
        <v>711</v>
      </c>
      <c r="F1065" s="749" t="s">
        <v>1926</v>
      </c>
      <c r="G1065" s="748">
        <v>814010100</v>
      </c>
      <c r="H1065" s="70">
        <v>14</v>
      </c>
      <c r="I1065" s="70">
        <v>0</v>
      </c>
      <c r="J1065" s="70">
        <v>0</v>
      </c>
      <c r="K1065" s="70"/>
      <c r="L1065" s="70">
        <v>1</v>
      </c>
      <c r="M1065" s="70">
        <v>22</v>
      </c>
      <c r="N1065" s="37">
        <v>1</v>
      </c>
      <c r="O1065" s="70">
        <v>0</v>
      </c>
      <c r="P1065" s="70">
        <v>-1</v>
      </c>
    </row>
    <row r="1066" spans="4:16" ht="27.6" x14ac:dyDescent="0.25">
      <c r="D1066" s="36">
        <v>8140102</v>
      </c>
      <c r="E1066" s="749" t="s">
        <v>712</v>
      </c>
      <c r="F1066" s="749" t="s">
        <v>2008</v>
      </c>
      <c r="G1066" s="748">
        <v>814010200</v>
      </c>
      <c r="H1066" s="70">
        <v>8</v>
      </c>
      <c r="I1066" s="70">
        <v>1</v>
      </c>
      <c r="J1066" s="704" t="s">
        <v>2009</v>
      </c>
      <c r="K1066" s="70"/>
      <c r="L1066" s="70">
        <v>1</v>
      </c>
      <c r="M1066" s="70">
        <v>1</v>
      </c>
      <c r="N1066" s="37" t="str">
        <f t="shared" si="2474"/>
        <v>81401020,1</v>
      </c>
      <c r="O1066" s="70">
        <v>0</v>
      </c>
      <c r="P1066" s="70">
        <v>-1</v>
      </c>
    </row>
    <row r="1067" spans="4:16" x14ac:dyDescent="0.25">
      <c r="D1067" s="36">
        <v>8140103</v>
      </c>
      <c r="E1067" s="749" t="s">
        <v>713</v>
      </c>
      <c r="F1067" s="749" t="s">
        <v>1930</v>
      </c>
      <c r="G1067" s="748">
        <v>814010300</v>
      </c>
      <c r="H1067" s="70">
        <v>14</v>
      </c>
      <c r="I1067" s="70">
        <v>0</v>
      </c>
      <c r="J1067" s="70">
        <v>0</v>
      </c>
      <c r="K1067" s="70"/>
      <c r="L1067" s="70">
        <v>1</v>
      </c>
      <c r="M1067" s="70">
        <v>23</v>
      </c>
      <c r="N1067" s="37">
        <v>1</v>
      </c>
      <c r="O1067" s="70">
        <v>0</v>
      </c>
      <c r="P1067" s="70">
        <v>-1</v>
      </c>
    </row>
    <row r="1068" spans="4:16" x14ac:dyDescent="0.25">
      <c r="D1068" s="36">
        <v>8050106</v>
      </c>
      <c r="E1068" s="749" t="s">
        <v>714</v>
      </c>
      <c r="F1068" s="749" t="s">
        <v>2010</v>
      </c>
      <c r="G1068" s="748">
        <v>805010600</v>
      </c>
      <c r="H1068" s="70">
        <v>1</v>
      </c>
      <c r="I1068" s="70">
        <v>0</v>
      </c>
      <c r="J1068" s="70"/>
      <c r="K1068" s="70"/>
      <c r="L1068" s="70">
        <v>1</v>
      </c>
      <c r="M1068" s="70">
        <v>1</v>
      </c>
      <c r="N1068" s="37" t="str">
        <f t="shared" si="2474"/>
        <v>80501060,1</v>
      </c>
      <c r="O1068" s="70">
        <v>0</v>
      </c>
      <c r="P1068" s="70">
        <v>-1</v>
      </c>
    </row>
    <row r="1069" spans="4:16" x14ac:dyDescent="0.25">
      <c r="D1069" s="36">
        <v>8050201</v>
      </c>
      <c r="E1069" s="37" t="s">
        <v>689</v>
      </c>
      <c r="F1069" s="670" t="s">
        <v>2011</v>
      </c>
      <c r="G1069" s="748">
        <v>805020100</v>
      </c>
      <c r="H1069" s="70">
        <v>8</v>
      </c>
      <c r="I1069" s="70">
        <v>1</v>
      </c>
      <c r="J1069" s="758" t="s">
        <v>2012</v>
      </c>
      <c r="K1069" s="70"/>
      <c r="L1069" s="70">
        <v>1</v>
      </c>
      <c r="M1069" s="70">
        <v>1</v>
      </c>
      <c r="N1069" s="37" t="str">
        <f t="shared" si="2474"/>
        <v>80502010,1</v>
      </c>
      <c r="O1069" s="70">
        <v>0</v>
      </c>
      <c r="P1069" s="70">
        <v>-1</v>
      </c>
    </row>
    <row r="1070" spans="4:16" x14ac:dyDescent="0.25">
      <c r="D1070" s="36">
        <v>8050202</v>
      </c>
      <c r="E1070" s="37" t="s">
        <v>715</v>
      </c>
      <c r="F1070" s="37" t="s">
        <v>2013</v>
      </c>
      <c r="G1070" s="748">
        <v>805020200</v>
      </c>
      <c r="H1070" s="70">
        <v>8</v>
      </c>
      <c r="I1070" s="70">
        <v>1</v>
      </c>
      <c r="J1070" s="704" t="s">
        <v>2014</v>
      </c>
      <c r="K1070" s="70"/>
      <c r="L1070" s="70">
        <v>1</v>
      </c>
      <c r="M1070" s="70">
        <v>1</v>
      </c>
      <c r="N1070" s="37" t="str">
        <f t="shared" si="2474"/>
        <v>80502020,1</v>
      </c>
      <c r="O1070" s="70">
        <v>0</v>
      </c>
      <c r="P1070" s="70">
        <v>-1</v>
      </c>
    </row>
    <row r="1071" spans="4:16" x14ac:dyDescent="0.25">
      <c r="D1071" s="36">
        <v>8150201</v>
      </c>
      <c r="E1071" s="37" t="s">
        <v>716</v>
      </c>
      <c r="F1071" s="37" t="s">
        <v>2015</v>
      </c>
      <c r="G1071" s="748">
        <v>815020100</v>
      </c>
      <c r="H1071" s="70">
        <v>9</v>
      </c>
      <c r="I1071" s="70">
        <v>1</v>
      </c>
      <c r="J1071" s="70">
        <v>3</v>
      </c>
      <c r="K1071" s="70"/>
      <c r="L1071" s="70">
        <v>1</v>
      </c>
      <c r="M1071" s="70">
        <v>1</v>
      </c>
      <c r="N1071" s="37" t="str">
        <f t="shared" si="2474"/>
        <v>81502010,1</v>
      </c>
      <c r="O1071" s="70">
        <v>0</v>
      </c>
      <c r="P1071" s="70">
        <v>-1</v>
      </c>
    </row>
    <row r="1072" spans="4:16" x14ac:dyDescent="0.25">
      <c r="D1072" s="36">
        <v>8150202</v>
      </c>
      <c r="E1072" s="37" t="s">
        <v>717</v>
      </c>
      <c r="F1072" s="37" t="s">
        <v>2016</v>
      </c>
      <c r="G1072" s="748">
        <v>815020200</v>
      </c>
      <c r="H1072" s="681">
        <v>8</v>
      </c>
      <c r="I1072" s="681">
        <v>1</v>
      </c>
      <c r="J1072" s="681">
        <v>1150205</v>
      </c>
      <c r="K1072" s="70"/>
      <c r="L1072" s="70">
        <v>1</v>
      </c>
      <c r="M1072" s="70">
        <v>1</v>
      </c>
      <c r="N1072" s="37" t="str">
        <f t="shared" si="2474"/>
        <v>81502020,1</v>
      </c>
      <c r="O1072" s="70">
        <v>0</v>
      </c>
      <c r="P1072" s="70">
        <v>-1</v>
      </c>
    </row>
    <row r="1073" spans="4:16" x14ac:dyDescent="0.25">
      <c r="D1073" s="751">
        <v>8040401</v>
      </c>
      <c r="E1073" s="752" t="s">
        <v>718</v>
      </c>
      <c r="F1073" s="752" t="s">
        <v>2017</v>
      </c>
      <c r="G1073" s="748">
        <v>804040100</v>
      </c>
      <c r="H1073" s="70">
        <v>3</v>
      </c>
      <c r="I1073" s="70">
        <v>1</v>
      </c>
      <c r="J1073" s="70" t="s">
        <v>1245</v>
      </c>
      <c r="K1073" s="687" t="s">
        <v>1495</v>
      </c>
      <c r="L1073" s="681">
        <v>1</v>
      </c>
      <c r="M1073" s="681">
        <v>1</v>
      </c>
      <c r="N1073" s="752" t="s">
        <v>2018</v>
      </c>
      <c r="O1073" s="681">
        <v>0</v>
      </c>
      <c r="P1073" s="681">
        <v>-1</v>
      </c>
    </row>
    <row r="1074" spans="4:16" x14ac:dyDescent="0.25">
      <c r="D1074" s="751">
        <v>8040401</v>
      </c>
      <c r="E1074" s="752" t="s">
        <v>2019</v>
      </c>
      <c r="F1074" s="752" t="s">
        <v>2020</v>
      </c>
      <c r="G1074" s="748">
        <v>804040101</v>
      </c>
      <c r="H1074" s="70">
        <v>3</v>
      </c>
      <c r="I1074" s="70">
        <v>1</v>
      </c>
      <c r="J1074" s="70" t="s">
        <v>1245</v>
      </c>
      <c r="K1074" s="687" t="s">
        <v>2021</v>
      </c>
      <c r="L1074" s="681">
        <v>1</v>
      </c>
      <c r="M1074" s="681">
        <v>1</v>
      </c>
      <c r="N1074" s="752" t="s">
        <v>2022</v>
      </c>
      <c r="O1074" s="681">
        <v>0</v>
      </c>
      <c r="P1074" s="681">
        <v>-1</v>
      </c>
    </row>
    <row r="1075" spans="4:16" x14ac:dyDescent="0.25">
      <c r="D1075" s="753">
        <v>8040402</v>
      </c>
      <c r="E1075" s="70" t="s">
        <v>720</v>
      </c>
      <c r="F1075" s="575" t="s">
        <v>1718</v>
      </c>
      <c r="G1075" s="748">
        <v>804040200</v>
      </c>
      <c r="H1075" s="250">
        <v>2</v>
      </c>
      <c r="I1075" s="250">
        <v>1</v>
      </c>
      <c r="J1075" s="595" t="s">
        <v>1294</v>
      </c>
      <c r="K1075" s="250"/>
      <c r="L1075" s="250">
        <v>1</v>
      </c>
      <c r="M1075" s="250">
        <v>2</v>
      </c>
      <c r="N1075" s="748" t="s">
        <v>2023</v>
      </c>
      <c r="O1075" s="250">
        <v>0</v>
      </c>
      <c r="P1075" s="250">
        <v>-1</v>
      </c>
    </row>
    <row r="1076" spans="4:16" x14ac:dyDescent="0.25">
      <c r="D1076" s="753">
        <v>8040402</v>
      </c>
      <c r="E1076" s="70" t="s">
        <v>720</v>
      </c>
      <c r="F1076" s="70" t="s">
        <v>1719</v>
      </c>
      <c r="G1076" s="748">
        <v>804040201</v>
      </c>
      <c r="H1076" s="250">
        <v>2</v>
      </c>
      <c r="I1076" s="250">
        <v>1</v>
      </c>
      <c r="J1076" s="250" t="s">
        <v>1178</v>
      </c>
      <c r="K1076" s="250"/>
      <c r="L1076" s="250">
        <v>1</v>
      </c>
      <c r="M1076" s="250">
        <v>1</v>
      </c>
      <c r="N1076" s="748" t="s">
        <v>2023</v>
      </c>
      <c r="O1076" s="250">
        <v>0</v>
      </c>
      <c r="P1076" s="250">
        <v>-1</v>
      </c>
    </row>
    <row r="1077" spans="4:16" x14ac:dyDescent="0.25">
      <c r="D1077" s="753">
        <v>8040402</v>
      </c>
      <c r="E1077" s="70" t="s">
        <v>720</v>
      </c>
      <c r="F1077" s="575" t="s">
        <v>2024</v>
      </c>
      <c r="G1077" s="748">
        <v>804040202</v>
      </c>
      <c r="H1077" s="250">
        <v>1</v>
      </c>
      <c r="I1077" s="250">
        <v>0</v>
      </c>
      <c r="J1077" s="250"/>
      <c r="K1077" s="250"/>
      <c r="L1077" s="250">
        <v>1</v>
      </c>
      <c r="M1077" s="250">
        <v>2</v>
      </c>
      <c r="N1077" s="748" t="s">
        <v>2025</v>
      </c>
      <c r="O1077" s="250">
        <v>0</v>
      </c>
      <c r="P1077" s="250">
        <v>-1</v>
      </c>
    </row>
    <row r="1078" spans="4:16" x14ac:dyDescent="0.25">
      <c r="D1078" s="753">
        <v>8040402</v>
      </c>
      <c r="E1078" s="70" t="s">
        <v>720</v>
      </c>
      <c r="F1078" s="575" t="s">
        <v>2026</v>
      </c>
      <c r="G1078" s="748">
        <v>804040203</v>
      </c>
      <c r="H1078" s="250">
        <v>1</v>
      </c>
      <c r="I1078" s="250">
        <v>0</v>
      </c>
      <c r="J1078" s="250"/>
      <c r="K1078" s="250"/>
      <c r="L1078" s="250">
        <v>1</v>
      </c>
      <c r="M1078" s="250">
        <v>1</v>
      </c>
      <c r="N1078" s="748" t="s">
        <v>2027</v>
      </c>
      <c r="O1078" s="250">
        <v>0</v>
      </c>
      <c r="P1078" s="250">
        <v>-1</v>
      </c>
    </row>
    <row r="1079" spans="4:16" x14ac:dyDescent="0.25">
      <c r="D1079" s="753">
        <v>8040403</v>
      </c>
      <c r="E1079" s="575" t="s">
        <v>722</v>
      </c>
      <c r="F1079" s="575" t="s">
        <v>2028</v>
      </c>
      <c r="G1079" s="748">
        <v>804040300</v>
      </c>
      <c r="H1079" s="70">
        <v>6</v>
      </c>
      <c r="I1079" s="70">
        <v>1</v>
      </c>
      <c r="J1079" s="70">
        <v>30116011</v>
      </c>
      <c r="K1079" s="70"/>
      <c r="L1079" s="70">
        <v>1</v>
      </c>
      <c r="M1079" s="70">
        <v>1</v>
      </c>
      <c r="N1079" s="704" t="str">
        <f t="shared" si="2474"/>
        <v>80404030,1</v>
      </c>
      <c r="O1079" s="70">
        <v>0</v>
      </c>
      <c r="P1079" s="70">
        <v>-1</v>
      </c>
    </row>
    <row r="1080" spans="4:16" x14ac:dyDescent="0.25">
      <c r="D1080" s="36">
        <v>8090201</v>
      </c>
      <c r="E1080" s="37" t="s">
        <v>723</v>
      </c>
      <c r="F1080" s="37" t="s">
        <v>2029</v>
      </c>
      <c r="G1080" s="670">
        <v>809020100</v>
      </c>
      <c r="H1080" s="681">
        <v>8</v>
      </c>
      <c r="I1080" s="681">
        <v>1</v>
      </c>
      <c r="J1080" s="681">
        <v>1090201</v>
      </c>
      <c r="K1080" s="70"/>
      <c r="L1080" s="70">
        <v>1</v>
      </c>
      <c r="M1080" s="70">
        <v>21</v>
      </c>
      <c r="N1080" s="758" t="s">
        <v>2030</v>
      </c>
      <c r="O1080" s="70">
        <v>0</v>
      </c>
      <c r="P1080" s="70">
        <v>-1</v>
      </c>
    </row>
    <row r="1081" spans="4:16" x14ac:dyDescent="0.25">
      <c r="D1081" s="36">
        <v>8090202</v>
      </c>
      <c r="E1081" s="37" t="s">
        <v>724</v>
      </c>
      <c r="F1081" s="37" t="s">
        <v>2031</v>
      </c>
      <c r="G1081" s="670">
        <v>809020200</v>
      </c>
      <c r="H1081" s="70">
        <v>3</v>
      </c>
      <c r="I1081" s="70">
        <v>1</v>
      </c>
      <c r="J1081" s="70" t="s">
        <v>1245</v>
      </c>
      <c r="K1081" s="575" t="s">
        <v>2032</v>
      </c>
      <c r="L1081" s="70">
        <v>2</v>
      </c>
      <c r="M1081" s="70">
        <v>1</v>
      </c>
      <c r="N1081" s="37" t="str">
        <f t="shared" si="2474"/>
        <v>80902020,1</v>
      </c>
      <c r="O1081" s="70">
        <v>0</v>
      </c>
      <c r="P1081" s="70">
        <v>-1</v>
      </c>
    </row>
    <row r="1082" spans="4:16" x14ac:dyDescent="0.25">
      <c r="D1082" s="752">
        <v>8030201</v>
      </c>
      <c r="E1082" s="752" t="s">
        <v>725</v>
      </c>
      <c r="F1082" s="752" t="s">
        <v>2033</v>
      </c>
      <c r="G1082" s="670">
        <v>803020100</v>
      </c>
      <c r="H1082" s="681">
        <v>8</v>
      </c>
      <c r="I1082" s="681">
        <v>1</v>
      </c>
      <c r="J1082" s="681">
        <v>1030201</v>
      </c>
      <c r="K1082" s="575" t="s">
        <v>2034</v>
      </c>
      <c r="L1082" s="70">
        <v>1</v>
      </c>
      <c r="M1082" s="70">
        <v>1</v>
      </c>
      <c r="N1082" s="37" t="s">
        <v>2035</v>
      </c>
      <c r="O1082" s="70">
        <v>0</v>
      </c>
      <c r="P1082" s="70">
        <v>-1</v>
      </c>
    </row>
    <row r="1083" spans="4:16" x14ac:dyDescent="0.25">
      <c r="D1083" s="70">
        <v>8030202</v>
      </c>
      <c r="E1083" s="575" t="s">
        <v>726</v>
      </c>
      <c r="F1083" s="575" t="s">
        <v>1718</v>
      </c>
      <c r="G1083" s="670">
        <v>803020200</v>
      </c>
      <c r="H1083" s="250">
        <v>2</v>
      </c>
      <c r="I1083" s="250">
        <v>1</v>
      </c>
      <c r="J1083" s="595" t="s">
        <v>1294</v>
      </c>
      <c r="K1083" s="250"/>
      <c r="L1083" s="250">
        <v>1</v>
      </c>
      <c r="M1083" s="250">
        <v>2</v>
      </c>
      <c r="N1083" s="37" t="str">
        <f t="shared" si="2474"/>
        <v>80302020,1</v>
      </c>
      <c r="O1083" s="70">
        <v>0</v>
      </c>
      <c r="P1083" s="70">
        <v>-1</v>
      </c>
    </row>
    <row r="1084" spans="4:16" x14ac:dyDescent="0.25">
      <c r="D1084" s="70">
        <v>8030202</v>
      </c>
      <c r="E1084" s="575" t="s">
        <v>726</v>
      </c>
      <c r="F1084" s="70" t="s">
        <v>1719</v>
      </c>
      <c r="G1084" s="670">
        <v>803020201</v>
      </c>
      <c r="H1084" s="250">
        <v>2</v>
      </c>
      <c r="I1084" s="250">
        <v>1</v>
      </c>
      <c r="J1084" s="595" t="s">
        <v>1178</v>
      </c>
      <c r="K1084" s="250"/>
      <c r="L1084" s="250">
        <v>1</v>
      </c>
      <c r="M1084" s="250">
        <v>1</v>
      </c>
      <c r="N1084" s="37" t="s">
        <v>2036</v>
      </c>
      <c r="O1084" s="70">
        <v>0</v>
      </c>
      <c r="P1084" s="70">
        <v>-1</v>
      </c>
    </row>
    <row r="1085" spans="4:16" x14ac:dyDescent="0.25">
      <c r="D1085" s="70">
        <v>8030202</v>
      </c>
      <c r="E1085" s="575" t="s">
        <v>726</v>
      </c>
      <c r="F1085" s="575" t="s">
        <v>2024</v>
      </c>
      <c r="G1085" s="670">
        <v>803020202</v>
      </c>
      <c r="H1085" s="250">
        <v>1</v>
      </c>
      <c r="I1085" s="250">
        <v>0</v>
      </c>
      <c r="J1085" s="250"/>
      <c r="K1085" s="250"/>
      <c r="L1085" s="250">
        <v>1</v>
      </c>
      <c r="M1085" s="250">
        <v>2</v>
      </c>
      <c r="N1085" s="748" t="s">
        <v>2037</v>
      </c>
      <c r="O1085" s="250">
        <v>0</v>
      </c>
      <c r="P1085" s="250">
        <v>-1</v>
      </c>
    </row>
    <row r="1086" spans="4:16" x14ac:dyDescent="0.25">
      <c r="D1086" s="70">
        <v>8030202</v>
      </c>
      <c r="E1086" s="575" t="s">
        <v>726</v>
      </c>
      <c r="F1086" s="575" t="s">
        <v>2026</v>
      </c>
      <c r="G1086" s="670">
        <v>803020203</v>
      </c>
      <c r="H1086" s="250">
        <v>1</v>
      </c>
      <c r="I1086" s="250">
        <v>0</v>
      </c>
      <c r="J1086" s="250"/>
      <c r="K1086" s="250"/>
      <c r="L1086" s="250">
        <v>1</v>
      </c>
      <c r="M1086" s="250">
        <v>1</v>
      </c>
      <c r="N1086" s="748" t="s">
        <v>2038</v>
      </c>
      <c r="O1086" s="250">
        <v>0</v>
      </c>
      <c r="P1086" s="250">
        <v>-1</v>
      </c>
    </row>
    <row r="1087" spans="4:16" x14ac:dyDescent="0.25">
      <c r="D1087" s="70">
        <v>8030203</v>
      </c>
      <c r="E1087" s="70" t="s">
        <v>728</v>
      </c>
      <c r="F1087" s="575" t="s">
        <v>2039</v>
      </c>
      <c r="G1087" s="670">
        <v>803020300</v>
      </c>
      <c r="H1087" s="70">
        <v>1</v>
      </c>
      <c r="I1087" s="70">
        <v>0</v>
      </c>
      <c r="J1087" s="70"/>
      <c r="K1087" s="70"/>
      <c r="L1087" s="70">
        <v>1</v>
      </c>
      <c r="M1087" s="70">
        <v>1</v>
      </c>
      <c r="N1087" s="37" t="str">
        <f t="shared" ref="N1087:N1097" si="2475">G1087/10&amp;",1"</f>
        <v>80302030,1</v>
      </c>
      <c r="O1087" s="70">
        <v>0</v>
      </c>
      <c r="P1087" s="70">
        <v>-1</v>
      </c>
    </row>
    <row r="1088" spans="4:16" x14ac:dyDescent="0.25">
      <c r="D1088" s="371">
        <v>8020701</v>
      </c>
      <c r="E1088" s="516" t="s">
        <v>729</v>
      </c>
      <c r="F1088" s="517" t="s">
        <v>2040</v>
      </c>
      <c r="G1088" s="748">
        <f>D1088*100</f>
        <v>802070100</v>
      </c>
      <c r="H1088" s="70">
        <v>1</v>
      </c>
      <c r="I1088" s="70">
        <v>0</v>
      </c>
      <c r="J1088" s="70"/>
      <c r="K1088" s="70"/>
      <c r="L1088" s="70">
        <v>1</v>
      </c>
      <c r="M1088" s="70">
        <v>1</v>
      </c>
      <c r="N1088" s="37" t="str">
        <f t="shared" si="2475"/>
        <v>80207010,1</v>
      </c>
      <c r="O1088" s="70">
        <v>0</v>
      </c>
      <c r="P1088" s="70">
        <v>-1</v>
      </c>
    </row>
    <row r="1089" spans="4:16" x14ac:dyDescent="0.25">
      <c r="D1089" s="371">
        <v>8020702</v>
      </c>
      <c r="E1089" s="516" t="s">
        <v>730</v>
      </c>
      <c r="F1089" s="517" t="s">
        <v>2041</v>
      </c>
      <c r="G1089" s="748">
        <f t="shared" ref="G1089:G1097" si="2476">D1089*100</f>
        <v>802070200</v>
      </c>
      <c r="H1089" s="70">
        <v>1</v>
      </c>
      <c r="I1089" s="70">
        <v>0</v>
      </c>
      <c r="J1089" s="70"/>
      <c r="K1089" s="70"/>
      <c r="L1089" s="70">
        <v>1</v>
      </c>
      <c r="M1089" s="70">
        <v>1</v>
      </c>
      <c r="N1089" s="37" t="str">
        <f t="shared" si="2475"/>
        <v>80207020,1</v>
      </c>
      <c r="O1089" s="70">
        <v>0</v>
      </c>
      <c r="P1089" s="70">
        <v>-1</v>
      </c>
    </row>
    <row r="1090" spans="4:16" x14ac:dyDescent="0.25">
      <c r="D1090" s="371">
        <v>8060201</v>
      </c>
      <c r="E1090" s="371" t="s">
        <v>731</v>
      </c>
      <c r="F1090" s="371" t="s">
        <v>2042</v>
      </c>
      <c r="G1090" s="748">
        <f t="shared" si="2476"/>
        <v>806020100</v>
      </c>
      <c r="H1090" s="70">
        <v>1</v>
      </c>
      <c r="I1090" s="70">
        <v>0</v>
      </c>
      <c r="J1090" s="70"/>
      <c r="K1090" s="70"/>
      <c r="L1090" s="70">
        <v>1</v>
      </c>
      <c r="M1090" s="70">
        <v>1</v>
      </c>
      <c r="N1090" s="37" t="str">
        <f t="shared" si="2475"/>
        <v>80602010,1</v>
      </c>
      <c r="O1090" s="70">
        <v>0</v>
      </c>
      <c r="P1090" s="70">
        <v>-1</v>
      </c>
    </row>
    <row r="1091" spans="4:16" x14ac:dyDescent="0.25">
      <c r="D1091" s="371">
        <v>8060202</v>
      </c>
      <c r="E1091" s="371" t="s">
        <v>732</v>
      </c>
      <c r="F1091" s="371" t="s">
        <v>2043</v>
      </c>
      <c r="G1091" s="748">
        <f t="shared" si="2476"/>
        <v>806020200</v>
      </c>
      <c r="H1091" s="70">
        <v>1</v>
      </c>
      <c r="I1091" s="70">
        <v>0</v>
      </c>
      <c r="J1091" s="70"/>
      <c r="K1091" s="70"/>
      <c r="L1091" s="70">
        <v>1</v>
      </c>
      <c r="M1091" s="70">
        <v>1</v>
      </c>
      <c r="N1091" s="37" t="str">
        <f t="shared" si="2475"/>
        <v>80602020,1</v>
      </c>
      <c r="O1091" s="70">
        <v>0</v>
      </c>
      <c r="P1091" s="70">
        <v>-1</v>
      </c>
    </row>
    <row r="1092" spans="4:16" x14ac:dyDescent="0.25">
      <c r="D1092" s="371">
        <v>8010401</v>
      </c>
      <c r="E1092" s="518" t="s">
        <v>733</v>
      </c>
      <c r="F1092" s="517" t="s">
        <v>2044</v>
      </c>
      <c r="G1092" s="748">
        <f t="shared" si="2476"/>
        <v>801040100</v>
      </c>
      <c r="H1092" s="70">
        <v>1</v>
      </c>
      <c r="I1092" s="70">
        <v>0</v>
      </c>
      <c r="J1092" s="70"/>
      <c r="K1092" s="70"/>
      <c r="L1092" s="70">
        <v>1</v>
      </c>
      <c r="M1092" s="70">
        <v>1</v>
      </c>
      <c r="N1092" s="37" t="str">
        <f t="shared" si="2475"/>
        <v>80104010,1</v>
      </c>
      <c r="O1092" s="70">
        <v>0</v>
      </c>
      <c r="P1092" s="70">
        <v>-1</v>
      </c>
    </row>
    <row r="1093" spans="4:16" x14ac:dyDescent="0.25">
      <c r="D1093" s="371">
        <v>8010402</v>
      </c>
      <c r="E1093" s="518" t="s">
        <v>734</v>
      </c>
      <c r="F1093" s="517" t="s">
        <v>2045</v>
      </c>
      <c r="G1093" s="748">
        <f t="shared" si="2476"/>
        <v>801040200</v>
      </c>
      <c r="H1093" s="70">
        <v>1</v>
      </c>
      <c r="I1093" s="70">
        <v>0</v>
      </c>
      <c r="J1093" s="70"/>
      <c r="K1093" s="70"/>
      <c r="L1093" s="70">
        <v>1</v>
      </c>
      <c r="M1093" s="70">
        <v>1</v>
      </c>
      <c r="N1093" s="37" t="str">
        <f t="shared" si="2475"/>
        <v>80104020,1</v>
      </c>
      <c r="O1093" s="70">
        <v>0</v>
      </c>
      <c r="P1093" s="70">
        <v>-1</v>
      </c>
    </row>
    <row r="1094" spans="4:16" x14ac:dyDescent="0.25">
      <c r="D1094" s="519">
        <v>8100301</v>
      </c>
      <c r="E1094" s="53" t="s">
        <v>735</v>
      </c>
      <c r="F1094" s="517" t="s">
        <v>2046</v>
      </c>
      <c r="G1094" s="748">
        <f t="shared" si="2476"/>
        <v>810030100</v>
      </c>
      <c r="H1094" s="70">
        <v>1</v>
      </c>
      <c r="I1094" s="70">
        <v>0</v>
      </c>
      <c r="J1094" s="70"/>
      <c r="K1094" s="70"/>
      <c r="L1094" s="70">
        <v>1</v>
      </c>
      <c r="M1094" s="70">
        <v>1</v>
      </c>
      <c r="N1094" s="37" t="str">
        <f t="shared" si="2475"/>
        <v>81003010,1</v>
      </c>
      <c r="O1094" s="70">
        <v>0</v>
      </c>
      <c r="P1094" s="70">
        <v>-1</v>
      </c>
    </row>
    <row r="1095" spans="4:16" x14ac:dyDescent="0.25">
      <c r="D1095" s="520" t="s">
        <v>736</v>
      </c>
      <c r="E1095" s="521" t="s">
        <v>737</v>
      </c>
      <c r="F1095" s="517" t="s">
        <v>2047</v>
      </c>
      <c r="G1095" s="748">
        <f t="shared" si="2476"/>
        <v>810030200</v>
      </c>
      <c r="H1095" s="70">
        <v>1</v>
      </c>
      <c r="I1095" s="70">
        <v>0</v>
      </c>
      <c r="J1095" s="70"/>
      <c r="K1095" s="70"/>
      <c r="L1095" s="70">
        <v>1</v>
      </c>
      <c r="M1095" s="70">
        <v>1</v>
      </c>
      <c r="N1095" s="37" t="str">
        <f t="shared" si="2475"/>
        <v>81003020,1</v>
      </c>
      <c r="O1095" s="70">
        <v>0</v>
      </c>
      <c r="P1095" s="70">
        <v>-1</v>
      </c>
    </row>
    <row r="1096" spans="4:16" x14ac:dyDescent="0.25">
      <c r="D1096" s="519">
        <v>8100401</v>
      </c>
      <c r="E1096" s="53" t="s">
        <v>738</v>
      </c>
      <c r="F1096" s="517" t="s">
        <v>2048</v>
      </c>
      <c r="G1096" s="748">
        <f t="shared" si="2476"/>
        <v>810040100</v>
      </c>
      <c r="H1096" s="70">
        <v>1</v>
      </c>
      <c r="I1096" s="70">
        <v>0</v>
      </c>
      <c r="J1096" s="70"/>
      <c r="K1096" s="70"/>
      <c r="L1096" s="70">
        <v>1</v>
      </c>
      <c r="M1096" s="70">
        <v>1</v>
      </c>
      <c r="N1096" s="37" t="str">
        <f t="shared" si="2475"/>
        <v>81004010,1</v>
      </c>
      <c r="O1096" s="70">
        <v>0</v>
      </c>
      <c r="P1096" s="70">
        <v>-1</v>
      </c>
    </row>
    <row r="1097" spans="4:16" x14ac:dyDescent="0.25">
      <c r="D1097" s="520" t="s">
        <v>739</v>
      </c>
      <c r="E1097" s="521" t="s">
        <v>740</v>
      </c>
      <c r="F1097" s="517" t="s">
        <v>2049</v>
      </c>
      <c r="G1097" s="748">
        <f t="shared" si="2476"/>
        <v>810040200</v>
      </c>
      <c r="H1097" s="70">
        <v>1</v>
      </c>
      <c r="I1097" s="70">
        <v>0</v>
      </c>
      <c r="J1097" s="70"/>
      <c r="K1097" s="70"/>
      <c r="L1097" s="70">
        <v>1</v>
      </c>
      <c r="M1097" s="70">
        <v>1</v>
      </c>
      <c r="N1097" s="37" t="str">
        <f t="shared" si="2475"/>
        <v>81004020,1</v>
      </c>
      <c r="O1097" s="70">
        <v>0</v>
      </c>
      <c r="P1097" s="70">
        <v>-1</v>
      </c>
    </row>
    <row r="1098" spans="4:16" x14ac:dyDescent="0.25">
      <c r="D1098" s="759">
        <v>8130201</v>
      </c>
      <c r="E1098" s="684" t="s">
        <v>741</v>
      </c>
      <c r="F1098" s="760" t="s">
        <v>2050</v>
      </c>
      <c r="G1098" s="748">
        <f t="shared" ref="G1098:G1100" si="2477">D1098*100</f>
        <v>813020100</v>
      </c>
      <c r="H1098" s="70">
        <v>1</v>
      </c>
      <c r="I1098" s="70">
        <v>0</v>
      </c>
      <c r="J1098" s="70"/>
      <c r="K1098" s="70"/>
      <c r="L1098" s="70">
        <v>1</v>
      </c>
      <c r="M1098" s="70">
        <v>1</v>
      </c>
      <c r="N1098" s="37" t="str">
        <f t="shared" ref="N1098:N1100" si="2478">G1098/10&amp;",1"</f>
        <v>81302010,1</v>
      </c>
      <c r="O1098" s="70">
        <v>0</v>
      </c>
      <c r="P1098" s="70">
        <v>-1</v>
      </c>
    </row>
    <row r="1099" spans="4:16" x14ac:dyDescent="0.25">
      <c r="D1099" s="759">
        <v>8130201</v>
      </c>
      <c r="E1099" s="684" t="s">
        <v>741</v>
      </c>
      <c r="F1099" s="760" t="s">
        <v>2051</v>
      </c>
      <c r="G1099" s="748">
        <f>D1099*100+1</f>
        <v>813020101</v>
      </c>
      <c r="H1099" s="70">
        <v>1</v>
      </c>
      <c r="I1099" s="70">
        <v>0</v>
      </c>
      <c r="J1099" s="70"/>
      <c r="K1099" s="70"/>
      <c r="L1099" s="70">
        <v>1</v>
      </c>
      <c r="M1099" s="70">
        <v>4</v>
      </c>
      <c r="N1099" s="37">
        <v>1</v>
      </c>
      <c r="O1099" s="70">
        <v>25</v>
      </c>
      <c r="P1099" s="70">
        <v>-1</v>
      </c>
    </row>
    <row r="1100" spans="4:16" x14ac:dyDescent="0.25">
      <c r="D1100" s="759">
        <v>8130202</v>
      </c>
      <c r="E1100" s="684" t="s">
        <v>743</v>
      </c>
      <c r="F1100" s="761" t="s">
        <v>2052</v>
      </c>
      <c r="G1100" s="748">
        <f t="shared" si="2477"/>
        <v>813020200</v>
      </c>
      <c r="H1100" s="70">
        <v>1</v>
      </c>
      <c r="I1100" s="70">
        <v>0</v>
      </c>
      <c r="J1100" s="70"/>
      <c r="K1100" s="70"/>
      <c r="L1100" s="70">
        <v>1</v>
      </c>
      <c r="M1100" s="70">
        <v>1</v>
      </c>
      <c r="N1100" s="37" t="str">
        <f t="shared" si="2478"/>
        <v>81302020,1</v>
      </c>
      <c r="O1100" s="70">
        <v>0</v>
      </c>
      <c r="P1100" s="70">
        <v>-1</v>
      </c>
    </row>
    <row r="1101" spans="4:16" x14ac:dyDescent="0.25">
      <c r="D1101" s="35" t="s">
        <v>782</v>
      </c>
      <c r="E1101" s="35" t="s">
        <v>782</v>
      </c>
      <c r="F1101" s="35" t="s">
        <v>2053</v>
      </c>
      <c r="G1101" s="35">
        <v>10240300</v>
      </c>
      <c r="H1101" s="35">
        <v>8</v>
      </c>
      <c r="I1101" s="35">
        <v>1</v>
      </c>
      <c r="J1101" s="35">
        <v>1020501</v>
      </c>
      <c r="K1101" s="35"/>
      <c r="L1101" s="35">
        <v>1</v>
      </c>
      <c r="M1101" s="35">
        <v>1</v>
      </c>
      <c r="N1101" s="88" t="s">
        <v>2054</v>
      </c>
      <c r="O1101" s="35">
        <v>0</v>
      </c>
      <c r="P1101" s="35">
        <v>-1</v>
      </c>
    </row>
    <row r="1102" spans="4:16" x14ac:dyDescent="0.25">
      <c r="D1102" s="35" t="s">
        <v>782</v>
      </c>
      <c r="E1102" s="35" t="s">
        <v>782</v>
      </c>
      <c r="F1102" s="35" t="s">
        <v>2053</v>
      </c>
      <c r="G1102" s="35">
        <v>10240301</v>
      </c>
      <c r="H1102" s="35">
        <v>8</v>
      </c>
      <c r="I1102" s="35">
        <v>1</v>
      </c>
      <c r="J1102" s="35">
        <v>1020503</v>
      </c>
      <c r="K1102" s="35"/>
      <c r="L1102" s="35">
        <v>1</v>
      </c>
      <c r="M1102" s="35">
        <v>1</v>
      </c>
      <c r="N1102" s="88" t="s">
        <v>2054</v>
      </c>
      <c r="O1102" s="35">
        <v>0</v>
      </c>
      <c r="P1102" s="35">
        <v>-1</v>
      </c>
    </row>
    <row r="1103" spans="4:16" x14ac:dyDescent="0.25">
      <c r="D1103" s="35" t="s">
        <v>782</v>
      </c>
      <c r="E1103" s="35" t="s">
        <v>782</v>
      </c>
      <c r="F1103" s="35" t="s">
        <v>2053</v>
      </c>
      <c r="G1103" s="35">
        <v>10240302</v>
      </c>
      <c r="H1103" s="35">
        <v>8</v>
      </c>
      <c r="I1103" s="35">
        <v>1</v>
      </c>
      <c r="J1103" s="35">
        <v>1020505</v>
      </c>
      <c r="K1103" s="35"/>
      <c r="L1103" s="35">
        <v>1</v>
      </c>
      <c r="M1103" s="35">
        <v>1</v>
      </c>
      <c r="N1103" s="88" t="s">
        <v>2054</v>
      </c>
      <c r="O1103" s="35">
        <v>0</v>
      </c>
      <c r="P1103" s="35">
        <v>-1</v>
      </c>
    </row>
    <row r="1104" spans="4:16" x14ac:dyDescent="0.25">
      <c r="D1104" s="35" t="s">
        <v>784</v>
      </c>
      <c r="E1104" s="35" t="s">
        <v>784</v>
      </c>
      <c r="F1104" s="35" t="s">
        <v>2055</v>
      </c>
      <c r="G1104" s="35">
        <v>10250300</v>
      </c>
      <c r="H1104" s="35">
        <v>1</v>
      </c>
      <c r="I1104" s="35">
        <v>0</v>
      </c>
      <c r="J1104" s="35">
        <v>0</v>
      </c>
      <c r="K1104" s="35"/>
      <c r="L1104" s="35">
        <v>1</v>
      </c>
      <c r="M1104" s="35">
        <v>1</v>
      </c>
      <c r="N1104" s="88" t="s">
        <v>2056</v>
      </c>
      <c r="O1104" s="35">
        <v>0</v>
      </c>
      <c r="P1104" s="35">
        <v>-1</v>
      </c>
    </row>
    <row r="1105" spans="4:16" x14ac:dyDescent="0.25">
      <c r="D1105" s="35" t="s">
        <v>786</v>
      </c>
      <c r="E1105" s="35" t="s">
        <v>786</v>
      </c>
      <c r="F1105" s="35" t="s">
        <v>2057</v>
      </c>
      <c r="G1105" s="35">
        <v>10280400</v>
      </c>
      <c r="H1105" s="35">
        <v>8</v>
      </c>
      <c r="I1105" s="35">
        <v>1</v>
      </c>
      <c r="J1105" s="35">
        <v>1020301</v>
      </c>
      <c r="K1105" s="35"/>
      <c r="L1105" s="35">
        <v>1</v>
      </c>
      <c r="M1105" s="35">
        <v>1</v>
      </c>
      <c r="N1105" s="88" t="s">
        <v>2058</v>
      </c>
      <c r="O1105" s="35">
        <v>0</v>
      </c>
      <c r="P1105" s="35">
        <v>-1</v>
      </c>
    </row>
    <row r="1106" spans="4:16" x14ac:dyDescent="0.25">
      <c r="D1106" s="35" t="s">
        <v>786</v>
      </c>
      <c r="E1106" s="35" t="s">
        <v>786</v>
      </c>
      <c r="F1106" s="35" t="s">
        <v>2057</v>
      </c>
      <c r="G1106" s="35">
        <v>10280401</v>
      </c>
      <c r="H1106" s="35">
        <v>8</v>
      </c>
      <c r="I1106" s="35">
        <v>1</v>
      </c>
      <c r="J1106" s="35">
        <v>1020303</v>
      </c>
      <c r="K1106" s="35"/>
      <c r="L1106" s="35">
        <v>1</v>
      </c>
      <c r="M1106" s="35">
        <v>1</v>
      </c>
      <c r="N1106" s="88" t="s">
        <v>2058</v>
      </c>
      <c r="O1106" s="35">
        <v>0</v>
      </c>
      <c r="P1106" s="35">
        <v>-1</v>
      </c>
    </row>
    <row r="1107" spans="4:16" x14ac:dyDescent="0.25">
      <c r="D1107" s="35" t="s">
        <v>786</v>
      </c>
      <c r="E1107" s="35" t="s">
        <v>786</v>
      </c>
      <c r="F1107" s="35" t="s">
        <v>2057</v>
      </c>
      <c r="G1107" s="35">
        <v>10280402</v>
      </c>
      <c r="H1107" s="35">
        <v>8</v>
      </c>
      <c r="I1107" s="35">
        <v>1</v>
      </c>
      <c r="J1107" s="35">
        <v>1020305</v>
      </c>
      <c r="K1107" s="35"/>
      <c r="L1107" s="35">
        <v>1</v>
      </c>
      <c r="M1107" s="35">
        <v>1</v>
      </c>
      <c r="N1107" s="88" t="s">
        <v>2058</v>
      </c>
      <c r="O1107" s="35">
        <v>0</v>
      </c>
      <c r="P1107" s="35">
        <v>-1</v>
      </c>
    </row>
    <row r="1108" spans="4:16" x14ac:dyDescent="0.25">
      <c r="D1108" s="35" t="s">
        <v>622</v>
      </c>
      <c r="E1108" s="35" t="s">
        <v>622</v>
      </c>
      <c r="F1108" s="35" t="s">
        <v>2059</v>
      </c>
      <c r="G1108" s="35">
        <v>10270500</v>
      </c>
      <c r="H1108" s="35">
        <v>1</v>
      </c>
      <c r="I1108" s="35">
        <v>0</v>
      </c>
      <c r="J1108" s="35">
        <v>0</v>
      </c>
      <c r="K1108" s="35"/>
      <c r="L1108" s="35">
        <v>1</v>
      </c>
      <c r="M1108" s="35">
        <v>1</v>
      </c>
      <c r="N1108" s="88" t="s">
        <v>2060</v>
      </c>
      <c r="O1108" s="35">
        <v>0</v>
      </c>
      <c r="P1108" s="35">
        <v>-1</v>
      </c>
    </row>
    <row r="1109" spans="4:16" x14ac:dyDescent="0.25">
      <c r="D1109" s="35" t="s">
        <v>789</v>
      </c>
      <c r="E1109" s="35" t="s">
        <v>789</v>
      </c>
      <c r="F1109" s="35" t="s">
        <v>2061</v>
      </c>
      <c r="G1109" s="35">
        <v>10280500</v>
      </c>
      <c r="H1109" s="35">
        <v>8</v>
      </c>
      <c r="I1109" s="35">
        <v>1</v>
      </c>
      <c r="J1109" s="35" t="s">
        <v>1572</v>
      </c>
      <c r="K1109" s="35"/>
      <c r="L1109" s="35">
        <v>1</v>
      </c>
      <c r="M1109" s="35">
        <v>1</v>
      </c>
      <c r="N1109" s="88" t="s">
        <v>2062</v>
      </c>
      <c r="O1109" s="35">
        <v>0</v>
      </c>
      <c r="P1109" s="35">
        <v>-1</v>
      </c>
    </row>
    <row r="1110" spans="4:16" x14ac:dyDescent="0.25">
      <c r="D1110" s="35" t="s">
        <v>789</v>
      </c>
      <c r="E1110" s="35" t="s">
        <v>789</v>
      </c>
      <c r="F1110" s="35" t="s">
        <v>2061</v>
      </c>
      <c r="G1110" s="35">
        <v>10280501</v>
      </c>
      <c r="H1110" s="35">
        <v>8</v>
      </c>
      <c r="I1110" s="35">
        <v>1</v>
      </c>
      <c r="J1110" s="35">
        <v>1020203</v>
      </c>
      <c r="K1110" s="35"/>
      <c r="L1110" s="35">
        <v>1</v>
      </c>
      <c r="M1110" s="35">
        <v>1</v>
      </c>
      <c r="N1110" s="88" t="s">
        <v>2062</v>
      </c>
      <c r="O1110" s="35">
        <v>0</v>
      </c>
      <c r="P1110" s="35">
        <v>-1</v>
      </c>
    </row>
    <row r="1111" spans="4:16" x14ac:dyDescent="0.25">
      <c r="D1111" s="35" t="s">
        <v>789</v>
      </c>
      <c r="E1111" s="35" t="s">
        <v>789</v>
      </c>
      <c r="F1111" s="35" t="s">
        <v>2061</v>
      </c>
      <c r="G1111" s="35">
        <v>10280502</v>
      </c>
      <c r="H1111" s="35">
        <v>8</v>
      </c>
      <c r="I1111" s="35">
        <v>1</v>
      </c>
      <c r="J1111" s="35">
        <v>1020205</v>
      </c>
      <c r="K1111" s="35"/>
      <c r="L1111" s="35">
        <v>1</v>
      </c>
      <c r="M1111" s="35">
        <v>1</v>
      </c>
      <c r="N1111" s="88" t="s">
        <v>2062</v>
      </c>
      <c r="O1111" s="35">
        <v>0</v>
      </c>
      <c r="P1111" s="35">
        <v>-1</v>
      </c>
    </row>
    <row r="1112" spans="4:16" x14ac:dyDescent="0.25">
      <c r="D1112" s="35" t="s">
        <v>791</v>
      </c>
      <c r="E1112" s="35" t="s">
        <v>791</v>
      </c>
      <c r="F1112" s="35" t="s">
        <v>2063</v>
      </c>
      <c r="G1112" s="35">
        <v>10250600</v>
      </c>
      <c r="H1112" s="35">
        <v>8</v>
      </c>
      <c r="I1112" s="35">
        <v>1</v>
      </c>
      <c r="J1112" s="35">
        <v>1020401</v>
      </c>
      <c r="K1112" s="35"/>
      <c r="L1112" s="35">
        <v>1</v>
      </c>
      <c r="M1112" s="35">
        <v>1</v>
      </c>
      <c r="N1112" s="88" t="s">
        <v>2064</v>
      </c>
      <c r="O1112" s="35">
        <v>0</v>
      </c>
      <c r="P1112" s="35">
        <v>-1</v>
      </c>
    </row>
    <row r="1113" spans="4:16" x14ac:dyDescent="0.25">
      <c r="D1113" s="35" t="s">
        <v>791</v>
      </c>
      <c r="E1113" s="35" t="s">
        <v>791</v>
      </c>
      <c r="F1113" s="35" t="s">
        <v>2063</v>
      </c>
      <c r="G1113" s="35">
        <v>10250601</v>
      </c>
      <c r="H1113" s="35">
        <v>8</v>
      </c>
      <c r="I1113" s="35">
        <v>1</v>
      </c>
      <c r="J1113" s="35">
        <v>1020403</v>
      </c>
      <c r="K1113" s="35"/>
      <c r="L1113" s="35">
        <v>1</v>
      </c>
      <c r="M1113" s="35">
        <v>1</v>
      </c>
      <c r="N1113" s="88" t="s">
        <v>2064</v>
      </c>
      <c r="O1113" s="35">
        <v>0</v>
      </c>
      <c r="P1113" s="35">
        <v>-1</v>
      </c>
    </row>
    <row r="1114" spans="4:16" x14ac:dyDescent="0.25">
      <c r="D1114" s="35" t="s">
        <v>791</v>
      </c>
      <c r="E1114" s="35" t="s">
        <v>791</v>
      </c>
      <c r="F1114" s="35" t="s">
        <v>2063</v>
      </c>
      <c r="G1114" s="35">
        <v>10250602</v>
      </c>
      <c r="H1114" s="35">
        <v>8</v>
      </c>
      <c r="I1114" s="35">
        <v>1</v>
      </c>
      <c r="J1114" s="35">
        <v>1020405</v>
      </c>
      <c r="K1114" s="35"/>
      <c r="L1114" s="35">
        <v>1</v>
      </c>
      <c r="M1114" s="35">
        <v>1</v>
      </c>
      <c r="N1114" s="88" t="s">
        <v>2064</v>
      </c>
      <c r="O1114" s="35">
        <v>0</v>
      </c>
      <c r="P1114" s="35">
        <v>-1</v>
      </c>
    </row>
    <row r="1115" spans="4:16" x14ac:dyDescent="0.25">
      <c r="D1115" s="35" t="s">
        <v>793</v>
      </c>
      <c r="E1115" s="35" t="s">
        <v>793</v>
      </c>
      <c r="F1115" s="35" t="s">
        <v>2065</v>
      </c>
      <c r="G1115" s="35">
        <v>10260600</v>
      </c>
      <c r="H1115" s="35">
        <v>1</v>
      </c>
      <c r="I1115" s="35">
        <v>0</v>
      </c>
      <c r="J1115" s="35">
        <v>0</v>
      </c>
      <c r="K1115" s="35"/>
      <c r="L1115" s="35">
        <v>1</v>
      </c>
      <c r="M1115" s="35">
        <v>1</v>
      </c>
      <c r="N1115" s="88" t="s">
        <v>2066</v>
      </c>
      <c r="O1115" s="35">
        <v>0</v>
      </c>
      <c r="P1115" s="35">
        <v>-1</v>
      </c>
    </row>
    <row r="1116" spans="4:16" x14ac:dyDescent="0.25">
      <c r="D1116" s="35" t="s">
        <v>795</v>
      </c>
      <c r="E1116" s="35" t="s">
        <v>795</v>
      </c>
      <c r="F1116" s="35" t="s">
        <v>2067</v>
      </c>
      <c r="G1116" s="35">
        <v>10270700</v>
      </c>
      <c r="H1116" s="35">
        <v>1</v>
      </c>
      <c r="I1116" s="35">
        <v>0</v>
      </c>
      <c r="J1116" s="35">
        <v>0</v>
      </c>
      <c r="K1116" s="35"/>
      <c r="L1116" s="35">
        <v>1</v>
      </c>
      <c r="M1116" s="35">
        <v>1</v>
      </c>
      <c r="N1116" s="88" t="s">
        <v>2068</v>
      </c>
      <c r="O1116" s="35">
        <v>0</v>
      </c>
      <c r="P1116" s="35">
        <v>-1</v>
      </c>
    </row>
    <row r="1117" spans="4:16" x14ac:dyDescent="0.25">
      <c r="D1117" s="35" t="s">
        <v>797</v>
      </c>
      <c r="E1117" s="35" t="s">
        <v>797</v>
      </c>
      <c r="F1117" s="35" t="s">
        <v>2069</v>
      </c>
      <c r="G1117" s="35">
        <v>10130300</v>
      </c>
      <c r="H1117" s="35">
        <v>1</v>
      </c>
      <c r="I1117" s="35">
        <v>0</v>
      </c>
      <c r="J1117" s="35">
        <v>0</v>
      </c>
      <c r="K1117" s="35"/>
      <c r="L1117" s="35">
        <v>1</v>
      </c>
      <c r="M1117" s="35">
        <v>1</v>
      </c>
      <c r="N1117" s="88" t="s">
        <v>2070</v>
      </c>
      <c r="O1117" s="35">
        <v>0</v>
      </c>
      <c r="P1117" s="35">
        <v>-1</v>
      </c>
    </row>
    <row r="1118" spans="4:16" x14ac:dyDescent="0.25">
      <c r="D1118" s="35" t="s">
        <v>799</v>
      </c>
      <c r="E1118" s="35" t="s">
        <v>799</v>
      </c>
      <c r="F1118" s="35" t="s">
        <v>2059</v>
      </c>
      <c r="G1118" s="35">
        <v>10150300</v>
      </c>
      <c r="H1118" s="35">
        <v>1</v>
      </c>
      <c r="I1118" s="35">
        <v>0</v>
      </c>
      <c r="J1118" s="35">
        <v>0</v>
      </c>
      <c r="K1118" s="35"/>
      <c r="L1118" s="35">
        <v>1</v>
      </c>
      <c r="M1118" s="35">
        <v>1</v>
      </c>
      <c r="N1118" s="88" t="s">
        <v>2071</v>
      </c>
      <c r="O1118" s="35">
        <v>0</v>
      </c>
      <c r="P1118" s="35">
        <v>-1</v>
      </c>
    </row>
    <row r="1119" spans="4:16" x14ac:dyDescent="0.25">
      <c r="D1119" s="35" t="s">
        <v>801</v>
      </c>
      <c r="E1119" s="35" t="s">
        <v>801</v>
      </c>
      <c r="F1119" s="35" t="s">
        <v>2072</v>
      </c>
      <c r="G1119" s="35">
        <v>10130400</v>
      </c>
      <c r="H1119" s="35">
        <v>1</v>
      </c>
      <c r="I1119" s="35">
        <v>0</v>
      </c>
      <c r="J1119" s="35">
        <v>0</v>
      </c>
      <c r="K1119" s="35"/>
      <c r="L1119" s="35">
        <v>1</v>
      </c>
      <c r="M1119" s="35">
        <v>1</v>
      </c>
      <c r="N1119" s="88" t="s">
        <v>2073</v>
      </c>
      <c r="O1119" s="35">
        <v>0</v>
      </c>
      <c r="P1119" s="35">
        <v>-1</v>
      </c>
    </row>
    <row r="1120" spans="4:16" x14ac:dyDescent="0.25">
      <c r="D1120" s="35" t="s">
        <v>803</v>
      </c>
      <c r="E1120" s="35" t="s">
        <v>803</v>
      </c>
      <c r="F1120" s="35" t="s">
        <v>2074</v>
      </c>
      <c r="G1120" s="35">
        <v>10130600</v>
      </c>
      <c r="H1120" s="35">
        <v>1</v>
      </c>
      <c r="I1120" s="35">
        <v>0</v>
      </c>
      <c r="J1120" s="35">
        <v>0</v>
      </c>
      <c r="K1120" s="35"/>
      <c r="L1120" s="35">
        <v>1</v>
      </c>
      <c r="M1120" s="35">
        <v>1</v>
      </c>
      <c r="N1120" s="88" t="s">
        <v>2075</v>
      </c>
      <c r="O1120" s="35">
        <v>0</v>
      </c>
      <c r="P1120" s="35">
        <v>-1</v>
      </c>
    </row>
    <row r="1121" spans="4:16" x14ac:dyDescent="0.25">
      <c r="D1121" s="35" t="s">
        <v>805</v>
      </c>
      <c r="E1121" s="35" t="s">
        <v>805</v>
      </c>
      <c r="F1121" s="35" t="s">
        <v>2076</v>
      </c>
      <c r="G1121" s="35">
        <v>10320600</v>
      </c>
      <c r="H1121" s="35">
        <v>1</v>
      </c>
      <c r="I1121" s="35">
        <v>0</v>
      </c>
      <c r="J1121" s="35">
        <v>0</v>
      </c>
      <c r="K1121" s="35"/>
      <c r="L1121" s="35">
        <v>1</v>
      </c>
      <c r="M1121" s="35">
        <v>1</v>
      </c>
      <c r="N1121" s="88" t="s">
        <v>2077</v>
      </c>
      <c r="O1121" s="35">
        <v>0</v>
      </c>
      <c r="P1121" s="35">
        <v>-1</v>
      </c>
    </row>
    <row r="1122" spans="4:16" x14ac:dyDescent="0.25">
      <c r="D1122" s="35" t="s">
        <v>807</v>
      </c>
      <c r="E1122" s="35" t="s">
        <v>807</v>
      </c>
      <c r="F1122" s="35" t="s">
        <v>2078</v>
      </c>
      <c r="G1122" s="35">
        <v>10440300</v>
      </c>
      <c r="H1122" s="35">
        <v>8</v>
      </c>
      <c r="I1122" s="35">
        <v>1</v>
      </c>
      <c r="J1122" s="35">
        <v>1040101</v>
      </c>
      <c r="K1122" s="35"/>
      <c r="L1122" s="35">
        <v>1</v>
      </c>
      <c r="M1122" s="35">
        <v>1</v>
      </c>
      <c r="N1122" s="88" t="s">
        <v>2079</v>
      </c>
      <c r="O1122" s="35">
        <v>0</v>
      </c>
      <c r="P1122" s="35">
        <v>-1</v>
      </c>
    </row>
    <row r="1123" spans="4:16" x14ac:dyDescent="0.25">
      <c r="D1123" s="35" t="s">
        <v>807</v>
      </c>
      <c r="E1123" s="35" t="s">
        <v>807</v>
      </c>
      <c r="F1123" s="35" t="s">
        <v>2078</v>
      </c>
      <c r="G1123" s="35">
        <v>10440301</v>
      </c>
      <c r="H1123" s="35">
        <v>8</v>
      </c>
      <c r="I1123" s="35">
        <v>1</v>
      </c>
      <c r="J1123" s="35">
        <v>1040103</v>
      </c>
      <c r="K1123" s="35"/>
      <c r="L1123" s="35">
        <v>1</v>
      </c>
      <c r="M1123" s="35">
        <v>1</v>
      </c>
      <c r="N1123" s="88" t="s">
        <v>2079</v>
      </c>
      <c r="O1123" s="35">
        <v>0</v>
      </c>
      <c r="P1123" s="35">
        <v>-1</v>
      </c>
    </row>
    <row r="1124" spans="4:16" x14ac:dyDescent="0.25">
      <c r="D1124" s="35" t="s">
        <v>807</v>
      </c>
      <c r="E1124" s="35" t="s">
        <v>807</v>
      </c>
      <c r="F1124" s="35" t="s">
        <v>2078</v>
      </c>
      <c r="G1124" s="35">
        <v>10440302</v>
      </c>
      <c r="H1124" s="35">
        <v>8</v>
      </c>
      <c r="I1124" s="35">
        <v>1</v>
      </c>
      <c r="J1124" s="35">
        <v>1040105</v>
      </c>
      <c r="K1124" s="35"/>
      <c r="L1124" s="35">
        <v>1</v>
      </c>
      <c r="M1124" s="35">
        <v>1</v>
      </c>
      <c r="N1124" s="88" t="s">
        <v>2079</v>
      </c>
      <c r="O1124" s="35">
        <v>0</v>
      </c>
      <c r="P1124" s="35">
        <v>-1</v>
      </c>
    </row>
    <row r="1125" spans="4:16" x14ac:dyDescent="0.25">
      <c r="D1125" s="35" t="s">
        <v>809</v>
      </c>
      <c r="E1125" s="35" t="s">
        <v>809</v>
      </c>
      <c r="F1125" s="35" t="s">
        <v>2080</v>
      </c>
      <c r="G1125" s="35">
        <v>10420500</v>
      </c>
      <c r="H1125" s="35">
        <v>8</v>
      </c>
      <c r="I1125" s="35">
        <v>1</v>
      </c>
      <c r="J1125" s="35">
        <v>1040301</v>
      </c>
      <c r="K1125" s="35"/>
      <c r="L1125" s="35">
        <v>1</v>
      </c>
      <c r="M1125" s="35">
        <v>1</v>
      </c>
      <c r="N1125" s="88" t="s">
        <v>2081</v>
      </c>
      <c r="O1125" s="35">
        <v>0</v>
      </c>
      <c r="P1125" s="35">
        <v>-1</v>
      </c>
    </row>
    <row r="1126" spans="4:16" x14ac:dyDescent="0.25">
      <c r="D1126" s="35" t="s">
        <v>809</v>
      </c>
      <c r="E1126" s="35" t="s">
        <v>809</v>
      </c>
      <c r="F1126" s="35" t="s">
        <v>2080</v>
      </c>
      <c r="G1126" s="35">
        <v>10420501</v>
      </c>
      <c r="H1126" s="35">
        <v>8</v>
      </c>
      <c r="I1126" s="35">
        <v>1</v>
      </c>
      <c r="J1126" s="35">
        <v>1040303</v>
      </c>
      <c r="K1126" s="35"/>
      <c r="L1126" s="35">
        <v>1</v>
      </c>
      <c r="M1126" s="35">
        <v>1</v>
      </c>
      <c r="N1126" s="88" t="s">
        <v>2081</v>
      </c>
      <c r="O1126" s="35">
        <v>0</v>
      </c>
      <c r="P1126" s="35">
        <v>-1</v>
      </c>
    </row>
    <row r="1127" spans="4:16" x14ac:dyDescent="0.25">
      <c r="D1127" s="35" t="s">
        <v>809</v>
      </c>
      <c r="E1127" s="35" t="s">
        <v>809</v>
      </c>
      <c r="F1127" s="35" t="s">
        <v>2080</v>
      </c>
      <c r="G1127" s="35">
        <v>10420502</v>
      </c>
      <c r="H1127" s="35">
        <v>8</v>
      </c>
      <c r="I1127" s="35">
        <v>1</v>
      </c>
      <c r="J1127" s="35">
        <v>1040305</v>
      </c>
      <c r="K1127" s="35"/>
      <c r="L1127" s="35">
        <v>1</v>
      </c>
      <c r="M1127" s="35">
        <v>1</v>
      </c>
      <c r="N1127" s="88" t="s">
        <v>2081</v>
      </c>
      <c r="O1127" s="35">
        <v>0</v>
      </c>
      <c r="P1127" s="35">
        <v>-1</v>
      </c>
    </row>
    <row r="1128" spans="4:16" x14ac:dyDescent="0.25">
      <c r="D1128" s="35" t="s">
        <v>811</v>
      </c>
      <c r="E1128" s="35" t="s">
        <v>811</v>
      </c>
      <c r="F1128" s="35" t="s">
        <v>2059</v>
      </c>
      <c r="G1128" s="35">
        <v>10630300</v>
      </c>
      <c r="H1128" s="35">
        <v>1</v>
      </c>
      <c r="I1128" s="35">
        <v>0</v>
      </c>
      <c r="J1128" s="35">
        <v>0</v>
      </c>
      <c r="K1128" s="35"/>
      <c r="L1128" s="35">
        <v>1</v>
      </c>
      <c r="M1128" s="35">
        <v>1</v>
      </c>
      <c r="N1128" s="88" t="s">
        <v>2082</v>
      </c>
      <c r="O1128" s="35">
        <v>0</v>
      </c>
      <c r="P1128" s="35">
        <v>-1</v>
      </c>
    </row>
    <row r="1129" spans="4:16" x14ac:dyDescent="0.25">
      <c r="D1129" s="35" t="s">
        <v>813</v>
      </c>
      <c r="E1129" s="35" t="s">
        <v>813</v>
      </c>
      <c r="F1129" s="35" t="s">
        <v>2083</v>
      </c>
      <c r="G1129" s="35">
        <v>10630700</v>
      </c>
      <c r="H1129" s="35">
        <v>1</v>
      </c>
      <c r="I1129" s="35">
        <v>0</v>
      </c>
      <c r="J1129" s="35">
        <v>0</v>
      </c>
      <c r="K1129" s="35"/>
      <c r="L1129" s="35">
        <v>1</v>
      </c>
      <c r="M1129" s="35">
        <v>1</v>
      </c>
      <c r="N1129" s="88" t="s">
        <v>2084</v>
      </c>
      <c r="O1129" s="35">
        <v>0</v>
      </c>
      <c r="P1129" s="35">
        <v>-1</v>
      </c>
    </row>
    <row r="1130" spans="4:16" x14ac:dyDescent="0.25">
      <c r="D1130" s="35" t="s">
        <v>815</v>
      </c>
      <c r="E1130" s="35" t="s">
        <v>815</v>
      </c>
      <c r="F1130" s="35" t="s">
        <v>2085</v>
      </c>
      <c r="G1130" s="35">
        <v>10930400</v>
      </c>
      <c r="H1130" s="35">
        <v>8</v>
      </c>
      <c r="I1130" s="35">
        <v>1</v>
      </c>
      <c r="J1130" s="35">
        <v>1090101</v>
      </c>
      <c r="K1130" s="35"/>
      <c r="L1130" s="35">
        <v>1</v>
      </c>
      <c r="M1130" s="35">
        <v>1</v>
      </c>
      <c r="N1130" s="88" t="s">
        <v>2086</v>
      </c>
      <c r="O1130" s="35">
        <v>0</v>
      </c>
      <c r="P1130" s="35">
        <v>-1</v>
      </c>
    </row>
    <row r="1131" spans="4:16" x14ac:dyDescent="0.25">
      <c r="D1131" s="35" t="s">
        <v>815</v>
      </c>
      <c r="E1131" s="35" t="s">
        <v>815</v>
      </c>
      <c r="F1131" s="35" t="s">
        <v>2085</v>
      </c>
      <c r="G1131" s="35">
        <v>10930401</v>
      </c>
      <c r="H1131" s="35">
        <v>8</v>
      </c>
      <c r="I1131" s="35">
        <v>1</v>
      </c>
      <c r="J1131" s="35">
        <v>1090103</v>
      </c>
      <c r="K1131" s="35"/>
      <c r="L1131" s="35">
        <v>1</v>
      </c>
      <c r="M1131" s="35">
        <v>1</v>
      </c>
      <c r="N1131" s="88" t="s">
        <v>2086</v>
      </c>
      <c r="O1131" s="35">
        <v>0</v>
      </c>
      <c r="P1131" s="35">
        <v>-1</v>
      </c>
    </row>
    <row r="1132" spans="4:16" x14ac:dyDescent="0.25">
      <c r="D1132" s="35" t="s">
        <v>815</v>
      </c>
      <c r="E1132" s="35" t="s">
        <v>815</v>
      </c>
      <c r="F1132" s="35" t="s">
        <v>2085</v>
      </c>
      <c r="G1132" s="35">
        <v>10930402</v>
      </c>
      <c r="H1132" s="35">
        <v>8</v>
      </c>
      <c r="I1132" s="35">
        <v>1</v>
      </c>
      <c r="J1132" s="35">
        <v>1090105</v>
      </c>
      <c r="K1132" s="35"/>
      <c r="L1132" s="35">
        <v>1</v>
      </c>
      <c r="M1132" s="35">
        <v>1</v>
      </c>
      <c r="N1132" s="88" t="s">
        <v>2086</v>
      </c>
      <c r="O1132" s="35">
        <v>0</v>
      </c>
      <c r="P1132" s="35">
        <v>-1</v>
      </c>
    </row>
    <row r="1133" spans="4:16" x14ac:dyDescent="0.25">
      <c r="D1133" s="35" t="s">
        <v>817</v>
      </c>
      <c r="E1133" s="35" t="s">
        <v>817</v>
      </c>
      <c r="F1133" s="35" t="s">
        <v>2087</v>
      </c>
      <c r="G1133" s="35">
        <v>10920500</v>
      </c>
      <c r="H1133" s="35">
        <v>1</v>
      </c>
      <c r="I1133" s="35">
        <v>0</v>
      </c>
      <c r="J1133" s="35">
        <v>0</v>
      </c>
      <c r="K1133" s="35"/>
      <c r="L1133" s="35">
        <v>1</v>
      </c>
      <c r="M1133" s="35">
        <v>1</v>
      </c>
      <c r="N1133" s="88" t="s">
        <v>2088</v>
      </c>
      <c r="O1133" s="35">
        <v>0</v>
      </c>
      <c r="P1133" s="35">
        <v>-1</v>
      </c>
    </row>
    <row r="1134" spans="4:16" x14ac:dyDescent="0.25">
      <c r="D1134" s="35" t="s">
        <v>819</v>
      </c>
      <c r="E1134" s="35" t="s">
        <v>819</v>
      </c>
      <c r="F1134" s="35" t="s">
        <v>2089</v>
      </c>
      <c r="G1134" s="35">
        <v>11030300</v>
      </c>
      <c r="H1134" s="35">
        <v>8</v>
      </c>
      <c r="I1134" s="35">
        <v>1</v>
      </c>
      <c r="J1134" s="35">
        <v>1100101</v>
      </c>
      <c r="K1134" s="35"/>
      <c r="L1134" s="35">
        <v>1</v>
      </c>
      <c r="M1134" s="35">
        <v>1</v>
      </c>
      <c r="N1134" s="88" t="s">
        <v>2090</v>
      </c>
      <c r="O1134" s="35">
        <v>0</v>
      </c>
      <c r="P1134" s="35">
        <v>-1</v>
      </c>
    </row>
    <row r="1135" spans="4:16" x14ac:dyDescent="0.25">
      <c r="D1135" s="35" t="s">
        <v>819</v>
      </c>
      <c r="E1135" s="35" t="s">
        <v>819</v>
      </c>
      <c r="F1135" s="35" t="s">
        <v>2089</v>
      </c>
      <c r="G1135" s="35">
        <v>11030301</v>
      </c>
      <c r="H1135" s="35">
        <v>8</v>
      </c>
      <c r="I1135" s="35">
        <v>1</v>
      </c>
      <c r="J1135" s="35" t="s">
        <v>2091</v>
      </c>
      <c r="K1135" s="35"/>
      <c r="L1135" s="35">
        <v>1</v>
      </c>
      <c r="M1135" s="35">
        <v>1</v>
      </c>
      <c r="N1135" s="88" t="s">
        <v>2090</v>
      </c>
      <c r="O1135" s="35">
        <v>0</v>
      </c>
      <c r="P1135" s="35">
        <v>-1</v>
      </c>
    </row>
    <row r="1136" spans="4:16" x14ac:dyDescent="0.25">
      <c r="D1136" s="35" t="s">
        <v>819</v>
      </c>
      <c r="E1136" s="35" t="s">
        <v>819</v>
      </c>
      <c r="F1136" s="35" t="s">
        <v>2089</v>
      </c>
      <c r="G1136" s="35">
        <v>11030302</v>
      </c>
      <c r="H1136" s="35">
        <v>8</v>
      </c>
      <c r="I1136" s="35">
        <v>1</v>
      </c>
      <c r="J1136" s="35">
        <v>1100103</v>
      </c>
      <c r="K1136" s="35"/>
      <c r="L1136" s="35">
        <v>1</v>
      </c>
      <c r="M1136" s="35">
        <v>1</v>
      </c>
      <c r="N1136" s="88" t="s">
        <v>2090</v>
      </c>
      <c r="O1136" s="35">
        <v>0</v>
      </c>
      <c r="P1136" s="35">
        <v>-1</v>
      </c>
    </row>
    <row r="1137" spans="4:16" x14ac:dyDescent="0.25">
      <c r="D1137" s="35" t="s">
        <v>819</v>
      </c>
      <c r="E1137" s="35" t="s">
        <v>819</v>
      </c>
      <c r="F1137" s="35" t="s">
        <v>2089</v>
      </c>
      <c r="G1137" s="35">
        <v>11030303</v>
      </c>
      <c r="H1137" s="35">
        <v>8</v>
      </c>
      <c r="I1137" s="35">
        <v>1</v>
      </c>
      <c r="J1137" s="35">
        <v>1100105</v>
      </c>
      <c r="K1137" s="35"/>
      <c r="L1137" s="35">
        <v>1</v>
      </c>
      <c r="M1137" s="35">
        <v>1</v>
      </c>
      <c r="N1137" s="88" t="s">
        <v>2090</v>
      </c>
      <c r="O1137" s="35">
        <v>0</v>
      </c>
      <c r="P1137" s="35">
        <v>-1</v>
      </c>
    </row>
    <row r="1138" spans="4:16" x14ac:dyDescent="0.25">
      <c r="D1138" s="35" t="s">
        <v>821</v>
      </c>
      <c r="E1138" s="35" t="s">
        <v>821</v>
      </c>
      <c r="F1138" s="35" t="s">
        <v>2092</v>
      </c>
      <c r="G1138" s="35">
        <v>11030700</v>
      </c>
      <c r="H1138" s="35">
        <v>1</v>
      </c>
      <c r="I1138" s="35">
        <v>0</v>
      </c>
      <c r="J1138" s="35">
        <v>0</v>
      </c>
      <c r="K1138" s="35"/>
      <c r="L1138" s="35">
        <v>1</v>
      </c>
      <c r="M1138" s="35">
        <v>1</v>
      </c>
      <c r="N1138" s="88" t="s">
        <v>2093</v>
      </c>
      <c r="O1138" s="35">
        <v>0</v>
      </c>
      <c r="P1138" s="35">
        <v>-1</v>
      </c>
    </row>
    <row r="1139" spans="4:16" x14ac:dyDescent="0.25">
      <c r="D1139" s="35" t="s">
        <v>823</v>
      </c>
      <c r="E1139" s="35" t="s">
        <v>823</v>
      </c>
      <c r="F1139" s="35" t="s">
        <v>2094</v>
      </c>
      <c r="G1139" s="35">
        <v>11140300</v>
      </c>
      <c r="H1139" s="35">
        <v>3</v>
      </c>
      <c r="I1139" s="35">
        <v>1</v>
      </c>
      <c r="J1139" s="35" t="s">
        <v>1245</v>
      </c>
      <c r="K1139" s="35"/>
      <c r="L1139" s="35">
        <v>2</v>
      </c>
      <c r="M1139" s="35">
        <v>1</v>
      </c>
      <c r="N1139" s="88" t="s">
        <v>2095</v>
      </c>
      <c r="O1139" s="35">
        <v>0</v>
      </c>
      <c r="P1139" s="35">
        <v>-1</v>
      </c>
    </row>
    <row r="1140" spans="4:16" x14ac:dyDescent="0.25">
      <c r="D1140" s="35" t="s">
        <v>825</v>
      </c>
      <c r="E1140" s="35" t="s">
        <v>825</v>
      </c>
      <c r="F1140" s="35" t="s">
        <v>2096</v>
      </c>
      <c r="G1140" s="35">
        <v>11220300</v>
      </c>
      <c r="H1140" s="35">
        <v>3</v>
      </c>
      <c r="I1140" s="35">
        <v>1</v>
      </c>
      <c r="J1140" s="35" t="s">
        <v>1245</v>
      </c>
      <c r="K1140" s="35"/>
      <c r="L1140" s="35">
        <v>2</v>
      </c>
      <c r="M1140" s="35">
        <v>1</v>
      </c>
      <c r="N1140" s="88" t="s">
        <v>2097</v>
      </c>
      <c r="O1140" s="35">
        <v>0</v>
      </c>
      <c r="P1140" s="35">
        <v>-1</v>
      </c>
    </row>
    <row r="1141" spans="4:16" x14ac:dyDescent="0.25">
      <c r="D1141" s="35" t="s">
        <v>827</v>
      </c>
      <c r="E1141" s="35" t="s">
        <v>827</v>
      </c>
      <c r="F1141" s="35" t="s">
        <v>2098</v>
      </c>
      <c r="G1141" s="35">
        <v>11230700</v>
      </c>
      <c r="H1141" s="35">
        <v>1</v>
      </c>
      <c r="I1141" s="35">
        <v>0</v>
      </c>
      <c r="J1141" s="35">
        <v>0</v>
      </c>
      <c r="K1141" s="35"/>
      <c r="L1141" s="35">
        <v>1</v>
      </c>
      <c r="M1141" s="35">
        <v>1</v>
      </c>
      <c r="N1141" s="88" t="s">
        <v>2099</v>
      </c>
      <c r="O1141" s="35">
        <v>0</v>
      </c>
      <c r="P1141" s="35">
        <v>-1</v>
      </c>
    </row>
    <row r="1142" spans="4:16" x14ac:dyDescent="0.25">
      <c r="D1142" s="35" t="s">
        <v>829</v>
      </c>
      <c r="E1142" s="35" t="s">
        <v>829</v>
      </c>
      <c r="F1142" s="35" t="s">
        <v>2100</v>
      </c>
      <c r="G1142" s="35">
        <v>11430300</v>
      </c>
      <c r="H1142" s="35">
        <v>3</v>
      </c>
      <c r="I1142" s="35">
        <v>1</v>
      </c>
      <c r="J1142" s="35" t="s">
        <v>1245</v>
      </c>
      <c r="K1142" s="35"/>
      <c r="L1142" s="35">
        <v>2</v>
      </c>
      <c r="M1142" s="35">
        <v>1</v>
      </c>
      <c r="N1142" s="88" t="s">
        <v>2101</v>
      </c>
      <c r="O1142" s="35">
        <v>0</v>
      </c>
      <c r="P1142" s="35">
        <v>-1</v>
      </c>
    </row>
    <row r="1143" spans="4:16" x14ac:dyDescent="0.25">
      <c r="D1143" s="35" t="s">
        <v>831</v>
      </c>
      <c r="E1143" s="35" t="s">
        <v>831</v>
      </c>
      <c r="F1143" s="35" t="s">
        <v>2102</v>
      </c>
      <c r="G1143" s="35">
        <v>11430500</v>
      </c>
      <c r="H1143" s="35">
        <v>8</v>
      </c>
      <c r="I1143" s="35">
        <v>1</v>
      </c>
      <c r="J1143" s="35">
        <v>1140103</v>
      </c>
      <c r="K1143" s="35"/>
      <c r="L1143" s="35">
        <v>1</v>
      </c>
      <c r="M1143" s="35">
        <v>1</v>
      </c>
      <c r="N1143" s="88" t="s">
        <v>2103</v>
      </c>
      <c r="O1143" s="35">
        <v>0</v>
      </c>
      <c r="P1143" s="35">
        <v>-1</v>
      </c>
    </row>
    <row r="1144" spans="4:16" x14ac:dyDescent="0.25">
      <c r="D1144" s="35" t="s">
        <v>833</v>
      </c>
      <c r="E1144" s="35" t="s">
        <v>833</v>
      </c>
      <c r="F1144" s="35" t="s">
        <v>2104</v>
      </c>
      <c r="G1144" s="35">
        <v>11440700</v>
      </c>
      <c r="H1144" s="35">
        <v>1</v>
      </c>
      <c r="I1144" s="35">
        <v>0</v>
      </c>
      <c r="J1144" s="35">
        <v>0</v>
      </c>
      <c r="K1144" s="35"/>
      <c r="L1144" s="35">
        <v>1</v>
      </c>
      <c r="M1144" s="35">
        <v>1</v>
      </c>
      <c r="N1144" s="88" t="s">
        <v>2105</v>
      </c>
      <c r="O1144" s="35">
        <v>0</v>
      </c>
      <c r="P1144" s="35">
        <v>-1</v>
      </c>
    </row>
    <row r="1145" spans="4:16" x14ac:dyDescent="0.25">
      <c r="D1145" s="35" t="s">
        <v>835</v>
      </c>
      <c r="E1145" s="35" t="s">
        <v>835</v>
      </c>
      <c r="F1145" s="35" t="s">
        <v>2106</v>
      </c>
      <c r="G1145" s="35">
        <v>11530600</v>
      </c>
      <c r="H1145" s="35">
        <v>1</v>
      </c>
      <c r="I1145" s="35">
        <v>0</v>
      </c>
      <c r="J1145" s="35">
        <v>0</v>
      </c>
      <c r="K1145" s="35"/>
      <c r="L1145" s="35">
        <v>1</v>
      </c>
      <c r="M1145" s="35">
        <v>1</v>
      </c>
      <c r="N1145" s="88" t="s">
        <v>2107</v>
      </c>
      <c r="O1145" s="35">
        <v>0</v>
      </c>
      <c r="P1145" s="35">
        <v>-1</v>
      </c>
    </row>
    <row r="1146" spans="4:16" x14ac:dyDescent="0.25">
      <c r="D1146" s="35" t="s">
        <v>837</v>
      </c>
      <c r="E1146" s="35" t="s">
        <v>837</v>
      </c>
      <c r="F1146" s="35" t="s">
        <v>2108</v>
      </c>
      <c r="G1146" s="35">
        <v>11540700</v>
      </c>
      <c r="H1146" s="35">
        <v>8</v>
      </c>
      <c r="I1146" s="35">
        <v>1</v>
      </c>
      <c r="J1146" s="35">
        <v>1150101</v>
      </c>
      <c r="K1146" s="35"/>
      <c r="L1146" s="35">
        <v>1</v>
      </c>
      <c r="M1146" s="35">
        <v>1</v>
      </c>
      <c r="N1146" s="88" t="s">
        <v>2109</v>
      </c>
      <c r="O1146" s="35">
        <v>0</v>
      </c>
      <c r="P1146" s="35">
        <v>-1</v>
      </c>
    </row>
    <row r="1147" spans="4:16" x14ac:dyDescent="0.25">
      <c r="D1147" s="35" t="s">
        <v>837</v>
      </c>
      <c r="E1147" s="35" t="s">
        <v>837</v>
      </c>
      <c r="F1147" s="35" t="s">
        <v>2108</v>
      </c>
      <c r="G1147" s="35">
        <v>11540701</v>
      </c>
      <c r="H1147" s="35">
        <v>8</v>
      </c>
      <c r="I1147" s="35">
        <v>1</v>
      </c>
      <c r="J1147" s="35">
        <v>1150103</v>
      </c>
      <c r="K1147" s="35"/>
      <c r="L1147" s="35">
        <v>1</v>
      </c>
      <c r="M1147" s="35">
        <v>1</v>
      </c>
      <c r="N1147" s="88" t="s">
        <v>2109</v>
      </c>
      <c r="O1147" s="35">
        <v>0</v>
      </c>
      <c r="P1147" s="35">
        <v>-1</v>
      </c>
    </row>
    <row r="1148" spans="4:16" x14ac:dyDescent="0.25">
      <c r="D1148" s="35" t="s">
        <v>837</v>
      </c>
      <c r="E1148" s="35" t="s">
        <v>837</v>
      </c>
      <c r="F1148" s="35" t="s">
        <v>2108</v>
      </c>
      <c r="G1148" s="35">
        <v>11540702</v>
      </c>
      <c r="H1148" s="35">
        <v>8</v>
      </c>
      <c r="I1148" s="35">
        <v>1</v>
      </c>
      <c r="J1148" s="35">
        <v>1150105</v>
      </c>
      <c r="K1148" s="35"/>
      <c r="L1148" s="35">
        <v>1</v>
      </c>
      <c r="M1148" s="35">
        <v>1</v>
      </c>
      <c r="N1148" s="88" t="s">
        <v>2109</v>
      </c>
      <c r="O1148" s="35">
        <v>0</v>
      </c>
      <c r="P1148" s="35">
        <v>-1</v>
      </c>
    </row>
    <row r="1149" spans="4:16" x14ac:dyDescent="0.25">
      <c r="D1149" s="35" t="s">
        <v>839</v>
      </c>
      <c r="E1149" s="35" t="s">
        <v>839</v>
      </c>
      <c r="F1149" s="35" t="s">
        <v>2110</v>
      </c>
      <c r="G1149" s="35">
        <v>20020300</v>
      </c>
      <c r="H1149" s="35">
        <v>1</v>
      </c>
      <c r="I1149" s="35">
        <v>0</v>
      </c>
      <c r="J1149" s="35">
        <v>0</v>
      </c>
      <c r="K1149" s="35"/>
      <c r="L1149" s="35">
        <v>1</v>
      </c>
      <c r="M1149" s="35">
        <v>1</v>
      </c>
      <c r="N1149" s="88" t="s">
        <v>2111</v>
      </c>
      <c r="O1149" s="35">
        <v>0</v>
      </c>
      <c r="P1149" s="35">
        <v>-1</v>
      </c>
    </row>
    <row r="1150" spans="4:16" x14ac:dyDescent="0.25">
      <c r="D1150" s="35" t="s">
        <v>841</v>
      </c>
      <c r="E1150" s="35" t="s">
        <v>841</v>
      </c>
      <c r="F1150" s="35" t="s">
        <v>2112</v>
      </c>
      <c r="G1150" s="35">
        <v>20020400</v>
      </c>
      <c r="H1150" s="35">
        <v>1</v>
      </c>
      <c r="I1150" s="35">
        <v>0</v>
      </c>
      <c r="J1150" s="35">
        <v>0</v>
      </c>
      <c r="K1150" s="35"/>
      <c r="L1150" s="35">
        <v>1</v>
      </c>
      <c r="M1150" s="35">
        <v>1</v>
      </c>
      <c r="N1150" s="88" t="s">
        <v>2113</v>
      </c>
      <c r="O1150" s="35">
        <v>0</v>
      </c>
      <c r="P1150" s="35">
        <v>-1</v>
      </c>
    </row>
    <row r="1151" spans="4:16" x14ac:dyDescent="0.25">
      <c r="D1151" s="35" t="s">
        <v>843</v>
      </c>
      <c r="E1151" s="35" t="s">
        <v>843</v>
      </c>
      <c r="F1151" s="35" t="s">
        <v>2114</v>
      </c>
      <c r="G1151" s="35">
        <v>20040400</v>
      </c>
      <c r="H1151" s="35">
        <v>1</v>
      </c>
      <c r="I1151" s="35">
        <v>0</v>
      </c>
      <c r="J1151" s="35">
        <v>0</v>
      </c>
      <c r="K1151" s="35"/>
      <c r="L1151" s="35">
        <v>1</v>
      </c>
      <c r="M1151" s="35">
        <v>1</v>
      </c>
      <c r="N1151" s="88" t="s">
        <v>2115</v>
      </c>
      <c r="O1151" s="35">
        <v>0</v>
      </c>
      <c r="P1151" s="35">
        <v>-1</v>
      </c>
    </row>
    <row r="1152" spans="4:16" x14ac:dyDescent="0.25">
      <c r="D1152" s="35" t="s">
        <v>845</v>
      </c>
      <c r="E1152" s="35" t="s">
        <v>845</v>
      </c>
      <c r="F1152" s="35" t="s">
        <v>2116</v>
      </c>
      <c r="G1152" s="35">
        <v>20020600</v>
      </c>
      <c r="H1152" s="35">
        <v>1</v>
      </c>
      <c r="I1152" s="35">
        <v>0</v>
      </c>
      <c r="J1152" s="35">
        <v>0</v>
      </c>
      <c r="K1152" s="35"/>
      <c r="L1152" s="35">
        <v>1</v>
      </c>
      <c r="M1152" s="35">
        <v>1</v>
      </c>
      <c r="N1152" s="88" t="s">
        <v>2117</v>
      </c>
      <c r="O1152" s="35">
        <v>0</v>
      </c>
      <c r="P1152" s="35">
        <v>-1</v>
      </c>
    </row>
    <row r="1153" spans="4:16" x14ac:dyDescent="0.25">
      <c r="D1153" s="35" t="s">
        <v>847</v>
      </c>
      <c r="E1153" s="35" t="s">
        <v>847</v>
      </c>
      <c r="F1153" s="35" t="s">
        <v>2118</v>
      </c>
      <c r="G1153" s="35">
        <v>20030600</v>
      </c>
      <c r="H1153" s="35">
        <v>1</v>
      </c>
      <c r="I1153" s="35">
        <v>0</v>
      </c>
      <c r="J1153" s="35">
        <v>0</v>
      </c>
      <c r="K1153" s="35"/>
      <c r="L1153" s="35">
        <v>1</v>
      </c>
      <c r="M1153" s="35">
        <v>1</v>
      </c>
      <c r="N1153" s="88" t="s">
        <v>2119</v>
      </c>
      <c r="O1153" s="35">
        <v>0</v>
      </c>
      <c r="P1153" s="35">
        <v>-1</v>
      </c>
    </row>
    <row r="1154" spans="4:16" x14ac:dyDescent="0.25">
      <c r="D1154" s="35" t="s">
        <v>849</v>
      </c>
      <c r="E1154" s="35" t="s">
        <v>849</v>
      </c>
      <c r="F1154" s="35" t="s">
        <v>2072</v>
      </c>
      <c r="G1154" s="35">
        <v>30030300</v>
      </c>
      <c r="H1154" s="35">
        <v>1</v>
      </c>
      <c r="I1154" s="35">
        <v>0</v>
      </c>
      <c r="J1154" s="35">
        <v>0</v>
      </c>
      <c r="K1154" s="35"/>
      <c r="L1154" s="35">
        <v>1</v>
      </c>
      <c r="M1154" s="35">
        <v>1</v>
      </c>
      <c r="N1154" s="88" t="s">
        <v>2120</v>
      </c>
      <c r="O1154" s="35">
        <v>0</v>
      </c>
      <c r="P1154" s="35">
        <v>-1</v>
      </c>
    </row>
    <row r="1155" spans="4:16" x14ac:dyDescent="0.25">
      <c r="D1155" s="35" t="s">
        <v>851</v>
      </c>
      <c r="E1155" s="35" t="s">
        <v>851</v>
      </c>
      <c r="F1155" s="35" t="s">
        <v>2121</v>
      </c>
      <c r="G1155" s="35">
        <v>30030400</v>
      </c>
      <c r="H1155" s="35">
        <v>1</v>
      </c>
      <c r="I1155" s="35">
        <v>0</v>
      </c>
      <c r="J1155" s="35">
        <v>0</v>
      </c>
      <c r="K1155" s="35"/>
      <c r="L1155" s="35">
        <v>1</v>
      </c>
      <c r="M1155" s="35">
        <v>1</v>
      </c>
      <c r="N1155" s="88" t="s">
        <v>2122</v>
      </c>
      <c r="O1155" s="35">
        <v>0</v>
      </c>
      <c r="P1155" s="35">
        <v>-1</v>
      </c>
    </row>
    <row r="1156" spans="4:16" x14ac:dyDescent="0.25">
      <c r="D1156" s="35" t="s">
        <v>853</v>
      </c>
      <c r="E1156" s="35" t="s">
        <v>853</v>
      </c>
      <c r="F1156" s="35" t="s">
        <v>2123</v>
      </c>
      <c r="G1156" s="35">
        <v>30050500</v>
      </c>
      <c r="H1156" s="35">
        <v>1</v>
      </c>
      <c r="I1156" s="35">
        <v>0</v>
      </c>
      <c r="J1156" s="35">
        <v>0</v>
      </c>
      <c r="K1156" s="35"/>
      <c r="L1156" s="35">
        <v>1</v>
      </c>
      <c r="M1156" s="35">
        <v>1</v>
      </c>
      <c r="N1156" s="88" t="s">
        <v>2124</v>
      </c>
      <c r="O1156" s="35">
        <v>0</v>
      </c>
      <c r="P1156" s="35">
        <v>-1</v>
      </c>
    </row>
    <row r="1157" spans="4:16" x14ac:dyDescent="0.25">
      <c r="D1157" s="35" t="s">
        <v>855</v>
      </c>
      <c r="E1157" s="35" t="s">
        <v>855</v>
      </c>
      <c r="F1157" s="35" t="s">
        <v>2125</v>
      </c>
      <c r="G1157" s="35">
        <v>40030300</v>
      </c>
      <c r="H1157" s="35">
        <v>8</v>
      </c>
      <c r="I1157" s="35">
        <v>1</v>
      </c>
      <c r="J1157" s="35">
        <v>1090001</v>
      </c>
      <c r="K1157" s="35"/>
      <c r="L1157" s="35">
        <v>1</v>
      </c>
      <c r="M1157" s="35">
        <v>1</v>
      </c>
      <c r="N1157" s="88" t="s">
        <v>2126</v>
      </c>
      <c r="O1157" s="35">
        <v>0</v>
      </c>
      <c r="P1157" s="35">
        <v>-1</v>
      </c>
    </row>
    <row r="1158" spans="4:16" x14ac:dyDescent="0.25">
      <c r="D1158" s="35" t="s">
        <v>855</v>
      </c>
      <c r="E1158" s="35" t="s">
        <v>855</v>
      </c>
      <c r="F1158" s="35" t="s">
        <v>2125</v>
      </c>
      <c r="G1158" s="35">
        <v>40030301</v>
      </c>
      <c r="H1158" s="35">
        <v>8</v>
      </c>
      <c r="I1158" s="35">
        <v>1</v>
      </c>
      <c r="J1158" s="35">
        <v>1090002</v>
      </c>
      <c r="K1158" s="35"/>
      <c r="L1158" s="35">
        <v>1</v>
      </c>
      <c r="M1158" s="35">
        <v>1</v>
      </c>
      <c r="N1158" s="88" t="s">
        <v>2126</v>
      </c>
      <c r="O1158" s="35">
        <v>0</v>
      </c>
      <c r="P1158" s="35">
        <v>-1</v>
      </c>
    </row>
    <row r="1159" spans="4:16" x14ac:dyDescent="0.25">
      <c r="D1159" s="35" t="s">
        <v>857</v>
      </c>
      <c r="E1159" s="35" t="s">
        <v>857</v>
      </c>
      <c r="F1159" s="35" t="s">
        <v>2069</v>
      </c>
      <c r="G1159" s="35">
        <v>40020400</v>
      </c>
      <c r="H1159" s="35">
        <v>1</v>
      </c>
      <c r="I1159" s="35">
        <v>0</v>
      </c>
      <c r="J1159" s="35">
        <v>0</v>
      </c>
      <c r="K1159" s="35"/>
      <c r="L1159" s="35">
        <v>1</v>
      </c>
      <c r="M1159" s="35">
        <v>1</v>
      </c>
      <c r="N1159" s="88" t="s">
        <v>2127</v>
      </c>
      <c r="O1159" s="35">
        <v>0</v>
      </c>
      <c r="P1159" s="35">
        <v>-1</v>
      </c>
    </row>
    <row r="1160" spans="4:16" x14ac:dyDescent="0.25">
      <c r="D1160" s="35" t="s">
        <v>859</v>
      </c>
      <c r="E1160" s="35" t="s">
        <v>859</v>
      </c>
      <c r="F1160" s="35" t="s">
        <v>2128</v>
      </c>
      <c r="G1160" s="35">
        <v>40050500</v>
      </c>
      <c r="H1160" s="35">
        <v>1</v>
      </c>
      <c r="I1160" s="35">
        <v>0</v>
      </c>
      <c r="J1160" s="35">
        <v>0</v>
      </c>
      <c r="K1160" s="35"/>
      <c r="L1160" s="35">
        <v>1</v>
      </c>
      <c r="M1160" s="35">
        <v>1</v>
      </c>
      <c r="N1160" s="88" t="s">
        <v>2129</v>
      </c>
      <c r="O1160" s="35">
        <v>0</v>
      </c>
      <c r="P1160" s="35">
        <v>-1</v>
      </c>
    </row>
    <row r="1161" spans="4:16" x14ac:dyDescent="0.25">
      <c r="D1161" s="35" t="s">
        <v>861</v>
      </c>
      <c r="E1161" s="35" t="s">
        <v>861</v>
      </c>
      <c r="F1161" s="35" t="s">
        <v>2130</v>
      </c>
      <c r="G1161" s="35">
        <v>50020300</v>
      </c>
      <c r="H1161" s="35">
        <v>1</v>
      </c>
      <c r="I1161" s="35">
        <v>0</v>
      </c>
      <c r="J1161" s="35">
        <v>0</v>
      </c>
      <c r="K1161" s="35"/>
      <c r="L1161" s="35">
        <v>1</v>
      </c>
      <c r="M1161" s="35">
        <v>4</v>
      </c>
      <c r="N1161" s="88" t="s">
        <v>1162</v>
      </c>
      <c r="O1161" s="35">
        <v>0</v>
      </c>
      <c r="P1161" s="35">
        <v>-1</v>
      </c>
    </row>
    <row r="1162" spans="4:16" x14ac:dyDescent="0.25">
      <c r="D1162" s="35" t="s">
        <v>863</v>
      </c>
      <c r="E1162" s="35" t="s">
        <v>863</v>
      </c>
      <c r="F1162" s="35" t="s">
        <v>2131</v>
      </c>
      <c r="G1162" s="35">
        <v>50040300</v>
      </c>
      <c r="H1162" s="35">
        <v>1</v>
      </c>
      <c r="I1162" s="35">
        <v>0</v>
      </c>
      <c r="J1162" s="35">
        <v>0</v>
      </c>
      <c r="K1162" s="35"/>
      <c r="L1162" s="35">
        <v>1</v>
      </c>
      <c r="M1162" s="35">
        <v>1</v>
      </c>
      <c r="N1162" s="88" t="s">
        <v>2132</v>
      </c>
      <c r="O1162" s="35">
        <v>0</v>
      </c>
      <c r="P1162" s="35">
        <v>-1</v>
      </c>
    </row>
    <row r="1163" spans="4:16" x14ac:dyDescent="0.25">
      <c r="D1163" s="35" t="s">
        <v>865</v>
      </c>
      <c r="E1163" s="35" t="s">
        <v>865</v>
      </c>
      <c r="F1163" s="35" t="s">
        <v>2110</v>
      </c>
      <c r="G1163" s="35">
        <v>50010500</v>
      </c>
      <c r="H1163" s="35">
        <v>1</v>
      </c>
      <c r="I1163" s="35">
        <v>0</v>
      </c>
      <c r="J1163" s="35">
        <v>0</v>
      </c>
      <c r="K1163" s="35"/>
      <c r="L1163" s="35">
        <v>1</v>
      </c>
      <c r="M1163" s="35">
        <v>1</v>
      </c>
      <c r="N1163" s="88" t="s">
        <v>2133</v>
      </c>
      <c r="O1163" s="35">
        <v>0</v>
      </c>
      <c r="P1163" s="35">
        <v>-1</v>
      </c>
    </row>
    <row r="1164" spans="4:16" x14ac:dyDescent="0.25">
      <c r="D1164" s="35" t="s">
        <v>867</v>
      </c>
      <c r="E1164" s="35" t="s">
        <v>867</v>
      </c>
      <c r="F1164" s="35" t="s">
        <v>2134</v>
      </c>
      <c r="G1164" s="35">
        <v>50050600</v>
      </c>
      <c r="H1164" s="35">
        <v>1</v>
      </c>
      <c r="I1164" s="35">
        <v>0</v>
      </c>
      <c r="J1164" s="35">
        <v>0</v>
      </c>
      <c r="K1164" s="35"/>
      <c r="L1164" s="35">
        <v>1</v>
      </c>
      <c r="M1164" s="35">
        <v>1</v>
      </c>
      <c r="N1164" s="88" t="s">
        <v>2135</v>
      </c>
      <c r="O1164" s="35">
        <v>0</v>
      </c>
      <c r="P1164" s="35">
        <v>-1</v>
      </c>
    </row>
    <row r="1165" spans="4:16" x14ac:dyDescent="0.25">
      <c r="D1165" s="35" t="s">
        <v>869</v>
      </c>
      <c r="E1165" s="35" t="s">
        <v>869</v>
      </c>
      <c r="F1165" s="35" t="s">
        <v>2136</v>
      </c>
      <c r="G1165" s="35">
        <v>60020300</v>
      </c>
      <c r="H1165" s="35">
        <v>1</v>
      </c>
      <c r="I1165" s="35">
        <v>0</v>
      </c>
      <c r="J1165" s="35">
        <v>0</v>
      </c>
      <c r="K1165" s="35"/>
      <c r="L1165" s="35">
        <v>1</v>
      </c>
      <c r="M1165" s="35">
        <v>1</v>
      </c>
      <c r="N1165" s="88" t="s">
        <v>2137</v>
      </c>
      <c r="O1165" s="35">
        <v>0</v>
      </c>
      <c r="P1165" s="35">
        <v>-1</v>
      </c>
    </row>
    <row r="1166" spans="4:16" x14ac:dyDescent="0.25">
      <c r="D1166" s="35" t="s">
        <v>871</v>
      </c>
      <c r="E1166" s="35" t="s">
        <v>871</v>
      </c>
      <c r="F1166" s="35" t="s">
        <v>2112</v>
      </c>
      <c r="G1166" s="35">
        <v>60010500</v>
      </c>
      <c r="H1166" s="35">
        <v>1</v>
      </c>
      <c r="I1166" s="35">
        <v>0</v>
      </c>
      <c r="J1166" s="35">
        <v>0</v>
      </c>
      <c r="K1166" s="35"/>
      <c r="L1166" s="35">
        <v>1</v>
      </c>
      <c r="M1166" s="35">
        <v>1</v>
      </c>
      <c r="N1166" s="88" t="s">
        <v>2138</v>
      </c>
      <c r="O1166" s="35">
        <v>0</v>
      </c>
      <c r="P1166" s="35">
        <v>-1</v>
      </c>
    </row>
    <row r="1167" spans="4:16" x14ac:dyDescent="0.25">
      <c r="D1167" s="35" t="s">
        <v>873</v>
      </c>
      <c r="E1167" s="35" t="s">
        <v>873</v>
      </c>
      <c r="F1167" s="35" t="s">
        <v>2110</v>
      </c>
      <c r="G1167" s="35">
        <v>60020500</v>
      </c>
      <c r="H1167" s="35">
        <v>1</v>
      </c>
      <c r="I1167" s="35">
        <v>0</v>
      </c>
      <c r="J1167" s="35">
        <v>0</v>
      </c>
      <c r="K1167" s="35"/>
      <c r="L1167" s="35">
        <v>1</v>
      </c>
      <c r="M1167" s="35">
        <v>1</v>
      </c>
      <c r="N1167" s="88" t="s">
        <v>2139</v>
      </c>
      <c r="O1167" s="35">
        <v>0</v>
      </c>
      <c r="P1167" s="35">
        <v>-1</v>
      </c>
    </row>
    <row r="1168" spans="4:16" x14ac:dyDescent="0.25">
      <c r="D1168" s="35" t="s">
        <v>875</v>
      </c>
      <c r="E1168" s="35" t="s">
        <v>875</v>
      </c>
      <c r="F1168" s="35" t="s">
        <v>2069</v>
      </c>
      <c r="G1168" s="35">
        <v>60010700</v>
      </c>
      <c r="H1168" s="35">
        <v>1</v>
      </c>
      <c r="I1168" s="35">
        <v>0</v>
      </c>
      <c r="J1168" s="35">
        <v>0</v>
      </c>
      <c r="K1168" s="35"/>
      <c r="L1168" s="35">
        <v>1</v>
      </c>
      <c r="M1168" s="35">
        <v>1</v>
      </c>
      <c r="N1168" s="88" t="s">
        <v>2140</v>
      </c>
      <c r="O1168" s="35">
        <v>0</v>
      </c>
      <c r="P1168" s="35">
        <v>-1</v>
      </c>
    </row>
    <row r="1169" spans="4:16" x14ac:dyDescent="0.25">
      <c r="D1169" s="35" t="s">
        <v>877</v>
      </c>
      <c r="E1169" s="35" t="s">
        <v>877</v>
      </c>
      <c r="F1169" s="35" t="s">
        <v>2141</v>
      </c>
      <c r="G1169" s="35">
        <v>70010500</v>
      </c>
      <c r="H1169" s="35">
        <v>8</v>
      </c>
      <c r="I1169" s="35">
        <v>1</v>
      </c>
      <c r="J1169" s="35">
        <v>1020601</v>
      </c>
      <c r="K1169" s="35"/>
      <c r="L1169" s="35">
        <v>1</v>
      </c>
      <c r="M1169" s="35">
        <v>1</v>
      </c>
      <c r="N1169" s="88" t="s">
        <v>2142</v>
      </c>
      <c r="O1169" s="35">
        <v>0</v>
      </c>
      <c r="P1169" s="35">
        <v>-1</v>
      </c>
    </row>
    <row r="1170" spans="4:16" x14ac:dyDescent="0.25">
      <c r="D1170" s="35" t="s">
        <v>877</v>
      </c>
      <c r="E1170" s="35" t="s">
        <v>877</v>
      </c>
      <c r="F1170" s="35" t="s">
        <v>2141</v>
      </c>
      <c r="G1170" s="35">
        <v>70010501</v>
      </c>
      <c r="H1170" s="35">
        <v>8</v>
      </c>
      <c r="I1170" s="35">
        <v>1</v>
      </c>
      <c r="J1170" s="35">
        <v>1020603</v>
      </c>
      <c r="K1170" s="35"/>
      <c r="L1170" s="35">
        <v>1</v>
      </c>
      <c r="M1170" s="35">
        <v>1</v>
      </c>
      <c r="N1170" s="88" t="s">
        <v>2142</v>
      </c>
      <c r="O1170" s="35">
        <v>0</v>
      </c>
      <c r="P1170" s="35">
        <v>-1</v>
      </c>
    </row>
    <row r="1171" spans="4:16" x14ac:dyDescent="0.25">
      <c r="D1171" s="35" t="s">
        <v>877</v>
      </c>
      <c r="E1171" s="35" t="s">
        <v>877</v>
      </c>
      <c r="F1171" s="35" t="s">
        <v>2141</v>
      </c>
      <c r="G1171" s="35">
        <v>70010502</v>
      </c>
      <c r="H1171" s="35">
        <v>8</v>
      </c>
      <c r="I1171" s="35">
        <v>1</v>
      </c>
      <c r="J1171" s="35">
        <v>1020605</v>
      </c>
      <c r="K1171" s="35"/>
      <c r="L1171" s="35">
        <v>1</v>
      </c>
      <c r="M1171" s="35">
        <v>1</v>
      </c>
      <c r="N1171" s="88" t="s">
        <v>2142</v>
      </c>
      <c r="O1171" s="35">
        <v>0</v>
      </c>
      <c r="P1171" s="35">
        <v>-1</v>
      </c>
    </row>
    <row r="1172" spans="4:16" x14ac:dyDescent="0.25">
      <c r="D1172" s="35" t="s">
        <v>879</v>
      </c>
      <c r="E1172" s="35" t="s">
        <v>879</v>
      </c>
      <c r="F1172" s="35" t="s">
        <v>2085</v>
      </c>
      <c r="G1172" s="35">
        <v>80030300</v>
      </c>
      <c r="H1172" s="35">
        <v>8</v>
      </c>
      <c r="I1172" s="35">
        <v>1</v>
      </c>
      <c r="J1172" s="35">
        <v>1090101</v>
      </c>
      <c r="K1172" s="35"/>
      <c r="L1172" s="35">
        <v>1</v>
      </c>
      <c r="M1172" s="35">
        <v>1</v>
      </c>
      <c r="N1172" s="88" t="s">
        <v>2143</v>
      </c>
      <c r="O1172" s="35">
        <v>0</v>
      </c>
      <c r="P1172" s="35">
        <v>-1</v>
      </c>
    </row>
    <row r="1173" spans="4:16" x14ac:dyDescent="0.25">
      <c r="D1173" s="35" t="s">
        <v>879</v>
      </c>
      <c r="E1173" s="35" t="s">
        <v>879</v>
      </c>
      <c r="F1173" s="35" t="s">
        <v>2085</v>
      </c>
      <c r="G1173" s="35">
        <v>80030301</v>
      </c>
      <c r="H1173" s="35">
        <v>8</v>
      </c>
      <c r="I1173" s="35">
        <v>1</v>
      </c>
      <c r="J1173" s="35">
        <v>1090103</v>
      </c>
      <c r="K1173" s="35"/>
      <c r="L1173" s="35">
        <v>1</v>
      </c>
      <c r="M1173" s="35">
        <v>1</v>
      </c>
      <c r="N1173" s="88" t="s">
        <v>2143</v>
      </c>
      <c r="O1173" s="35">
        <v>0</v>
      </c>
      <c r="P1173" s="35">
        <v>-1</v>
      </c>
    </row>
    <row r="1174" spans="4:16" x14ac:dyDescent="0.25">
      <c r="D1174" s="35" t="s">
        <v>879</v>
      </c>
      <c r="E1174" s="35" t="s">
        <v>879</v>
      </c>
      <c r="F1174" s="35" t="s">
        <v>2085</v>
      </c>
      <c r="G1174" s="35">
        <v>80030302</v>
      </c>
      <c r="H1174" s="35">
        <v>8</v>
      </c>
      <c r="I1174" s="35">
        <v>1</v>
      </c>
      <c r="J1174" s="35">
        <v>1090105</v>
      </c>
      <c r="K1174" s="35"/>
      <c r="L1174" s="35">
        <v>1</v>
      </c>
      <c r="M1174" s="35">
        <v>1</v>
      </c>
      <c r="N1174" s="88" t="s">
        <v>2143</v>
      </c>
      <c r="O1174" s="35">
        <v>0</v>
      </c>
      <c r="P1174" s="35">
        <v>-1</v>
      </c>
    </row>
    <row r="1175" spans="4:16" x14ac:dyDescent="0.25">
      <c r="D1175" s="35" t="s">
        <v>881</v>
      </c>
      <c r="E1175" s="35" t="s">
        <v>881</v>
      </c>
      <c r="F1175" s="35" t="s">
        <v>2089</v>
      </c>
      <c r="G1175" s="35">
        <v>80040300</v>
      </c>
      <c r="H1175" s="35">
        <v>8</v>
      </c>
      <c r="I1175" s="35">
        <v>1</v>
      </c>
      <c r="J1175" s="35">
        <v>1100101</v>
      </c>
      <c r="K1175" s="35"/>
      <c r="L1175" s="35">
        <v>1</v>
      </c>
      <c r="M1175" s="35">
        <v>1</v>
      </c>
      <c r="N1175" s="88" t="s">
        <v>2144</v>
      </c>
      <c r="O1175" s="35">
        <v>0</v>
      </c>
      <c r="P1175" s="35">
        <v>-1</v>
      </c>
    </row>
    <row r="1176" spans="4:16" x14ac:dyDescent="0.25">
      <c r="D1176" s="35" t="s">
        <v>881</v>
      </c>
      <c r="E1176" s="35" t="s">
        <v>881</v>
      </c>
      <c r="F1176" s="35" t="s">
        <v>2089</v>
      </c>
      <c r="G1176" s="35">
        <v>80040301</v>
      </c>
      <c r="H1176" s="35">
        <v>8</v>
      </c>
      <c r="I1176" s="35">
        <v>1</v>
      </c>
      <c r="J1176" s="35" t="s">
        <v>2091</v>
      </c>
      <c r="K1176" s="35"/>
      <c r="L1176" s="35">
        <v>1</v>
      </c>
      <c r="M1176" s="35">
        <v>1</v>
      </c>
      <c r="N1176" s="88" t="s">
        <v>2144</v>
      </c>
      <c r="O1176" s="35">
        <v>0</v>
      </c>
      <c r="P1176" s="35">
        <v>-1</v>
      </c>
    </row>
    <row r="1177" spans="4:16" x14ac:dyDescent="0.25">
      <c r="D1177" s="35" t="s">
        <v>881</v>
      </c>
      <c r="E1177" s="35" t="s">
        <v>881</v>
      </c>
      <c r="F1177" s="35" t="s">
        <v>2089</v>
      </c>
      <c r="G1177" s="35">
        <v>80040302</v>
      </c>
      <c r="H1177" s="35">
        <v>8</v>
      </c>
      <c r="I1177" s="35">
        <v>1</v>
      </c>
      <c r="J1177" s="35">
        <v>1100103</v>
      </c>
      <c r="K1177" s="35"/>
      <c r="L1177" s="35">
        <v>1</v>
      </c>
      <c r="M1177" s="35">
        <v>1</v>
      </c>
      <c r="N1177" s="88" t="s">
        <v>2144</v>
      </c>
      <c r="O1177" s="35">
        <v>0</v>
      </c>
      <c r="P1177" s="35">
        <v>-1</v>
      </c>
    </row>
    <row r="1178" spans="4:16" x14ac:dyDescent="0.25">
      <c r="D1178" s="35" t="s">
        <v>881</v>
      </c>
      <c r="E1178" s="35" t="s">
        <v>881</v>
      </c>
      <c r="F1178" s="35" t="s">
        <v>2089</v>
      </c>
      <c r="G1178" s="35">
        <v>80040303</v>
      </c>
      <c r="H1178" s="35">
        <v>8</v>
      </c>
      <c r="I1178" s="35">
        <v>1</v>
      </c>
      <c r="J1178" s="35">
        <v>1100105</v>
      </c>
      <c r="K1178" s="35"/>
      <c r="L1178" s="35">
        <v>1</v>
      </c>
      <c r="M1178" s="35">
        <v>1</v>
      </c>
      <c r="N1178" s="88" t="s">
        <v>2144</v>
      </c>
      <c r="O1178" s="35">
        <v>0</v>
      </c>
      <c r="P1178" s="35">
        <v>-1</v>
      </c>
    </row>
    <row r="1179" spans="4:16" x14ac:dyDescent="0.25">
      <c r="D1179" s="35" t="s">
        <v>883</v>
      </c>
      <c r="E1179" s="35" t="s">
        <v>883</v>
      </c>
      <c r="F1179" s="35" t="s">
        <v>2108</v>
      </c>
      <c r="G1179" s="35">
        <v>80020500</v>
      </c>
      <c r="H1179" s="35">
        <v>8</v>
      </c>
      <c r="I1179" s="35">
        <v>1</v>
      </c>
      <c r="J1179" s="35">
        <v>1150101</v>
      </c>
      <c r="K1179" s="35"/>
      <c r="L1179" s="35">
        <v>1</v>
      </c>
      <c r="M1179" s="35">
        <v>1</v>
      </c>
      <c r="N1179" s="88" t="s">
        <v>2145</v>
      </c>
      <c r="O1179" s="35">
        <v>0</v>
      </c>
      <c r="P1179" s="35">
        <v>-1</v>
      </c>
    </row>
    <row r="1180" spans="4:16" x14ac:dyDescent="0.25">
      <c r="D1180" s="35" t="s">
        <v>883</v>
      </c>
      <c r="E1180" s="35" t="s">
        <v>883</v>
      </c>
      <c r="F1180" s="35" t="s">
        <v>2108</v>
      </c>
      <c r="G1180" s="35">
        <v>80020501</v>
      </c>
      <c r="H1180" s="35">
        <v>8</v>
      </c>
      <c r="I1180" s="35">
        <v>1</v>
      </c>
      <c r="J1180" s="35">
        <v>1150103</v>
      </c>
      <c r="K1180" s="35"/>
      <c r="L1180" s="35">
        <v>1</v>
      </c>
      <c r="M1180" s="35">
        <v>1</v>
      </c>
      <c r="N1180" s="88" t="s">
        <v>2145</v>
      </c>
      <c r="O1180" s="35">
        <v>0</v>
      </c>
      <c r="P1180" s="35">
        <v>-1</v>
      </c>
    </row>
    <row r="1181" spans="4:16" x14ac:dyDescent="0.25">
      <c r="D1181" s="35" t="s">
        <v>883</v>
      </c>
      <c r="E1181" s="35" t="s">
        <v>883</v>
      </c>
      <c r="F1181" s="35" t="s">
        <v>2108</v>
      </c>
      <c r="G1181" s="35">
        <v>80020502</v>
      </c>
      <c r="H1181" s="35">
        <v>8</v>
      </c>
      <c r="I1181" s="35">
        <v>1</v>
      </c>
      <c r="J1181" s="35">
        <v>1150105</v>
      </c>
      <c r="K1181" s="35"/>
      <c r="L1181" s="35">
        <v>1</v>
      </c>
      <c r="M1181" s="35">
        <v>1</v>
      </c>
      <c r="N1181" s="88" t="s">
        <v>2145</v>
      </c>
      <c r="O1181" s="35">
        <v>0</v>
      </c>
      <c r="P1181" s="35">
        <v>-1</v>
      </c>
    </row>
    <row r="1182" spans="4:16" x14ac:dyDescent="0.25">
      <c r="D1182" s="35" t="s">
        <v>885</v>
      </c>
      <c r="E1182" s="35" t="s">
        <v>885</v>
      </c>
      <c r="F1182" s="35" t="s">
        <v>2128</v>
      </c>
      <c r="G1182" s="35">
        <v>80010600</v>
      </c>
      <c r="H1182" s="35">
        <v>1</v>
      </c>
      <c r="I1182" s="35">
        <v>0</v>
      </c>
      <c r="J1182" s="35">
        <v>0</v>
      </c>
      <c r="K1182" s="35"/>
      <c r="L1182" s="35">
        <v>1</v>
      </c>
      <c r="M1182" s="35">
        <v>1</v>
      </c>
      <c r="N1182" s="88" t="s">
        <v>2146</v>
      </c>
      <c r="O1182" s="35">
        <v>0</v>
      </c>
      <c r="P1182" s="35">
        <v>-1</v>
      </c>
    </row>
    <row r="1183" spans="4:16" x14ac:dyDescent="0.25">
      <c r="D1183" s="35" t="s">
        <v>887</v>
      </c>
      <c r="E1183" s="35" t="s">
        <v>887</v>
      </c>
      <c r="F1183" s="35" t="s">
        <v>2147</v>
      </c>
      <c r="G1183" s="35">
        <v>80020600</v>
      </c>
      <c r="H1183" s="35">
        <v>1</v>
      </c>
      <c r="I1183" s="35">
        <v>0</v>
      </c>
      <c r="J1183" s="35">
        <v>0</v>
      </c>
      <c r="K1183" s="35"/>
      <c r="L1183" s="35">
        <v>1</v>
      </c>
      <c r="M1183" s="35">
        <v>1</v>
      </c>
      <c r="N1183" s="88" t="s">
        <v>2148</v>
      </c>
      <c r="O1183" s="35">
        <v>0</v>
      </c>
      <c r="P1183" s="35">
        <v>-1</v>
      </c>
    </row>
    <row r="1184" spans="4:16" x14ac:dyDescent="0.25">
      <c r="D1184" s="35" t="s">
        <v>889</v>
      </c>
      <c r="E1184" s="35" t="s">
        <v>889</v>
      </c>
      <c r="F1184" s="35" t="s">
        <v>2072</v>
      </c>
      <c r="G1184" s="35">
        <v>80010700</v>
      </c>
      <c r="H1184" s="35">
        <v>1</v>
      </c>
      <c r="I1184" s="35">
        <v>0</v>
      </c>
      <c r="J1184" s="35">
        <v>0</v>
      </c>
      <c r="K1184" s="35"/>
      <c r="L1184" s="35">
        <v>1</v>
      </c>
      <c r="M1184" s="35">
        <v>1</v>
      </c>
      <c r="N1184" s="88" t="s">
        <v>2149</v>
      </c>
      <c r="O1184" s="35">
        <v>0</v>
      </c>
      <c r="P1184" s="35">
        <v>-1</v>
      </c>
    </row>
    <row r="1185" spans="4:16" x14ac:dyDescent="0.25">
      <c r="D1185" s="35" t="s">
        <v>891</v>
      </c>
      <c r="E1185" s="35" t="s">
        <v>891</v>
      </c>
      <c r="F1185" s="35" t="s">
        <v>2150</v>
      </c>
      <c r="G1185" s="35">
        <v>10231400</v>
      </c>
      <c r="H1185" s="35">
        <v>1</v>
      </c>
      <c r="I1185" s="35">
        <v>0</v>
      </c>
      <c r="J1185" s="35">
        <v>0</v>
      </c>
      <c r="K1185" s="35"/>
      <c r="L1185" s="35">
        <v>1</v>
      </c>
      <c r="M1185" s="35">
        <v>1</v>
      </c>
      <c r="N1185" s="88" t="s">
        <v>2151</v>
      </c>
      <c r="O1185" s="35">
        <v>0</v>
      </c>
      <c r="P1185" s="35">
        <v>-1</v>
      </c>
    </row>
    <row r="1186" spans="4:16" x14ac:dyDescent="0.25">
      <c r="D1186" s="35" t="s">
        <v>893</v>
      </c>
      <c r="E1186" s="35" t="s">
        <v>893</v>
      </c>
      <c r="F1186" s="35" t="s">
        <v>2152</v>
      </c>
      <c r="G1186" s="35">
        <v>10220400</v>
      </c>
      <c r="H1186" s="35">
        <v>1</v>
      </c>
      <c r="I1186" s="35">
        <v>0</v>
      </c>
      <c r="J1186" s="35">
        <v>0</v>
      </c>
      <c r="K1186" s="35"/>
      <c r="L1186" s="35">
        <v>1</v>
      </c>
      <c r="M1186" s="35">
        <v>1</v>
      </c>
      <c r="N1186" s="88" t="s">
        <v>2153</v>
      </c>
      <c r="O1186" s="35">
        <v>0</v>
      </c>
      <c r="P1186" s="35">
        <v>-1</v>
      </c>
    </row>
    <row r="1187" spans="4:16" x14ac:dyDescent="0.25">
      <c r="D1187" s="35" t="s">
        <v>895</v>
      </c>
      <c r="E1187" s="35" t="s">
        <v>895</v>
      </c>
      <c r="F1187" s="35" t="s">
        <v>2154</v>
      </c>
      <c r="G1187" s="35">
        <v>10440400</v>
      </c>
      <c r="H1187" s="35">
        <v>3</v>
      </c>
      <c r="I1187" s="35">
        <v>1</v>
      </c>
      <c r="J1187" s="35" t="s">
        <v>1245</v>
      </c>
      <c r="K1187" s="35"/>
      <c r="L1187" s="35">
        <v>2</v>
      </c>
      <c r="M1187" s="35">
        <v>1</v>
      </c>
      <c r="N1187" s="88" t="s">
        <v>2155</v>
      </c>
      <c r="O1187" s="35">
        <v>0</v>
      </c>
      <c r="P1187" s="35">
        <v>-1</v>
      </c>
    </row>
    <row r="1188" spans="4:16" x14ac:dyDescent="0.25">
      <c r="D1188" s="35" t="s">
        <v>895</v>
      </c>
      <c r="E1188" s="35" t="s">
        <v>895</v>
      </c>
      <c r="F1188" s="35" t="s">
        <v>1845</v>
      </c>
      <c r="G1188" s="35">
        <v>10440401</v>
      </c>
      <c r="H1188" s="35">
        <v>4</v>
      </c>
      <c r="I1188" s="35">
        <v>1</v>
      </c>
      <c r="J1188" s="35">
        <v>1</v>
      </c>
      <c r="K1188" s="35"/>
      <c r="L1188" s="35">
        <v>1</v>
      </c>
      <c r="M1188" s="35">
        <v>3</v>
      </c>
      <c r="N1188" s="88" t="s">
        <v>1268</v>
      </c>
      <c r="O1188" s="35">
        <v>0</v>
      </c>
      <c r="P1188" s="35">
        <v>-1</v>
      </c>
    </row>
    <row r="1189" spans="4:16" x14ac:dyDescent="0.25">
      <c r="D1189" s="35" t="s">
        <v>897</v>
      </c>
      <c r="E1189" s="35" t="s">
        <v>897</v>
      </c>
      <c r="F1189" s="35" t="s">
        <v>2156</v>
      </c>
      <c r="G1189" s="35">
        <v>10520600</v>
      </c>
      <c r="H1189" s="35">
        <v>3</v>
      </c>
      <c r="I1189" s="35">
        <v>1</v>
      </c>
      <c r="J1189" s="35" t="s">
        <v>1245</v>
      </c>
      <c r="K1189" s="35"/>
      <c r="L1189" s="35">
        <v>2</v>
      </c>
      <c r="M1189" s="35">
        <v>1</v>
      </c>
      <c r="N1189" s="88" t="s">
        <v>2157</v>
      </c>
      <c r="O1189" s="35">
        <v>0</v>
      </c>
      <c r="P1189" s="35">
        <v>-1</v>
      </c>
    </row>
    <row r="1190" spans="4:16" x14ac:dyDescent="0.25">
      <c r="D1190" s="35" t="s">
        <v>899</v>
      </c>
      <c r="E1190" s="35" t="s">
        <v>899</v>
      </c>
      <c r="F1190" s="35" t="s">
        <v>2158</v>
      </c>
      <c r="G1190" s="35">
        <v>11130300</v>
      </c>
      <c r="H1190" s="35">
        <v>3</v>
      </c>
      <c r="I1190" s="35">
        <v>1</v>
      </c>
      <c r="J1190" s="35" t="s">
        <v>1245</v>
      </c>
      <c r="K1190" s="35"/>
      <c r="L1190" s="35">
        <v>2</v>
      </c>
      <c r="M1190" s="35">
        <v>1</v>
      </c>
      <c r="N1190" s="88" t="s">
        <v>2159</v>
      </c>
      <c r="O1190" s="35">
        <v>0</v>
      </c>
      <c r="P1190" s="35">
        <v>-1</v>
      </c>
    </row>
    <row r="1191" spans="4:16" x14ac:dyDescent="0.25">
      <c r="D1191" s="35" t="s">
        <v>899</v>
      </c>
      <c r="E1191" s="35" t="s">
        <v>899</v>
      </c>
      <c r="F1191" s="35" t="s">
        <v>2160</v>
      </c>
      <c r="G1191" s="35">
        <v>11130301</v>
      </c>
      <c r="H1191" s="35">
        <v>4</v>
      </c>
      <c r="I1191" s="35">
        <v>1</v>
      </c>
      <c r="J1191" s="35">
        <v>1</v>
      </c>
      <c r="K1191" s="35"/>
      <c r="L1191" s="35">
        <v>1</v>
      </c>
      <c r="M1191" s="35">
        <v>3</v>
      </c>
      <c r="N1191" s="88" t="s">
        <v>1268</v>
      </c>
      <c r="O1191" s="35">
        <v>0</v>
      </c>
      <c r="P1191" s="35">
        <v>-1</v>
      </c>
    </row>
    <row r="1192" spans="4:16" x14ac:dyDescent="0.25">
      <c r="D1192" s="35" t="s">
        <v>901</v>
      </c>
      <c r="E1192" s="35" t="s">
        <v>901</v>
      </c>
      <c r="F1192" s="35" t="s">
        <v>2161</v>
      </c>
      <c r="G1192" s="35">
        <v>11540600</v>
      </c>
      <c r="H1192" s="35">
        <v>8</v>
      </c>
      <c r="I1192" s="35">
        <v>1</v>
      </c>
      <c r="J1192" s="35">
        <v>1150103</v>
      </c>
      <c r="K1192" s="35"/>
      <c r="L1192" s="35">
        <v>1</v>
      </c>
      <c r="M1192" s="35">
        <v>1</v>
      </c>
      <c r="N1192" s="88" t="s">
        <v>2162</v>
      </c>
      <c r="O1192" s="35">
        <v>0</v>
      </c>
      <c r="P1192" s="35">
        <v>-1</v>
      </c>
    </row>
    <row r="1193" spans="4:16" x14ac:dyDescent="0.25">
      <c r="D1193" s="35" t="s">
        <v>903</v>
      </c>
      <c r="E1193" s="35" t="s">
        <v>903</v>
      </c>
      <c r="F1193" s="35" t="s">
        <v>2163</v>
      </c>
      <c r="G1193" s="35">
        <v>10540400</v>
      </c>
      <c r="H1193" s="35">
        <v>1</v>
      </c>
      <c r="I1193" s="35">
        <v>0</v>
      </c>
      <c r="J1193" s="35">
        <v>0</v>
      </c>
      <c r="K1193" s="35"/>
      <c r="L1193" s="35">
        <v>1</v>
      </c>
      <c r="M1193" s="35">
        <v>1</v>
      </c>
      <c r="N1193" s="88" t="s">
        <v>2164</v>
      </c>
      <c r="O1193" s="35">
        <v>0</v>
      </c>
      <c r="P1193" s="35">
        <v>-1</v>
      </c>
    </row>
    <row r="1194" spans="4:16" x14ac:dyDescent="0.25">
      <c r="D1194" s="660" t="s">
        <v>905</v>
      </c>
      <c r="E1194" s="660" t="s">
        <v>905</v>
      </c>
      <c r="F1194" s="660" t="s">
        <v>2160</v>
      </c>
      <c r="G1194" s="660">
        <v>10620500</v>
      </c>
      <c r="H1194" s="660">
        <v>4</v>
      </c>
      <c r="I1194" s="660">
        <v>1</v>
      </c>
      <c r="J1194" s="660">
        <v>1</v>
      </c>
      <c r="K1194" s="660"/>
      <c r="L1194" s="660">
        <v>1</v>
      </c>
      <c r="M1194" s="660">
        <v>3</v>
      </c>
      <c r="N1194" s="762" t="s">
        <v>1268</v>
      </c>
      <c r="O1194" s="660">
        <v>0</v>
      </c>
      <c r="P1194" s="660">
        <v>-1</v>
      </c>
    </row>
    <row r="1195" spans="4:16" x14ac:dyDescent="0.25">
      <c r="D1195" s="660" t="s">
        <v>905</v>
      </c>
      <c r="E1195" s="660" t="s">
        <v>905</v>
      </c>
      <c r="F1195" s="660" t="s">
        <v>2158</v>
      </c>
      <c r="G1195" s="660">
        <v>10620501</v>
      </c>
      <c r="H1195" s="660">
        <v>3</v>
      </c>
      <c r="I1195" s="660">
        <v>1</v>
      </c>
      <c r="J1195" s="660" t="s">
        <v>1245</v>
      </c>
      <c r="K1195" s="660"/>
      <c r="L1195" s="660">
        <v>2</v>
      </c>
      <c r="M1195" s="660">
        <v>1</v>
      </c>
      <c r="N1195" s="762" t="s">
        <v>2165</v>
      </c>
      <c r="O1195" s="660">
        <v>0</v>
      </c>
      <c r="P1195" s="660">
        <v>-1</v>
      </c>
    </row>
    <row r="1196" spans="4:16" x14ac:dyDescent="0.25">
      <c r="D1196" s="35" t="s">
        <v>905</v>
      </c>
      <c r="E1196" s="35" t="s">
        <v>905</v>
      </c>
      <c r="F1196" s="35" t="s">
        <v>2166</v>
      </c>
      <c r="G1196" s="35">
        <v>10620502</v>
      </c>
      <c r="H1196" s="35">
        <v>3</v>
      </c>
      <c r="I1196" s="35">
        <v>1</v>
      </c>
      <c r="J1196" s="35" t="s">
        <v>1245</v>
      </c>
      <c r="K1196" s="35"/>
      <c r="L1196" s="35">
        <v>2</v>
      </c>
      <c r="M1196" s="35">
        <v>1</v>
      </c>
      <c r="N1196" s="88" t="s">
        <v>2167</v>
      </c>
      <c r="O1196" s="35">
        <v>0</v>
      </c>
      <c r="P1196" s="35">
        <v>-1</v>
      </c>
    </row>
    <row r="1197" spans="4:16" x14ac:dyDescent="0.25">
      <c r="D1197" s="35" t="s">
        <v>907</v>
      </c>
      <c r="E1197" s="35" t="s">
        <v>907</v>
      </c>
      <c r="F1197" s="35" t="s">
        <v>2168</v>
      </c>
      <c r="G1197" s="35">
        <v>10920600</v>
      </c>
      <c r="H1197" s="35">
        <v>1</v>
      </c>
      <c r="I1197" s="35">
        <v>0</v>
      </c>
      <c r="J1197" s="35">
        <v>0</v>
      </c>
      <c r="K1197" s="35"/>
      <c r="L1197" s="35">
        <v>1</v>
      </c>
      <c r="M1197" s="35">
        <v>1</v>
      </c>
      <c r="N1197" s="88" t="s">
        <v>2169</v>
      </c>
      <c r="O1197" s="35">
        <v>0</v>
      </c>
      <c r="P1197" s="35">
        <v>-1</v>
      </c>
    </row>
    <row r="1198" spans="4:16" x14ac:dyDescent="0.25">
      <c r="D1198" s="35" t="s">
        <v>909</v>
      </c>
      <c r="E1198" s="35" t="s">
        <v>909</v>
      </c>
      <c r="F1198" s="35" t="s">
        <v>2170</v>
      </c>
      <c r="G1198" s="35">
        <v>10540700</v>
      </c>
      <c r="H1198" s="35">
        <v>8</v>
      </c>
      <c r="I1198" s="35">
        <v>1</v>
      </c>
      <c r="J1198" s="35">
        <v>1050101</v>
      </c>
      <c r="K1198" s="35"/>
      <c r="L1198" s="35">
        <v>1</v>
      </c>
      <c r="M1198" s="35">
        <v>1</v>
      </c>
      <c r="N1198" s="88" t="s">
        <v>2171</v>
      </c>
      <c r="O1198" s="35">
        <v>0</v>
      </c>
      <c r="P1198" s="35">
        <v>-1</v>
      </c>
    </row>
    <row r="1199" spans="4:16" x14ac:dyDescent="0.25">
      <c r="D1199" s="35" t="s">
        <v>909</v>
      </c>
      <c r="E1199" s="35" t="s">
        <v>909</v>
      </c>
      <c r="F1199" s="35" t="s">
        <v>2170</v>
      </c>
      <c r="G1199" s="35">
        <v>10540701</v>
      </c>
      <c r="H1199" s="35">
        <v>8</v>
      </c>
      <c r="I1199" s="35">
        <v>1</v>
      </c>
      <c r="J1199" s="35">
        <v>1050103</v>
      </c>
      <c r="K1199" s="35"/>
      <c r="L1199" s="35">
        <v>1</v>
      </c>
      <c r="M1199" s="35">
        <v>1</v>
      </c>
      <c r="N1199" s="88" t="s">
        <v>2171</v>
      </c>
      <c r="O1199" s="35">
        <v>0</v>
      </c>
      <c r="P1199" s="35">
        <v>-1</v>
      </c>
    </row>
    <row r="1200" spans="4:16" x14ac:dyDescent="0.25">
      <c r="D1200" s="35" t="s">
        <v>909</v>
      </c>
      <c r="E1200" s="35" t="s">
        <v>909</v>
      </c>
      <c r="F1200" s="35" t="s">
        <v>2170</v>
      </c>
      <c r="G1200" s="35">
        <v>10540702</v>
      </c>
      <c r="H1200" s="35">
        <v>8</v>
      </c>
      <c r="I1200" s="35">
        <v>1</v>
      </c>
      <c r="J1200" s="35">
        <v>1050105</v>
      </c>
      <c r="K1200" s="35"/>
      <c r="L1200" s="35">
        <v>1</v>
      </c>
      <c r="M1200" s="35">
        <v>1</v>
      </c>
      <c r="N1200" s="88" t="s">
        <v>2171</v>
      </c>
      <c r="O1200" s="35">
        <v>0</v>
      </c>
      <c r="P1200" s="35">
        <v>-1</v>
      </c>
    </row>
    <row r="1201" spans="4:17" x14ac:dyDescent="0.25">
      <c r="D1201" s="35" t="s">
        <v>911</v>
      </c>
      <c r="E1201" s="35" t="s">
        <v>911</v>
      </c>
      <c r="F1201" s="35" t="s">
        <v>2152</v>
      </c>
      <c r="G1201" s="35">
        <v>10440200</v>
      </c>
      <c r="H1201" s="35">
        <v>1</v>
      </c>
      <c r="I1201" s="35">
        <v>0</v>
      </c>
      <c r="J1201" s="35">
        <v>0</v>
      </c>
      <c r="K1201" s="35"/>
      <c r="L1201" s="35">
        <v>1</v>
      </c>
      <c r="M1201" s="35">
        <v>1</v>
      </c>
      <c r="N1201" s="88" t="s">
        <v>2172</v>
      </c>
      <c r="O1201" s="35">
        <v>0</v>
      </c>
      <c r="P1201" s="35">
        <v>-1</v>
      </c>
    </row>
    <row r="1202" spans="4:17" x14ac:dyDescent="0.25">
      <c r="D1202" s="35" t="s">
        <v>913</v>
      </c>
      <c r="E1202" s="35" t="s">
        <v>913</v>
      </c>
      <c r="F1202" s="35" t="s">
        <v>2150</v>
      </c>
      <c r="G1202" s="35">
        <v>10550400</v>
      </c>
      <c r="H1202" s="35">
        <v>1</v>
      </c>
      <c r="I1202" s="35">
        <v>0</v>
      </c>
      <c r="J1202" s="35">
        <v>0</v>
      </c>
      <c r="K1202" s="35"/>
      <c r="L1202" s="35">
        <v>1</v>
      </c>
      <c r="M1202" s="35">
        <v>1</v>
      </c>
      <c r="N1202" s="88" t="s">
        <v>2173</v>
      </c>
      <c r="O1202" s="35">
        <v>0</v>
      </c>
      <c r="P1202" s="35">
        <v>-1</v>
      </c>
    </row>
    <row r="1203" spans="4:17" x14ac:dyDescent="0.25">
      <c r="D1203" s="35" t="s">
        <v>915</v>
      </c>
      <c r="E1203" s="35" t="s">
        <v>915</v>
      </c>
      <c r="F1203" s="35" t="s">
        <v>2083</v>
      </c>
      <c r="G1203" s="35">
        <v>10290500</v>
      </c>
      <c r="H1203" s="35">
        <v>1</v>
      </c>
      <c r="I1203" s="35">
        <v>0</v>
      </c>
      <c r="J1203" s="35">
        <v>0</v>
      </c>
      <c r="K1203" s="35"/>
      <c r="L1203" s="35">
        <v>1</v>
      </c>
      <c r="M1203" s="35">
        <v>1</v>
      </c>
      <c r="N1203" s="88" t="s">
        <v>2174</v>
      </c>
      <c r="O1203" s="35">
        <v>0</v>
      </c>
      <c r="P1203" s="35">
        <v>-1</v>
      </c>
    </row>
    <row r="1204" spans="4:17" x14ac:dyDescent="0.25">
      <c r="D1204" s="35" t="s">
        <v>917</v>
      </c>
      <c r="E1204" s="35" t="s">
        <v>917</v>
      </c>
      <c r="F1204" s="35" t="s">
        <v>2128</v>
      </c>
      <c r="G1204" s="35">
        <v>10560400</v>
      </c>
      <c r="H1204" s="35">
        <v>1</v>
      </c>
      <c r="I1204" s="35">
        <v>0</v>
      </c>
      <c r="J1204" s="35">
        <v>0</v>
      </c>
      <c r="K1204" s="35"/>
      <c r="L1204" s="35">
        <v>1</v>
      </c>
      <c r="M1204" s="35">
        <v>1</v>
      </c>
      <c r="N1204" s="88" t="s">
        <v>2175</v>
      </c>
      <c r="O1204" s="35">
        <v>0</v>
      </c>
      <c r="P1204" s="35">
        <v>-1</v>
      </c>
    </row>
    <row r="1205" spans="4:17" x14ac:dyDescent="0.25">
      <c r="D1205" s="35" t="s">
        <v>919</v>
      </c>
      <c r="E1205" s="35" t="s">
        <v>919</v>
      </c>
      <c r="F1205" s="35" t="s">
        <v>2158</v>
      </c>
      <c r="G1205" s="35">
        <v>102100500</v>
      </c>
      <c r="H1205" s="35">
        <v>3</v>
      </c>
      <c r="I1205" s="35">
        <v>1</v>
      </c>
      <c r="J1205" s="35" t="s">
        <v>1245</v>
      </c>
      <c r="K1205" s="35"/>
      <c r="L1205" s="35">
        <v>2</v>
      </c>
      <c r="M1205" s="35">
        <v>1</v>
      </c>
      <c r="N1205" s="88" t="s">
        <v>2176</v>
      </c>
      <c r="O1205" s="35">
        <v>0</v>
      </c>
      <c r="P1205" s="35">
        <v>-1</v>
      </c>
    </row>
    <row r="1206" spans="4:17" x14ac:dyDescent="0.25">
      <c r="D1206" s="35" t="s">
        <v>919</v>
      </c>
      <c r="E1206" s="35" t="s">
        <v>919</v>
      </c>
      <c r="F1206" s="35" t="s">
        <v>2160</v>
      </c>
      <c r="G1206" s="35">
        <v>102100501</v>
      </c>
      <c r="H1206" s="35">
        <v>4</v>
      </c>
      <c r="I1206" s="35">
        <v>1</v>
      </c>
      <c r="J1206" s="35">
        <v>1</v>
      </c>
      <c r="K1206" s="35"/>
      <c r="L1206" s="35">
        <v>1</v>
      </c>
      <c r="M1206" s="35">
        <v>3</v>
      </c>
      <c r="N1206" s="88" t="s">
        <v>1268</v>
      </c>
      <c r="O1206" s="35">
        <v>0</v>
      </c>
      <c r="P1206" s="35">
        <v>-1</v>
      </c>
    </row>
    <row r="1207" spans="4:17" x14ac:dyDescent="0.25">
      <c r="D1207" s="561" t="s">
        <v>921</v>
      </c>
      <c r="E1207" s="561" t="s">
        <v>921</v>
      </c>
      <c r="F1207" s="561" t="s">
        <v>2116</v>
      </c>
      <c r="G1207">
        <v>11550400</v>
      </c>
      <c r="H1207" s="561">
        <v>1</v>
      </c>
      <c r="I1207" s="561">
        <v>0</v>
      </c>
      <c r="J1207" s="561">
        <v>0</v>
      </c>
      <c r="L1207" s="561">
        <v>1</v>
      </c>
      <c r="M1207" s="561">
        <v>1</v>
      </c>
      <c r="N1207" s="561" t="s">
        <v>2177</v>
      </c>
      <c r="O1207" s="561">
        <v>0</v>
      </c>
      <c r="P1207" s="561">
        <v>-1</v>
      </c>
    </row>
    <row r="1208" spans="4:17" x14ac:dyDescent="0.25">
      <c r="D1208" s="689" t="s">
        <v>473</v>
      </c>
      <c r="E1208" s="691" t="s">
        <v>744</v>
      </c>
      <c r="F1208" s="689" t="s">
        <v>2178</v>
      </c>
      <c r="G1208" s="693">
        <v>805010100</v>
      </c>
      <c r="H1208" s="689">
        <v>1</v>
      </c>
      <c r="I1208" s="689">
        <v>0</v>
      </c>
      <c r="J1208" s="689">
        <v>0</v>
      </c>
      <c r="K1208" s="689"/>
      <c r="L1208" s="689">
        <v>1</v>
      </c>
      <c r="M1208" s="689">
        <v>1</v>
      </c>
      <c r="N1208" s="689" t="s">
        <v>2179</v>
      </c>
      <c r="O1208" s="689">
        <v>0</v>
      </c>
      <c r="P1208" s="689">
        <v>-1</v>
      </c>
    </row>
    <row r="1209" spans="4:17" x14ac:dyDescent="0.25">
      <c r="D1209" s="689" t="s">
        <v>473</v>
      </c>
      <c r="E1209" s="691" t="s">
        <v>744</v>
      </c>
      <c r="F1209" s="689" t="s">
        <v>2178</v>
      </c>
      <c r="G1209" s="693">
        <v>805010101</v>
      </c>
      <c r="H1209" s="689">
        <v>1</v>
      </c>
      <c r="I1209" s="689">
        <v>0</v>
      </c>
      <c r="J1209" s="689">
        <v>0</v>
      </c>
      <c r="K1209" s="689"/>
      <c r="L1209" s="689">
        <v>1</v>
      </c>
      <c r="M1209" s="689">
        <v>1</v>
      </c>
      <c r="N1209" s="689" t="s">
        <v>2180</v>
      </c>
      <c r="O1209" s="689">
        <v>0</v>
      </c>
      <c r="P1209" s="689">
        <v>-1</v>
      </c>
    </row>
    <row r="1210" spans="4:17" x14ac:dyDescent="0.25">
      <c r="D1210" s="689" t="s">
        <v>473</v>
      </c>
      <c r="E1210" s="691" t="s">
        <v>744</v>
      </c>
      <c r="F1210" s="689" t="s">
        <v>2178</v>
      </c>
      <c r="G1210" s="693">
        <v>805010102</v>
      </c>
      <c r="H1210" s="689">
        <v>1</v>
      </c>
      <c r="I1210" s="689">
        <v>0</v>
      </c>
      <c r="J1210" s="689">
        <v>0</v>
      </c>
      <c r="K1210" s="689"/>
      <c r="L1210" s="689">
        <v>1</v>
      </c>
      <c r="M1210" s="689">
        <v>1</v>
      </c>
      <c r="N1210" s="689" t="s">
        <v>2181</v>
      </c>
      <c r="O1210" s="689">
        <v>0</v>
      </c>
      <c r="P1210" s="689">
        <v>-1</v>
      </c>
    </row>
    <row r="1211" spans="4:17" x14ac:dyDescent="0.25">
      <c r="D1211" s="689" t="s">
        <v>473</v>
      </c>
      <c r="E1211" s="691" t="s">
        <v>744</v>
      </c>
      <c r="F1211" s="689" t="s">
        <v>2178</v>
      </c>
      <c r="G1211" s="693">
        <v>805010103</v>
      </c>
      <c r="H1211" s="689">
        <v>1</v>
      </c>
      <c r="I1211" s="689">
        <v>0</v>
      </c>
      <c r="J1211" s="689">
        <v>0</v>
      </c>
      <c r="K1211" s="689"/>
      <c r="L1211" s="689">
        <v>1</v>
      </c>
      <c r="M1211" s="689">
        <v>1</v>
      </c>
      <c r="N1211" s="689" t="s">
        <v>2182</v>
      </c>
      <c r="O1211" s="689">
        <v>0</v>
      </c>
      <c r="P1211" s="689">
        <v>-1</v>
      </c>
    </row>
    <row r="1212" spans="4:17" x14ac:dyDescent="0.25">
      <c r="D1212" s="689" t="s">
        <v>473</v>
      </c>
      <c r="E1212" s="691" t="s">
        <v>748</v>
      </c>
      <c r="F1212" s="689" t="s">
        <v>2183</v>
      </c>
      <c r="G1212" s="693">
        <v>805010400</v>
      </c>
      <c r="H1212" s="689">
        <v>1</v>
      </c>
      <c r="I1212" s="689">
        <v>0</v>
      </c>
      <c r="J1212" s="689">
        <v>0</v>
      </c>
      <c r="K1212" s="689"/>
      <c r="L1212" s="689">
        <v>1</v>
      </c>
      <c r="M1212" s="689">
        <v>1</v>
      </c>
      <c r="N1212" s="689" t="s">
        <v>2184</v>
      </c>
      <c r="O1212" s="689">
        <v>0</v>
      </c>
      <c r="P1212" s="689">
        <v>-1</v>
      </c>
      <c r="Q1212" s="693"/>
    </row>
    <row r="1213" spans="4:17" x14ac:dyDescent="0.25">
      <c r="D1213" s="689" t="s">
        <v>473</v>
      </c>
      <c r="E1213" s="691" t="s">
        <v>748</v>
      </c>
      <c r="F1213" s="689" t="s">
        <v>2183</v>
      </c>
      <c r="G1213" s="693">
        <v>805010401</v>
      </c>
      <c r="H1213" s="689">
        <v>1</v>
      </c>
      <c r="I1213" s="689">
        <v>0</v>
      </c>
      <c r="J1213" s="689">
        <v>0</v>
      </c>
      <c r="K1213" s="689"/>
      <c r="L1213" s="689">
        <v>1</v>
      </c>
      <c r="M1213" s="689">
        <v>1</v>
      </c>
      <c r="N1213" s="689" t="s">
        <v>2185</v>
      </c>
      <c r="O1213" s="689">
        <v>0</v>
      </c>
      <c r="P1213" s="689">
        <v>-1</v>
      </c>
      <c r="Q1213" s="693"/>
    </row>
    <row r="1214" spans="4:17" x14ac:dyDescent="0.25">
      <c r="D1214" s="689" t="s">
        <v>473</v>
      </c>
      <c r="E1214" s="691" t="s">
        <v>748</v>
      </c>
      <c r="F1214" s="689" t="s">
        <v>2186</v>
      </c>
      <c r="G1214" s="693">
        <v>805010402</v>
      </c>
      <c r="H1214" s="689">
        <v>1</v>
      </c>
      <c r="I1214" s="689">
        <v>0</v>
      </c>
      <c r="J1214" s="689">
        <v>0</v>
      </c>
      <c r="K1214" s="689"/>
      <c r="L1214" s="689">
        <v>1</v>
      </c>
      <c r="M1214" s="689">
        <v>1</v>
      </c>
      <c r="N1214" s="689" t="s">
        <v>2187</v>
      </c>
      <c r="O1214" s="689">
        <v>0</v>
      </c>
      <c r="P1214" s="689">
        <v>-1</v>
      </c>
      <c r="Q1214" s="693"/>
    </row>
    <row r="1215" spans="4:17" x14ac:dyDescent="0.25">
      <c r="D1215" s="689" t="s">
        <v>473</v>
      </c>
      <c r="E1215" s="691" t="s">
        <v>748</v>
      </c>
      <c r="F1215" s="689" t="s">
        <v>2186</v>
      </c>
      <c r="G1215" s="693">
        <v>805010403</v>
      </c>
      <c r="H1215" s="689">
        <v>1</v>
      </c>
      <c r="I1215" s="689">
        <v>0</v>
      </c>
      <c r="J1215" s="689">
        <v>0</v>
      </c>
      <c r="K1215" s="689"/>
      <c r="L1215" s="689">
        <v>1</v>
      </c>
      <c r="M1215" s="689">
        <v>1</v>
      </c>
      <c r="N1215" s="689" t="s">
        <v>2188</v>
      </c>
      <c r="O1215" s="689">
        <v>0</v>
      </c>
      <c r="P1215" s="689">
        <v>-1</v>
      </c>
      <c r="Q1215" s="693"/>
    </row>
    <row r="1216" spans="4:17" x14ac:dyDescent="0.25">
      <c r="D1216" s="689" t="s">
        <v>473</v>
      </c>
      <c r="E1216" s="691" t="s">
        <v>748</v>
      </c>
      <c r="F1216" s="689" t="s">
        <v>2189</v>
      </c>
      <c r="G1216" s="693">
        <v>805010404</v>
      </c>
      <c r="H1216" s="689">
        <v>1</v>
      </c>
      <c r="I1216" s="689">
        <v>0</v>
      </c>
      <c r="J1216" s="689">
        <v>0</v>
      </c>
      <c r="K1216" s="689"/>
      <c r="L1216" s="689">
        <v>1</v>
      </c>
      <c r="M1216" s="689">
        <v>1</v>
      </c>
      <c r="N1216" s="689" t="s">
        <v>2190</v>
      </c>
      <c r="O1216" s="689">
        <v>0</v>
      </c>
      <c r="P1216" s="689">
        <v>-1</v>
      </c>
      <c r="Q1216" s="693"/>
    </row>
    <row r="1217" spans="3:17" x14ac:dyDescent="0.25">
      <c r="D1217" s="689" t="s">
        <v>473</v>
      </c>
      <c r="E1217" s="691" t="s">
        <v>750</v>
      </c>
      <c r="F1217" s="689" t="s">
        <v>2191</v>
      </c>
      <c r="G1217" s="693">
        <v>805010500</v>
      </c>
      <c r="H1217" s="689">
        <v>6</v>
      </c>
      <c r="I1217" s="689">
        <v>1</v>
      </c>
      <c r="J1217" s="689" t="s">
        <v>2192</v>
      </c>
      <c r="K1217" s="689"/>
      <c r="L1217" s="689">
        <v>1</v>
      </c>
      <c r="M1217" s="689">
        <v>21</v>
      </c>
      <c r="N1217" s="689" t="s">
        <v>2193</v>
      </c>
      <c r="O1217" s="689">
        <v>0</v>
      </c>
      <c r="P1217" s="689">
        <v>-1</v>
      </c>
      <c r="Q1217" s="693"/>
    </row>
    <row r="1218" spans="3:17" x14ac:dyDescent="0.25">
      <c r="D1218" s="689" t="s">
        <v>507</v>
      </c>
      <c r="E1218" s="691" t="s">
        <v>751</v>
      </c>
      <c r="F1218" s="689" t="s">
        <v>2194</v>
      </c>
      <c r="G1218" s="693">
        <v>805010700</v>
      </c>
      <c r="H1218" s="689">
        <v>8</v>
      </c>
      <c r="I1218" s="689">
        <v>1</v>
      </c>
      <c r="J1218" s="689">
        <v>1090201</v>
      </c>
      <c r="K1218" s="689"/>
      <c r="L1218" s="689">
        <v>1</v>
      </c>
      <c r="M1218" s="689">
        <v>1</v>
      </c>
      <c r="N1218" s="689" t="s">
        <v>2195</v>
      </c>
      <c r="O1218" s="689">
        <v>0</v>
      </c>
      <c r="P1218" s="689">
        <v>-1</v>
      </c>
      <c r="Q1218" s="693"/>
    </row>
    <row r="1219" spans="3:17" x14ac:dyDescent="0.25">
      <c r="D1219" s="689" t="s">
        <v>439</v>
      </c>
      <c r="E1219" s="691" t="s">
        <v>752</v>
      </c>
      <c r="F1219" s="689" t="s">
        <v>2196</v>
      </c>
      <c r="G1219" s="693">
        <v>804010100</v>
      </c>
      <c r="H1219" s="689">
        <v>8</v>
      </c>
      <c r="I1219" s="689">
        <v>1</v>
      </c>
      <c r="J1219" s="689">
        <v>1040105</v>
      </c>
      <c r="K1219" s="689"/>
      <c r="L1219" s="689">
        <v>1</v>
      </c>
      <c r="M1219" s="689">
        <v>1</v>
      </c>
      <c r="N1219" s="689" t="s">
        <v>2197</v>
      </c>
      <c r="O1219" s="689">
        <v>0</v>
      </c>
      <c r="P1219" s="689">
        <v>-1</v>
      </c>
      <c r="Q1219" s="693"/>
    </row>
    <row r="1220" spans="3:17" x14ac:dyDescent="0.25">
      <c r="D1220" s="689" t="s">
        <v>439</v>
      </c>
      <c r="E1220" s="691" t="s">
        <v>753</v>
      </c>
      <c r="F1220" s="689" t="s">
        <v>2198</v>
      </c>
      <c r="G1220" s="693">
        <v>804010400</v>
      </c>
      <c r="H1220" s="689">
        <v>8</v>
      </c>
      <c r="I1220" s="689">
        <v>1</v>
      </c>
      <c r="J1220" s="689">
        <v>1040103</v>
      </c>
      <c r="K1220" s="689"/>
      <c r="L1220" s="689">
        <v>1</v>
      </c>
      <c r="M1220" s="689">
        <v>1</v>
      </c>
      <c r="N1220" s="689" t="s">
        <v>2199</v>
      </c>
      <c r="O1220" s="689">
        <v>0</v>
      </c>
      <c r="P1220" s="689">
        <v>-1</v>
      </c>
      <c r="Q1220" s="693"/>
    </row>
    <row r="1221" spans="3:17" s="557" customFormat="1" x14ac:dyDescent="0.25">
      <c r="C1221" s="561" t="str">
        <f t="shared" ref="C1221:C1229" si="2479">D1221&amp;E1221&amp;A1221</f>
        <v>暴雨梨花刀痴缠</v>
      </c>
      <c r="D1221" s="690" t="s">
        <v>491</v>
      </c>
      <c r="E1221" s="690" t="s">
        <v>754</v>
      </c>
      <c r="F1221" s="690" t="s">
        <v>2200</v>
      </c>
      <c r="G1221" s="694">
        <v>806010100</v>
      </c>
      <c r="H1221" s="690">
        <v>3</v>
      </c>
      <c r="I1221" s="690">
        <v>1</v>
      </c>
      <c r="J1221" s="690" t="s">
        <v>1245</v>
      </c>
      <c r="K1221" s="690" t="s">
        <v>2201</v>
      </c>
      <c r="L1221" s="690">
        <v>2</v>
      </c>
      <c r="M1221" s="690">
        <v>1</v>
      </c>
      <c r="N1221" s="690" t="s">
        <v>2202</v>
      </c>
      <c r="O1221" s="690">
        <v>0</v>
      </c>
      <c r="P1221" s="690">
        <v>-1</v>
      </c>
      <c r="Q1221" s="694"/>
    </row>
    <row r="1222" spans="3:17" s="557" customFormat="1" x14ac:dyDescent="0.25">
      <c r="C1222" s="561" t="str">
        <f t="shared" si="2479"/>
        <v>暴雨梨花刀痴缠</v>
      </c>
      <c r="D1222" s="690" t="s">
        <v>491</v>
      </c>
      <c r="E1222" s="690" t="s">
        <v>754</v>
      </c>
      <c r="F1222" s="690" t="s">
        <v>2200</v>
      </c>
      <c r="G1222" s="694">
        <v>806010101</v>
      </c>
      <c r="H1222" s="690">
        <v>4</v>
      </c>
      <c r="I1222" s="690">
        <v>1</v>
      </c>
      <c r="J1222" s="690">
        <v>1</v>
      </c>
      <c r="K1222" s="690"/>
      <c r="L1222" s="690">
        <v>1</v>
      </c>
      <c r="M1222" s="690">
        <v>3</v>
      </c>
      <c r="N1222" s="690" t="s">
        <v>1268</v>
      </c>
      <c r="O1222" s="690">
        <v>0</v>
      </c>
      <c r="P1222" s="690">
        <v>-1</v>
      </c>
      <c r="Q1222" s="694"/>
    </row>
    <row r="1223" spans="3:17" s="557" customFormat="1" x14ac:dyDescent="0.25">
      <c r="C1223" s="561" t="str">
        <f t="shared" si="2479"/>
        <v>暴雨梨花刀痴缠</v>
      </c>
      <c r="D1223" s="690" t="s">
        <v>491</v>
      </c>
      <c r="E1223" s="690" t="s">
        <v>754</v>
      </c>
      <c r="F1223" s="690" t="s">
        <v>2200</v>
      </c>
      <c r="G1223" s="694">
        <v>806010102</v>
      </c>
      <c r="H1223" s="690">
        <v>1</v>
      </c>
      <c r="I1223" s="690">
        <v>2</v>
      </c>
      <c r="J1223" s="690" t="s">
        <v>2203</v>
      </c>
      <c r="K1223" s="690"/>
      <c r="L1223" s="690">
        <v>1</v>
      </c>
      <c r="M1223" s="690">
        <v>1</v>
      </c>
      <c r="N1223" s="690" t="s">
        <v>2204</v>
      </c>
      <c r="O1223" s="690">
        <v>0</v>
      </c>
      <c r="P1223" s="690">
        <v>-1</v>
      </c>
      <c r="Q1223" s="694"/>
    </row>
    <row r="1224" spans="3:17" s="557" customFormat="1" x14ac:dyDescent="0.25">
      <c r="C1224" s="561" t="str">
        <f t="shared" si="2479"/>
        <v>暴雨梨花刀雨绻</v>
      </c>
      <c r="D1224" s="690" t="s">
        <v>491</v>
      </c>
      <c r="E1224" s="690" t="s">
        <v>756</v>
      </c>
      <c r="F1224" s="690" t="s">
        <v>2205</v>
      </c>
      <c r="G1224" s="694">
        <v>806010200</v>
      </c>
      <c r="H1224" s="690">
        <v>3</v>
      </c>
      <c r="I1224" s="690">
        <v>1</v>
      </c>
      <c r="J1224" s="690" t="s">
        <v>1245</v>
      </c>
      <c r="K1224" s="690" t="s">
        <v>2206</v>
      </c>
      <c r="L1224" s="690">
        <v>2</v>
      </c>
      <c r="M1224" s="690">
        <v>1</v>
      </c>
      <c r="N1224" s="690" t="s">
        <v>2207</v>
      </c>
      <c r="O1224" s="690">
        <v>0</v>
      </c>
      <c r="P1224" s="690">
        <v>-1</v>
      </c>
      <c r="Q1224" s="694"/>
    </row>
    <row r="1225" spans="3:17" s="557" customFormat="1" x14ac:dyDescent="0.25">
      <c r="C1225" s="561" t="str">
        <f t="shared" si="2479"/>
        <v>暴雨梨花刀雨绻</v>
      </c>
      <c r="D1225" s="690" t="s">
        <v>491</v>
      </c>
      <c r="E1225" s="690" t="s">
        <v>756</v>
      </c>
      <c r="F1225" s="690" t="s">
        <v>2205</v>
      </c>
      <c r="G1225" s="694">
        <v>806010201</v>
      </c>
      <c r="H1225" s="690">
        <v>4</v>
      </c>
      <c r="I1225" s="690">
        <v>1</v>
      </c>
      <c r="J1225" s="690">
        <v>5</v>
      </c>
      <c r="K1225" s="690"/>
      <c r="L1225" s="690">
        <v>1</v>
      </c>
      <c r="M1225" s="690">
        <v>4</v>
      </c>
      <c r="N1225" s="690">
        <v>-1</v>
      </c>
      <c r="O1225" s="690">
        <v>0</v>
      </c>
      <c r="P1225" s="690">
        <v>-1</v>
      </c>
      <c r="Q1225" s="694"/>
    </row>
    <row r="1226" spans="3:17" s="557" customFormat="1" x14ac:dyDescent="0.25">
      <c r="C1226" s="561" t="str">
        <f t="shared" si="2479"/>
        <v>暴雨梨花刀雨绻</v>
      </c>
      <c r="D1226" s="690" t="s">
        <v>491</v>
      </c>
      <c r="E1226" s="690" t="s">
        <v>756</v>
      </c>
      <c r="F1226" s="690" t="s">
        <v>2205</v>
      </c>
      <c r="G1226" s="694">
        <v>806010202</v>
      </c>
      <c r="H1226" s="690">
        <v>1</v>
      </c>
      <c r="I1226" s="690">
        <v>2</v>
      </c>
      <c r="J1226" s="690" t="s">
        <v>2203</v>
      </c>
      <c r="K1226" s="690"/>
      <c r="L1226" s="690">
        <v>1</v>
      </c>
      <c r="M1226" s="690">
        <v>1</v>
      </c>
      <c r="N1226" s="690" t="s">
        <v>2208</v>
      </c>
      <c r="O1226" s="690">
        <v>0</v>
      </c>
      <c r="P1226" s="690">
        <v>-1</v>
      </c>
      <c r="Q1226" s="694"/>
    </row>
    <row r="1227" spans="3:17" s="557" customFormat="1" x14ac:dyDescent="0.25">
      <c r="C1227" s="561" t="str">
        <f t="shared" si="2479"/>
        <v>暴雨梨花刀绸缪</v>
      </c>
      <c r="D1227" s="690" t="s">
        <v>491</v>
      </c>
      <c r="E1227" s="690" t="s">
        <v>758</v>
      </c>
      <c r="F1227" s="690" t="s">
        <v>2209</v>
      </c>
      <c r="G1227" s="694">
        <v>806010300</v>
      </c>
      <c r="H1227" s="690">
        <v>3</v>
      </c>
      <c r="I1227" s="690">
        <v>1</v>
      </c>
      <c r="J1227" s="690" t="s">
        <v>1245</v>
      </c>
      <c r="K1227" s="690" t="s">
        <v>2210</v>
      </c>
      <c r="L1227" s="690">
        <v>2</v>
      </c>
      <c r="M1227" s="690">
        <v>1</v>
      </c>
      <c r="N1227" s="690" t="s">
        <v>2211</v>
      </c>
      <c r="O1227" s="690">
        <v>0</v>
      </c>
      <c r="P1227" s="690">
        <v>-1</v>
      </c>
      <c r="Q1227" s="694"/>
    </row>
    <row r="1228" spans="3:17" s="557" customFormat="1" x14ac:dyDescent="0.25">
      <c r="C1228" s="561" t="str">
        <f t="shared" si="2479"/>
        <v>暴雨梨花刀绸缪</v>
      </c>
      <c r="D1228" s="690" t="s">
        <v>491</v>
      </c>
      <c r="E1228" s="690" t="s">
        <v>758</v>
      </c>
      <c r="F1228" s="690" t="s">
        <v>2209</v>
      </c>
      <c r="G1228" s="694">
        <v>806010301</v>
      </c>
      <c r="H1228" s="690">
        <v>4</v>
      </c>
      <c r="I1228" s="690">
        <v>1</v>
      </c>
      <c r="J1228" s="690">
        <v>1</v>
      </c>
      <c r="K1228" s="690"/>
      <c r="L1228" s="690">
        <v>1</v>
      </c>
      <c r="M1228" s="690">
        <v>5</v>
      </c>
      <c r="N1228" s="690">
        <v>-1</v>
      </c>
      <c r="O1228" s="690">
        <v>0</v>
      </c>
      <c r="P1228" s="690">
        <v>-1</v>
      </c>
      <c r="Q1228" s="694"/>
    </row>
    <row r="1229" spans="3:17" s="557" customFormat="1" x14ac:dyDescent="0.25">
      <c r="C1229" s="561" t="str">
        <f t="shared" si="2479"/>
        <v>暴雨梨花刀绸缪</v>
      </c>
      <c r="D1229" s="690" t="s">
        <v>491</v>
      </c>
      <c r="E1229" s="690" t="s">
        <v>758</v>
      </c>
      <c r="F1229" s="690" t="s">
        <v>2209</v>
      </c>
      <c r="G1229" s="694">
        <v>806010302</v>
      </c>
      <c r="H1229" s="690">
        <v>1</v>
      </c>
      <c r="I1229" s="690">
        <v>2</v>
      </c>
      <c r="J1229" s="690" t="s">
        <v>2203</v>
      </c>
      <c r="K1229" s="690"/>
      <c r="L1229" s="690">
        <v>1</v>
      </c>
      <c r="M1229" s="690">
        <v>1</v>
      </c>
      <c r="N1229" s="690" t="s">
        <v>2212</v>
      </c>
      <c r="O1229" s="690">
        <v>0</v>
      </c>
      <c r="P1229" s="690">
        <v>-1</v>
      </c>
      <c r="Q1229" s="694"/>
    </row>
    <row r="1230" spans="3:17" s="557" customFormat="1" x14ac:dyDescent="0.25">
      <c r="C1230" s="561" t="str">
        <f t="shared" ref="C1230" si="2480">D1230&amp;E1230&amp;A1230</f>
        <v>暴雨梨花刀绸缪</v>
      </c>
      <c r="D1230" s="690" t="s">
        <v>491</v>
      </c>
      <c r="E1230" s="690" t="s">
        <v>758</v>
      </c>
      <c r="F1230" s="690" t="s">
        <v>2209</v>
      </c>
      <c r="G1230" s="694">
        <v>806010303</v>
      </c>
      <c r="H1230" s="690">
        <v>3</v>
      </c>
      <c r="I1230" s="690">
        <v>1</v>
      </c>
      <c r="J1230" s="690" t="s">
        <v>1245</v>
      </c>
      <c r="K1230" s="690" t="s">
        <v>2210</v>
      </c>
      <c r="L1230" s="690">
        <v>2</v>
      </c>
      <c r="M1230" s="690">
        <v>1</v>
      </c>
      <c r="N1230" s="690" t="s">
        <v>2213</v>
      </c>
      <c r="O1230" s="690">
        <v>0</v>
      </c>
      <c r="P1230" s="690">
        <v>-1</v>
      </c>
      <c r="Q1230" s="694"/>
    </row>
    <row r="1231" spans="3:17" s="557" customFormat="1" x14ac:dyDescent="0.25">
      <c r="D1231" s="690" t="s">
        <v>371</v>
      </c>
      <c r="E1231" s="690" t="s">
        <v>760</v>
      </c>
      <c r="F1231" s="690" t="s">
        <v>2214</v>
      </c>
      <c r="G1231" s="694">
        <v>801030100</v>
      </c>
      <c r="H1231" s="690">
        <v>1</v>
      </c>
      <c r="I1231" s="690">
        <v>0</v>
      </c>
      <c r="J1231" s="690">
        <v>0</v>
      </c>
      <c r="K1231" s="690"/>
      <c r="L1231" s="690">
        <v>1</v>
      </c>
      <c r="M1231" s="690">
        <v>1</v>
      </c>
      <c r="N1231" s="690" t="s">
        <v>2215</v>
      </c>
      <c r="O1231" s="690">
        <v>0</v>
      </c>
      <c r="P1231" s="690">
        <v>-1</v>
      </c>
      <c r="Q1231" s="694"/>
    </row>
    <row r="1232" spans="3:17" s="557" customFormat="1" x14ac:dyDescent="0.25">
      <c r="D1232" s="690" t="s">
        <v>525</v>
      </c>
      <c r="E1232" s="690" t="s">
        <v>709</v>
      </c>
      <c r="F1232" s="690" t="s">
        <v>2216</v>
      </c>
      <c r="G1232" s="694">
        <v>801030500</v>
      </c>
      <c r="H1232" s="690">
        <v>8</v>
      </c>
      <c r="I1232" s="690">
        <v>1</v>
      </c>
      <c r="J1232" s="690">
        <v>1100205</v>
      </c>
      <c r="K1232" s="690"/>
      <c r="L1232" s="690">
        <v>1</v>
      </c>
      <c r="M1232" s="690">
        <v>1</v>
      </c>
      <c r="N1232" s="690" t="s">
        <v>2217</v>
      </c>
      <c r="O1232" s="690">
        <v>0</v>
      </c>
      <c r="P1232" s="690">
        <v>-1</v>
      </c>
      <c r="Q1232" s="694"/>
    </row>
    <row r="1233" spans="4:17" s="557" customFormat="1" x14ac:dyDescent="0.25">
      <c r="D1233" s="690" t="s">
        <v>371</v>
      </c>
      <c r="E1233" s="690" t="s">
        <v>761</v>
      </c>
      <c r="F1233" s="690" t="s">
        <v>2218</v>
      </c>
      <c r="G1233" s="694">
        <v>801030600</v>
      </c>
      <c r="H1233" s="690">
        <v>8</v>
      </c>
      <c r="I1233" s="690">
        <v>1</v>
      </c>
      <c r="J1233" s="690">
        <v>1010303</v>
      </c>
      <c r="K1233" s="690"/>
      <c r="L1233" s="690">
        <v>1</v>
      </c>
      <c r="M1233" s="690">
        <v>21</v>
      </c>
      <c r="N1233" s="763" t="s">
        <v>2219</v>
      </c>
      <c r="O1233" s="690">
        <v>0</v>
      </c>
      <c r="P1233" s="690">
        <v>-1</v>
      </c>
      <c r="Q1233" s="694"/>
    </row>
    <row r="1234" spans="4:17" s="557" customFormat="1" x14ac:dyDescent="0.25">
      <c r="D1234" s="690" t="s">
        <v>560</v>
      </c>
      <c r="E1234" s="690" t="s">
        <v>762</v>
      </c>
      <c r="F1234" s="690" t="s">
        <v>2220</v>
      </c>
      <c r="G1234" s="694">
        <v>801030700</v>
      </c>
      <c r="H1234" s="690">
        <v>1</v>
      </c>
      <c r="I1234" s="690">
        <v>0</v>
      </c>
      <c r="J1234" s="690">
        <v>0</v>
      </c>
      <c r="K1234" s="690"/>
      <c r="L1234" s="690">
        <v>1</v>
      </c>
      <c r="M1234" s="690">
        <v>1</v>
      </c>
      <c r="N1234" s="690" t="s">
        <v>2221</v>
      </c>
      <c r="O1234" s="690">
        <v>0</v>
      </c>
      <c r="P1234" s="690">
        <v>-1</v>
      </c>
      <c r="Q1234" s="694"/>
    </row>
    <row r="1235" spans="4:17" s="557" customFormat="1" x14ac:dyDescent="0.25">
      <c r="D1235" s="690" t="s">
        <v>447</v>
      </c>
      <c r="E1235" s="690" t="s">
        <v>763</v>
      </c>
      <c r="F1235" s="690" t="s">
        <v>2222</v>
      </c>
      <c r="G1235" s="694">
        <v>804020100</v>
      </c>
      <c r="H1235" s="690">
        <v>8</v>
      </c>
      <c r="I1235" s="690">
        <v>1</v>
      </c>
      <c r="J1235" s="690">
        <v>1040201</v>
      </c>
      <c r="K1235" s="690"/>
      <c r="L1235" s="690">
        <v>1</v>
      </c>
      <c r="M1235" s="690">
        <v>1</v>
      </c>
      <c r="N1235" s="690" t="s">
        <v>2223</v>
      </c>
      <c r="O1235" s="690">
        <v>0</v>
      </c>
      <c r="P1235" s="690">
        <v>-1</v>
      </c>
      <c r="Q1235" s="694"/>
    </row>
    <row r="1236" spans="4:17" s="557" customFormat="1" x14ac:dyDescent="0.25">
      <c r="D1236" s="690" t="s">
        <v>447</v>
      </c>
      <c r="E1236" s="690" t="s">
        <v>764</v>
      </c>
      <c r="F1236" s="690" t="s">
        <v>2224</v>
      </c>
      <c r="G1236" s="694">
        <v>804020400</v>
      </c>
      <c r="H1236" s="690">
        <v>8</v>
      </c>
      <c r="I1236" s="690">
        <v>1</v>
      </c>
      <c r="J1236" s="690">
        <v>1040205</v>
      </c>
      <c r="K1236" s="690"/>
      <c r="L1236" s="690">
        <v>1</v>
      </c>
      <c r="M1236" s="690">
        <v>1</v>
      </c>
      <c r="N1236" s="690" t="s">
        <v>2225</v>
      </c>
      <c r="O1236" s="690">
        <v>0</v>
      </c>
      <c r="P1236" s="690">
        <v>-1</v>
      </c>
      <c r="Q1236" s="694"/>
    </row>
    <row r="1237" spans="4:17" s="557" customFormat="1" x14ac:dyDescent="0.25">
      <c r="D1237" s="690" t="s">
        <v>421</v>
      </c>
      <c r="E1237" s="690" t="s">
        <v>765</v>
      </c>
      <c r="F1237" s="690" t="s">
        <v>2226</v>
      </c>
      <c r="G1237" s="694">
        <v>803010200</v>
      </c>
      <c r="H1237" s="690">
        <v>8</v>
      </c>
      <c r="I1237" s="690">
        <v>1</v>
      </c>
      <c r="J1237" s="690">
        <v>1030105</v>
      </c>
      <c r="K1237" s="690"/>
      <c r="L1237" s="690">
        <v>1</v>
      </c>
      <c r="M1237" s="690">
        <v>1</v>
      </c>
      <c r="N1237" s="690" t="s">
        <v>1983</v>
      </c>
      <c r="O1237" s="690">
        <v>0</v>
      </c>
      <c r="P1237" s="690">
        <v>-1</v>
      </c>
      <c r="Q1237" s="694"/>
    </row>
    <row r="1238" spans="4:17" s="557" customFormat="1" x14ac:dyDescent="0.25">
      <c r="D1238" s="690" t="s">
        <v>421</v>
      </c>
      <c r="E1238" s="690" t="s">
        <v>766</v>
      </c>
      <c r="F1238" s="690" t="s">
        <v>2227</v>
      </c>
      <c r="G1238" s="694">
        <v>803010300</v>
      </c>
      <c r="H1238" s="690">
        <v>9</v>
      </c>
      <c r="I1238" s="690">
        <v>1</v>
      </c>
      <c r="J1238" s="690">
        <v>4</v>
      </c>
      <c r="K1238" s="690" t="s">
        <v>2228</v>
      </c>
      <c r="L1238" s="690">
        <v>1</v>
      </c>
      <c r="M1238" s="690">
        <v>1</v>
      </c>
      <c r="N1238" s="690" t="s">
        <v>2229</v>
      </c>
      <c r="O1238" s="690">
        <v>0</v>
      </c>
      <c r="P1238" s="690">
        <v>-1</v>
      </c>
      <c r="Q1238" s="694"/>
    </row>
    <row r="1239" spans="4:17" s="557" customFormat="1" x14ac:dyDescent="0.25">
      <c r="D1239" s="690" t="s">
        <v>421</v>
      </c>
      <c r="E1239" s="690" t="s">
        <v>766</v>
      </c>
      <c r="F1239" s="690" t="s">
        <v>2227</v>
      </c>
      <c r="G1239" s="694">
        <v>803010301</v>
      </c>
      <c r="H1239" s="690">
        <v>4</v>
      </c>
      <c r="I1239" s="690">
        <v>1</v>
      </c>
      <c r="J1239" s="690">
        <v>1</v>
      </c>
      <c r="K1239" s="690"/>
      <c r="L1239" s="690">
        <v>1</v>
      </c>
      <c r="M1239" s="690">
        <v>1</v>
      </c>
      <c r="N1239" s="690" t="s">
        <v>2230</v>
      </c>
      <c r="O1239" s="690">
        <v>0</v>
      </c>
      <c r="P1239" s="690">
        <v>1</v>
      </c>
      <c r="Q1239" s="694"/>
    </row>
    <row r="1240" spans="4:17" s="557" customFormat="1" x14ac:dyDescent="0.25">
      <c r="D1240" s="690" t="s">
        <v>421</v>
      </c>
      <c r="E1240" s="690" t="s">
        <v>766</v>
      </c>
      <c r="F1240" s="690" t="s">
        <v>2227</v>
      </c>
      <c r="G1240" s="694">
        <v>803010302</v>
      </c>
      <c r="H1240" s="690">
        <v>1</v>
      </c>
      <c r="I1240" s="690">
        <v>2</v>
      </c>
      <c r="J1240" s="690" t="s">
        <v>2231</v>
      </c>
      <c r="K1240" s="690"/>
      <c r="L1240" s="690">
        <v>1</v>
      </c>
      <c r="M1240" s="690">
        <v>1</v>
      </c>
      <c r="N1240" s="690" t="s">
        <v>2232</v>
      </c>
      <c r="O1240" s="690">
        <v>0</v>
      </c>
      <c r="P1240" s="690">
        <v>1</v>
      </c>
      <c r="Q1240" s="694"/>
    </row>
    <row r="1241" spans="4:17" s="557" customFormat="1" x14ac:dyDescent="0.25">
      <c r="D1241" s="690" t="s">
        <v>456</v>
      </c>
      <c r="E1241" s="690" t="s">
        <v>768</v>
      </c>
      <c r="F1241" s="690" t="s">
        <v>2233</v>
      </c>
      <c r="G1241" s="694">
        <v>804030500</v>
      </c>
      <c r="H1241" s="690">
        <v>1</v>
      </c>
      <c r="I1241" s="690">
        <v>0</v>
      </c>
      <c r="J1241" s="690">
        <v>0</v>
      </c>
      <c r="K1241" s="690"/>
      <c r="L1241" s="690">
        <v>1</v>
      </c>
      <c r="M1241" s="690">
        <v>19</v>
      </c>
      <c r="N1241" s="690" t="s">
        <v>2234</v>
      </c>
      <c r="O1241" s="690">
        <v>0</v>
      </c>
      <c r="P1241" s="690">
        <v>-1</v>
      </c>
      <c r="Q1241" s="694"/>
    </row>
    <row r="1242" spans="4:17" s="557" customFormat="1" x14ac:dyDescent="0.25">
      <c r="D1242" s="690" t="s">
        <v>516</v>
      </c>
      <c r="E1242" s="690" t="s">
        <v>769</v>
      </c>
      <c r="F1242" s="690" t="s">
        <v>2235</v>
      </c>
      <c r="G1242" s="694">
        <v>804030600</v>
      </c>
      <c r="H1242" s="690">
        <v>8</v>
      </c>
      <c r="I1242" s="690">
        <v>1</v>
      </c>
      <c r="J1242" s="690">
        <v>1100103</v>
      </c>
      <c r="K1242" s="690"/>
      <c r="L1242" s="690">
        <v>1</v>
      </c>
      <c r="M1242" s="690">
        <v>1</v>
      </c>
      <c r="N1242" s="690" t="s">
        <v>2236</v>
      </c>
      <c r="O1242" s="690">
        <v>0</v>
      </c>
      <c r="P1242" s="690">
        <v>-1</v>
      </c>
      <c r="Q1242" s="694"/>
    </row>
    <row r="1243" spans="4:17" x14ac:dyDescent="0.25">
      <c r="D1243" s="689" t="s">
        <v>379</v>
      </c>
      <c r="E1243" s="691" t="s">
        <v>770</v>
      </c>
      <c r="F1243" s="689" t="s">
        <v>2237</v>
      </c>
      <c r="G1243" s="693">
        <v>802020100</v>
      </c>
      <c r="H1243" s="689">
        <v>8</v>
      </c>
      <c r="I1243" s="689">
        <v>1</v>
      </c>
      <c r="J1243" s="689">
        <v>1020203</v>
      </c>
      <c r="K1243" s="689"/>
      <c r="L1243" s="689">
        <v>1</v>
      </c>
      <c r="M1243" s="689">
        <v>1</v>
      </c>
      <c r="N1243" s="689" t="s">
        <v>2238</v>
      </c>
      <c r="O1243" s="689">
        <v>0</v>
      </c>
      <c r="P1243" s="689">
        <v>-1</v>
      </c>
      <c r="Q1243" s="693"/>
    </row>
    <row r="1244" spans="4:17" x14ac:dyDescent="0.25">
      <c r="D1244" s="689" t="s">
        <v>473</v>
      </c>
      <c r="E1244" s="691" t="s">
        <v>771</v>
      </c>
      <c r="F1244" s="689" t="s">
        <v>2239</v>
      </c>
      <c r="G1244" s="693">
        <v>805010200</v>
      </c>
      <c r="H1244" s="689">
        <v>8</v>
      </c>
      <c r="I1244" s="689">
        <v>1</v>
      </c>
      <c r="J1244" s="689">
        <v>1050105</v>
      </c>
      <c r="K1244" s="689"/>
      <c r="L1244" s="689">
        <v>1</v>
      </c>
      <c r="M1244" s="689">
        <v>1</v>
      </c>
      <c r="N1244" s="689" t="s">
        <v>2240</v>
      </c>
      <c r="O1244" s="689">
        <v>0</v>
      </c>
      <c r="P1244" s="689">
        <v>-1</v>
      </c>
      <c r="Q1244" s="693"/>
    </row>
    <row r="1245" spans="4:17" x14ac:dyDescent="0.25">
      <c r="D1245" s="689" t="s">
        <v>473</v>
      </c>
      <c r="E1245" s="691" t="s">
        <v>771</v>
      </c>
      <c r="F1245" s="689" t="s">
        <v>2239</v>
      </c>
      <c r="G1245" s="693">
        <v>805010201</v>
      </c>
      <c r="H1245" s="689">
        <v>3</v>
      </c>
      <c r="I1245" s="689">
        <v>1</v>
      </c>
      <c r="J1245" s="689" t="s">
        <v>1245</v>
      </c>
      <c r="K1245" s="689"/>
      <c r="L1245" s="689">
        <v>2</v>
      </c>
      <c r="M1245" s="689">
        <v>1</v>
      </c>
      <c r="N1245" s="689" t="s">
        <v>2241</v>
      </c>
      <c r="O1245" s="689">
        <v>0</v>
      </c>
      <c r="P1245" s="689">
        <v>-1</v>
      </c>
      <c r="Q1245" s="693"/>
    </row>
    <row r="1246" spans="4:17" x14ac:dyDescent="0.25">
      <c r="D1246" s="689" t="s">
        <v>439</v>
      </c>
      <c r="E1246" s="691" t="s">
        <v>772</v>
      </c>
      <c r="F1246" s="689" t="s">
        <v>2242</v>
      </c>
      <c r="G1246" s="693">
        <v>804010200</v>
      </c>
      <c r="H1246" s="689">
        <v>1</v>
      </c>
      <c r="I1246" s="689">
        <v>0</v>
      </c>
      <c r="J1246" s="689">
        <v>0</v>
      </c>
      <c r="K1246" s="689"/>
      <c r="L1246" s="689">
        <v>1</v>
      </c>
      <c r="M1246" s="689">
        <v>1</v>
      </c>
      <c r="N1246" s="689" t="s">
        <v>2243</v>
      </c>
      <c r="O1246" s="689">
        <v>0</v>
      </c>
      <c r="P1246" s="689">
        <v>-1</v>
      </c>
      <c r="Q1246" s="693"/>
    </row>
    <row r="1247" spans="4:17" x14ac:dyDescent="0.25">
      <c r="D1247" s="689" t="s">
        <v>439</v>
      </c>
      <c r="E1247" s="691" t="s">
        <v>773</v>
      </c>
      <c r="F1247" s="689" t="s">
        <v>2244</v>
      </c>
      <c r="G1247" s="693">
        <v>804010300</v>
      </c>
      <c r="H1247" s="689">
        <v>8</v>
      </c>
      <c r="I1247" s="689">
        <v>1</v>
      </c>
      <c r="J1247" s="689">
        <v>1040105</v>
      </c>
      <c r="K1247" s="689"/>
      <c r="L1247" s="689">
        <v>1</v>
      </c>
      <c r="M1247" s="689">
        <v>1</v>
      </c>
      <c r="N1247" s="689" t="s">
        <v>2245</v>
      </c>
      <c r="O1247" s="689">
        <v>0</v>
      </c>
      <c r="P1247" s="689">
        <v>-1</v>
      </c>
      <c r="Q1247" s="693"/>
    </row>
    <row r="1248" spans="4:17" x14ac:dyDescent="0.25">
      <c r="D1248" s="689" t="s">
        <v>491</v>
      </c>
      <c r="E1248" s="689" t="s">
        <v>774</v>
      </c>
      <c r="F1248" s="689" t="s">
        <v>2246</v>
      </c>
      <c r="G1248" s="693">
        <v>806010400</v>
      </c>
      <c r="H1248" s="689">
        <v>1</v>
      </c>
      <c r="I1248" s="689">
        <v>0</v>
      </c>
      <c r="J1248" s="689">
        <v>0</v>
      </c>
      <c r="K1248" s="689"/>
      <c r="L1248" s="689">
        <v>1</v>
      </c>
      <c r="M1248" s="689">
        <v>1</v>
      </c>
      <c r="N1248" s="689" t="s">
        <v>2247</v>
      </c>
      <c r="O1248" s="689">
        <v>0</v>
      </c>
      <c r="P1248" s="689">
        <v>-1</v>
      </c>
      <c r="Q1248" s="693"/>
    </row>
    <row r="1249" spans="4:17" x14ac:dyDescent="0.25">
      <c r="D1249" s="689" t="s">
        <v>491</v>
      </c>
      <c r="E1249" s="689" t="s">
        <v>775</v>
      </c>
      <c r="F1249" s="689" t="s">
        <v>2248</v>
      </c>
      <c r="G1249" s="693">
        <v>806010500</v>
      </c>
      <c r="H1249" s="689">
        <v>1</v>
      </c>
      <c r="I1249" s="689">
        <v>0</v>
      </c>
      <c r="J1249" s="689">
        <v>0</v>
      </c>
      <c r="K1249" s="689"/>
      <c r="L1249" s="689">
        <v>1</v>
      </c>
      <c r="M1249" s="689">
        <v>1</v>
      </c>
      <c r="N1249" s="689" t="s">
        <v>2249</v>
      </c>
      <c r="O1249" s="689">
        <v>0</v>
      </c>
      <c r="P1249" s="689">
        <v>-1</v>
      </c>
      <c r="Q1249" s="693"/>
    </row>
    <row r="1250" spans="4:17" x14ac:dyDescent="0.25">
      <c r="D1250" s="689" t="s">
        <v>362</v>
      </c>
      <c r="E1250" s="689" t="s">
        <v>776</v>
      </c>
      <c r="F1250" s="689" t="s">
        <v>2250</v>
      </c>
      <c r="G1250" s="693">
        <v>801020500</v>
      </c>
      <c r="H1250" s="689">
        <v>8</v>
      </c>
      <c r="I1250" s="689">
        <v>1</v>
      </c>
      <c r="J1250" s="689">
        <v>1010203</v>
      </c>
      <c r="K1250" s="689"/>
      <c r="L1250" s="689">
        <v>1</v>
      </c>
      <c r="M1250" s="689">
        <v>1</v>
      </c>
      <c r="N1250" s="689" t="s">
        <v>2251</v>
      </c>
      <c r="O1250" s="689">
        <v>0</v>
      </c>
      <c r="P1250" s="689">
        <v>-1</v>
      </c>
      <c r="Q1250" s="693"/>
    </row>
    <row r="1251" spans="4:17" x14ac:dyDescent="0.25">
      <c r="D1251" s="689" t="s">
        <v>362</v>
      </c>
      <c r="E1251" s="689" t="s">
        <v>776</v>
      </c>
      <c r="F1251" s="689" t="s">
        <v>2250</v>
      </c>
      <c r="G1251" s="693">
        <v>801020501</v>
      </c>
      <c r="H1251" s="689">
        <v>3</v>
      </c>
      <c r="I1251" s="689">
        <v>1</v>
      </c>
      <c r="J1251" s="689" t="s">
        <v>1245</v>
      </c>
      <c r="K1251" s="689" t="s">
        <v>2252</v>
      </c>
      <c r="L1251" s="689">
        <v>2</v>
      </c>
      <c r="M1251" s="689">
        <v>1</v>
      </c>
      <c r="N1251" s="689" t="s">
        <v>2253</v>
      </c>
      <c r="O1251" s="689">
        <v>0</v>
      </c>
      <c r="P1251" s="689">
        <v>-1</v>
      </c>
      <c r="Q1251" s="693"/>
    </row>
    <row r="1252" spans="4:17" x14ac:dyDescent="0.25">
      <c r="D1252" s="689" t="s">
        <v>421</v>
      </c>
      <c r="E1252" s="689" t="s">
        <v>777</v>
      </c>
      <c r="F1252" s="689" t="s">
        <v>2254</v>
      </c>
      <c r="G1252" s="693">
        <v>803010100</v>
      </c>
      <c r="H1252" s="689">
        <v>1</v>
      </c>
      <c r="I1252" s="689">
        <v>0</v>
      </c>
      <c r="J1252" s="689">
        <v>0</v>
      </c>
      <c r="K1252" s="689"/>
      <c r="L1252" s="689">
        <v>1</v>
      </c>
      <c r="M1252" s="689">
        <v>1</v>
      </c>
      <c r="N1252" s="689" t="s">
        <v>2255</v>
      </c>
      <c r="O1252" s="689">
        <v>0</v>
      </c>
      <c r="P1252" s="689">
        <v>-1</v>
      </c>
      <c r="Q1252" s="693"/>
    </row>
    <row r="1253" spans="4:17" x14ac:dyDescent="0.25">
      <c r="D1253" s="689" t="s">
        <v>421</v>
      </c>
      <c r="E1253" s="689" t="s">
        <v>778</v>
      </c>
      <c r="F1253" s="689" t="s">
        <v>2256</v>
      </c>
      <c r="G1253" s="693">
        <v>803010400</v>
      </c>
      <c r="H1253" s="689">
        <v>1</v>
      </c>
      <c r="I1253" s="689">
        <v>0</v>
      </c>
      <c r="J1253" s="689">
        <v>0</v>
      </c>
      <c r="K1253" s="689"/>
      <c r="L1253" s="689">
        <v>1</v>
      </c>
      <c r="M1253" s="689">
        <v>1</v>
      </c>
      <c r="N1253" s="689" t="s">
        <v>2257</v>
      </c>
      <c r="O1253" s="689">
        <v>0</v>
      </c>
      <c r="P1253" s="689">
        <v>-1</v>
      </c>
      <c r="Q1253" s="693"/>
    </row>
    <row r="1254" spans="4:17" x14ac:dyDescent="0.25">
      <c r="D1254" s="689" t="s">
        <v>421</v>
      </c>
      <c r="E1254" s="689" t="s">
        <v>779</v>
      </c>
      <c r="F1254" s="689" t="s">
        <v>2258</v>
      </c>
      <c r="G1254" s="693">
        <v>803010500</v>
      </c>
      <c r="H1254" s="689">
        <v>1</v>
      </c>
      <c r="I1254" s="689">
        <v>0</v>
      </c>
      <c r="J1254" s="689">
        <v>0</v>
      </c>
      <c r="K1254" s="689"/>
      <c r="L1254" s="689">
        <v>1</v>
      </c>
      <c r="M1254" s="689">
        <v>1</v>
      </c>
      <c r="N1254" s="689" t="s">
        <v>2259</v>
      </c>
      <c r="O1254" s="689">
        <v>0</v>
      </c>
      <c r="P1254" s="689">
        <v>-1</v>
      </c>
      <c r="Q1254" s="693"/>
    </row>
    <row r="1255" spans="4:17" x14ac:dyDescent="0.25">
      <c r="D1255" s="689" t="s">
        <v>456</v>
      </c>
      <c r="E1255" s="689" t="s">
        <v>780</v>
      </c>
      <c r="F1255" s="689" t="s">
        <v>2260</v>
      </c>
      <c r="G1255" s="693">
        <v>804030200</v>
      </c>
      <c r="H1255" s="689">
        <v>8</v>
      </c>
      <c r="I1255" s="689">
        <v>1</v>
      </c>
      <c r="J1255" s="689">
        <v>1040301</v>
      </c>
      <c r="K1255" s="689"/>
      <c r="L1255" s="689">
        <v>1</v>
      </c>
      <c r="M1255" s="689">
        <v>1</v>
      </c>
      <c r="N1255" s="689" t="s">
        <v>2261</v>
      </c>
      <c r="O1255" s="689">
        <v>0</v>
      </c>
      <c r="P1255" s="689">
        <v>-1</v>
      </c>
      <c r="Q1255" s="693"/>
    </row>
  </sheetData>
  <autoFilter ref="A1:V1255" xr:uid="{00000000-0009-0000-0000-000001000000}"/>
  <phoneticPr fontId="45" type="noConversion"/>
  <conditionalFormatting sqref="J104">
    <cfRule type="duplicateValues" dxfId="802" priority="32"/>
    <cfRule type="duplicateValues" dxfId="801" priority="33"/>
    <cfRule type="duplicateValues" dxfId="800" priority="34"/>
    <cfRule type="duplicateValues" dxfId="799" priority="35"/>
    <cfRule type="duplicateValues" dxfId="798" priority="36"/>
    <cfRule type="duplicateValues" dxfId="797" priority="37"/>
    <cfRule type="duplicateValues" dxfId="796" priority="38"/>
    <cfRule type="duplicateValues" dxfId="795" priority="39"/>
  </conditionalFormatting>
  <conditionalFormatting sqref="J107">
    <cfRule type="duplicateValues" dxfId="794" priority="128"/>
  </conditionalFormatting>
  <conditionalFormatting sqref="J116">
    <cfRule type="duplicateValues" dxfId="793" priority="53"/>
  </conditionalFormatting>
  <conditionalFormatting sqref="G231">
    <cfRule type="duplicateValues" dxfId="792" priority="1"/>
  </conditionalFormatting>
  <conditionalFormatting sqref="G293">
    <cfRule type="duplicateValues" dxfId="791" priority="87"/>
  </conditionalFormatting>
  <conditionalFormatting sqref="G294">
    <cfRule type="duplicateValues" dxfId="790" priority="86"/>
  </conditionalFormatting>
  <conditionalFormatting sqref="G295">
    <cfRule type="duplicateValues" dxfId="789" priority="85"/>
  </conditionalFormatting>
  <conditionalFormatting sqref="G296">
    <cfRule type="duplicateValues" dxfId="788" priority="84"/>
  </conditionalFormatting>
  <conditionalFormatting sqref="G297">
    <cfRule type="duplicateValues" dxfId="787" priority="83"/>
  </conditionalFormatting>
  <conditionalFormatting sqref="G301">
    <cfRule type="duplicateValues" dxfId="786" priority="77"/>
  </conditionalFormatting>
  <conditionalFormatting sqref="G302">
    <cfRule type="duplicateValues" dxfId="785" priority="76"/>
  </conditionalFormatting>
  <conditionalFormatting sqref="G303">
    <cfRule type="duplicateValues" dxfId="784" priority="75"/>
  </conditionalFormatting>
  <conditionalFormatting sqref="G304">
    <cfRule type="duplicateValues" dxfId="783" priority="74"/>
  </conditionalFormatting>
  <conditionalFormatting sqref="G305">
    <cfRule type="duplicateValues" dxfId="782" priority="73"/>
  </conditionalFormatting>
  <conditionalFormatting sqref="G306">
    <cfRule type="duplicateValues" dxfId="781" priority="72"/>
  </conditionalFormatting>
  <conditionalFormatting sqref="G316">
    <cfRule type="duplicateValues" dxfId="780" priority="31"/>
  </conditionalFormatting>
  <conditionalFormatting sqref="G317">
    <cfRule type="duplicateValues" dxfId="779" priority="30"/>
  </conditionalFormatting>
  <conditionalFormatting sqref="G321">
    <cfRule type="duplicateValues" dxfId="778" priority="27"/>
  </conditionalFormatting>
  <conditionalFormatting sqref="G325">
    <cfRule type="duplicateValues" dxfId="777" priority="26"/>
  </conditionalFormatting>
  <conditionalFormatting sqref="G499">
    <cfRule type="duplicateValues" dxfId="776" priority="115"/>
  </conditionalFormatting>
  <conditionalFormatting sqref="G503">
    <cfRule type="duplicateValues" dxfId="775" priority="114"/>
  </conditionalFormatting>
  <conditionalFormatting sqref="G504">
    <cfRule type="duplicateValues" dxfId="774" priority="113"/>
  </conditionalFormatting>
  <conditionalFormatting sqref="G506">
    <cfRule type="duplicateValues" dxfId="773" priority="103"/>
  </conditionalFormatting>
  <conditionalFormatting sqref="G507">
    <cfRule type="duplicateValues" dxfId="772" priority="102"/>
  </conditionalFormatting>
  <conditionalFormatting sqref="G508">
    <cfRule type="duplicateValues" dxfId="771" priority="101"/>
  </conditionalFormatting>
  <conditionalFormatting sqref="G509">
    <cfRule type="duplicateValues" dxfId="770" priority="100"/>
  </conditionalFormatting>
  <conditionalFormatting sqref="G510">
    <cfRule type="duplicateValues" dxfId="769" priority="99"/>
  </conditionalFormatting>
  <conditionalFormatting sqref="G512">
    <cfRule type="duplicateValues" dxfId="768" priority="98"/>
  </conditionalFormatting>
  <conditionalFormatting sqref="G513">
    <cfRule type="duplicateValues" dxfId="767" priority="97"/>
  </conditionalFormatting>
  <conditionalFormatting sqref="G514">
    <cfRule type="duplicateValues" dxfId="766" priority="96"/>
  </conditionalFormatting>
  <conditionalFormatting sqref="G515">
    <cfRule type="duplicateValues" dxfId="765" priority="95"/>
  </conditionalFormatting>
  <conditionalFormatting sqref="G516">
    <cfRule type="duplicateValues" dxfId="764" priority="94"/>
  </conditionalFormatting>
  <conditionalFormatting sqref="G517">
    <cfRule type="duplicateValues" dxfId="763" priority="110"/>
  </conditionalFormatting>
  <conditionalFormatting sqref="G518">
    <cfRule type="duplicateValues" dxfId="762" priority="109"/>
  </conditionalFormatting>
  <conditionalFormatting sqref="G519">
    <cfRule type="duplicateValues" dxfId="761" priority="108"/>
  </conditionalFormatting>
  <conditionalFormatting sqref="G521">
    <cfRule type="duplicateValues" dxfId="760" priority="106"/>
  </conditionalFormatting>
  <conditionalFormatting sqref="G522">
    <cfRule type="duplicateValues" dxfId="759" priority="104"/>
  </conditionalFormatting>
  <conditionalFormatting sqref="G523">
    <cfRule type="duplicateValues" dxfId="758" priority="116"/>
  </conditionalFormatting>
  <conditionalFormatting sqref="G524">
    <cfRule type="duplicateValues" dxfId="757" priority="51"/>
  </conditionalFormatting>
  <conditionalFormatting sqref="G525">
    <cfRule type="duplicateValues" dxfId="756" priority="743"/>
  </conditionalFormatting>
  <conditionalFormatting sqref="G526">
    <cfRule type="duplicateValues" dxfId="755" priority="50"/>
  </conditionalFormatting>
  <conditionalFormatting sqref="G527">
    <cfRule type="duplicateValues" dxfId="754" priority="49"/>
  </conditionalFormatting>
  <conditionalFormatting sqref="G528">
    <cfRule type="duplicateValues" dxfId="753" priority="48"/>
  </conditionalFormatting>
  <conditionalFormatting sqref="G529">
    <cfRule type="duplicateValues" dxfId="752" priority="47"/>
  </conditionalFormatting>
  <conditionalFormatting sqref="G530">
    <cfRule type="duplicateValues" dxfId="751" priority="46"/>
  </conditionalFormatting>
  <conditionalFormatting sqref="G670">
    <cfRule type="duplicateValues" dxfId="750" priority="91"/>
  </conditionalFormatting>
  <conditionalFormatting sqref="G672">
    <cfRule type="duplicateValues" dxfId="749" priority="90"/>
  </conditionalFormatting>
  <conditionalFormatting sqref="G677">
    <cfRule type="duplicateValues" dxfId="748" priority="89"/>
  </conditionalFormatting>
  <conditionalFormatting sqref="G678">
    <cfRule type="duplicateValues" dxfId="747" priority="88"/>
  </conditionalFormatting>
  <conditionalFormatting sqref="G691">
    <cfRule type="duplicateValues" dxfId="746" priority="40"/>
  </conditionalFormatting>
  <conditionalFormatting sqref="J714">
    <cfRule type="duplicateValues" dxfId="745" priority="60"/>
    <cfRule type="duplicateValues" dxfId="744" priority="61"/>
    <cfRule type="duplicateValues" dxfId="743" priority="62"/>
    <cfRule type="duplicateValues" dxfId="742" priority="63"/>
    <cfRule type="duplicateValues" dxfId="741" priority="64"/>
    <cfRule type="duplicateValues" dxfId="740" priority="65"/>
    <cfRule type="duplicateValues" dxfId="739" priority="66"/>
    <cfRule type="duplicateValues" dxfId="738" priority="67"/>
  </conditionalFormatting>
  <conditionalFormatting sqref="J944">
    <cfRule type="duplicateValues" dxfId="737" priority="122"/>
    <cfRule type="duplicateValues" dxfId="736" priority="123"/>
    <cfRule type="duplicateValues" dxfId="735" priority="124"/>
    <cfRule type="duplicateValues" dxfId="734" priority="125"/>
  </conditionalFormatting>
  <conditionalFormatting sqref="G1028">
    <cfRule type="duplicateValues" dxfId="733" priority="119"/>
  </conditionalFormatting>
  <conditionalFormatting sqref="E1094">
    <cfRule type="duplicateValues" dxfId="732" priority="16"/>
  </conditionalFormatting>
  <conditionalFormatting sqref="E1096">
    <cfRule type="duplicateValues" dxfId="731" priority="15"/>
  </conditionalFormatting>
  <conditionalFormatting sqref="D1088:D1089">
    <cfRule type="duplicateValues" dxfId="730" priority="14"/>
  </conditionalFormatting>
  <conditionalFormatting sqref="D1090:D1091">
    <cfRule type="duplicateValues" dxfId="729" priority="13"/>
  </conditionalFormatting>
  <conditionalFormatting sqref="D1092:D1093">
    <cfRule type="duplicateValues" dxfId="728" priority="12"/>
  </conditionalFormatting>
  <conditionalFormatting sqref="D1094:D1097">
    <cfRule type="duplicateValues" dxfId="727" priority="11"/>
  </conditionalFormatting>
  <conditionalFormatting sqref="D1098:D1100">
    <cfRule type="duplicateValues" dxfId="726" priority="2"/>
  </conditionalFormatting>
  <conditionalFormatting sqref="G313:G314">
    <cfRule type="duplicateValues" dxfId="725" priority="20"/>
  </conditionalFormatting>
  <conditionalFormatting sqref="G318:G320">
    <cfRule type="duplicateValues" dxfId="724" priority="29"/>
  </conditionalFormatting>
  <conditionalFormatting sqref="G1088:G1100">
    <cfRule type="duplicateValues" dxfId="723" priority="19"/>
  </conditionalFormatting>
  <conditionalFormatting sqref="G1248:G1255">
    <cfRule type="duplicateValues" dxfId="722" priority="121"/>
  </conditionalFormatting>
  <conditionalFormatting sqref="J110:J111">
    <cfRule type="duplicateValues" dxfId="721" priority="127"/>
  </conditionalFormatting>
  <conditionalFormatting sqref="N1075:N1078">
    <cfRule type="duplicateValues" dxfId="720" priority="58"/>
  </conditionalFormatting>
  <conditionalFormatting sqref="N1085:N1086">
    <cfRule type="duplicateValues" dxfId="719" priority="55"/>
  </conditionalFormatting>
  <conditionalFormatting sqref="G1243:G1048576 G1029:G1049 G1101:G1220 G326:G497 G682:G690 G1:G230 G531:G667 G692:G1027 G232:G290">
    <cfRule type="duplicateValues" dxfId="718" priority="732"/>
  </conditionalFormatting>
  <conditionalFormatting sqref="G291:G292 G298:G300 G322:G324 G307:G312 G315">
    <cfRule type="duplicateValues" dxfId="717" priority="758"/>
  </conditionalFormatting>
  <conditionalFormatting sqref="G498 G500:G502 G505 G511 G520">
    <cfRule type="duplicateValues" dxfId="716" priority="117"/>
  </conditionalFormatting>
  <conditionalFormatting sqref="G668:G669 G671 G673:G676 G679:G681">
    <cfRule type="duplicateValues" dxfId="715" priority="92"/>
  </conditionalFormatting>
  <conditionalFormatting sqref="G1056:G1063 G1065:G1079">
    <cfRule type="duplicateValues" dxfId="714" priority="728"/>
  </conditionalFormatting>
  <pageMargins left="0.7" right="0.7" top="0.75" bottom="0.75" header="0.3" footer="0.3"/>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199"/>
  <sheetViews>
    <sheetView tabSelected="1" zoomScale="85" zoomScaleNormal="85" workbookViewId="0">
      <pane xSplit="10" ySplit="2" topLeftCell="R913" activePane="bottomRight" state="frozenSplit"/>
      <selection pane="topRight"/>
      <selection pane="bottomLeft"/>
      <selection pane="bottomRight" activeCell="R927" sqref="R927"/>
    </sheetView>
  </sheetViews>
  <sheetFormatPr defaultColWidth="9" defaultRowHeight="14.4" x14ac:dyDescent="0.25"/>
  <cols>
    <col min="1" max="1" width="10.5546875" style="561" customWidth="1"/>
    <col min="2" max="2" width="12.21875" style="561" customWidth="1"/>
    <col min="3" max="3" width="4.6640625" style="561" customWidth="1"/>
    <col min="4" max="4" width="11.44140625" style="561" customWidth="1"/>
    <col min="5" max="5" width="27.21875" style="561" customWidth="1"/>
    <col min="6" max="6" width="24.6640625" style="561" customWidth="1"/>
    <col min="7" max="7" width="9.44140625" style="561" customWidth="1"/>
    <col min="8" max="8" width="27.44140625" style="561" customWidth="1"/>
    <col min="9" max="9" width="17.44140625" style="561" customWidth="1"/>
    <col min="10" max="10" width="62.6640625" style="561" customWidth="1"/>
    <col min="11" max="11" width="11.109375" style="561" customWidth="1"/>
    <col min="12" max="12" width="11.21875" style="561" customWidth="1"/>
    <col min="13" max="13" width="10.5546875" style="561" customWidth="1"/>
    <col min="14" max="14" width="9.33203125" style="561" customWidth="1"/>
    <col min="15" max="15" width="17.77734375" style="561" customWidth="1"/>
    <col min="16" max="16" width="20.44140625" style="561" customWidth="1"/>
    <col min="17" max="17" width="17.5546875" style="561" customWidth="1"/>
    <col min="18" max="18" width="34.77734375" style="561" customWidth="1"/>
    <col min="19" max="19" width="24.44140625" customWidth="1"/>
    <col min="20" max="20" width="10.88671875" style="561" customWidth="1"/>
  </cols>
  <sheetData>
    <row r="1" spans="1:21" x14ac:dyDescent="0.25">
      <c r="F1" s="562"/>
      <c r="G1" s="563" t="s">
        <v>2262</v>
      </c>
      <c r="H1" s="563" t="s">
        <v>2263</v>
      </c>
      <c r="I1" s="563" t="s">
        <v>2264</v>
      </c>
      <c r="J1" s="563" t="s">
        <v>2265</v>
      </c>
      <c r="K1" s="563" t="s">
        <v>2266</v>
      </c>
      <c r="L1" s="563" t="s">
        <v>2267</v>
      </c>
      <c r="M1" s="563" t="s">
        <v>2268</v>
      </c>
      <c r="N1" s="563" t="s">
        <v>2269</v>
      </c>
      <c r="O1" s="563" t="s">
        <v>2270</v>
      </c>
      <c r="P1" s="563" t="s">
        <v>2271</v>
      </c>
      <c r="Q1" s="563" t="s">
        <v>2272</v>
      </c>
      <c r="R1" s="563" t="s">
        <v>2273</v>
      </c>
      <c r="S1" s="578" t="s">
        <v>2274</v>
      </c>
    </row>
    <row r="2" spans="1:21" ht="100.95" customHeight="1" x14ac:dyDescent="0.25">
      <c r="E2" s="561" t="s">
        <v>6</v>
      </c>
      <c r="F2" s="562" t="s">
        <v>0</v>
      </c>
      <c r="G2" s="563" t="s">
        <v>2275</v>
      </c>
      <c r="H2" s="563" t="s">
        <v>2276</v>
      </c>
      <c r="I2" s="563" t="s">
        <v>7</v>
      </c>
      <c r="J2" s="563" t="s">
        <v>2277</v>
      </c>
      <c r="K2" s="563" t="s">
        <v>2278</v>
      </c>
      <c r="L2" s="563" t="s">
        <v>2279</v>
      </c>
      <c r="M2" s="563" t="s">
        <v>2280</v>
      </c>
      <c r="N2" s="563" t="s">
        <v>2281</v>
      </c>
      <c r="O2" s="563" t="s">
        <v>2282</v>
      </c>
      <c r="P2" s="563" t="s">
        <v>2283</v>
      </c>
      <c r="Q2" s="563" t="s">
        <v>2284</v>
      </c>
      <c r="R2" s="563" t="s">
        <v>2285</v>
      </c>
      <c r="S2" s="578" t="s">
        <v>2286</v>
      </c>
    </row>
    <row r="3" spans="1:21" x14ac:dyDescent="0.25">
      <c r="A3" s="70" t="s">
        <v>2287</v>
      </c>
      <c r="B3" s="561" t="s">
        <v>2288</v>
      </c>
      <c r="D3" s="561" t="s">
        <v>2289</v>
      </c>
      <c r="E3" s="561">
        <v>10010</v>
      </c>
      <c r="F3" s="561">
        <v>10010</v>
      </c>
      <c r="G3" s="561">
        <v>1</v>
      </c>
      <c r="H3" s="561" t="s">
        <v>2290</v>
      </c>
      <c r="I3" s="561" t="s">
        <v>2291</v>
      </c>
      <c r="J3" s="561" t="s">
        <v>2292</v>
      </c>
      <c r="M3" s="561">
        <v>-1</v>
      </c>
      <c r="N3" s="561">
        <v>1</v>
      </c>
      <c r="O3" s="561" t="b">
        <v>0</v>
      </c>
      <c r="P3" s="561" t="b">
        <v>0</v>
      </c>
      <c r="Q3" s="561" t="b">
        <v>0</v>
      </c>
      <c r="R3" s="561" t="s">
        <v>2293</v>
      </c>
      <c r="S3" t="b">
        <v>1</v>
      </c>
      <c r="T3" s="561" t="s">
        <v>2294</v>
      </c>
      <c r="U3">
        <v>10010</v>
      </c>
    </row>
    <row r="4" spans="1:21" s="556" customFormat="1" x14ac:dyDescent="0.25">
      <c r="A4" s="70" t="s">
        <v>2287</v>
      </c>
      <c r="B4" s="561" t="s">
        <v>2295</v>
      </c>
      <c r="C4" s="561" t="s">
        <v>2296</v>
      </c>
      <c r="D4" s="561" t="s">
        <v>2289</v>
      </c>
      <c r="E4" s="561">
        <v>10027</v>
      </c>
      <c r="F4" s="561">
        <v>10027</v>
      </c>
      <c r="G4" s="561">
        <v>1</v>
      </c>
      <c r="H4" s="561" t="s">
        <v>2297</v>
      </c>
      <c r="I4" s="561" t="s">
        <v>2298</v>
      </c>
      <c r="J4" s="561" t="s">
        <v>2299</v>
      </c>
      <c r="K4" s="561"/>
      <c r="L4" s="561"/>
      <c r="M4" s="561">
        <v>-1</v>
      </c>
      <c r="N4" s="561">
        <v>1</v>
      </c>
      <c r="O4" s="561" t="b">
        <v>0</v>
      </c>
      <c r="P4" s="561" t="b">
        <v>0</v>
      </c>
      <c r="Q4" s="561" t="b">
        <v>0</v>
      </c>
      <c r="R4" s="561" t="s">
        <v>2300</v>
      </c>
      <c r="S4" t="b">
        <v>1</v>
      </c>
      <c r="T4" s="561" t="s">
        <v>2294</v>
      </c>
      <c r="U4">
        <v>10027</v>
      </c>
    </row>
    <row r="5" spans="1:21" s="556" customFormat="1" x14ac:dyDescent="0.25">
      <c r="A5" s="70" t="s">
        <v>2287</v>
      </c>
      <c r="B5" s="561" t="s">
        <v>1231</v>
      </c>
      <c r="C5" s="561"/>
      <c r="D5" s="561" t="s">
        <v>2289</v>
      </c>
      <c r="E5" s="561">
        <v>10028</v>
      </c>
      <c r="F5" s="561">
        <v>10028</v>
      </c>
      <c r="G5" s="561">
        <v>1</v>
      </c>
      <c r="H5" s="561" t="s">
        <v>2301</v>
      </c>
      <c r="I5" s="561" t="s">
        <v>2302</v>
      </c>
      <c r="J5" s="561" t="s">
        <v>2303</v>
      </c>
      <c r="K5" s="561"/>
      <c r="L5" s="561"/>
      <c r="M5" s="561">
        <v>-1</v>
      </c>
      <c r="N5" s="561">
        <v>1</v>
      </c>
      <c r="O5" s="561" t="b">
        <v>0</v>
      </c>
      <c r="P5" s="561" t="b">
        <v>0</v>
      </c>
      <c r="Q5" s="561" t="b">
        <v>0</v>
      </c>
      <c r="R5" s="561" t="s">
        <v>2304</v>
      </c>
      <c r="S5" t="b">
        <v>1</v>
      </c>
      <c r="T5" s="561" t="s">
        <v>2294</v>
      </c>
      <c r="U5">
        <v>10028</v>
      </c>
    </row>
    <row r="6" spans="1:21" s="556" customFormat="1" x14ac:dyDescent="0.25">
      <c r="A6" s="70" t="s">
        <v>2287</v>
      </c>
      <c r="B6" s="561" t="s">
        <v>1171</v>
      </c>
      <c r="C6" s="561"/>
      <c r="D6" s="561" t="s">
        <v>2289</v>
      </c>
      <c r="E6" s="561">
        <v>10029</v>
      </c>
      <c r="F6" s="561">
        <v>10029</v>
      </c>
      <c r="G6" s="561">
        <v>1</v>
      </c>
      <c r="H6" s="561" t="s">
        <v>2305</v>
      </c>
      <c r="I6" s="561" t="s">
        <v>2306</v>
      </c>
      <c r="J6" s="561" t="s">
        <v>2307</v>
      </c>
      <c r="K6" s="561"/>
      <c r="L6" s="561"/>
      <c r="M6" s="561">
        <v>-1</v>
      </c>
      <c r="N6" s="561">
        <v>1</v>
      </c>
      <c r="O6" s="561" t="b">
        <v>0</v>
      </c>
      <c r="P6" s="561" t="b">
        <v>0</v>
      </c>
      <c r="Q6" s="561" t="b">
        <v>0</v>
      </c>
      <c r="R6" s="561" t="s">
        <v>1390</v>
      </c>
      <c r="S6" t="b">
        <v>1</v>
      </c>
      <c r="T6" s="561" t="s">
        <v>2294</v>
      </c>
      <c r="U6">
        <v>10029</v>
      </c>
    </row>
    <row r="7" spans="1:21" s="556" customFormat="1" x14ac:dyDescent="0.25">
      <c r="A7" s="70" t="s">
        <v>2287</v>
      </c>
      <c r="B7" s="70" t="s">
        <v>2308</v>
      </c>
      <c r="C7" s="70"/>
      <c r="D7" s="70" t="s">
        <v>2289</v>
      </c>
      <c r="E7" s="70">
        <v>10030</v>
      </c>
      <c r="F7" s="70">
        <v>10030</v>
      </c>
      <c r="G7" s="70">
        <v>1</v>
      </c>
      <c r="H7" s="70" t="s">
        <v>2309</v>
      </c>
      <c r="I7" s="70" t="s">
        <v>2310</v>
      </c>
      <c r="J7" s="70" t="s">
        <v>2311</v>
      </c>
      <c r="K7" s="70"/>
      <c r="L7" s="70"/>
      <c r="M7" s="70">
        <v>-1</v>
      </c>
      <c r="N7" s="573">
        <v>1</v>
      </c>
      <c r="O7" s="70" t="b">
        <v>0</v>
      </c>
      <c r="P7" s="70" t="b">
        <v>0</v>
      </c>
      <c r="Q7" s="70" t="b">
        <v>0</v>
      </c>
      <c r="R7" s="573" t="s">
        <v>2312</v>
      </c>
      <c r="S7" s="539" t="b">
        <v>0</v>
      </c>
      <c r="T7" s="70" t="s">
        <v>2294</v>
      </c>
      <c r="U7" s="539">
        <v>10030</v>
      </c>
    </row>
    <row r="8" spans="1:21" s="556" customFormat="1" x14ac:dyDescent="0.25">
      <c r="A8" s="70" t="s">
        <v>2287</v>
      </c>
      <c r="B8" s="70" t="s">
        <v>2313</v>
      </c>
      <c r="C8" s="70"/>
      <c r="D8" s="70" t="s">
        <v>2289</v>
      </c>
      <c r="E8" s="70">
        <v>10031</v>
      </c>
      <c r="F8" s="70">
        <v>10031</v>
      </c>
      <c r="G8" s="70">
        <v>1</v>
      </c>
      <c r="H8" s="70" t="s">
        <v>2314</v>
      </c>
      <c r="I8" s="70" t="s">
        <v>2315</v>
      </c>
      <c r="J8" s="70" t="s">
        <v>2316</v>
      </c>
      <c r="K8" s="70"/>
      <c r="L8" s="70"/>
      <c r="M8" s="70">
        <v>-1</v>
      </c>
      <c r="N8" s="573">
        <v>1</v>
      </c>
      <c r="O8" s="70" t="b">
        <v>0</v>
      </c>
      <c r="P8" s="70" t="b">
        <v>0</v>
      </c>
      <c r="Q8" s="70" t="b">
        <v>0</v>
      </c>
      <c r="R8" s="573" t="s">
        <v>2317</v>
      </c>
      <c r="S8" s="539" t="b">
        <v>0</v>
      </c>
      <c r="T8" s="70" t="s">
        <v>2294</v>
      </c>
      <c r="U8" s="539">
        <v>10031</v>
      </c>
    </row>
    <row r="9" spans="1:21" s="556" customFormat="1" x14ac:dyDescent="0.25">
      <c r="A9" s="70" t="s">
        <v>2287</v>
      </c>
      <c r="B9" s="70" t="s">
        <v>2318</v>
      </c>
      <c r="C9" s="70"/>
      <c r="D9" s="70" t="s">
        <v>2289</v>
      </c>
      <c r="E9" s="70">
        <v>10032</v>
      </c>
      <c r="F9" s="70">
        <v>10032</v>
      </c>
      <c r="G9" s="70">
        <v>1</v>
      </c>
      <c r="H9" s="70" t="s">
        <v>2319</v>
      </c>
      <c r="I9" s="70" t="s">
        <v>2320</v>
      </c>
      <c r="J9" s="70" t="s">
        <v>2321</v>
      </c>
      <c r="K9" s="70"/>
      <c r="L9" s="70"/>
      <c r="M9" s="70">
        <v>-1</v>
      </c>
      <c r="N9" s="573">
        <v>1</v>
      </c>
      <c r="O9" s="70" t="b">
        <v>0</v>
      </c>
      <c r="P9" s="70" t="b">
        <v>0</v>
      </c>
      <c r="Q9" s="70" t="b">
        <v>0</v>
      </c>
      <c r="R9" s="573" t="s">
        <v>2322</v>
      </c>
      <c r="S9" s="539" t="b">
        <v>0</v>
      </c>
      <c r="T9" s="70" t="s">
        <v>2294</v>
      </c>
      <c r="U9" s="539">
        <v>10032</v>
      </c>
    </row>
    <row r="10" spans="1:21" s="556" customFormat="1" x14ac:dyDescent="0.25">
      <c r="A10" s="70" t="s">
        <v>2287</v>
      </c>
      <c r="B10" s="70" t="s">
        <v>2323</v>
      </c>
      <c r="C10" s="70"/>
      <c r="D10" s="70" t="s">
        <v>2289</v>
      </c>
      <c r="E10" s="70">
        <v>10033</v>
      </c>
      <c r="F10" s="70">
        <v>10033</v>
      </c>
      <c r="G10" s="70">
        <v>1</v>
      </c>
      <c r="H10" s="70" t="s">
        <v>2324</v>
      </c>
      <c r="I10" s="70" t="s">
        <v>2325</v>
      </c>
      <c r="J10" s="70" t="s">
        <v>2326</v>
      </c>
      <c r="K10" s="70"/>
      <c r="L10" s="70"/>
      <c r="M10" s="70">
        <v>-1</v>
      </c>
      <c r="N10" s="573">
        <v>1</v>
      </c>
      <c r="O10" s="70" t="b">
        <v>0</v>
      </c>
      <c r="P10" s="70" t="b">
        <v>0</v>
      </c>
      <c r="Q10" s="70" t="b">
        <v>0</v>
      </c>
      <c r="R10" s="573" t="s">
        <v>2327</v>
      </c>
      <c r="S10" s="539" t="b">
        <v>0</v>
      </c>
      <c r="T10" s="70" t="s">
        <v>2294</v>
      </c>
      <c r="U10" s="539">
        <v>10033</v>
      </c>
    </row>
    <row r="11" spans="1:21" s="556" customFormat="1" x14ac:dyDescent="0.25">
      <c r="A11" s="70" t="s">
        <v>2287</v>
      </c>
      <c r="B11" s="70" t="s">
        <v>2328</v>
      </c>
      <c r="C11" s="70"/>
      <c r="D11" s="70" t="s">
        <v>2289</v>
      </c>
      <c r="E11" s="70">
        <v>10034</v>
      </c>
      <c r="F11" s="70">
        <v>10034</v>
      </c>
      <c r="G11" s="70">
        <v>1</v>
      </c>
      <c r="H11" s="70" t="s">
        <v>2329</v>
      </c>
      <c r="I11" s="70" t="s">
        <v>2330</v>
      </c>
      <c r="J11" s="70" t="s">
        <v>2331</v>
      </c>
      <c r="K11" s="70"/>
      <c r="L11" s="70"/>
      <c r="M11" s="70">
        <v>-1</v>
      </c>
      <c r="N11" s="573">
        <v>1</v>
      </c>
      <c r="O11" s="70" t="b">
        <v>0</v>
      </c>
      <c r="P11" s="70" t="b">
        <v>0</v>
      </c>
      <c r="Q11" s="70" t="b">
        <v>0</v>
      </c>
      <c r="R11" s="573" t="s">
        <v>2332</v>
      </c>
      <c r="S11" s="539" t="b">
        <v>0</v>
      </c>
      <c r="T11" s="70" t="s">
        <v>2294</v>
      </c>
      <c r="U11" s="539">
        <v>10034</v>
      </c>
    </row>
    <row r="12" spans="1:21" s="556" customFormat="1" x14ac:dyDescent="0.25">
      <c r="A12" s="70" t="s">
        <v>2287</v>
      </c>
      <c r="B12" s="70" t="s">
        <v>2333</v>
      </c>
      <c r="C12" s="70"/>
      <c r="D12" s="70" t="s">
        <v>2289</v>
      </c>
      <c r="E12" s="70">
        <v>10035</v>
      </c>
      <c r="F12" s="70">
        <v>10035</v>
      </c>
      <c r="G12" s="70">
        <v>1</v>
      </c>
      <c r="H12" s="70" t="s">
        <v>2334</v>
      </c>
      <c r="I12" s="70" t="s">
        <v>2335</v>
      </c>
      <c r="J12" s="70" t="s">
        <v>2336</v>
      </c>
      <c r="K12" s="70"/>
      <c r="L12" s="70"/>
      <c r="M12" s="70">
        <v>-1</v>
      </c>
      <c r="N12" s="573">
        <v>1</v>
      </c>
      <c r="O12" s="70" t="b">
        <v>0</v>
      </c>
      <c r="P12" s="70" t="b">
        <v>0</v>
      </c>
      <c r="Q12" s="70" t="b">
        <v>0</v>
      </c>
      <c r="R12" s="573" t="s">
        <v>2337</v>
      </c>
      <c r="S12" s="539" t="b">
        <v>0</v>
      </c>
      <c r="T12" s="70" t="s">
        <v>2294</v>
      </c>
      <c r="U12" s="539">
        <v>10035</v>
      </c>
    </row>
    <row r="13" spans="1:21" s="556" customFormat="1" x14ac:dyDescent="0.25">
      <c r="A13" s="70" t="s">
        <v>2287</v>
      </c>
      <c r="B13" s="70" t="s">
        <v>2338</v>
      </c>
      <c r="C13" s="70"/>
      <c r="D13" s="70" t="s">
        <v>2289</v>
      </c>
      <c r="E13" s="70">
        <v>10036</v>
      </c>
      <c r="F13" s="70">
        <v>10036</v>
      </c>
      <c r="G13" s="70">
        <v>1</v>
      </c>
      <c r="H13" s="70" t="s">
        <v>2339</v>
      </c>
      <c r="I13" s="70" t="s">
        <v>2340</v>
      </c>
      <c r="J13" s="70" t="s">
        <v>2341</v>
      </c>
      <c r="K13" s="70"/>
      <c r="L13" s="70"/>
      <c r="M13" s="70">
        <v>-1</v>
      </c>
      <c r="N13" s="573">
        <v>1</v>
      </c>
      <c r="O13" s="70" t="b">
        <v>0</v>
      </c>
      <c r="P13" s="70" t="b">
        <v>0</v>
      </c>
      <c r="Q13" s="70" t="b">
        <v>1</v>
      </c>
      <c r="R13" s="573" t="s">
        <v>2342</v>
      </c>
      <c r="S13" s="539" t="b">
        <v>0</v>
      </c>
      <c r="T13" s="70" t="s">
        <v>2294</v>
      </c>
      <c r="U13" s="539">
        <v>10036</v>
      </c>
    </row>
    <row r="14" spans="1:21" s="556" customFormat="1" x14ac:dyDescent="0.25">
      <c r="A14" s="70" t="s">
        <v>2343</v>
      </c>
      <c r="B14" t="s">
        <v>2344</v>
      </c>
      <c r="C14" s="70"/>
      <c r="D14" s="70" t="s">
        <v>2289</v>
      </c>
      <c r="E14" s="70">
        <v>10037</v>
      </c>
      <c r="F14" s="70">
        <v>10037</v>
      </c>
      <c r="G14" s="70">
        <v>1</v>
      </c>
      <c r="H14" s="70" t="s">
        <v>2345</v>
      </c>
      <c r="I14" s="70" t="s">
        <v>2346</v>
      </c>
      <c r="J14" s="575" t="s">
        <v>2347</v>
      </c>
      <c r="K14" s="70"/>
      <c r="L14" s="70"/>
      <c r="M14" s="70">
        <v>-1</v>
      </c>
      <c r="N14" s="573">
        <v>1</v>
      </c>
      <c r="O14" s="70" t="b">
        <v>0</v>
      </c>
      <c r="P14" s="70" t="b">
        <v>0</v>
      </c>
      <c r="Q14" s="70" t="b">
        <v>0</v>
      </c>
      <c r="R14" s="573" t="s">
        <v>2348</v>
      </c>
      <c r="S14" t="b">
        <v>1</v>
      </c>
      <c r="T14" s="70" t="s">
        <v>2294</v>
      </c>
      <c r="U14" s="579" t="str">
        <f>VLOOKUP(B14,示例!$P:$Q,2,0)</f>
        <v>WuJi</v>
      </c>
    </row>
    <row r="15" spans="1:21" s="556" customFormat="1" x14ac:dyDescent="0.25">
      <c r="A15" s="70" t="s">
        <v>2287</v>
      </c>
      <c r="B15" s="561" t="s">
        <v>1171</v>
      </c>
      <c r="C15" s="561"/>
      <c r="D15" s="561" t="s">
        <v>2289</v>
      </c>
      <c r="E15" s="561">
        <v>10040</v>
      </c>
      <c r="F15" s="561">
        <v>10040</v>
      </c>
      <c r="G15" s="561">
        <v>1</v>
      </c>
      <c r="H15" s="561" t="s">
        <v>2349</v>
      </c>
      <c r="I15" s="561" t="s">
        <v>2350</v>
      </c>
      <c r="J15" s="561" t="s">
        <v>2351</v>
      </c>
      <c r="K15" s="561"/>
      <c r="L15" s="561"/>
      <c r="M15" s="561">
        <v>-1</v>
      </c>
      <c r="N15" s="561">
        <v>1</v>
      </c>
      <c r="O15" s="561" t="b">
        <v>0</v>
      </c>
      <c r="P15" s="561" t="b">
        <v>0</v>
      </c>
      <c r="Q15" s="561" t="b">
        <v>0</v>
      </c>
      <c r="R15" s="561" t="s">
        <v>2352</v>
      </c>
      <c r="S15" t="b">
        <v>1</v>
      </c>
      <c r="T15" s="561" t="s">
        <v>2294</v>
      </c>
      <c r="U15">
        <v>10040</v>
      </c>
    </row>
    <row r="16" spans="1:21" s="557" customFormat="1" x14ac:dyDescent="0.25">
      <c r="A16" s="564"/>
      <c r="B16" s="564" t="s">
        <v>1649</v>
      </c>
      <c r="C16" s="565" t="s">
        <v>2353</v>
      </c>
      <c r="D16" s="565"/>
      <c r="E16" s="565"/>
      <c r="F16" s="70">
        <v>10041</v>
      </c>
      <c r="G16" s="566">
        <v>4</v>
      </c>
      <c r="H16" s="567" t="s">
        <v>2354</v>
      </c>
      <c r="I16" s="557" t="s">
        <v>2355</v>
      </c>
      <c r="J16" s="564" t="s">
        <v>2356</v>
      </c>
      <c r="K16" s="566"/>
      <c r="L16" s="566"/>
      <c r="M16" s="566">
        <v>-1</v>
      </c>
      <c r="N16" s="566">
        <v>1</v>
      </c>
      <c r="O16" s="566" t="b">
        <v>0</v>
      </c>
      <c r="P16" s="566" t="b">
        <v>0</v>
      </c>
      <c r="Q16" s="566" t="b">
        <v>0</v>
      </c>
      <c r="R16" s="566">
        <v>1</v>
      </c>
      <c r="S16" s="566" t="b">
        <v>1</v>
      </c>
      <c r="T16" s="580" t="s">
        <v>2294</v>
      </c>
      <c r="U16" s="581" t="s">
        <v>2357</v>
      </c>
    </row>
    <row r="17" spans="1:21" s="557" customFormat="1" x14ac:dyDescent="0.25">
      <c r="A17" s="564" t="s">
        <v>2287</v>
      </c>
      <c r="B17" s="564" t="s">
        <v>2288</v>
      </c>
      <c r="C17" s="565"/>
      <c r="D17" s="565" t="s">
        <v>2289</v>
      </c>
      <c r="E17" s="565">
        <v>10042</v>
      </c>
      <c r="F17" s="70">
        <v>10042</v>
      </c>
      <c r="G17" s="568">
        <v>1</v>
      </c>
      <c r="H17" s="569" t="s">
        <v>2290</v>
      </c>
      <c r="I17" s="561" t="s">
        <v>2358</v>
      </c>
      <c r="J17" s="564" t="s">
        <v>2359</v>
      </c>
      <c r="K17" s="568"/>
      <c r="L17" s="568"/>
      <c r="M17" s="568">
        <v>-1</v>
      </c>
      <c r="N17" s="568">
        <v>1</v>
      </c>
      <c r="O17" s="568" t="b">
        <v>0</v>
      </c>
      <c r="P17" s="568" t="b">
        <v>0</v>
      </c>
      <c r="Q17" s="568" t="b">
        <v>0</v>
      </c>
      <c r="R17" s="568" t="s">
        <v>2360</v>
      </c>
      <c r="S17" s="568" t="b">
        <v>1</v>
      </c>
      <c r="T17" s="582" t="s">
        <v>2294</v>
      </c>
      <c r="U17" s="583">
        <v>10042</v>
      </c>
    </row>
    <row r="18" spans="1:21" s="557" customFormat="1" x14ac:dyDescent="0.25">
      <c r="A18" s="564" t="s">
        <v>2287</v>
      </c>
      <c r="B18" s="564" t="s">
        <v>2361</v>
      </c>
      <c r="C18" s="565"/>
      <c r="D18" s="565" t="s">
        <v>2289</v>
      </c>
      <c r="E18" s="565">
        <v>10043</v>
      </c>
      <c r="F18" s="70">
        <v>10043</v>
      </c>
      <c r="G18" s="568">
        <v>1</v>
      </c>
      <c r="H18" s="569" t="s">
        <v>2305</v>
      </c>
      <c r="I18" s="561" t="s">
        <v>2362</v>
      </c>
      <c r="J18" s="564" t="s">
        <v>2363</v>
      </c>
      <c r="K18" s="568"/>
      <c r="L18" s="568"/>
      <c r="M18" s="568">
        <v>-1</v>
      </c>
      <c r="N18" s="568">
        <v>1</v>
      </c>
      <c r="O18" s="568" t="b">
        <v>0</v>
      </c>
      <c r="P18" s="568" t="b">
        <v>0</v>
      </c>
      <c r="Q18" s="568" t="b">
        <v>0</v>
      </c>
      <c r="R18" s="568" t="s">
        <v>2364</v>
      </c>
      <c r="S18" s="568" t="b">
        <v>1</v>
      </c>
      <c r="T18" s="582" t="s">
        <v>2294</v>
      </c>
      <c r="U18" s="583">
        <v>10043</v>
      </c>
    </row>
    <row r="19" spans="1:21" s="557" customFormat="1" x14ac:dyDescent="0.25">
      <c r="A19" s="564" t="s">
        <v>2287</v>
      </c>
      <c r="B19" s="564" t="s">
        <v>2361</v>
      </c>
      <c r="C19" s="565"/>
      <c r="D19" s="565" t="s">
        <v>2289</v>
      </c>
      <c r="E19" s="565">
        <v>10043</v>
      </c>
      <c r="F19" s="70">
        <v>10044</v>
      </c>
      <c r="G19" s="568">
        <v>1</v>
      </c>
      <c r="H19" s="569" t="s">
        <v>2305</v>
      </c>
      <c r="I19" s="576" t="s">
        <v>2365</v>
      </c>
      <c r="J19" s="564" t="s">
        <v>2366</v>
      </c>
      <c r="K19" s="568"/>
      <c r="L19" s="568"/>
      <c r="M19" s="568">
        <v>-1</v>
      </c>
      <c r="N19" s="568">
        <v>1</v>
      </c>
      <c r="O19" s="568" t="b">
        <v>0</v>
      </c>
      <c r="P19" s="568" t="b">
        <v>0</v>
      </c>
      <c r="Q19" s="568" t="b">
        <v>0</v>
      </c>
      <c r="R19" s="568" t="s">
        <v>2367</v>
      </c>
      <c r="S19" s="568" t="b">
        <v>1</v>
      </c>
      <c r="T19" s="582" t="s">
        <v>2294</v>
      </c>
      <c r="U19" s="583">
        <v>10043</v>
      </c>
    </row>
    <row r="20" spans="1:21" s="557" customFormat="1" x14ac:dyDescent="0.25">
      <c r="A20" s="564" t="s">
        <v>2287</v>
      </c>
      <c r="B20" s="564" t="s">
        <v>2361</v>
      </c>
      <c r="C20" s="565"/>
      <c r="D20" s="565" t="s">
        <v>2289</v>
      </c>
      <c r="E20" s="565">
        <v>10043</v>
      </c>
      <c r="F20" s="70">
        <v>10045</v>
      </c>
      <c r="G20" s="568">
        <v>1</v>
      </c>
      <c r="H20" s="569" t="s">
        <v>2305</v>
      </c>
      <c r="I20" s="576" t="s">
        <v>2368</v>
      </c>
      <c r="J20" s="564" t="s">
        <v>2369</v>
      </c>
      <c r="K20" s="568"/>
      <c r="L20" s="568"/>
      <c r="M20" s="568">
        <v>-1</v>
      </c>
      <c r="N20" s="568">
        <v>1</v>
      </c>
      <c r="O20" s="568" t="b">
        <v>0</v>
      </c>
      <c r="P20" s="568" t="b">
        <v>0</v>
      </c>
      <c r="Q20" s="568" t="b">
        <v>0</v>
      </c>
      <c r="R20" s="561" t="s">
        <v>2293</v>
      </c>
      <c r="S20" s="568" t="b">
        <v>1</v>
      </c>
      <c r="T20" s="582" t="s">
        <v>2294</v>
      </c>
      <c r="U20" s="583">
        <v>10043</v>
      </c>
    </row>
    <row r="21" spans="1:21" s="557" customFormat="1" x14ac:dyDescent="0.25">
      <c r="A21" s="564" t="s">
        <v>2287</v>
      </c>
      <c r="B21" s="564" t="s">
        <v>2361</v>
      </c>
      <c r="C21" s="565"/>
      <c r="D21" s="565" t="s">
        <v>2289</v>
      </c>
      <c r="E21" s="565">
        <v>10043</v>
      </c>
      <c r="F21" s="70">
        <v>10046</v>
      </c>
      <c r="G21" s="568">
        <v>1</v>
      </c>
      <c r="H21" s="569" t="s">
        <v>2305</v>
      </c>
      <c r="I21" s="576" t="s">
        <v>2370</v>
      </c>
      <c r="J21" s="564" t="s">
        <v>2371</v>
      </c>
      <c r="K21" s="568"/>
      <c r="L21" s="568"/>
      <c r="M21" s="568">
        <v>-1</v>
      </c>
      <c r="N21" s="568">
        <v>1</v>
      </c>
      <c r="O21" s="568" t="b">
        <v>0</v>
      </c>
      <c r="P21" s="568" t="b">
        <v>0</v>
      </c>
      <c r="Q21" s="568" t="b">
        <v>0</v>
      </c>
      <c r="R21" s="568" t="s">
        <v>2372</v>
      </c>
      <c r="S21" s="568" t="b">
        <v>1</v>
      </c>
      <c r="T21" s="582" t="s">
        <v>2294</v>
      </c>
      <c r="U21" s="583">
        <v>10043</v>
      </c>
    </row>
    <row r="22" spans="1:21" s="557" customFormat="1" x14ac:dyDescent="0.25">
      <c r="A22" s="564" t="s">
        <v>2287</v>
      </c>
      <c r="B22" s="564" t="s">
        <v>2361</v>
      </c>
      <c r="C22" s="565"/>
      <c r="D22" s="565" t="s">
        <v>2289</v>
      </c>
      <c r="E22" s="565">
        <v>10043</v>
      </c>
      <c r="F22" s="70">
        <v>10047</v>
      </c>
      <c r="G22" s="568">
        <v>1</v>
      </c>
      <c r="H22" s="569" t="s">
        <v>2305</v>
      </c>
      <c r="I22" s="576" t="s">
        <v>2373</v>
      </c>
      <c r="J22" s="564" t="s">
        <v>2374</v>
      </c>
      <c r="K22" s="568"/>
      <c r="L22" s="568"/>
      <c r="M22" s="568">
        <v>-1</v>
      </c>
      <c r="N22" s="568">
        <v>1</v>
      </c>
      <c r="O22" s="568" t="b">
        <v>0</v>
      </c>
      <c r="P22" s="568" t="b">
        <v>0</v>
      </c>
      <c r="Q22" s="568" t="b">
        <v>0</v>
      </c>
      <c r="R22" s="568"/>
      <c r="S22" s="539" t="b">
        <v>0</v>
      </c>
      <c r="T22" s="582" t="s">
        <v>2294</v>
      </c>
      <c r="U22" s="583">
        <v>10043</v>
      </c>
    </row>
    <row r="23" spans="1:21" s="557" customFormat="1" x14ac:dyDescent="0.25">
      <c r="A23" s="564" t="s">
        <v>2287</v>
      </c>
      <c r="B23" s="564" t="s">
        <v>2361</v>
      </c>
      <c r="C23" s="565"/>
      <c r="D23" s="565" t="s">
        <v>2289</v>
      </c>
      <c r="E23" s="565">
        <v>10043</v>
      </c>
      <c r="F23" s="70">
        <v>10048</v>
      </c>
      <c r="G23" s="568">
        <v>1</v>
      </c>
      <c r="H23" s="569" t="s">
        <v>2305</v>
      </c>
      <c r="I23" s="576" t="s">
        <v>2375</v>
      </c>
      <c r="J23" s="564" t="s">
        <v>2376</v>
      </c>
      <c r="K23" s="568"/>
      <c r="L23" s="568"/>
      <c r="M23" s="568">
        <v>-1</v>
      </c>
      <c r="N23" s="568">
        <v>1</v>
      </c>
      <c r="O23" s="568" t="b">
        <v>0</v>
      </c>
      <c r="P23" s="568" t="b">
        <v>0</v>
      </c>
      <c r="Q23" s="568" t="b">
        <v>0</v>
      </c>
      <c r="R23" s="568"/>
      <c r="S23" s="539" t="b">
        <v>0</v>
      </c>
      <c r="T23" s="582" t="s">
        <v>2294</v>
      </c>
      <c r="U23" s="583">
        <v>10043</v>
      </c>
    </row>
    <row r="24" spans="1:21" s="556" customFormat="1" x14ac:dyDescent="0.25">
      <c r="A24" s="570" t="s">
        <v>10</v>
      </c>
      <c r="B24" s="570" t="s">
        <v>10</v>
      </c>
      <c r="C24" s="571" t="s">
        <v>2377</v>
      </c>
      <c r="D24" s="571" t="s">
        <v>2289</v>
      </c>
      <c r="E24" s="570">
        <v>2010101</v>
      </c>
      <c r="F24" s="572">
        <v>20101010</v>
      </c>
      <c r="G24" s="572">
        <v>1</v>
      </c>
      <c r="H24" s="572" t="s">
        <v>2378</v>
      </c>
      <c r="I24" s="572" t="s">
        <v>2379</v>
      </c>
      <c r="J24" s="572" t="s">
        <v>2380</v>
      </c>
      <c r="K24" s="572">
        <v>1</v>
      </c>
      <c r="L24" s="572">
        <v>1</v>
      </c>
      <c r="M24" s="572">
        <v>10</v>
      </c>
      <c r="N24" s="572">
        <v>1</v>
      </c>
      <c r="O24" s="572" t="b">
        <v>0</v>
      </c>
      <c r="P24" s="572" t="b">
        <v>0</v>
      </c>
      <c r="Q24" s="572" t="b">
        <v>0</v>
      </c>
      <c r="R24" s="572" t="s">
        <v>2381</v>
      </c>
      <c r="S24" s="572" t="b">
        <v>1</v>
      </c>
      <c r="T24" s="584" t="s">
        <v>2294</v>
      </c>
      <c r="U24" s="579">
        <f>VLOOKUP(B24,示例!$P:$Q,2,0)</f>
        <v>1001</v>
      </c>
    </row>
    <row r="25" spans="1:21" x14ac:dyDescent="0.25">
      <c r="A25" s="573" t="s">
        <v>10</v>
      </c>
      <c r="B25" s="573"/>
      <c r="C25" s="65" t="s">
        <v>2382</v>
      </c>
      <c r="D25" s="65" t="s">
        <v>2289</v>
      </c>
      <c r="E25" s="573">
        <v>2010101</v>
      </c>
      <c r="F25" s="572">
        <v>20101011</v>
      </c>
      <c r="G25" s="572">
        <v>2</v>
      </c>
      <c r="H25" s="572"/>
      <c r="I25" s="572" t="s">
        <v>2379</v>
      </c>
      <c r="J25" s="572" t="s">
        <v>2383</v>
      </c>
      <c r="K25" s="572">
        <v>2</v>
      </c>
      <c r="L25" s="572">
        <v>1</v>
      </c>
      <c r="M25" s="572">
        <v>-1</v>
      </c>
      <c r="N25" s="572">
        <v>1</v>
      </c>
      <c r="O25" s="572" t="b">
        <v>0</v>
      </c>
      <c r="P25" s="572" t="b">
        <v>0</v>
      </c>
      <c r="Q25" s="572" t="b">
        <v>0</v>
      </c>
      <c r="R25" s="572" t="s">
        <v>2384</v>
      </c>
      <c r="S25" s="572" t="b">
        <v>1</v>
      </c>
      <c r="T25" s="584" t="s">
        <v>2294</v>
      </c>
      <c r="U25" s="579" t="e">
        <f>VLOOKUP(B25,示例!$P:$Q,2,0)</f>
        <v>#N/A</v>
      </c>
    </row>
    <row r="26" spans="1:21" x14ac:dyDescent="0.25">
      <c r="A26" s="573" t="s">
        <v>10</v>
      </c>
      <c r="B26" s="573" t="s">
        <v>2385</v>
      </c>
      <c r="C26" s="65" t="s">
        <v>2377</v>
      </c>
      <c r="D26" s="65" t="s">
        <v>2289</v>
      </c>
      <c r="E26" s="573">
        <v>2010101</v>
      </c>
      <c r="F26" s="572">
        <v>20101012</v>
      </c>
      <c r="G26" s="572">
        <v>1</v>
      </c>
      <c r="H26" s="572" t="s">
        <v>2386</v>
      </c>
      <c r="I26" s="572" t="s">
        <v>2379</v>
      </c>
      <c r="J26" s="572" t="s">
        <v>2387</v>
      </c>
      <c r="K26" s="572">
        <v>3</v>
      </c>
      <c r="L26" s="572">
        <v>1</v>
      </c>
      <c r="M26" s="572">
        <v>10</v>
      </c>
      <c r="N26" s="572">
        <v>1</v>
      </c>
      <c r="O26" s="572" t="b">
        <v>0</v>
      </c>
      <c r="P26" s="572" t="b">
        <v>0</v>
      </c>
      <c r="Q26" s="572" t="b">
        <v>0</v>
      </c>
      <c r="R26" s="572" t="s">
        <v>2388</v>
      </c>
      <c r="S26" s="572" t="b">
        <v>1</v>
      </c>
      <c r="T26" s="584" t="s">
        <v>2294</v>
      </c>
      <c r="U26" s="579">
        <f>VLOOKUP(B26,示例!$P:$Q,2,0)</f>
        <v>1002</v>
      </c>
    </row>
    <row r="27" spans="1:21" s="556" customFormat="1" x14ac:dyDescent="0.25">
      <c r="A27" s="573" t="s">
        <v>10</v>
      </c>
      <c r="B27" s="573"/>
      <c r="C27" s="65" t="s">
        <v>2382</v>
      </c>
      <c r="D27" s="65" t="s">
        <v>2289</v>
      </c>
      <c r="E27" s="573">
        <v>2010101</v>
      </c>
      <c r="F27" s="572">
        <v>20101013</v>
      </c>
      <c r="G27" s="572">
        <v>2</v>
      </c>
      <c r="H27" s="572"/>
      <c r="I27" s="572" t="s">
        <v>2379</v>
      </c>
      <c r="J27" s="572" t="s">
        <v>2389</v>
      </c>
      <c r="K27" s="572">
        <v>4</v>
      </c>
      <c r="L27" s="572">
        <v>1</v>
      </c>
      <c r="M27" s="572">
        <v>-1</v>
      </c>
      <c r="N27" s="572">
        <v>1</v>
      </c>
      <c r="O27" s="572" t="b">
        <v>0</v>
      </c>
      <c r="P27" s="572" t="b">
        <v>0</v>
      </c>
      <c r="Q27" s="572" t="b">
        <v>0</v>
      </c>
      <c r="R27" s="572" t="s">
        <v>2390</v>
      </c>
      <c r="S27" s="572" t="b">
        <v>1</v>
      </c>
      <c r="T27" s="584" t="s">
        <v>2294</v>
      </c>
      <c r="U27" s="579" t="e">
        <f>VLOOKUP(B27,示例!$P:$Q,2,0)</f>
        <v>#N/A</v>
      </c>
    </row>
    <row r="28" spans="1:21" s="556" customFormat="1" x14ac:dyDescent="0.25">
      <c r="A28" s="573" t="s">
        <v>10</v>
      </c>
      <c r="B28" s="573" t="s">
        <v>1171</v>
      </c>
      <c r="C28" s="65" t="s">
        <v>2391</v>
      </c>
      <c r="D28" s="65" t="s">
        <v>2289</v>
      </c>
      <c r="E28" s="573">
        <v>2010102</v>
      </c>
      <c r="F28" s="572">
        <v>20101020</v>
      </c>
      <c r="G28" s="572">
        <v>1</v>
      </c>
      <c r="H28" s="572" t="s">
        <v>2392</v>
      </c>
      <c r="I28" s="572" t="s">
        <v>2393</v>
      </c>
      <c r="J28" s="572" t="s">
        <v>2394</v>
      </c>
      <c r="K28" s="572"/>
      <c r="L28" s="572"/>
      <c r="M28" s="572">
        <v>-1</v>
      </c>
      <c r="N28" s="572">
        <v>1</v>
      </c>
      <c r="O28" s="572" t="b">
        <v>0</v>
      </c>
      <c r="P28" s="572" t="b">
        <v>0</v>
      </c>
      <c r="Q28" s="572" t="b">
        <v>0</v>
      </c>
      <c r="R28" s="572" t="s">
        <v>2395</v>
      </c>
      <c r="S28" s="572" t="b">
        <v>1</v>
      </c>
      <c r="T28" s="584" t="s">
        <v>2294</v>
      </c>
      <c r="U28" s="579">
        <f>VLOOKUP(B28,示例!$P:$Q,2,0)</f>
        <v>1003</v>
      </c>
    </row>
    <row r="29" spans="1:21" s="556" customFormat="1" x14ac:dyDescent="0.25">
      <c r="A29" s="573" t="s">
        <v>10</v>
      </c>
      <c r="B29" s="573" t="s">
        <v>1411</v>
      </c>
      <c r="C29" s="65" t="s">
        <v>1149</v>
      </c>
      <c r="D29" s="65" t="s">
        <v>2289</v>
      </c>
      <c r="E29" s="573">
        <v>2010103</v>
      </c>
      <c r="F29" s="572">
        <v>20101030</v>
      </c>
      <c r="G29" s="572">
        <v>1</v>
      </c>
      <c r="H29" s="572" t="s">
        <v>2396</v>
      </c>
      <c r="I29" s="572" t="s">
        <v>2397</v>
      </c>
      <c r="J29" s="572" t="s">
        <v>2398</v>
      </c>
      <c r="K29" s="572"/>
      <c r="L29" s="572"/>
      <c r="M29" s="572">
        <v>-1</v>
      </c>
      <c r="N29" s="572">
        <v>1</v>
      </c>
      <c r="O29" s="572" t="b">
        <v>0</v>
      </c>
      <c r="P29" s="572" t="b">
        <v>0</v>
      </c>
      <c r="Q29" s="572" t="b">
        <v>0</v>
      </c>
      <c r="R29" s="572" t="s">
        <v>2399</v>
      </c>
      <c r="S29" s="572" t="b">
        <v>1</v>
      </c>
      <c r="T29" s="584" t="s">
        <v>2294</v>
      </c>
      <c r="U29" s="579">
        <f>VLOOKUP(B29,示例!$P:$Q,2,0)</f>
        <v>1004</v>
      </c>
    </row>
    <row r="30" spans="1:21" s="556" customFormat="1" x14ac:dyDescent="0.25">
      <c r="A30" s="573" t="s">
        <v>10</v>
      </c>
      <c r="B30" s="573" t="s">
        <v>2400</v>
      </c>
      <c r="C30" s="65" t="s">
        <v>2377</v>
      </c>
      <c r="D30" s="65" t="s">
        <v>2401</v>
      </c>
      <c r="E30" s="573">
        <v>2010104</v>
      </c>
      <c r="F30" s="574">
        <v>20101040</v>
      </c>
      <c r="G30" s="574">
        <v>1</v>
      </c>
      <c r="H30" s="574" t="s">
        <v>2354</v>
      </c>
      <c r="I30" s="574" t="s">
        <v>2402</v>
      </c>
      <c r="J30" s="574" t="s">
        <v>2403</v>
      </c>
      <c r="K30" s="572">
        <v>1</v>
      </c>
      <c r="L30" s="572">
        <v>1</v>
      </c>
      <c r="M30" s="574">
        <v>10</v>
      </c>
      <c r="N30" s="574">
        <v>1</v>
      </c>
      <c r="O30" s="574" t="b">
        <v>0</v>
      </c>
      <c r="P30" s="574" t="b">
        <v>0</v>
      </c>
      <c r="Q30" s="574" t="b">
        <v>0</v>
      </c>
      <c r="R30" s="574" t="s">
        <v>2404</v>
      </c>
      <c r="S30" s="574" t="b">
        <v>1</v>
      </c>
      <c r="T30" s="584" t="s">
        <v>2294</v>
      </c>
      <c r="U30" s="579" t="str">
        <f>VLOOKUP(B30,示例!$P:$Q,2,0)</f>
        <v>GongJiTiSheng</v>
      </c>
    </row>
    <row r="31" spans="1:21" x14ac:dyDescent="0.25">
      <c r="A31" s="573" t="s">
        <v>10</v>
      </c>
      <c r="B31" s="573"/>
      <c r="C31" s="65" t="s">
        <v>2382</v>
      </c>
      <c r="D31" s="65" t="s">
        <v>2401</v>
      </c>
      <c r="E31" s="573">
        <v>2010104</v>
      </c>
      <c r="F31" s="574">
        <v>20101041</v>
      </c>
      <c r="G31" s="574">
        <v>2</v>
      </c>
      <c r="H31" s="574"/>
      <c r="I31" s="574" t="s">
        <v>2402</v>
      </c>
      <c r="J31" s="574" t="s">
        <v>2383</v>
      </c>
      <c r="K31" s="572">
        <v>2</v>
      </c>
      <c r="L31" s="572">
        <v>1</v>
      </c>
      <c r="M31" s="574">
        <v>-1</v>
      </c>
      <c r="N31" s="574">
        <v>1</v>
      </c>
      <c r="O31" s="574" t="b">
        <v>0</v>
      </c>
      <c r="P31" s="574" t="b">
        <v>0</v>
      </c>
      <c r="Q31" s="574" t="b">
        <v>0</v>
      </c>
      <c r="R31" s="574" t="s">
        <v>2405</v>
      </c>
      <c r="S31" s="574" t="b">
        <v>1</v>
      </c>
      <c r="T31" s="584" t="s">
        <v>2294</v>
      </c>
      <c r="U31" s="579" t="e">
        <f>VLOOKUP(B31,示例!$P:$Q,2,0)</f>
        <v>#N/A</v>
      </c>
    </row>
    <row r="32" spans="1:21" x14ac:dyDescent="0.25">
      <c r="A32" s="573" t="s">
        <v>10</v>
      </c>
      <c r="B32" s="573"/>
      <c r="C32" s="65" t="s">
        <v>2377</v>
      </c>
      <c r="D32" s="65" t="s">
        <v>2401</v>
      </c>
      <c r="E32" s="573">
        <v>2010104</v>
      </c>
      <c r="F32" s="572">
        <v>20101042</v>
      </c>
      <c r="G32" s="572">
        <v>1</v>
      </c>
      <c r="H32" s="574"/>
      <c r="I32" s="574" t="s">
        <v>2402</v>
      </c>
      <c r="J32" s="572" t="s">
        <v>2406</v>
      </c>
      <c r="K32" s="572">
        <v>3</v>
      </c>
      <c r="L32" s="572">
        <v>1</v>
      </c>
      <c r="M32" s="572">
        <v>10</v>
      </c>
      <c r="N32" s="572">
        <v>1</v>
      </c>
      <c r="O32" s="572" t="b">
        <v>0</v>
      </c>
      <c r="P32" s="572" t="b">
        <v>0</v>
      </c>
      <c r="Q32" s="572" t="b">
        <v>0</v>
      </c>
      <c r="R32" s="572" t="s">
        <v>2407</v>
      </c>
      <c r="S32" s="572" t="b">
        <v>1</v>
      </c>
      <c r="T32" s="584" t="s">
        <v>2294</v>
      </c>
      <c r="U32" s="579" t="e">
        <f>VLOOKUP(B32,示例!$P:$Q,2,0)</f>
        <v>#N/A</v>
      </c>
    </row>
    <row r="33" spans="1:21" x14ac:dyDescent="0.25">
      <c r="A33" s="573" t="s">
        <v>10</v>
      </c>
      <c r="B33" s="573"/>
      <c r="C33" s="65" t="s">
        <v>2382</v>
      </c>
      <c r="D33" s="65" t="s">
        <v>2401</v>
      </c>
      <c r="E33" s="573">
        <v>2010104</v>
      </c>
      <c r="F33" s="572">
        <v>20101043</v>
      </c>
      <c r="G33" s="572">
        <v>2</v>
      </c>
      <c r="H33" s="574"/>
      <c r="I33" s="574" t="s">
        <v>2402</v>
      </c>
      <c r="J33" s="572" t="s">
        <v>2389</v>
      </c>
      <c r="K33" s="572">
        <v>4</v>
      </c>
      <c r="L33" s="572">
        <v>1</v>
      </c>
      <c r="M33" s="572">
        <v>-1</v>
      </c>
      <c r="N33" s="572">
        <v>1</v>
      </c>
      <c r="O33" s="572" t="b">
        <v>0</v>
      </c>
      <c r="P33" s="572" t="b">
        <v>0</v>
      </c>
      <c r="Q33" s="572" t="b">
        <v>0</v>
      </c>
      <c r="R33" s="572" t="s">
        <v>2408</v>
      </c>
      <c r="S33" s="572" t="b">
        <v>1</v>
      </c>
      <c r="T33" s="584" t="s">
        <v>2294</v>
      </c>
      <c r="U33" s="579" t="e">
        <f>VLOOKUP(B33,示例!$P:$Q,2,0)</f>
        <v>#N/A</v>
      </c>
    </row>
    <row r="34" spans="1:21" x14ac:dyDescent="0.25">
      <c r="A34" s="573" t="s">
        <v>10</v>
      </c>
      <c r="B34" s="573"/>
      <c r="C34" s="65" t="s">
        <v>1150</v>
      </c>
      <c r="D34" s="65" t="s">
        <v>2401</v>
      </c>
      <c r="E34" s="573">
        <v>2010104</v>
      </c>
      <c r="F34" s="572">
        <v>20101044</v>
      </c>
      <c r="G34" s="574">
        <v>6</v>
      </c>
      <c r="H34" s="574"/>
      <c r="I34" s="574" t="s">
        <v>2402</v>
      </c>
      <c r="J34" s="574" t="s">
        <v>2409</v>
      </c>
      <c r="K34" s="574"/>
      <c r="L34" s="574"/>
      <c r="M34" s="574">
        <v>-1</v>
      </c>
      <c r="N34" s="574">
        <v>1</v>
      </c>
      <c r="O34" s="574" t="b">
        <v>0</v>
      </c>
      <c r="P34" s="574" t="b">
        <v>0</v>
      </c>
      <c r="Q34" s="574" t="b">
        <v>0</v>
      </c>
      <c r="R34" s="574" t="s">
        <v>2410</v>
      </c>
      <c r="S34" s="574" t="b">
        <v>1</v>
      </c>
      <c r="T34" s="584" t="s">
        <v>2294</v>
      </c>
      <c r="U34" s="579" t="e">
        <f>VLOOKUP(B34,示例!$P:$Q,2,0)</f>
        <v>#N/A</v>
      </c>
    </row>
    <row r="35" spans="1:21" s="556" customFormat="1" x14ac:dyDescent="0.25">
      <c r="A35" s="573" t="s">
        <v>10</v>
      </c>
      <c r="B35" s="573" t="s">
        <v>2361</v>
      </c>
      <c r="C35" s="573" t="s">
        <v>1153</v>
      </c>
      <c r="D35" s="65" t="s">
        <v>2289</v>
      </c>
      <c r="E35" s="573">
        <v>2010105</v>
      </c>
      <c r="F35" s="574">
        <v>20101050</v>
      </c>
      <c r="G35" s="574">
        <v>1</v>
      </c>
      <c r="H35" s="574" t="s">
        <v>2411</v>
      </c>
      <c r="I35" s="574" t="s">
        <v>2412</v>
      </c>
      <c r="J35" s="574" t="s">
        <v>2413</v>
      </c>
      <c r="K35" s="574"/>
      <c r="L35" s="574"/>
      <c r="M35" s="574">
        <v>5</v>
      </c>
      <c r="N35" s="574">
        <v>1</v>
      </c>
      <c r="O35" s="574" t="b">
        <v>0</v>
      </c>
      <c r="P35" s="574" t="b">
        <v>0</v>
      </c>
      <c r="Q35" s="574" t="b">
        <v>0</v>
      </c>
      <c r="R35" s="574" t="s">
        <v>2414</v>
      </c>
      <c r="S35" s="574" t="b">
        <v>1</v>
      </c>
      <c r="T35" s="584" t="s">
        <v>2294</v>
      </c>
      <c r="U35" s="579">
        <f>VLOOKUP(B35,示例!$P:$Q,2,0)</f>
        <v>1063</v>
      </c>
    </row>
    <row r="36" spans="1:21" s="556" customFormat="1" x14ac:dyDescent="0.25">
      <c r="A36" s="573" t="s">
        <v>10</v>
      </c>
      <c r="B36" s="573" t="s">
        <v>2415</v>
      </c>
      <c r="C36" s="573" t="s">
        <v>1153</v>
      </c>
      <c r="D36" s="65" t="s">
        <v>2289</v>
      </c>
      <c r="E36" s="573">
        <v>2010106</v>
      </c>
      <c r="F36" s="574">
        <v>20101060</v>
      </c>
      <c r="G36" s="574">
        <v>1</v>
      </c>
      <c r="H36" s="574" t="s">
        <v>2416</v>
      </c>
      <c r="I36" s="574" t="s">
        <v>2417</v>
      </c>
      <c r="J36" s="574" t="s">
        <v>2418</v>
      </c>
      <c r="K36" s="574"/>
      <c r="L36" s="574"/>
      <c r="M36" s="574">
        <v>-1</v>
      </c>
      <c r="N36" s="574">
        <v>1</v>
      </c>
      <c r="O36" s="574" t="b">
        <v>0</v>
      </c>
      <c r="P36" s="574" t="b">
        <v>0</v>
      </c>
      <c r="Q36" s="574" t="b">
        <v>0</v>
      </c>
      <c r="R36" s="574" t="s">
        <v>2419</v>
      </c>
      <c r="S36" s="572" t="b">
        <v>0</v>
      </c>
      <c r="T36" s="584" t="s">
        <v>2294</v>
      </c>
      <c r="U36" s="579">
        <f>VLOOKUP(B36,示例!$P:$Q,2,0)</f>
        <v>1005</v>
      </c>
    </row>
    <row r="37" spans="1:21" s="556" customFormat="1" x14ac:dyDescent="0.25">
      <c r="A37" s="573" t="s">
        <v>10</v>
      </c>
      <c r="B37" s="573"/>
      <c r="C37" s="573" t="s">
        <v>1154</v>
      </c>
      <c r="D37" s="65" t="s">
        <v>2289</v>
      </c>
      <c r="E37" s="573">
        <v>2010106</v>
      </c>
      <c r="F37" s="574">
        <v>20101061</v>
      </c>
      <c r="G37" s="574">
        <v>1</v>
      </c>
      <c r="H37" s="574"/>
      <c r="I37" s="574" t="s">
        <v>2417</v>
      </c>
      <c r="J37" s="574" t="s">
        <v>2420</v>
      </c>
      <c r="K37" s="574"/>
      <c r="L37" s="574"/>
      <c r="M37" s="574">
        <v>-1</v>
      </c>
      <c r="N37" s="574">
        <v>1</v>
      </c>
      <c r="O37" s="574" t="b">
        <v>0</v>
      </c>
      <c r="P37" s="574" t="b">
        <v>0</v>
      </c>
      <c r="Q37" s="574" t="b">
        <v>0</v>
      </c>
      <c r="R37" s="574" t="s">
        <v>2421</v>
      </c>
      <c r="S37" s="572" t="b">
        <v>0</v>
      </c>
      <c r="T37" s="584" t="s">
        <v>2294</v>
      </c>
      <c r="U37" s="579" t="e">
        <f>VLOOKUP(B37,示例!$P:$Q,2,0)</f>
        <v>#N/A</v>
      </c>
    </row>
    <row r="38" spans="1:21" s="556" customFormat="1" x14ac:dyDescent="0.25">
      <c r="A38" s="573" t="s">
        <v>10</v>
      </c>
      <c r="B38" s="573"/>
      <c r="C38" s="573" t="s">
        <v>1155</v>
      </c>
      <c r="D38" s="65" t="s">
        <v>2289</v>
      </c>
      <c r="E38" s="573">
        <v>2010106</v>
      </c>
      <c r="F38" s="574">
        <v>20101062</v>
      </c>
      <c r="G38" s="574">
        <v>1</v>
      </c>
      <c r="H38" s="574"/>
      <c r="I38" s="574" t="s">
        <v>2417</v>
      </c>
      <c r="J38" s="574" t="s">
        <v>2422</v>
      </c>
      <c r="K38" s="574"/>
      <c r="L38" s="574"/>
      <c r="M38" s="574">
        <v>-1</v>
      </c>
      <c r="N38" s="574">
        <v>1</v>
      </c>
      <c r="O38" s="574" t="b">
        <v>0</v>
      </c>
      <c r="P38" s="574" t="b">
        <v>0</v>
      </c>
      <c r="Q38" s="574" t="b">
        <v>0</v>
      </c>
      <c r="R38" s="574" t="s">
        <v>2421</v>
      </c>
      <c r="S38" s="572" t="b">
        <v>0</v>
      </c>
      <c r="T38" s="584" t="s">
        <v>2294</v>
      </c>
      <c r="U38" s="579" t="e">
        <f>VLOOKUP(B38,示例!$P:$Q,2,0)</f>
        <v>#N/A</v>
      </c>
    </row>
    <row r="39" spans="1:21" s="556" customFormat="1" ht="13.95" customHeight="1" x14ac:dyDescent="0.25">
      <c r="A39" s="573" t="s">
        <v>10</v>
      </c>
      <c r="B39" s="573" t="s">
        <v>2400</v>
      </c>
      <c r="C39" s="65" t="s">
        <v>2377</v>
      </c>
      <c r="D39" s="65" t="s">
        <v>2289</v>
      </c>
      <c r="E39" s="573">
        <v>2010107</v>
      </c>
      <c r="F39" s="574">
        <v>20101070</v>
      </c>
      <c r="G39" s="574">
        <v>1</v>
      </c>
      <c r="H39" s="574" t="s">
        <v>2354</v>
      </c>
      <c r="I39" s="574" t="s">
        <v>2423</v>
      </c>
      <c r="J39" s="574" t="s">
        <v>2403</v>
      </c>
      <c r="K39" s="572">
        <v>1</v>
      </c>
      <c r="L39" s="572">
        <v>1</v>
      </c>
      <c r="M39" s="574">
        <v>10</v>
      </c>
      <c r="N39" s="574">
        <v>1</v>
      </c>
      <c r="O39" s="574" t="b">
        <v>0</v>
      </c>
      <c r="P39" s="574" t="b">
        <v>0</v>
      </c>
      <c r="Q39" s="574" t="b">
        <v>0</v>
      </c>
      <c r="R39" s="574" t="s">
        <v>2404</v>
      </c>
      <c r="S39" s="574" t="b">
        <v>1</v>
      </c>
      <c r="T39" s="584" t="s">
        <v>2294</v>
      </c>
      <c r="U39" s="579" t="str">
        <f>VLOOKUP(B39,示例!$P:$Q,2,0)</f>
        <v>GongJiTiSheng</v>
      </c>
    </row>
    <row r="40" spans="1:21" x14ac:dyDescent="0.25">
      <c r="A40" s="573" t="s">
        <v>10</v>
      </c>
      <c r="B40" s="573"/>
      <c r="C40" s="65" t="s">
        <v>2382</v>
      </c>
      <c r="D40" s="65" t="s">
        <v>2289</v>
      </c>
      <c r="E40" s="573">
        <v>2010107</v>
      </c>
      <c r="F40" s="574">
        <v>20101071</v>
      </c>
      <c r="G40" s="574">
        <v>2</v>
      </c>
      <c r="H40" s="574"/>
      <c r="I40" s="574" t="s">
        <v>2423</v>
      </c>
      <c r="J40" s="574" t="s">
        <v>2383</v>
      </c>
      <c r="K40" s="572">
        <v>2</v>
      </c>
      <c r="L40" s="572">
        <v>1</v>
      </c>
      <c r="M40" s="574">
        <v>-1</v>
      </c>
      <c r="N40" s="574">
        <v>1</v>
      </c>
      <c r="O40" s="574" t="b">
        <v>0</v>
      </c>
      <c r="P40" s="574" t="b">
        <v>0</v>
      </c>
      <c r="Q40" s="574" t="b">
        <v>0</v>
      </c>
      <c r="R40" s="574" t="s">
        <v>2424</v>
      </c>
      <c r="S40" s="574" t="b">
        <v>1</v>
      </c>
      <c r="T40" s="584" t="s">
        <v>2294</v>
      </c>
      <c r="U40" s="579" t="e">
        <f>VLOOKUP(B40,示例!$P:$Q,2,0)</f>
        <v>#N/A</v>
      </c>
    </row>
    <row r="41" spans="1:21" s="556" customFormat="1" x14ac:dyDescent="0.25">
      <c r="A41" s="573" t="s">
        <v>10</v>
      </c>
      <c r="B41" s="573" t="s">
        <v>2385</v>
      </c>
      <c r="C41" s="65" t="s">
        <v>2377</v>
      </c>
      <c r="D41" s="65" t="s">
        <v>2289</v>
      </c>
      <c r="E41" s="573">
        <v>2010107</v>
      </c>
      <c r="F41" s="572">
        <v>20101072</v>
      </c>
      <c r="G41" s="572">
        <v>1</v>
      </c>
      <c r="H41" s="574" t="s">
        <v>2386</v>
      </c>
      <c r="I41" s="574" t="s">
        <v>2423</v>
      </c>
      <c r="J41" s="572" t="s">
        <v>2425</v>
      </c>
      <c r="K41" s="572">
        <v>3</v>
      </c>
      <c r="L41" s="572">
        <v>1</v>
      </c>
      <c r="M41" s="572">
        <v>10</v>
      </c>
      <c r="N41" s="572">
        <v>1</v>
      </c>
      <c r="O41" s="572" t="b">
        <v>0</v>
      </c>
      <c r="P41" s="572" t="b">
        <v>0</v>
      </c>
      <c r="Q41" s="572" t="b">
        <v>0</v>
      </c>
      <c r="R41" s="572" t="s">
        <v>2426</v>
      </c>
      <c r="S41" s="572" t="b">
        <v>1</v>
      </c>
      <c r="T41" s="584" t="s">
        <v>2294</v>
      </c>
      <c r="U41" s="579">
        <f>VLOOKUP(B41,示例!$P:$Q,2,0)</f>
        <v>1002</v>
      </c>
    </row>
    <row r="42" spans="1:21" s="556" customFormat="1" ht="13.95" customHeight="1" x14ac:dyDescent="0.25">
      <c r="A42" s="573" t="s">
        <v>10</v>
      </c>
      <c r="B42" s="573"/>
      <c r="C42" s="65" t="s">
        <v>2382</v>
      </c>
      <c r="D42" s="65" t="s">
        <v>2289</v>
      </c>
      <c r="E42" s="573">
        <v>2010107</v>
      </c>
      <c r="F42" s="572">
        <v>20101073</v>
      </c>
      <c r="G42" s="572">
        <v>2</v>
      </c>
      <c r="H42" s="574"/>
      <c r="I42" s="574" t="s">
        <v>2423</v>
      </c>
      <c r="J42" s="572" t="s">
        <v>2389</v>
      </c>
      <c r="K42" s="572">
        <v>4</v>
      </c>
      <c r="L42" s="572">
        <v>1</v>
      </c>
      <c r="M42" s="572">
        <v>-1</v>
      </c>
      <c r="N42" s="572">
        <v>1</v>
      </c>
      <c r="O42" s="572" t="b">
        <v>0</v>
      </c>
      <c r="P42" s="572" t="b">
        <v>0</v>
      </c>
      <c r="Q42" s="572" t="b">
        <v>0</v>
      </c>
      <c r="R42" s="572" t="s">
        <v>2427</v>
      </c>
      <c r="S42" s="572" t="b">
        <v>1</v>
      </c>
      <c r="T42" s="584" t="s">
        <v>2294</v>
      </c>
      <c r="U42" s="579" t="e">
        <f>VLOOKUP(B42,示例!$P:$Q,2,0)</f>
        <v>#N/A</v>
      </c>
    </row>
    <row r="43" spans="1:21" x14ac:dyDescent="0.25">
      <c r="A43" s="573" t="s">
        <v>10</v>
      </c>
      <c r="B43" s="573"/>
      <c r="C43" s="65" t="s">
        <v>1150</v>
      </c>
      <c r="D43" s="65" t="s">
        <v>2289</v>
      </c>
      <c r="E43" s="573">
        <v>2010107</v>
      </c>
      <c r="F43" s="574">
        <v>20101074</v>
      </c>
      <c r="G43" s="574">
        <v>6</v>
      </c>
      <c r="H43" s="574"/>
      <c r="I43" s="574" t="s">
        <v>2423</v>
      </c>
      <c r="J43" s="574" t="s">
        <v>2409</v>
      </c>
      <c r="K43" s="574"/>
      <c r="L43" s="574"/>
      <c r="M43" s="574">
        <v>-1</v>
      </c>
      <c r="N43" s="574">
        <v>1</v>
      </c>
      <c r="O43" s="574" t="b">
        <v>0</v>
      </c>
      <c r="P43" s="574" t="b">
        <v>0</v>
      </c>
      <c r="Q43" s="574" t="b">
        <v>0</v>
      </c>
      <c r="R43" s="574" t="s">
        <v>2410</v>
      </c>
      <c r="S43" s="574" t="b">
        <v>1</v>
      </c>
      <c r="T43" s="584" t="s">
        <v>2294</v>
      </c>
      <c r="U43" s="579" t="e">
        <f>VLOOKUP(B43,示例!$P:$Q,2,0)</f>
        <v>#N/A</v>
      </c>
    </row>
    <row r="44" spans="1:21" x14ac:dyDescent="0.25">
      <c r="A44" s="573" t="s">
        <v>10</v>
      </c>
      <c r="B44" s="573" t="s">
        <v>2400</v>
      </c>
      <c r="C44" s="65" t="s">
        <v>2377</v>
      </c>
      <c r="D44" s="65" t="s">
        <v>2289</v>
      </c>
      <c r="E44" s="573">
        <v>2010108</v>
      </c>
      <c r="F44" s="574">
        <v>20101080</v>
      </c>
      <c r="G44" s="574">
        <v>1</v>
      </c>
      <c r="H44" s="574" t="s">
        <v>2354</v>
      </c>
      <c r="I44" s="574" t="s">
        <v>2428</v>
      </c>
      <c r="J44" s="574" t="s">
        <v>2429</v>
      </c>
      <c r="K44" s="572">
        <v>1</v>
      </c>
      <c r="L44" s="572">
        <v>2</v>
      </c>
      <c r="M44" s="574">
        <v>10</v>
      </c>
      <c r="N44" s="574">
        <v>1</v>
      </c>
      <c r="O44" s="574" t="b">
        <v>0</v>
      </c>
      <c r="P44" s="574" t="b">
        <v>0</v>
      </c>
      <c r="Q44" s="574" t="b">
        <v>0</v>
      </c>
      <c r="R44" s="574"/>
      <c r="S44" s="574" t="b">
        <v>0</v>
      </c>
      <c r="T44" s="584" t="s">
        <v>2294</v>
      </c>
      <c r="U44" s="579" t="str">
        <f>VLOOKUP(B44,示例!$P:$Q,2,0)</f>
        <v>GongJiTiSheng</v>
      </c>
    </row>
    <row r="45" spans="1:21" x14ac:dyDescent="0.25">
      <c r="A45" s="573" t="s">
        <v>10</v>
      </c>
      <c r="B45" s="573"/>
      <c r="C45" s="65" t="s">
        <v>2382</v>
      </c>
      <c r="D45" s="65" t="s">
        <v>2289</v>
      </c>
      <c r="E45" s="573">
        <v>2010108</v>
      </c>
      <c r="F45" s="574">
        <v>20101081</v>
      </c>
      <c r="G45" s="574">
        <v>2</v>
      </c>
      <c r="H45" s="574"/>
      <c r="I45" s="574" t="s">
        <v>2428</v>
      </c>
      <c r="J45" s="574" t="s">
        <v>2383</v>
      </c>
      <c r="K45" s="572">
        <v>2</v>
      </c>
      <c r="L45" s="572">
        <v>2</v>
      </c>
      <c r="M45" s="574">
        <v>-1</v>
      </c>
      <c r="N45" s="574">
        <v>1</v>
      </c>
      <c r="O45" s="574" t="b">
        <v>0</v>
      </c>
      <c r="P45" s="574" t="b">
        <v>0</v>
      </c>
      <c r="Q45" s="574" t="b">
        <v>0</v>
      </c>
      <c r="R45" s="574" t="s">
        <v>2430</v>
      </c>
      <c r="S45" s="574" t="b">
        <v>1</v>
      </c>
      <c r="T45" s="584" t="s">
        <v>2294</v>
      </c>
      <c r="U45" s="579" t="e">
        <f>VLOOKUP(B45,示例!$P:$Q,2,0)</f>
        <v>#N/A</v>
      </c>
    </row>
    <row r="46" spans="1:21" s="556" customFormat="1" x14ac:dyDescent="0.25">
      <c r="A46" s="573" t="s">
        <v>10</v>
      </c>
      <c r="B46" s="573" t="s">
        <v>2415</v>
      </c>
      <c r="C46" s="573" t="s">
        <v>1153</v>
      </c>
      <c r="D46" s="65" t="s">
        <v>2289</v>
      </c>
      <c r="E46" s="573">
        <v>2010108</v>
      </c>
      <c r="F46" s="574">
        <v>20101083</v>
      </c>
      <c r="G46" s="574">
        <v>1</v>
      </c>
      <c r="H46" s="574" t="s">
        <v>2416</v>
      </c>
      <c r="I46" s="574" t="s">
        <v>2428</v>
      </c>
      <c r="J46" s="574" t="s">
        <v>2431</v>
      </c>
      <c r="K46" s="574"/>
      <c r="L46" s="574"/>
      <c r="M46" s="574">
        <v>-1</v>
      </c>
      <c r="N46" s="574">
        <v>1</v>
      </c>
      <c r="O46" s="574" t="b">
        <v>0</v>
      </c>
      <c r="P46" s="574" t="b">
        <v>0</v>
      </c>
      <c r="Q46" s="574" t="b">
        <v>0</v>
      </c>
      <c r="R46" s="574" t="s">
        <v>2432</v>
      </c>
      <c r="S46" s="572" t="b">
        <v>0</v>
      </c>
      <c r="T46" s="584" t="s">
        <v>2294</v>
      </c>
      <c r="U46" s="579">
        <f>VLOOKUP(B46,示例!$P:$Q,2,0)</f>
        <v>1005</v>
      </c>
    </row>
    <row r="47" spans="1:21" s="556" customFormat="1" x14ac:dyDescent="0.25">
      <c r="A47" s="573" t="s">
        <v>10</v>
      </c>
      <c r="B47" s="573"/>
      <c r="C47" s="573" t="s">
        <v>1154</v>
      </c>
      <c r="D47" s="65" t="s">
        <v>2289</v>
      </c>
      <c r="E47" s="573">
        <v>2010108</v>
      </c>
      <c r="F47" s="574">
        <v>20101084</v>
      </c>
      <c r="G47" s="574">
        <v>1</v>
      </c>
      <c r="H47" s="574"/>
      <c r="I47" s="574" t="s">
        <v>2428</v>
      </c>
      <c r="J47" s="574" t="s">
        <v>2420</v>
      </c>
      <c r="K47" s="574"/>
      <c r="L47" s="574"/>
      <c r="M47" s="574">
        <v>-1</v>
      </c>
      <c r="N47" s="574">
        <v>1</v>
      </c>
      <c r="O47" s="574" t="b">
        <v>0</v>
      </c>
      <c r="P47" s="574" t="b">
        <v>0</v>
      </c>
      <c r="Q47" s="574" t="b">
        <v>0</v>
      </c>
      <c r="R47" s="574" t="s">
        <v>2432</v>
      </c>
      <c r="S47" s="574" t="b">
        <v>1</v>
      </c>
      <c r="T47" s="584" t="s">
        <v>2294</v>
      </c>
      <c r="U47" s="579" t="e">
        <f>VLOOKUP(B47,示例!$P:$Q,2,0)</f>
        <v>#N/A</v>
      </c>
    </row>
    <row r="48" spans="1:21" x14ac:dyDescent="0.25">
      <c r="A48" s="573" t="s">
        <v>10</v>
      </c>
      <c r="B48" s="573"/>
      <c r="C48" s="573" t="s">
        <v>1155</v>
      </c>
      <c r="D48" s="65" t="s">
        <v>2289</v>
      </c>
      <c r="E48" s="573">
        <v>2010108</v>
      </c>
      <c r="F48" s="574">
        <v>20101085</v>
      </c>
      <c r="G48" s="574">
        <v>1</v>
      </c>
      <c r="H48" s="574"/>
      <c r="I48" s="574" t="s">
        <v>2428</v>
      </c>
      <c r="J48" s="574" t="s">
        <v>2422</v>
      </c>
      <c r="K48" s="574"/>
      <c r="L48" s="574"/>
      <c r="M48" s="574">
        <v>-1</v>
      </c>
      <c r="N48" s="574">
        <v>1</v>
      </c>
      <c r="O48" s="574" t="b">
        <v>0</v>
      </c>
      <c r="P48" s="574" t="b">
        <v>0</v>
      </c>
      <c r="Q48" s="574" t="b">
        <v>0</v>
      </c>
      <c r="R48" s="574" t="s">
        <v>2432</v>
      </c>
      <c r="S48" s="574" t="b">
        <v>1</v>
      </c>
      <c r="T48" s="584" t="s">
        <v>2294</v>
      </c>
      <c r="U48" s="579" t="e">
        <f>VLOOKUP(B48,示例!$P:$Q,2,0)</f>
        <v>#N/A</v>
      </c>
    </row>
    <row r="49" spans="1:21" x14ac:dyDescent="0.25">
      <c r="A49" s="573" t="s">
        <v>10</v>
      </c>
      <c r="B49" s="573"/>
      <c r="C49" s="65" t="s">
        <v>2377</v>
      </c>
      <c r="D49" s="65" t="s">
        <v>2289</v>
      </c>
      <c r="E49" s="573">
        <v>2010108</v>
      </c>
      <c r="F49" s="572">
        <v>20101086</v>
      </c>
      <c r="G49" s="572">
        <v>1</v>
      </c>
      <c r="H49" s="574"/>
      <c r="I49" s="574" t="s">
        <v>2428</v>
      </c>
      <c r="J49" s="572" t="s">
        <v>2429</v>
      </c>
      <c r="K49" s="572">
        <v>3</v>
      </c>
      <c r="L49" s="572">
        <v>2</v>
      </c>
      <c r="M49" s="572">
        <v>10</v>
      </c>
      <c r="N49" s="572">
        <v>1</v>
      </c>
      <c r="O49" s="572" t="b">
        <v>0</v>
      </c>
      <c r="P49" s="572" t="b">
        <v>0</v>
      </c>
      <c r="Q49" s="572" t="b">
        <v>0</v>
      </c>
      <c r="R49" s="572" t="s">
        <v>2433</v>
      </c>
      <c r="S49" s="572" t="b">
        <v>1</v>
      </c>
      <c r="T49" s="584" t="s">
        <v>2294</v>
      </c>
      <c r="U49" s="579" t="e">
        <f>VLOOKUP(B49,示例!$P:$Q,2,0)</f>
        <v>#N/A</v>
      </c>
    </row>
    <row r="50" spans="1:21" x14ac:dyDescent="0.25">
      <c r="A50" s="573" t="s">
        <v>10</v>
      </c>
      <c r="B50" s="573"/>
      <c r="C50" s="65" t="s">
        <v>2382</v>
      </c>
      <c r="D50" s="65" t="s">
        <v>2289</v>
      </c>
      <c r="E50" s="573">
        <v>2010108</v>
      </c>
      <c r="F50" s="572">
        <v>20101087</v>
      </c>
      <c r="G50" s="572">
        <v>2</v>
      </c>
      <c r="H50" s="574"/>
      <c r="I50" s="574" t="s">
        <v>2428</v>
      </c>
      <c r="J50" s="572" t="s">
        <v>2389</v>
      </c>
      <c r="K50" s="572">
        <v>4</v>
      </c>
      <c r="L50" s="572">
        <v>2</v>
      </c>
      <c r="M50" s="572">
        <v>-1</v>
      </c>
      <c r="N50" s="572">
        <v>1</v>
      </c>
      <c r="O50" s="572" t="b">
        <v>0</v>
      </c>
      <c r="P50" s="572" t="b">
        <v>0</v>
      </c>
      <c r="Q50" s="572" t="b">
        <v>0</v>
      </c>
      <c r="R50" s="572" t="s">
        <v>2434</v>
      </c>
      <c r="S50" s="572" t="b">
        <v>1</v>
      </c>
      <c r="T50" s="584" t="s">
        <v>2294</v>
      </c>
      <c r="U50" s="579" t="e">
        <f>VLOOKUP(B50,示例!$P:$Q,2,0)</f>
        <v>#N/A</v>
      </c>
    </row>
    <row r="51" spans="1:21" x14ac:dyDescent="0.25">
      <c r="A51" s="573" t="s">
        <v>10</v>
      </c>
      <c r="B51" s="573" t="s">
        <v>1571</v>
      </c>
      <c r="C51" s="65" t="s">
        <v>2377</v>
      </c>
      <c r="D51" s="65" t="s">
        <v>2289</v>
      </c>
      <c r="E51" s="573">
        <v>2010109</v>
      </c>
      <c r="F51" s="65">
        <v>20101090</v>
      </c>
      <c r="G51" s="65">
        <v>1</v>
      </c>
      <c r="H51" s="65" t="s">
        <v>2345</v>
      </c>
      <c r="I51" s="65" t="s">
        <v>2435</v>
      </c>
      <c r="J51" s="573" t="s">
        <v>2436</v>
      </c>
      <c r="K51" s="573"/>
      <c r="L51" s="573"/>
      <c r="M51" s="573">
        <v>-1</v>
      </c>
      <c r="N51" s="573">
        <v>1</v>
      </c>
      <c r="O51" s="573" t="b">
        <v>0</v>
      </c>
      <c r="P51" s="573" t="b">
        <v>0</v>
      </c>
      <c r="Q51" s="573" t="b">
        <v>0</v>
      </c>
      <c r="R51" s="573" t="str">
        <f>IF(J51="进入战斗后,武力属性增加2点","武力,2","")&amp;IF(J51="进入战斗后,内息属性增加2点","内息,2","")&amp;IF(J51="进入战斗后,身法属性增加2点","身法,2","")&amp;IF(J51="进入战斗后,筋骨属性增加2点","筋骨,2","")</f>
        <v/>
      </c>
      <c r="S51" s="573" t="b">
        <v>1</v>
      </c>
      <c r="T51" s="584" t="s">
        <v>2294</v>
      </c>
      <c r="U51" s="579" t="str">
        <f>VLOOKUP(B51,示例!$P:$Q,2,0)</f>
        <v>WuJi</v>
      </c>
    </row>
    <row r="52" spans="1:21" x14ac:dyDescent="0.25">
      <c r="A52" s="573" t="s">
        <v>10</v>
      </c>
      <c r="B52" s="573" t="s">
        <v>1150</v>
      </c>
      <c r="C52" s="65" t="s">
        <v>1150</v>
      </c>
      <c r="D52" s="65">
        <v>0</v>
      </c>
      <c r="E52" s="573">
        <v>2010110</v>
      </c>
      <c r="F52" s="65">
        <v>20101100</v>
      </c>
      <c r="G52" s="65">
        <v>6</v>
      </c>
      <c r="H52" s="65" t="s">
        <v>2437</v>
      </c>
      <c r="I52" s="39" t="s">
        <v>2438</v>
      </c>
      <c r="J52" s="577" t="s">
        <v>2439</v>
      </c>
      <c r="K52" s="65"/>
      <c r="L52" s="65"/>
      <c r="M52" s="65">
        <v>-1</v>
      </c>
      <c r="N52" s="65">
        <v>1</v>
      </c>
      <c r="O52" s="65" t="b">
        <v>0</v>
      </c>
      <c r="P52" s="65" t="b">
        <v>0</v>
      </c>
      <c r="Q52" s="65" t="b">
        <v>0</v>
      </c>
      <c r="R52" s="65" t="s">
        <v>2410</v>
      </c>
      <c r="S52" s="65" t="b">
        <v>1</v>
      </c>
      <c r="T52" s="584" t="s">
        <v>2294</v>
      </c>
      <c r="U52" s="579">
        <f>VLOOKUP(B52,示例!$P:$Q,2,0)</f>
        <v>1009</v>
      </c>
    </row>
    <row r="53" spans="1:21" s="556" customFormat="1" x14ac:dyDescent="0.25">
      <c r="A53" s="573" t="s">
        <v>10</v>
      </c>
      <c r="B53" s="573" t="s">
        <v>2385</v>
      </c>
      <c r="C53" s="65" t="s">
        <v>2377</v>
      </c>
      <c r="D53" s="65">
        <v>0</v>
      </c>
      <c r="E53" s="573">
        <v>2010111</v>
      </c>
      <c r="F53" s="65">
        <v>20101110</v>
      </c>
      <c r="G53" s="572">
        <v>1</v>
      </c>
      <c r="H53" s="574"/>
      <c r="I53" s="416" t="s">
        <v>2438</v>
      </c>
      <c r="J53" s="572" t="s">
        <v>2425</v>
      </c>
      <c r="K53" s="572"/>
      <c r="L53" s="572"/>
      <c r="M53" s="572">
        <v>10</v>
      </c>
      <c r="N53" s="572">
        <v>1</v>
      </c>
      <c r="O53" s="572" t="b">
        <v>0</v>
      </c>
      <c r="P53" s="572" t="b">
        <v>0</v>
      </c>
      <c r="Q53" s="572" t="b">
        <v>0</v>
      </c>
      <c r="R53" s="572" t="s">
        <v>2440</v>
      </c>
      <c r="S53" s="572" t="b">
        <v>1</v>
      </c>
      <c r="T53" s="584" t="s">
        <v>2294</v>
      </c>
      <c r="U53" s="579">
        <f>VLOOKUP(B53,示例!$P:$Q,2,0)</f>
        <v>1002</v>
      </c>
    </row>
    <row r="54" spans="1:21" x14ac:dyDescent="0.25">
      <c r="A54" s="573" t="s">
        <v>10</v>
      </c>
      <c r="B54" s="573"/>
      <c r="C54" s="65" t="s">
        <v>2382</v>
      </c>
      <c r="D54" s="65">
        <v>0</v>
      </c>
      <c r="E54" s="573">
        <v>2010111</v>
      </c>
      <c r="F54" s="574">
        <v>20101111</v>
      </c>
      <c r="G54" s="574">
        <v>2</v>
      </c>
      <c r="H54" s="574"/>
      <c r="I54" s="416" t="s">
        <v>2438</v>
      </c>
      <c r="J54" s="574" t="s">
        <v>2389</v>
      </c>
      <c r="K54" s="572"/>
      <c r="L54" s="572"/>
      <c r="M54" s="574">
        <v>-1</v>
      </c>
      <c r="N54" s="574">
        <v>1</v>
      </c>
      <c r="O54" s="574" t="b">
        <v>0</v>
      </c>
      <c r="P54" s="574" t="b">
        <v>0</v>
      </c>
      <c r="Q54" s="574" t="b">
        <v>0</v>
      </c>
      <c r="R54" s="574" t="s">
        <v>2441</v>
      </c>
      <c r="S54" s="574" t="b">
        <v>1</v>
      </c>
      <c r="T54" s="584" t="s">
        <v>2294</v>
      </c>
      <c r="U54" s="579" t="e">
        <f>VLOOKUP(B54,示例!$P:$Q,2,0)</f>
        <v>#N/A</v>
      </c>
    </row>
    <row r="55" spans="1:21" s="556" customFormat="1" ht="13.95" customHeight="1" x14ac:dyDescent="0.25">
      <c r="A55" s="573" t="s">
        <v>10</v>
      </c>
      <c r="B55" s="573" t="s">
        <v>2400</v>
      </c>
      <c r="C55" s="65" t="s">
        <v>2377</v>
      </c>
      <c r="D55" s="65">
        <v>0</v>
      </c>
      <c r="E55" s="573">
        <v>2010111</v>
      </c>
      <c r="F55" s="574">
        <v>20101112</v>
      </c>
      <c r="G55" s="574">
        <v>1</v>
      </c>
      <c r="H55" s="574" t="s">
        <v>2354</v>
      </c>
      <c r="I55" s="574" t="s">
        <v>2438</v>
      </c>
      <c r="J55" s="574" t="s">
        <v>2442</v>
      </c>
      <c r="K55" s="572"/>
      <c r="L55" s="572"/>
      <c r="M55" s="574">
        <v>10</v>
      </c>
      <c r="N55" s="574">
        <v>1</v>
      </c>
      <c r="O55" s="574" t="b">
        <v>0</v>
      </c>
      <c r="P55" s="574" t="b">
        <v>0</v>
      </c>
      <c r="Q55" s="574" t="b">
        <v>0</v>
      </c>
      <c r="R55" s="574" t="s">
        <v>2443</v>
      </c>
      <c r="S55" s="574" t="b">
        <v>1</v>
      </c>
      <c r="T55" s="584" t="s">
        <v>2294</v>
      </c>
      <c r="U55" s="579" t="str">
        <f>VLOOKUP(B55,示例!$P:$Q,2,0)</f>
        <v>GongJiTiSheng</v>
      </c>
    </row>
    <row r="56" spans="1:21" s="556" customFormat="1" ht="13.95" customHeight="1" x14ac:dyDescent="0.25">
      <c r="A56" s="573" t="s">
        <v>10</v>
      </c>
      <c r="B56" s="573"/>
      <c r="C56" s="65" t="s">
        <v>2382</v>
      </c>
      <c r="D56" s="65">
        <v>0</v>
      </c>
      <c r="E56" s="573">
        <v>2010111</v>
      </c>
      <c r="F56" s="572">
        <v>20101113</v>
      </c>
      <c r="G56" s="572">
        <v>2</v>
      </c>
      <c r="H56" s="574"/>
      <c r="I56" s="574" t="s">
        <v>2444</v>
      </c>
      <c r="J56" s="572" t="s">
        <v>2383</v>
      </c>
      <c r="K56" s="572"/>
      <c r="L56" s="572"/>
      <c r="M56" s="572">
        <v>-1</v>
      </c>
      <c r="N56" s="572">
        <v>1</v>
      </c>
      <c r="O56" s="572" t="b">
        <v>0</v>
      </c>
      <c r="P56" s="572" t="b">
        <v>0</v>
      </c>
      <c r="Q56" s="572" t="b">
        <v>0</v>
      </c>
      <c r="R56" s="572" t="s">
        <v>2445</v>
      </c>
      <c r="S56" s="572" t="b">
        <v>1</v>
      </c>
      <c r="T56" s="584" t="s">
        <v>2294</v>
      </c>
      <c r="U56" s="579" t="e">
        <f>VLOOKUP(B56,示例!$P:$Q,2,0)</f>
        <v>#N/A</v>
      </c>
    </row>
    <row r="57" spans="1:21" x14ac:dyDescent="0.25">
      <c r="A57" s="573" t="s">
        <v>19</v>
      </c>
      <c r="B57" s="573" t="s">
        <v>19</v>
      </c>
      <c r="C57" s="65" t="s">
        <v>19</v>
      </c>
      <c r="D57" s="65" t="s">
        <v>2289</v>
      </c>
      <c r="E57" s="65">
        <v>2010201</v>
      </c>
      <c r="F57" s="205">
        <v>20102010</v>
      </c>
      <c r="G57" s="205">
        <v>6</v>
      </c>
      <c r="H57" s="205" t="s">
        <v>2446</v>
      </c>
      <c r="I57" s="205" t="s">
        <v>2447</v>
      </c>
      <c r="J57" s="205" t="s">
        <v>2448</v>
      </c>
      <c r="K57" s="205"/>
      <c r="L57" s="205"/>
      <c r="M57" s="205">
        <v>-1</v>
      </c>
      <c r="N57" s="205">
        <v>1</v>
      </c>
      <c r="O57" s="205" t="b">
        <v>0</v>
      </c>
      <c r="P57" s="205" t="b">
        <v>0</v>
      </c>
      <c r="Q57" s="205" t="b">
        <v>0</v>
      </c>
      <c r="R57" s="205" t="s">
        <v>2449</v>
      </c>
      <c r="S57" s="205" t="b">
        <v>0</v>
      </c>
      <c r="T57" s="584" t="s">
        <v>2294</v>
      </c>
      <c r="U57" s="579">
        <f>VLOOKUP(B57,示例!$P:$Q,2,0)</f>
        <v>1006</v>
      </c>
    </row>
    <row r="58" spans="1:21" x14ac:dyDescent="0.25">
      <c r="A58" s="573" t="s">
        <v>19</v>
      </c>
      <c r="B58" s="70" t="s">
        <v>1150</v>
      </c>
      <c r="C58" s="65" t="s">
        <v>19</v>
      </c>
      <c r="D58" s="65" t="s">
        <v>2289</v>
      </c>
      <c r="E58" s="65">
        <v>2010201</v>
      </c>
      <c r="F58" s="205">
        <v>20102011</v>
      </c>
      <c r="G58" s="205">
        <v>6</v>
      </c>
      <c r="H58" s="205"/>
      <c r="I58" s="205" t="s">
        <v>2447</v>
      </c>
      <c r="J58" s="205" t="s">
        <v>2450</v>
      </c>
      <c r="K58" s="205"/>
      <c r="L58" s="205"/>
      <c r="M58" s="205">
        <v>-1</v>
      </c>
      <c r="N58" s="205">
        <v>1</v>
      </c>
      <c r="O58" s="205" t="b">
        <v>0</v>
      </c>
      <c r="P58" s="205" t="b">
        <v>0</v>
      </c>
      <c r="Q58" s="205" t="b">
        <v>0</v>
      </c>
      <c r="R58" s="205" t="s">
        <v>2451</v>
      </c>
      <c r="S58" s="205" t="b">
        <v>1</v>
      </c>
      <c r="T58" s="584" t="s">
        <v>2294</v>
      </c>
      <c r="U58" s="579">
        <f>VLOOKUP(B58,示例!$P:$Q,2,0)</f>
        <v>1009</v>
      </c>
    </row>
    <row r="59" spans="1:21" x14ac:dyDescent="0.25">
      <c r="A59" s="573" t="s">
        <v>19</v>
      </c>
      <c r="B59" s="573" t="s">
        <v>2452</v>
      </c>
      <c r="C59" s="65" t="s">
        <v>19</v>
      </c>
      <c r="D59" s="65" t="s">
        <v>2289</v>
      </c>
      <c r="E59" s="65">
        <v>2010202</v>
      </c>
      <c r="F59" s="205">
        <v>20102020</v>
      </c>
      <c r="G59" s="205">
        <v>1</v>
      </c>
      <c r="H59" s="205" t="s">
        <v>2453</v>
      </c>
      <c r="I59" s="205" t="s">
        <v>2454</v>
      </c>
      <c r="J59" s="205" t="s">
        <v>2455</v>
      </c>
      <c r="K59" s="205"/>
      <c r="L59" s="205"/>
      <c r="M59" s="205">
        <v>3</v>
      </c>
      <c r="N59" s="205">
        <v>1</v>
      </c>
      <c r="O59" s="205" t="b">
        <v>0</v>
      </c>
      <c r="P59" s="205" t="b">
        <v>0</v>
      </c>
      <c r="Q59" s="205" t="b">
        <v>0</v>
      </c>
      <c r="R59" s="205" t="s">
        <v>2456</v>
      </c>
      <c r="S59" s="205" t="b">
        <v>1</v>
      </c>
      <c r="T59" s="584" t="s">
        <v>2294</v>
      </c>
      <c r="U59" s="579">
        <f>VLOOKUP(B59,示例!$P:$Q,2,0)</f>
        <v>1007</v>
      </c>
    </row>
    <row r="60" spans="1:21" x14ac:dyDescent="0.25">
      <c r="A60" s="70" t="s">
        <v>19</v>
      </c>
      <c r="B60" s="70" t="s">
        <v>2457</v>
      </c>
      <c r="C60" s="36" t="s">
        <v>19</v>
      </c>
      <c r="D60" s="36" t="s">
        <v>2401</v>
      </c>
      <c r="E60" s="36">
        <v>2010203</v>
      </c>
      <c r="F60" s="205">
        <v>20102030</v>
      </c>
      <c r="G60" s="205">
        <v>1</v>
      </c>
      <c r="H60" s="205" t="s">
        <v>2458</v>
      </c>
      <c r="I60" s="205" t="s">
        <v>2459</v>
      </c>
      <c r="J60" s="205" t="s">
        <v>2460</v>
      </c>
      <c r="K60" s="205"/>
      <c r="L60" s="205"/>
      <c r="M60" s="205">
        <v>5</v>
      </c>
      <c r="N60" s="205">
        <v>5</v>
      </c>
      <c r="O60" s="205" t="b">
        <v>1</v>
      </c>
      <c r="P60" s="205" t="b">
        <v>0</v>
      </c>
      <c r="Q60" s="205" t="b">
        <v>0</v>
      </c>
      <c r="R60" s="205" t="s">
        <v>2461</v>
      </c>
      <c r="S60" s="205" t="b">
        <v>0</v>
      </c>
      <c r="T60" s="584" t="s">
        <v>2294</v>
      </c>
      <c r="U60" s="579">
        <f>VLOOKUP(B60,示例!$P:$Q,2,0)</f>
        <v>1008</v>
      </c>
    </row>
    <row r="61" spans="1:21" x14ac:dyDescent="0.25">
      <c r="A61" s="70" t="s">
        <v>19</v>
      </c>
      <c r="B61" s="573" t="s">
        <v>19</v>
      </c>
      <c r="C61" s="36" t="s">
        <v>19</v>
      </c>
      <c r="D61" s="36" t="s">
        <v>2289</v>
      </c>
      <c r="E61" s="36">
        <v>2010204</v>
      </c>
      <c r="F61" s="205">
        <v>20102040</v>
      </c>
      <c r="G61" s="205">
        <v>6</v>
      </c>
      <c r="H61" s="205" t="s">
        <v>2446</v>
      </c>
      <c r="I61" s="205" t="s">
        <v>2462</v>
      </c>
      <c r="J61" s="205" t="s">
        <v>2463</v>
      </c>
      <c r="K61" s="205"/>
      <c r="L61" s="205"/>
      <c r="M61" s="205">
        <v>-1</v>
      </c>
      <c r="N61" s="205">
        <v>1</v>
      </c>
      <c r="O61" s="205" t="b">
        <v>0</v>
      </c>
      <c r="P61" s="205" t="b">
        <v>0</v>
      </c>
      <c r="Q61" s="205" t="b">
        <v>0</v>
      </c>
      <c r="R61" s="205" t="s">
        <v>2449</v>
      </c>
      <c r="S61" s="205" t="b">
        <v>0</v>
      </c>
      <c r="T61" s="584" t="s">
        <v>2294</v>
      </c>
      <c r="U61" s="579">
        <f>VLOOKUP(B61,示例!$P:$Q,2,0)</f>
        <v>1006</v>
      </c>
    </row>
    <row r="62" spans="1:21" x14ac:dyDescent="0.25">
      <c r="A62" s="70" t="s">
        <v>19</v>
      </c>
      <c r="B62" s="70" t="s">
        <v>1150</v>
      </c>
      <c r="C62" s="36" t="s">
        <v>19</v>
      </c>
      <c r="D62" s="36" t="s">
        <v>2289</v>
      </c>
      <c r="E62" s="36">
        <v>2010204</v>
      </c>
      <c r="F62" s="205">
        <v>20102041</v>
      </c>
      <c r="G62" s="205">
        <v>6</v>
      </c>
      <c r="H62" s="205"/>
      <c r="I62" s="205" t="s">
        <v>2462</v>
      </c>
      <c r="J62" s="205" t="s">
        <v>2450</v>
      </c>
      <c r="K62" s="205"/>
      <c r="L62" s="205"/>
      <c r="M62" s="205">
        <v>-1</v>
      </c>
      <c r="N62" s="205">
        <v>1</v>
      </c>
      <c r="O62" s="205" t="b">
        <v>0</v>
      </c>
      <c r="P62" s="205" t="b">
        <v>0</v>
      </c>
      <c r="Q62" s="205" t="b">
        <v>0</v>
      </c>
      <c r="R62" s="205" t="s">
        <v>2451</v>
      </c>
      <c r="S62" s="205" t="b">
        <v>0</v>
      </c>
      <c r="T62" s="584" t="s">
        <v>2294</v>
      </c>
      <c r="U62" s="579">
        <f>VLOOKUP(B62,示例!$P:$Q,2,0)</f>
        <v>1009</v>
      </c>
    </row>
    <row r="63" spans="1:21" x14ac:dyDescent="0.25">
      <c r="A63" s="70" t="s">
        <v>19</v>
      </c>
      <c r="B63" s="70" t="s">
        <v>1411</v>
      </c>
      <c r="C63" s="36" t="s">
        <v>19</v>
      </c>
      <c r="D63" s="36" t="s">
        <v>2289</v>
      </c>
      <c r="E63" s="36">
        <v>2010205</v>
      </c>
      <c r="F63" s="205">
        <v>20102050</v>
      </c>
      <c r="G63" s="205">
        <v>1</v>
      </c>
      <c r="H63" s="205" t="s">
        <v>2396</v>
      </c>
      <c r="I63" s="205" t="s">
        <v>2464</v>
      </c>
      <c r="J63" s="205" t="s">
        <v>2465</v>
      </c>
      <c r="K63" s="205"/>
      <c r="L63" s="205"/>
      <c r="M63" s="205">
        <v>5</v>
      </c>
      <c r="N63" s="205">
        <v>3</v>
      </c>
      <c r="O63" s="205" t="b">
        <v>1</v>
      </c>
      <c r="P63" s="205" t="b">
        <v>0</v>
      </c>
      <c r="Q63" s="205" t="b">
        <v>0</v>
      </c>
      <c r="R63" s="205" t="s">
        <v>2466</v>
      </c>
      <c r="S63" s="205" t="b">
        <v>1</v>
      </c>
      <c r="T63" s="584" t="s">
        <v>2294</v>
      </c>
      <c r="U63" s="579">
        <f>VLOOKUP(B63,示例!$P:$Q,2,0)</f>
        <v>1004</v>
      </c>
    </row>
    <row r="64" spans="1:21" x14ac:dyDescent="0.25">
      <c r="A64" s="70" t="s">
        <v>19</v>
      </c>
      <c r="B64" s="70" t="s">
        <v>1150</v>
      </c>
      <c r="C64" s="36" t="s">
        <v>19</v>
      </c>
      <c r="D64" s="36" t="s">
        <v>2289</v>
      </c>
      <c r="E64" s="36">
        <v>2010206</v>
      </c>
      <c r="F64" s="205">
        <v>20102060</v>
      </c>
      <c r="G64" s="205">
        <v>1</v>
      </c>
      <c r="H64" s="205" t="s">
        <v>2437</v>
      </c>
      <c r="I64" s="205" t="s">
        <v>2467</v>
      </c>
      <c r="J64" s="205" t="s">
        <v>2468</v>
      </c>
      <c r="K64" s="205"/>
      <c r="L64" s="205"/>
      <c r="M64" s="205"/>
      <c r="N64" s="205">
        <v>1</v>
      </c>
      <c r="O64" s="205" t="b">
        <v>0</v>
      </c>
      <c r="P64" s="205" t="b">
        <v>0</v>
      </c>
      <c r="Q64" s="205" t="b">
        <v>0</v>
      </c>
      <c r="R64" s="205"/>
      <c r="S64" s="205" t="b">
        <v>1</v>
      </c>
      <c r="T64" s="584" t="s">
        <v>2294</v>
      </c>
      <c r="U64" s="579">
        <f>VLOOKUP(B64,示例!$P:$Q,2,0)</f>
        <v>1009</v>
      </c>
    </row>
    <row r="65" spans="1:21" x14ac:dyDescent="0.25">
      <c r="A65" s="70" t="s">
        <v>19</v>
      </c>
      <c r="B65" s="573" t="s">
        <v>19</v>
      </c>
      <c r="C65" s="36" t="s">
        <v>19</v>
      </c>
      <c r="D65" s="36" t="s">
        <v>2289</v>
      </c>
      <c r="E65" s="36">
        <v>2010207</v>
      </c>
      <c r="F65" s="205">
        <v>20102070</v>
      </c>
      <c r="G65" s="205">
        <v>6</v>
      </c>
      <c r="H65" s="205" t="s">
        <v>2446</v>
      </c>
      <c r="I65" s="205" t="s">
        <v>2469</v>
      </c>
      <c r="J65" s="205" t="s">
        <v>2463</v>
      </c>
      <c r="K65" s="205"/>
      <c r="L65" s="205"/>
      <c r="M65" s="205">
        <v>-1</v>
      </c>
      <c r="N65" s="205">
        <v>1</v>
      </c>
      <c r="O65" s="205" t="b">
        <v>0</v>
      </c>
      <c r="P65" s="205" t="b">
        <v>0</v>
      </c>
      <c r="Q65" s="205" t="b">
        <v>0</v>
      </c>
      <c r="R65" s="205" t="s">
        <v>2449</v>
      </c>
      <c r="S65" s="205" t="b">
        <v>0</v>
      </c>
      <c r="T65" s="584" t="s">
        <v>2294</v>
      </c>
      <c r="U65" s="579">
        <f>VLOOKUP(B65,示例!$P:$Q,2,0)</f>
        <v>1006</v>
      </c>
    </row>
    <row r="66" spans="1:21" x14ac:dyDescent="0.25">
      <c r="A66" s="70" t="s">
        <v>19</v>
      </c>
      <c r="B66" s="70" t="s">
        <v>1150</v>
      </c>
      <c r="C66" s="36" t="s">
        <v>19</v>
      </c>
      <c r="D66" s="36" t="s">
        <v>2289</v>
      </c>
      <c r="E66" s="36">
        <v>2010207</v>
      </c>
      <c r="F66" s="205">
        <v>20102071</v>
      </c>
      <c r="G66" s="205">
        <v>6</v>
      </c>
      <c r="H66" s="205"/>
      <c r="I66" s="205" t="s">
        <v>2469</v>
      </c>
      <c r="J66" s="205" t="s">
        <v>2450</v>
      </c>
      <c r="K66" s="205"/>
      <c r="L66" s="205"/>
      <c r="M66" s="205">
        <v>-1</v>
      </c>
      <c r="N66" s="205">
        <v>1</v>
      </c>
      <c r="O66" s="205" t="b">
        <v>0</v>
      </c>
      <c r="P66" s="205" t="b">
        <v>0</v>
      </c>
      <c r="Q66" s="205" t="b">
        <v>0</v>
      </c>
      <c r="R66" s="205" t="s">
        <v>2451</v>
      </c>
      <c r="S66" s="205" t="b">
        <v>1</v>
      </c>
      <c r="T66" s="584" t="s">
        <v>2294</v>
      </c>
      <c r="U66" s="579">
        <f>VLOOKUP(B66,示例!$P:$Q,2,0)</f>
        <v>1009</v>
      </c>
    </row>
    <row r="67" spans="1:21" x14ac:dyDescent="0.25">
      <c r="A67" s="70" t="s">
        <v>19</v>
      </c>
      <c r="B67" s="573" t="s">
        <v>19</v>
      </c>
      <c r="C67" s="36" t="s">
        <v>19</v>
      </c>
      <c r="D67" s="36" t="s">
        <v>2289</v>
      </c>
      <c r="E67" s="36">
        <v>2010208</v>
      </c>
      <c r="F67" s="205">
        <v>20102080</v>
      </c>
      <c r="G67" s="205">
        <v>1</v>
      </c>
      <c r="H67" s="205" t="s">
        <v>2446</v>
      </c>
      <c r="I67" s="205" t="s">
        <v>2470</v>
      </c>
      <c r="J67" s="205" t="s">
        <v>2471</v>
      </c>
      <c r="K67" s="205"/>
      <c r="L67" s="205"/>
      <c r="M67" s="205">
        <v>-1</v>
      </c>
      <c r="N67" s="205">
        <v>1</v>
      </c>
      <c r="O67" s="205" t="b">
        <v>0</v>
      </c>
      <c r="P67" s="205" t="b">
        <v>0</v>
      </c>
      <c r="Q67" s="205" t="b">
        <v>0</v>
      </c>
      <c r="R67" s="205"/>
      <c r="S67" s="205" t="b">
        <v>0</v>
      </c>
      <c r="T67" s="584" t="s">
        <v>2294</v>
      </c>
      <c r="U67" s="579">
        <f>VLOOKUP(B67,示例!$P:$Q,2,0)</f>
        <v>1006</v>
      </c>
    </row>
    <row r="68" spans="1:21" x14ac:dyDescent="0.25">
      <c r="A68" s="573" t="s">
        <v>19</v>
      </c>
      <c r="B68" s="573" t="s">
        <v>1571</v>
      </c>
      <c r="C68" s="65" t="s">
        <v>2377</v>
      </c>
      <c r="D68" s="65" t="s">
        <v>2289</v>
      </c>
      <c r="E68" s="573">
        <v>2010209</v>
      </c>
      <c r="F68" s="65">
        <v>20102090</v>
      </c>
      <c r="G68" s="573">
        <v>1</v>
      </c>
      <c r="H68" s="573" t="s">
        <v>2345</v>
      </c>
      <c r="I68" s="65" t="s">
        <v>2472</v>
      </c>
      <c r="J68" s="573" t="s">
        <v>2473</v>
      </c>
      <c r="K68" s="573"/>
      <c r="L68" s="573"/>
      <c r="M68" s="573">
        <v>-1</v>
      </c>
      <c r="N68" s="573">
        <v>1</v>
      </c>
      <c r="O68" s="573" t="b">
        <v>0</v>
      </c>
      <c r="P68" s="573" t="b">
        <v>0</v>
      </c>
      <c r="Q68" s="573" t="b">
        <v>0</v>
      </c>
      <c r="R68" s="573" t="str">
        <f>IF(J68="进入战斗后,武力属性增加2点","武力,2","")&amp;IF(J68="进入战斗后,内息属性增加2点","内息,2","")&amp;IF(J68="进入战斗后,身法属性增加2点","身法,2","")&amp;IF(J68="进入战斗后,筋骨属性增加2点","筋骨,2","")</f>
        <v/>
      </c>
      <c r="S68" s="573" t="b">
        <v>1</v>
      </c>
      <c r="T68" s="584" t="s">
        <v>2294</v>
      </c>
      <c r="U68" s="579" t="str">
        <f>VLOOKUP(B68,示例!$P:$Q,2,0)</f>
        <v>WuJi</v>
      </c>
    </row>
    <row r="69" spans="1:21" x14ac:dyDescent="0.25">
      <c r="A69" s="70" t="s">
        <v>19</v>
      </c>
      <c r="B69" s="36" t="s">
        <v>2474</v>
      </c>
      <c r="C69" s="36" t="s">
        <v>19</v>
      </c>
      <c r="D69" s="36">
        <v>0</v>
      </c>
      <c r="E69" s="36">
        <v>2010210</v>
      </c>
      <c r="F69" s="205">
        <v>20102100</v>
      </c>
      <c r="G69" s="205">
        <v>1</v>
      </c>
      <c r="H69" s="205" t="s">
        <v>2475</v>
      </c>
      <c r="I69" s="205" t="s">
        <v>2476</v>
      </c>
      <c r="J69" s="205" t="s">
        <v>2477</v>
      </c>
      <c r="K69" s="205"/>
      <c r="L69" s="205"/>
      <c r="M69" s="205">
        <v>-1</v>
      </c>
      <c r="N69" s="205">
        <v>1</v>
      </c>
      <c r="O69" s="205" t="b">
        <v>0</v>
      </c>
      <c r="P69" s="205" t="b">
        <v>0</v>
      </c>
      <c r="Q69" s="205" t="b">
        <v>0</v>
      </c>
      <c r="R69" s="205" t="s">
        <v>1390</v>
      </c>
      <c r="S69" s="205" t="b">
        <v>1</v>
      </c>
      <c r="T69" s="584" t="s">
        <v>2294</v>
      </c>
      <c r="U69" s="579">
        <f>VLOOKUP(B69,示例!$P:$Q,2,0)</f>
        <v>1013</v>
      </c>
    </row>
    <row r="70" spans="1:21" x14ac:dyDescent="0.25">
      <c r="A70" s="70" t="s">
        <v>19</v>
      </c>
      <c r="B70" s="70" t="s">
        <v>2457</v>
      </c>
      <c r="C70" s="36" t="s">
        <v>19</v>
      </c>
      <c r="D70" s="36">
        <v>0</v>
      </c>
      <c r="E70" s="36">
        <v>2010211</v>
      </c>
      <c r="F70" s="205">
        <v>20102110</v>
      </c>
      <c r="G70" s="205">
        <v>1</v>
      </c>
      <c r="H70" s="205" t="s">
        <v>2458</v>
      </c>
      <c r="I70" s="205" t="s">
        <v>2478</v>
      </c>
      <c r="J70" s="590" t="s">
        <v>2479</v>
      </c>
      <c r="K70" s="205"/>
      <c r="L70" s="205"/>
      <c r="M70" s="205">
        <v>5</v>
      </c>
      <c r="N70" s="205">
        <v>5</v>
      </c>
      <c r="O70" s="205" t="b">
        <v>1</v>
      </c>
      <c r="P70" s="205" t="b">
        <v>0</v>
      </c>
      <c r="Q70" s="205" t="b">
        <v>0</v>
      </c>
      <c r="R70" s="590" t="s">
        <v>2404</v>
      </c>
      <c r="S70" s="205" t="b">
        <v>0</v>
      </c>
      <c r="T70" s="584" t="s">
        <v>2294</v>
      </c>
      <c r="U70" s="579">
        <f>VLOOKUP(B70,示例!$P:$Q,2,0)</f>
        <v>1008</v>
      </c>
    </row>
    <row r="71" spans="1:21" x14ac:dyDescent="0.25">
      <c r="A71" s="70" t="s">
        <v>28</v>
      </c>
      <c r="B71" s="36" t="s">
        <v>28</v>
      </c>
      <c r="C71" s="36" t="s">
        <v>1282</v>
      </c>
      <c r="D71" s="36" t="s">
        <v>2289</v>
      </c>
      <c r="E71" s="36">
        <v>2010301</v>
      </c>
      <c r="F71" s="34">
        <v>20103010</v>
      </c>
      <c r="G71" s="34">
        <v>1</v>
      </c>
      <c r="H71" s="34" t="s">
        <v>2480</v>
      </c>
      <c r="I71" s="34" t="s">
        <v>2481</v>
      </c>
      <c r="J71" s="34" t="s">
        <v>2482</v>
      </c>
      <c r="K71" s="34"/>
      <c r="L71" s="34"/>
      <c r="M71" s="34">
        <v>-1</v>
      </c>
      <c r="N71" s="34">
        <v>99</v>
      </c>
      <c r="O71" s="34" t="b">
        <v>1</v>
      </c>
      <c r="P71" s="34" t="b">
        <v>0</v>
      </c>
      <c r="Q71" s="34" t="b">
        <v>0</v>
      </c>
      <c r="R71" s="34" t="s">
        <v>2483</v>
      </c>
      <c r="S71" s="34" t="b">
        <v>1</v>
      </c>
      <c r="T71" s="584" t="s">
        <v>2294</v>
      </c>
      <c r="U71" s="579">
        <f>VLOOKUP(B71,示例!$P:$Q,2,0)</f>
        <v>1012</v>
      </c>
    </row>
    <row r="72" spans="1:21" s="558" customFormat="1" x14ac:dyDescent="0.25">
      <c r="A72" s="36" t="s">
        <v>28</v>
      </c>
      <c r="B72" s="36" t="s">
        <v>2474</v>
      </c>
      <c r="C72" s="36" t="s">
        <v>2484</v>
      </c>
      <c r="D72" s="36" t="s">
        <v>2401</v>
      </c>
      <c r="E72" s="36">
        <v>2010302</v>
      </c>
      <c r="F72" s="34">
        <v>20103020</v>
      </c>
      <c r="G72" s="34">
        <v>1</v>
      </c>
      <c r="H72" s="34" t="s">
        <v>2475</v>
      </c>
      <c r="I72" s="34" t="s">
        <v>2485</v>
      </c>
      <c r="J72" s="34" t="s">
        <v>2486</v>
      </c>
      <c r="K72" s="34"/>
      <c r="L72" s="34"/>
      <c r="M72" s="34">
        <v>-1</v>
      </c>
      <c r="N72" s="34">
        <v>1</v>
      </c>
      <c r="O72" s="34" t="b">
        <v>0</v>
      </c>
      <c r="P72" s="34" t="b">
        <v>0</v>
      </c>
      <c r="Q72" s="34" t="b">
        <v>0</v>
      </c>
      <c r="R72" s="34" t="s">
        <v>2352</v>
      </c>
      <c r="S72" s="34" t="b">
        <v>1</v>
      </c>
      <c r="T72" s="584" t="s">
        <v>2294</v>
      </c>
      <c r="U72" s="579">
        <f>VLOOKUP(B72,示例!$P:$Q,2,0)</f>
        <v>1013</v>
      </c>
    </row>
    <row r="73" spans="1:21" x14ac:dyDescent="0.25">
      <c r="A73" s="36" t="s">
        <v>28</v>
      </c>
      <c r="B73" s="36" t="s">
        <v>2474</v>
      </c>
      <c r="C73" s="36" t="s">
        <v>2487</v>
      </c>
      <c r="D73" s="36" t="s">
        <v>2289</v>
      </c>
      <c r="E73" s="36">
        <v>2010303</v>
      </c>
      <c r="F73" s="34">
        <v>20103030</v>
      </c>
      <c r="G73" s="34">
        <v>1</v>
      </c>
      <c r="H73" s="34" t="s">
        <v>2475</v>
      </c>
      <c r="I73" s="34" t="s">
        <v>2488</v>
      </c>
      <c r="J73" s="34" t="s">
        <v>2394</v>
      </c>
      <c r="K73" s="34"/>
      <c r="L73" s="34"/>
      <c r="M73" s="34">
        <v>-1</v>
      </c>
      <c r="N73" s="34">
        <v>1</v>
      </c>
      <c r="O73" s="34" t="b">
        <v>0</v>
      </c>
      <c r="P73" s="34" t="b">
        <v>0</v>
      </c>
      <c r="Q73" s="34" t="b">
        <v>0</v>
      </c>
      <c r="R73" s="34" t="s">
        <v>2489</v>
      </c>
      <c r="S73" s="34" t="b">
        <v>1</v>
      </c>
      <c r="T73" s="584" t="s">
        <v>2294</v>
      </c>
      <c r="U73" s="579">
        <f>VLOOKUP(B73,示例!$P:$Q,2,0)</f>
        <v>1013</v>
      </c>
    </row>
    <row r="74" spans="1:21" s="559" customFormat="1" x14ac:dyDescent="0.25">
      <c r="A74" s="70" t="s">
        <v>28</v>
      </c>
      <c r="B74" s="70" t="s">
        <v>2490</v>
      </c>
      <c r="C74" s="70" t="s">
        <v>1282</v>
      </c>
      <c r="D74" s="70" t="s">
        <v>2289</v>
      </c>
      <c r="E74" s="70">
        <v>2010304</v>
      </c>
      <c r="F74" s="250">
        <v>20103040</v>
      </c>
      <c r="G74" s="250">
        <v>1</v>
      </c>
      <c r="H74" s="250" t="s">
        <v>2491</v>
      </c>
      <c r="I74" s="250" t="s">
        <v>2492</v>
      </c>
      <c r="J74" s="250" t="s">
        <v>2493</v>
      </c>
      <c r="K74" s="250"/>
      <c r="L74" s="250"/>
      <c r="M74" s="250">
        <v>-1</v>
      </c>
      <c r="N74" s="250">
        <v>99</v>
      </c>
      <c r="O74" s="250" t="b">
        <v>1</v>
      </c>
      <c r="P74" s="250" t="b">
        <v>0</v>
      </c>
      <c r="Q74" s="250" t="b">
        <v>0</v>
      </c>
      <c r="R74" s="250" t="s">
        <v>2494</v>
      </c>
      <c r="S74" s="250" t="b">
        <v>1</v>
      </c>
      <c r="T74" s="584" t="s">
        <v>2294</v>
      </c>
      <c r="U74" s="579">
        <f>VLOOKUP(B74,示例!$P:$Q,2,0)</f>
        <v>1014</v>
      </c>
    </row>
    <row r="75" spans="1:21" x14ac:dyDescent="0.25">
      <c r="A75" s="585" t="s">
        <v>28</v>
      </c>
      <c r="B75" s="585" t="s">
        <v>2495</v>
      </c>
      <c r="C75" s="585" t="s">
        <v>2496</v>
      </c>
      <c r="D75" s="585" t="s">
        <v>2289</v>
      </c>
      <c r="E75" s="585">
        <v>2010305</v>
      </c>
      <c r="F75" s="586">
        <v>20103050</v>
      </c>
      <c r="G75" s="586">
        <v>2</v>
      </c>
      <c r="H75" s="586" t="s">
        <v>2497</v>
      </c>
      <c r="I75" s="586" t="s">
        <v>2498</v>
      </c>
      <c r="J75" s="586" t="s">
        <v>2499</v>
      </c>
      <c r="K75" s="586"/>
      <c r="L75" s="586"/>
      <c r="M75" s="586">
        <v>-1</v>
      </c>
      <c r="N75" s="586">
        <v>1</v>
      </c>
      <c r="O75" s="250" t="b">
        <v>0</v>
      </c>
      <c r="P75" s="586" t="b">
        <v>0</v>
      </c>
      <c r="Q75" s="586" t="b">
        <v>0</v>
      </c>
      <c r="R75" s="586" t="s">
        <v>2500</v>
      </c>
      <c r="S75" s="586" t="b">
        <v>0</v>
      </c>
      <c r="T75" s="584" t="s">
        <v>2294</v>
      </c>
      <c r="U75" s="579">
        <f>VLOOKUP(B75,示例!$P:$Q,2,0)</f>
        <v>1015</v>
      </c>
    </row>
    <row r="76" spans="1:21" x14ac:dyDescent="0.25">
      <c r="A76" s="70" t="s">
        <v>28</v>
      </c>
      <c r="B76" s="70" t="s">
        <v>2501</v>
      </c>
      <c r="C76" s="36" t="s">
        <v>19</v>
      </c>
      <c r="D76" s="36" t="s">
        <v>2289</v>
      </c>
      <c r="E76" s="36">
        <v>2010306</v>
      </c>
      <c r="F76" s="284">
        <v>20103060</v>
      </c>
      <c r="G76" s="284">
        <v>1</v>
      </c>
      <c r="H76" s="284" t="s">
        <v>2502</v>
      </c>
      <c r="I76" s="250" t="s">
        <v>2503</v>
      </c>
      <c r="J76" s="284" t="s">
        <v>2504</v>
      </c>
      <c r="K76" s="284"/>
      <c r="L76" s="284"/>
      <c r="M76" s="284">
        <v>-1</v>
      </c>
      <c r="N76" s="284">
        <v>1</v>
      </c>
      <c r="O76" s="250" t="b">
        <v>0</v>
      </c>
      <c r="P76" s="284" t="b">
        <v>0</v>
      </c>
      <c r="Q76" s="284" t="b">
        <v>0</v>
      </c>
      <c r="R76" s="594" t="s">
        <v>2505</v>
      </c>
      <c r="S76" s="284" t="b">
        <v>1</v>
      </c>
      <c r="T76" s="584" t="s">
        <v>2294</v>
      </c>
      <c r="U76" s="579" t="str">
        <f>VLOOKUP(B76,示例!$P:$Q,2,0)</f>
        <v>1049</v>
      </c>
    </row>
    <row r="77" spans="1:21" s="556" customFormat="1" x14ac:dyDescent="0.25">
      <c r="A77" s="70" t="s">
        <v>28</v>
      </c>
      <c r="B77" s="70" t="s">
        <v>2490</v>
      </c>
      <c r="C77" s="70" t="s">
        <v>1282</v>
      </c>
      <c r="D77" s="70" t="s">
        <v>2289</v>
      </c>
      <c r="E77" s="70">
        <v>2010307</v>
      </c>
      <c r="F77" s="250">
        <v>20103070</v>
      </c>
      <c r="G77" s="250">
        <v>1</v>
      </c>
      <c r="H77" s="250" t="s">
        <v>2491</v>
      </c>
      <c r="I77" s="250" t="s">
        <v>2447</v>
      </c>
      <c r="J77" s="250" t="s">
        <v>2493</v>
      </c>
      <c r="K77" s="250"/>
      <c r="L77" s="250"/>
      <c r="M77" s="250">
        <v>-1</v>
      </c>
      <c r="N77" s="250">
        <v>99</v>
      </c>
      <c r="O77" s="250" t="b">
        <v>1</v>
      </c>
      <c r="P77" s="250" t="b">
        <v>0</v>
      </c>
      <c r="Q77" s="250" t="b">
        <v>0</v>
      </c>
      <c r="R77" s="250" t="s">
        <v>2494</v>
      </c>
      <c r="S77" s="250" t="b">
        <v>1</v>
      </c>
      <c r="T77" s="584" t="s">
        <v>2294</v>
      </c>
      <c r="U77" s="579">
        <f>VLOOKUP(B77,示例!$P:$Q,2,0)</f>
        <v>1014</v>
      </c>
    </row>
    <row r="78" spans="1:21" x14ac:dyDescent="0.25">
      <c r="A78" s="573" t="s">
        <v>28</v>
      </c>
      <c r="B78" s="573" t="s">
        <v>2506</v>
      </c>
      <c r="C78" s="573" t="s">
        <v>1282</v>
      </c>
      <c r="D78" s="573" t="s">
        <v>2289</v>
      </c>
      <c r="E78" s="573">
        <v>2010308</v>
      </c>
      <c r="F78" s="284">
        <v>20103080</v>
      </c>
      <c r="G78" s="284">
        <v>1</v>
      </c>
      <c r="H78" s="284" t="s">
        <v>2507</v>
      </c>
      <c r="I78" s="284" t="s">
        <v>2447</v>
      </c>
      <c r="J78" s="284" t="s">
        <v>2508</v>
      </c>
      <c r="K78" s="284"/>
      <c r="L78" s="284"/>
      <c r="M78" s="284">
        <v>20</v>
      </c>
      <c r="N78" s="284">
        <v>1</v>
      </c>
      <c r="O78" s="284" t="b">
        <v>0</v>
      </c>
      <c r="P78" s="284" t="b">
        <v>0</v>
      </c>
      <c r="Q78" s="284" t="b">
        <v>0</v>
      </c>
      <c r="R78" s="284" t="s">
        <v>2509</v>
      </c>
      <c r="S78" s="284" t="b">
        <v>1</v>
      </c>
      <c r="T78" s="584" t="s">
        <v>2294</v>
      </c>
      <c r="U78" s="579">
        <f>VLOOKUP(B78,示例!$P:$Q,2,0)</f>
        <v>1016</v>
      </c>
    </row>
    <row r="79" spans="1:21" x14ac:dyDescent="0.25">
      <c r="A79" s="573" t="s">
        <v>28</v>
      </c>
      <c r="B79" s="573" t="s">
        <v>1571</v>
      </c>
      <c r="C79" s="65" t="s">
        <v>2377</v>
      </c>
      <c r="D79" s="65" t="s">
        <v>2289</v>
      </c>
      <c r="E79" s="573">
        <v>2010309</v>
      </c>
      <c r="F79" s="65">
        <v>20103090</v>
      </c>
      <c r="G79" s="573">
        <v>1</v>
      </c>
      <c r="H79" s="573" t="s">
        <v>2345</v>
      </c>
      <c r="I79" s="65" t="s">
        <v>2454</v>
      </c>
      <c r="J79" s="573" t="s">
        <v>2510</v>
      </c>
      <c r="K79" s="573"/>
      <c r="L79" s="573"/>
      <c r="M79" s="573">
        <v>-1</v>
      </c>
      <c r="N79" s="573">
        <v>1</v>
      </c>
      <c r="O79" s="573" t="b">
        <v>0</v>
      </c>
      <c r="P79" s="573" t="b">
        <v>0</v>
      </c>
      <c r="Q79" s="573" t="b">
        <v>0</v>
      </c>
      <c r="R79" s="573" t="str">
        <f>IF(J79="进入战斗后,武力属性增加2点","武力,2","")&amp;IF(J79="进入战斗后,内息属性增加2点","内息,2","")&amp;IF(J79="进入战斗后,身法属性增加2点","身法,2","")&amp;IF(J79="进入战斗后,筋骨属性增加2点","筋骨,2","")</f>
        <v/>
      </c>
      <c r="S79" s="573" t="b">
        <v>1</v>
      </c>
      <c r="T79" s="584" t="s">
        <v>2294</v>
      </c>
      <c r="U79" s="579" t="str">
        <f>VLOOKUP(B79,示例!$P:$Q,2,0)</f>
        <v>WuJi</v>
      </c>
    </row>
    <row r="80" spans="1:21" s="558" customFormat="1" x14ac:dyDescent="0.25">
      <c r="A80" s="36" t="s">
        <v>28</v>
      </c>
      <c r="B80" s="36" t="s">
        <v>2474</v>
      </c>
      <c r="C80" s="36" t="s">
        <v>2484</v>
      </c>
      <c r="D80" s="36">
        <v>0</v>
      </c>
      <c r="E80" s="36">
        <v>2010310</v>
      </c>
      <c r="F80" s="34">
        <v>20103100</v>
      </c>
      <c r="G80" s="34">
        <v>1</v>
      </c>
      <c r="H80" s="34" t="s">
        <v>2475</v>
      </c>
      <c r="I80" s="34" t="s">
        <v>2459</v>
      </c>
      <c r="J80" s="591" t="s">
        <v>2477</v>
      </c>
      <c r="K80" s="34"/>
      <c r="L80" s="34"/>
      <c r="M80" s="34">
        <v>-1</v>
      </c>
      <c r="N80" s="34">
        <v>1</v>
      </c>
      <c r="O80" s="34" t="b">
        <v>0</v>
      </c>
      <c r="P80" s="34" t="b">
        <v>0</v>
      </c>
      <c r="Q80" s="34" t="b">
        <v>0</v>
      </c>
      <c r="R80" s="591" t="s">
        <v>1390</v>
      </c>
      <c r="S80" s="34" t="b">
        <v>1</v>
      </c>
      <c r="T80" s="584" t="s">
        <v>2294</v>
      </c>
      <c r="U80" s="579">
        <f>VLOOKUP(B80,示例!$P:$Q,2,0)</f>
        <v>1013</v>
      </c>
    </row>
    <row r="81" spans="1:21" s="559" customFormat="1" x14ac:dyDescent="0.25">
      <c r="A81" s="70" t="s">
        <v>28</v>
      </c>
      <c r="B81" s="70" t="s">
        <v>2490</v>
      </c>
      <c r="C81" s="70" t="s">
        <v>1282</v>
      </c>
      <c r="D81" s="70">
        <v>0</v>
      </c>
      <c r="E81" s="70">
        <v>2010311</v>
      </c>
      <c r="F81" s="250">
        <v>20103110</v>
      </c>
      <c r="G81" s="250">
        <v>1</v>
      </c>
      <c r="H81" s="250" t="s">
        <v>2491</v>
      </c>
      <c r="I81" s="250" t="s">
        <v>2462</v>
      </c>
      <c r="J81" s="250" t="s">
        <v>2511</v>
      </c>
      <c r="K81" s="250"/>
      <c r="L81" s="250"/>
      <c r="M81" s="250">
        <v>-1</v>
      </c>
      <c r="N81" s="250">
        <v>99</v>
      </c>
      <c r="O81" s="250" t="b">
        <v>1</v>
      </c>
      <c r="P81" s="250" t="b">
        <v>0</v>
      </c>
      <c r="Q81" s="250" t="b">
        <v>0</v>
      </c>
      <c r="R81" s="595" t="s">
        <v>2512</v>
      </c>
      <c r="S81" s="250" t="b">
        <v>1</v>
      </c>
      <c r="T81" s="584" t="s">
        <v>2294</v>
      </c>
      <c r="U81" s="579">
        <f>VLOOKUP(B81,示例!$P:$Q,2,0)</f>
        <v>1014</v>
      </c>
    </row>
    <row r="82" spans="1:21" x14ac:dyDescent="0.25">
      <c r="A82" s="70" t="s">
        <v>38</v>
      </c>
      <c r="B82" s="70" t="s">
        <v>38</v>
      </c>
      <c r="C82" s="70" t="s">
        <v>38</v>
      </c>
      <c r="D82" s="70" t="s">
        <v>2401</v>
      </c>
      <c r="E82" s="70">
        <v>2010401</v>
      </c>
      <c r="F82" s="285">
        <v>20104010</v>
      </c>
      <c r="G82" s="285">
        <v>1</v>
      </c>
      <c r="H82" s="285" t="s">
        <v>2513</v>
      </c>
      <c r="I82" s="285" t="s">
        <v>2462</v>
      </c>
      <c r="J82" s="285" t="s">
        <v>2514</v>
      </c>
      <c r="K82" s="285"/>
      <c r="L82" s="285"/>
      <c r="M82" s="285">
        <v>-1</v>
      </c>
      <c r="N82" s="285">
        <v>1</v>
      </c>
      <c r="O82" s="285" t="b">
        <v>1</v>
      </c>
      <c r="P82" s="285" t="b">
        <v>0</v>
      </c>
      <c r="Q82" s="285" t="b">
        <v>0</v>
      </c>
      <c r="R82" s="285"/>
      <c r="S82" s="285" t="b">
        <v>1</v>
      </c>
      <c r="T82" s="584" t="s">
        <v>2294</v>
      </c>
      <c r="U82" s="579">
        <f>VLOOKUP(B82,示例!$P:$Q,2,0)</f>
        <v>1017</v>
      </c>
    </row>
    <row r="83" spans="1:21" s="556" customFormat="1" x14ac:dyDescent="0.25">
      <c r="A83" s="70" t="s">
        <v>38</v>
      </c>
      <c r="B83" s="70"/>
      <c r="C83" s="70" t="s">
        <v>38</v>
      </c>
      <c r="D83" s="70" t="s">
        <v>2401</v>
      </c>
      <c r="E83" s="70">
        <v>2010401</v>
      </c>
      <c r="F83" s="285">
        <v>20104011</v>
      </c>
      <c r="G83" s="285">
        <v>5</v>
      </c>
      <c r="H83" s="285"/>
      <c r="I83" s="285" t="s">
        <v>2464</v>
      </c>
      <c r="J83" s="285" t="s">
        <v>2515</v>
      </c>
      <c r="K83" s="285"/>
      <c r="L83" s="285"/>
      <c r="M83" s="285">
        <v>-1</v>
      </c>
      <c r="N83" s="285">
        <v>1</v>
      </c>
      <c r="O83" s="285" t="b">
        <v>1</v>
      </c>
      <c r="P83" s="285" t="b">
        <v>0</v>
      </c>
      <c r="Q83" s="285" t="b">
        <v>0</v>
      </c>
      <c r="R83" s="285" t="s">
        <v>2516</v>
      </c>
      <c r="S83" s="285" t="b">
        <v>1</v>
      </c>
      <c r="T83" s="584" t="s">
        <v>2294</v>
      </c>
      <c r="U83" s="579" t="e">
        <f>VLOOKUP(B83,示例!$P:$Q,2,0)</f>
        <v>#N/A</v>
      </c>
    </row>
    <row r="84" spans="1:21" x14ac:dyDescent="0.25">
      <c r="A84" s="70" t="s">
        <v>38</v>
      </c>
      <c r="B84" s="70" t="s">
        <v>2490</v>
      </c>
      <c r="C84" s="70" t="s">
        <v>1181</v>
      </c>
      <c r="D84" s="70" t="s">
        <v>2289</v>
      </c>
      <c r="E84" s="70">
        <v>2010402</v>
      </c>
      <c r="F84" s="285">
        <v>20104020</v>
      </c>
      <c r="G84" s="285">
        <v>1</v>
      </c>
      <c r="H84" s="285" t="s">
        <v>2491</v>
      </c>
      <c r="I84" s="285" t="s">
        <v>2467</v>
      </c>
      <c r="J84" s="285" t="s">
        <v>2517</v>
      </c>
      <c r="K84" s="285"/>
      <c r="L84" s="285"/>
      <c r="M84" s="285">
        <v>-1</v>
      </c>
      <c r="N84" s="285">
        <v>1</v>
      </c>
      <c r="O84" s="285" t="b">
        <v>1</v>
      </c>
      <c r="P84" s="285" t="b">
        <v>0</v>
      </c>
      <c r="Q84" s="285" t="b">
        <v>0</v>
      </c>
      <c r="R84" s="285" t="s">
        <v>2518</v>
      </c>
      <c r="S84" s="285" t="b">
        <v>1</v>
      </c>
      <c r="T84" s="584" t="s">
        <v>2294</v>
      </c>
      <c r="U84" s="579">
        <f>VLOOKUP(B84,示例!$P:$Q,2,0)</f>
        <v>1014</v>
      </c>
    </row>
    <row r="85" spans="1:21" x14ac:dyDescent="0.25">
      <c r="A85" s="70" t="s">
        <v>38</v>
      </c>
      <c r="B85" s="70" t="s">
        <v>2519</v>
      </c>
      <c r="C85" s="70" t="s">
        <v>2520</v>
      </c>
      <c r="D85" s="70" t="s">
        <v>2289</v>
      </c>
      <c r="E85" s="70">
        <v>2010403</v>
      </c>
      <c r="F85" s="285">
        <v>20104030</v>
      </c>
      <c r="G85" s="285">
        <v>1</v>
      </c>
      <c r="H85" s="285" t="s">
        <v>2521</v>
      </c>
      <c r="I85" s="285" t="s">
        <v>2469</v>
      </c>
      <c r="J85" s="285" t="s">
        <v>2522</v>
      </c>
      <c r="K85" s="285"/>
      <c r="L85" s="285"/>
      <c r="M85" s="285">
        <v>-1</v>
      </c>
      <c r="N85" s="285">
        <v>1</v>
      </c>
      <c r="O85" s="285" t="b">
        <v>1</v>
      </c>
      <c r="P85" s="285" t="b">
        <v>0</v>
      </c>
      <c r="Q85" s="285" t="b">
        <v>0</v>
      </c>
      <c r="R85" s="285" t="s">
        <v>2523</v>
      </c>
      <c r="S85" s="285" t="b">
        <v>1</v>
      </c>
      <c r="T85" s="584" t="s">
        <v>2294</v>
      </c>
      <c r="U85" s="579">
        <f>VLOOKUP(B85,示例!$P:$Q,2,0)</f>
        <v>1081</v>
      </c>
    </row>
    <row r="86" spans="1:21" s="556" customFormat="1" x14ac:dyDescent="0.25">
      <c r="A86" s="70" t="s">
        <v>38</v>
      </c>
      <c r="B86" s="70" t="s">
        <v>2524</v>
      </c>
      <c r="C86" s="70"/>
      <c r="D86" s="70" t="s">
        <v>2289</v>
      </c>
      <c r="E86" s="70">
        <v>2010404</v>
      </c>
      <c r="F86" s="285">
        <v>20104040</v>
      </c>
      <c r="G86" s="285">
        <v>5</v>
      </c>
      <c r="H86" s="285" t="s">
        <v>2525</v>
      </c>
      <c r="I86" s="285" t="s">
        <v>2469</v>
      </c>
      <c r="J86" s="285" t="s">
        <v>2526</v>
      </c>
      <c r="K86" s="285"/>
      <c r="L86" s="285"/>
      <c r="M86" s="285">
        <v>-1</v>
      </c>
      <c r="N86" s="285">
        <v>1</v>
      </c>
      <c r="O86" s="285" t="b">
        <v>1</v>
      </c>
      <c r="P86" s="285" t="b">
        <v>0</v>
      </c>
      <c r="Q86" s="285" t="b">
        <v>0</v>
      </c>
      <c r="R86" s="285" t="s">
        <v>2527</v>
      </c>
      <c r="S86" s="285" t="b">
        <v>0</v>
      </c>
      <c r="T86" s="584" t="s">
        <v>2294</v>
      </c>
      <c r="U86" s="579">
        <f>VLOOKUP(B86,示例!$P:$Q,2,0)</f>
        <v>1019</v>
      </c>
    </row>
    <row r="87" spans="1:21" s="559" customFormat="1" x14ac:dyDescent="0.25">
      <c r="A87" s="561" t="s">
        <v>38</v>
      </c>
      <c r="B87" s="561" t="s">
        <v>2457</v>
      </c>
      <c r="C87" s="587" t="s">
        <v>2520</v>
      </c>
      <c r="D87" s="587" t="s">
        <v>2289</v>
      </c>
      <c r="E87" s="587">
        <v>2010405</v>
      </c>
      <c r="F87" s="285">
        <v>20104050</v>
      </c>
      <c r="G87" s="285">
        <v>1</v>
      </c>
      <c r="H87" s="285" t="s">
        <v>2458</v>
      </c>
      <c r="I87" s="285" t="s">
        <v>2470</v>
      </c>
      <c r="J87" s="285" t="s">
        <v>2528</v>
      </c>
      <c r="K87" s="285"/>
      <c r="L87" s="285"/>
      <c r="M87" s="285">
        <v>-1</v>
      </c>
      <c r="N87" s="285">
        <v>20</v>
      </c>
      <c r="O87" s="285" t="b">
        <v>1</v>
      </c>
      <c r="P87" s="285" t="b">
        <v>0</v>
      </c>
      <c r="Q87" s="285" t="b">
        <v>0</v>
      </c>
      <c r="R87" s="285" t="s">
        <v>2529</v>
      </c>
      <c r="S87" s="285" t="b">
        <v>1</v>
      </c>
      <c r="T87" s="584" t="s">
        <v>2294</v>
      </c>
      <c r="U87" s="579">
        <f>VLOOKUP(B87,示例!$P:$Q,2,0)</f>
        <v>1008</v>
      </c>
    </row>
    <row r="88" spans="1:21" x14ac:dyDescent="0.25">
      <c r="A88" s="561" t="s">
        <v>38</v>
      </c>
      <c r="B88" s="561" t="s">
        <v>2530</v>
      </c>
      <c r="C88" s="587" t="s">
        <v>2520</v>
      </c>
      <c r="D88" s="587" t="s">
        <v>2289</v>
      </c>
      <c r="E88" s="587">
        <v>2010406</v>
      </c>
      <c r="F88" s="285">
        <v>20104060</v>
      </c>
      <c r="G88" s="285">
        <v>1</v>
      </c>
      <c r="H88" s="285" t="s">
        <v>2531</v>
      </c>
      <c r="I88" s="285" t="s">
        <v>2472</v>
      </c>
      <c r="J88" s="285" t="s">
        <v>2532</v>
      </c>
      <c r="K88" s="285"/>
      <c r="L88" s="285"/>
      <c r="M88" s="285">
        <v>-1</v>
      </c>
      <c r="N88" s="285">
        <v>1</v>
      </c>
      <c r="O88" s="285" t="b">
        <v>0</v>
      </c>
      <c r="P88" s="285" t="b">
        <v>0</v>
      </c>
      <c r="Q88" s="285" t="b">
        <v>0</v>
      </c>
      <c r="R88" s="285"/>
      <c r="S88" s="285" t="b">
        <v>1</v>
      </c>
      <c r="T88" s="584" t="s">
        <v>2294</v>
      </c>
      <c r="U88" s="579">
        <f>VLOOKUP(B88,示例!$P:$Q,2,0)</f>
        <v>1029</v>
      </c>
    </row>
    <row r="89" spans="1:21" x14ac:dyDescent="0.25">
      <c r="A89" s="561" t="s">
        <v>38</v>
      </c>
      <c r="B89" s="561" t="s">
        <v>2524</v>
      </c>
      <c r="C89" s="587" t="s">
        <v>2520</v>
      </c>
      <c r="D89" s="587" t="s">
        <v>2289</v>
      </c>
      <c r="E89" s="587">
        <v>2010407</v>
      </c>
      <c r="F89" s="285">
        <v>20104070</v>
      </c>
      <c r="G89" s="285">
        <v>5</v>
      </c>
      <c r="H89" s="285" t="s">
        <v>2525</v>
      </c>
      <c r="I89" s="285" t="s">
        <v>2476</v>
      </c>
      <c r="J89" s="285" t="s">
        <v>2526</v>
      </c>
      <c r="K89" s="285"/>
      <c r="L89" s="285"/>
      <c r="M89" s="285">
        <v>-1</v>
      </c>
      <c r="N89" s="285">
        <v>1</v>
      </c>
      <c r="O89" s="285" t="b">
        <v>1</v>
      </c>
      <c r="P89" s="285" t="b">
        <v>0</v>
      </c>
      <c r="Q89" s="285" t="b">
        <v>0</v>
      </c>
      <c r="R89" s="285" t="s">
        <v>2527</v>
      </c>
      <c r="S89" s="285" t="b">
        <v>0</v>
      </c>
      <c r="T89" s="584" t="s">
        <v>2294</v>
      </c>
      <c r="U89" s="579">
        <f>VLOOKUP(B89,示例!$P:$Q,2,0)</f>
        <v>1019</v>
      </c>
    </row>
    <row r="90" spans="1:21" x14ac:dyDescent="0.25">
      <c r="A90" s="561" t="s">
        <v>38</v>
      </c>
      <c r="B90" s="561" t="s">
        <v>2533</v>
      </c>
      <c r="C90" s="587" t="s">
        <v>2520</v>
      </c>
      <c r="D90" s="587" t="s">
        <v>2289</v>
      </c>
      <c r="E90" s="587">
        <v>2010408</v>
      </c>
      <c r="F90" s="285">
        <v>20104080</v>
      </c>
      <c r="G90" s="285">
        <v>1</v>
      </c>
      <c r="H90" s="285" t="s">
        <v>2534</v>
      </c>
      <c r="I90" s="285" t="s">
        <v>2478</v>
      </c>
      <c r="J90" s="285" t="s">
        <v>2535</v>
      </c>
      <c r="K90" s="285"/>
      <c r="L90" s="285"/>
      <c r="M90" s="285">
        <v>-1</v>
      </c>
      <c r="N90" s="285">
        <v>1</v>
      </c>
      <c r="O90" s="285" t="b">
        <v>0</v>
      </c>
      <c r="P90" s="285" t="b">
        <v>0</v>
      </c>
      <c r="Q90" s="285" t="b">
        <v>1</v>
      </c>
      <c r="R90" s="285" t="s">
        <v>2536</v>
      </c>
      <c r="S90" s="285" t="b">
        <v>1</v>
      </c>
      <c r="T90" s="584" t="s">
        <v>2294</v>
      </c>
      <c r="U90" s="579">
        <f>VLOOKUP(B90,示例!$P:$Q,2,0)</f>
        <v>1066</v>
      </c>
    </row>
    <row r="91" spans="1:21" x14ac:dyDescent="0.25">
      <c r="A91" s="573" t="s">
        <v>38</v>
      </c>
      <c r="B91" s="573" t="s">
        <v>1571</v>
      </c>
      <c r="C91" s="65" t="s">
        <v>2377</v>
      </c>
      <c r="D91" s="65" t="s">
        <v>2401</v>
      </c>
      <c r="E91" s="573">
        <v>2010409</v>
      </c>
      <c r="F91" s="65">
        <v>20104090</v>
      </c>
      <c r="G91" s="573">
        <v>1</v>
      </c>
      <c r="H91" s="573" t="s">
        <v>2345</v>
      </c>
      <c r="I91" s="65" t="s">
        <v>2481</v>
      </c>
      <c r="J91" s="573" t="s">
        <v>2473</v>
      </c>
      <c r="K91" s="573"/>
      <c r="L91" s="573"/>
      <c r="M91" s="573">
        <v>-1</v>
      </c>
      <c r="N91" s="573">
        <v>1</v>
      </c>
      <c r="O91" s="573" t="b">
        <v>0</v>
      </c>
      <c r="P91" s="573" t="b">
        <v>0</v>
      </c>
      <c r="Q91" s="573" t="b">
        <v>0</v>
      </c>
      <c r="R91" s="573" t="str">
        <f>IF(J91="进入战斗后,武力属性增加2点","武力,2","")&amp;IF(J91="进入战斗后,内息属性增加2点","内息,2","")&amp;IF(J91="进入战斗后,身法属性增加2点","身法,2","")&amp;IF(J91="进入战斗后,筋骨属性增加2点","筋骨,2","")</f>
        <v/>
      </c>
      <c r="S91" s="573" t="b">
        <v>1</v>
      </c>
      <c r="T91" s="584" t="s">
        <v>2294</v>
      </c>
      <c r="U91" s="579" t="str">
        <f>VLOOKUP(B91,示例!$P:$Q,2,0)</f>
        <v>WuJi</v>
      </c>
    </row>
    <row r="92" spans="1:21" x14ac:dyDescent="0.25">
      <c r="A92" s="561" t="s">
        <v>38</v>
      </c>
      <c r="B92" s="561" t="s">
        <v>2530</v>
      </c>
      <c r="C92" s="587" t="s">
        <v>2520</v>
      </c>
      <c r="D92" s="587">
        <v>0</v>
      </c>
      <c r="E92" s="587">
        <v>2010410</v>
      </c>
      <c r="F92" s="285">
        <v>20104100</v>
      </c>
      <c r="G92" s="285">
        <v>1</v>
      </c>
      <c r="H92" s="285" t="s">
        <v>2531</v>
      </c>
      <c r="I92" s="285" t="s">
        <v>2485</v>
      </c>
      <c r="J92" s="592" t="s">
        <v>2537</v>
      </c>
      <c r="K92" s="285"/>
      <c r="L92" s="285"/>
      <c r="M92" s="285">
        <v>-1</v>
      </c>
      <c r="N92" s="285">
        <v>1</v>
      </c>
      <c r="O92" s="285" t="b">
        <v>0</v>
      </c>
      <c r="P92" s="285" t="b">
        <v>0</v>
      </c>
      <c r="Q92" s="285" t="b">
        <v>0</v>
      </c>
      <c r="R92" s="285"/>
      <c r="S92" s="285" t="b">
        <v>1</v>
      </c>
      <c r="T92" s="584" t="s">
        <v>2294</v>
      </c>
      <c r="U92" s="579">
        <f>VLOOKUP(B92,示例!$P:$Q,2,0)</f>
        <v>1029</v>
      </c>
    </row>
    <row r="93" spans="1:21" s="559" customFormat="1" x14ac:dyDescent="0.25">
      <c r="A93" s="561" t="s">
        <v>38</v>
      </c>
      <c r="B93" s="561" t="s">
        <v>2457</v>
      </c>
      <c r="C93" s="587" t="s">
        <v>2520</v>
      </c>
      <c r="D93" s="587">
        <v>0</v>
      </c>
      <c r="E93" s="587">
        <v>2010411</v>
      </c>
      <c r="F93" s="285">
        <v>20104110</v>
      </c>
      <c r="G93" s="285">
        <v>1</v>
      </c>
      <c r="H93" s="285" t="s">
        <v>2458</v>
      </c>
      <c r="I93" s="285" t="s">
        <v>2488</v>
      </c>
      <c r="J93" s="592" t="s">
        <v>2538</v>
      </c>
      <c r="K93" s="285"/>
      <c r="L93" s="285"/>
      <c r="M93" s="285">
        <v>-1</v>
      </c>
      <c r="N93" s="285">
        <v>20</v>
      </c>
      <c r="O93" s="285" t="b">
        <v>1</v>
      </c>
      <c r="P93" s="285" t="b">
        <v>0</v>
      </c>
      <c r="Q93" s="285" t="b">
        <v>0</v>
      </c>
      <c r="R93" s="285" t="s">
        <v>2404</v>
      </c>
      <c r="S93" s="285" t="b">
        <v>1</v>
      </c>
      <c r="T93" s="584" t="s">
        <v>2294</v>
      </c>
      <c r="U93" s="579">
        <f>VLOOKUP(B93,示例!$P:$Q,2,0)</f>
        <v>1008</v>
      </c>
    </row>
    <row r="94" spans="1:21" x14ac:dyDescent="0.25">
      <c r="A94" s="588" t="s">
        <v>47</v>
      </c>
      <c r="B94" s="588" t="s">
        <v>47</v>
      </c>
      <c r="C94" s="588" t="s">
        <v>47</v>
      </c>
      <c r="D94" s="588" t="s">
        <v>2289</v>
      </c>
      <c r="E94" s="554">
        <v>2010501</v>
      </c>
      <c r="F94" s="284">
        <v>20105010</v>
      </c>
      <c r="G94" s="284">
        <v>1</v>
      </c>
      <c r="H94" s="284" t="s">
        <v>2539</v>
      </c>
      <c r="I94" s="284" t="s">
        <v>2492</v>
      </c>
      <c r="J94" s="284" t="s">
        <v>2540</v>
      </c>
      <c r="K94" s="284"/>
      <c r="L94" s="284"/>
      <c r="M94" s="284">
        <v>-1</v>
      </c>
      <c r="N94" s="284">
        <v>1</v>
      </c>
      <c r="O94" s="284" t="b">
        <v>0</v>
      </c>
      <c r="P94" s="284" t="b">
        <v>0</v>
      </c>
      <c r="Q94" s="284" t="b">
        <v>0</v>
      </c>
      <c r="R94" s="284" t="s">
        <v>2541</v>
      </c>
      <c r="S94" s="284" t="b">
        <v>1</v>
      </c>
      <c r="T94" s="584" t="s">
        <v>2294</v>
      </c>
      <c r="U94" s="579">
        <f>VLOOKUP(B94,示例!$P:$Q,2,0)</f>
        <v>1020</v>
      </c>
    </row>
    <row r="95" spans="1:21" x14ac:dyDescent="0.25">
      <c r="A95" s="588" t="s">
        <v>47</v>
      </c>
      <c r="B95" s="561" t="s">
        <v>1327</v>
      </c>
      <c r="C95" s="588" t="s">
        <v>47</v>
      </c>
      <c r="D95" s="588" t="s">
        <v>2289</v>
      </c>
      <c r="E95" s="554">
        <v>2010502</v>
      </c>
      <c r="F95" s="284">
        <v>20105020</v>
      </c>
      <c r="G95" s="284">
        <v>1</v>
      </c>
      <c r="H95" s="284" t="s">
        <v>2542</v>
      </c>
      <c r="I95" s="250" t="s">
        <v>2498</v>
      </c>
      <c r="J95" s="284" t="s">
        <v>2543</v>
      </c>
      <c r="K95" s="284"/>
      <c r="L95" s="284"/>
      <c r="M95" s="284">
        <v>-1</v>
      </c>
      <c r="N95" s="284">
        <v>1</v>
      </c>
      <c r="O95" s="284" t="b">
        <v>0</v>
      </c>
      <c r="P95" s="284" t="b">
        <v>0</v>
      </c>
      <c r="Q95" s="284" t="b">
        <v>0</v>
      </c>
      <c r="R95" s="594" t="s">
        <v>2544</v>
      </c>
      <c r="S95" s="284" t="b">
        <v>1</v>
      </c>
      <c r="T95" s="584" t="s">
        <v>2294</v>
      </c>
      <c r="U95" s="579">
        <f>VLOOKUP(B95,示例!$P:$Q,2,0)</f>
        <v>1059</v>
      </c>
    </row>
    <row r="96" spans="1:21" x14ac:dyDescent="0.25">
      <c r="A96" s="70" t="s">
        <v>47</v>
      </c>
      <c r="B96" s="70" t="s">
        <v>2457</v>
      </c>
      <c r="C96" s="36" t="s">
        <v>19</v>
      </c>
      <c r="D96" s="36" t="s">
        <v>2289</v>
      </c>
      <c r="E96" s="36">
        <v>2010503</v>
      </c>
      <c r="F96" s="284">
        <v>20105030</v>
      </c>
      <c r="G96" s="284">
        <v>1</v>
      </c>
      <c r="H96" s="284" t="s">
        <v>2458</v>
      </c>
      <c r="I96" s="250" t="s">
        <v>2503</v>
      </c>
      <c r="J96" s="284" t="s">
        <v>2545</v>
      </c>
      <c r="K96" s="284"/>
      <c r="L96" s="284"/>
      <c r="M96" s="284">
        <v>5</v>
      </c>
      <c r="N96" s="284">
        <v>1</v>
      </c>
      <c r="O96" s="284" t="b">
        <v>1</v>
      </c>
      <c r="P96" s="284" t="b">
        <v>0</v>
      </c>
      <c r="Q96" s="284" t="b">
        <v>0</v>
      </c>
      <c r="R96" s="594" t="s">
        <v>2546</v>
      </c>
      <c r="S96" s="284" t="b">
        <v>1</v>
      </c>
      <c r="T96" s="584" t="s">
        <v>2294</v>
      </c>
      <c r="U96" s="579">
        <f>VLOOKUP(B96,示例!$P:$Q,2,0)</f>
        <v>1008</v>
      </c>
    </row>
    <row r="97" spans="1:21" x14ac:dyDescent="0.25">
      <c r="A97" s="588" t="s">
        <v>47</v>
      </c>
      <c r="B97" s="70" t="s">
        <v>1411</v>
      </c>
      <c r="C97" s="588" t="s">
        <v>47</v>
      </c>
      <c r="D97" s="588" t="s">
        <v>2289</v>
      </c>
      <c r="E97" s="554">
        <v>2010504</v>
      </c>
      <c r="F97" s="284">
        <v>20105040</v>
      </c>
      <c r="G97" s="284">
        <v>1</v>
      </c>
      <c r="H97" s="284" t="s">
        <v>2396</v>
      </c>
      <c r="I97" s="250" t="s">
        <v>2547</v>
      </c>
      <c r="J97" s="284" t="s">
        <v>2548</v>
      </c>
      <c r="K97" s="284"/>
      <c r="L97" s="284"/>
      <c r="M97" s="284">
        <v>-1</v>
      </c>
      <c r="N97" s="284">
        <v>1</v>
      </c>
      <c r="O97" s="284" t="b">
        <v>0</v>
      </c>
      <c r="P97" s="284" t="b">
        <v>0</v>
      </c>
      <c r="Q97" s="284" t="b">
        <v>0</v>
      </c>
      <c r="R97" s="594" t="s">
        <v>2549</v>
      </c>
      <c r="S97" s="284" t="b">
        <v>1</v>
      </c>
      <c r="T97" s="584" t="s">
        <v>2294</v>
      </c>
      <c r="U97" s="579">
        <f>VLOOKUP(B97,示例!$P:$Q,2,0)</f>
        <v>1004</v>
      </c>
    </row>
    <row r="98" spans="1:21" x14ac:dyDescent="0.25">
      <c r="A98" s="588" t="s">
        <v>47</v>
      </c>
      <c r="B98" s="70" t="s">
        <v>2524</v>
      </c>
      <c r="C98" s="588" t="s">
        <v>47</v>
      </c>
      <c r="D98" s="588" t="s">
        <v>2289</v>
      </c>
      <c r="E98" s="554">
        <v>2010505</v>
      </c>
      <c r="F98" s="284">
        <v>20105050</v>
      </c>
      <c r="G98" s="284">
        <v>1</v>
      </c>
      <c r="H98" s="284" t="s">
        <v>2525</v>
      </c>
      <c r="I98" s="33" t="s">
        <v>2550</v>
      </c>
      <c r="J98" s="284" t="s">
        <v>2551</v>
      </c>
      <c r="K98" s="284"/>
      <c r="L98" s="284"/>
      <c r="M98" s="284">
        <v>-1</v>
      </c>
      <c r="N98" s="284">
        <v>1</v>
      </c>
      <c r="O98" s="284" t="b">
        <v>0</v>
      </c>
      <c r="P98" s="284" t="b">
        <v>0</v>
      </c>
      <c r="Q98" s="284" t="b">
        <v>0</v>
      </c>
      <c r="R98" s="594" t="s">
        <v>2552</v>
      </c>
      <c r="S98" s="284" t="b">
        <v>1</v>
      </c>
      <c r="T98" s="584" t="s">
        <v>2294</v>
      </c>
      <c r="U98" s="579">
        <f>VLOOKUP(B98,示例!$P:$Q,2,0)</f>
        <v>1019</v>
      </c>
    </row>
    <row r="99" spans="1:21" x14ac:dyDescent="0.25">
      <c r="A99" s="588" t="s">
        <v>47</v>
      </c>
      <c r="B99" s="70" t="s">
        <v>2524</v>
      </c>
      <c r="C99" s="588" t="s">
        <v>47</v>
      </c>
      <c r="D99" s="588" t="s">
        <v>2289</v>
      </c>
      <c r="E99" s="554">
        <v>2010505</v>
      </c>
      <c r="F99" s="284">
        <v>20105051</v>
      </c>
      <c r="G99" s="284">
        <v>1</v>
      </c>
      <c r="H99" s="284"/>
      <c r="I99" s="33" t="s">
        <v>2553</v>
      </c>
      <c r="J99" s="284" t="s">
        <v>2554</v>
      </c>
      <c r="K99" s="284"/>
      <c r="L99" s="284"/>
      <c r="M99" s="284">
        <v>-1</v>
      </c>
      <c r="N99" s="284">
        <v>1</v>
      </c>
      <c r="O99" s="284" t="b">
        <v>0</v>
      </c>
      <c r="P99" s="284" t="b">
        <v>0</v>
      </c>
      <c r="Q99" s="284" t="b">
        <v>0</v>
      </c>
      <c r="R99" s="594" t="s">
        <v>2555</v>
      </c>
      <c r="S99" s="284" t="b">
        <v>1</v>
      </c>
      <c r="T99" s="584" t="s">
        <v>2294</v>
      </c>
      <c r="U99" s="579">
        <f>VLOOKUP(B99,示例!$P:$Q,2,0)</f>
        <v>1019</v>
      </c>
    </row>
    <row r="100" spans="1:21" x14ac:dyDescent="0.25">
      <c r="A100" s="588" t="s">
        <v>47</v>
      </c>
      <c r="B100" s="70" t="s">
        <v>1649</v>
      </c>
      <c r="C100" s="588" t="s">
        <v>47</v>
      </c>
      <c r="D100" s="588" t="s">
        <v>2289</v>
      </c>
      <c r="E100" s="554">
        <v>2010506</v>
      </c>
      <c r="F100" s="284">
        <v>20105060</v>
      </c>
      <c r="G100" s="284">
        <v>4</v>
      </c>
      <c r="H100" s="284" t="s">
        <v>2556</v>
      </c>
      <c r="I100" s="33" t="s">
        <v>2557</v>
      </c>
      <c r="J100" s="284" t="s">
        <v>2558</v>
      </c>
      <c r="K100" s="284"/>
      <c r="L100" s="284"/>
      <c r="M100" s="284">
        <v>1</v>
      </c>
      <c r="N100" s="284">
        <v>1</v>
      </c>
      <c r="O100" s="284" t="b">
        <v>0</v>
      </c>
      <c r="P100" s="284" t="b">
        <v>0</v>
      </c>
      <c r="Q100" s="284" t="b">
        <v>0</v>
      </c>
      <c r="R100" s="594">
        <v>1</v>
      </c>
      <c r="S100" s="284" t="b">
        <v>1</v>
      </c>
      <c r="T100" s="584" t="s">
        <v>2294</v>
      </c>
      <c r="U100" s="579" t="str">
        <f>VLOOKUP(B100,示例!$P:$Q,2,0)</f>
        <v>BaTi</v>
      </c>
    </row>
    <row r="101" spans="1:21" x14ac:dyDescent="0.25">
      <c r="A101" s="561" t="s">
        <v>47</v>
      </c>
      <c r="B101" s="561" t="s">
        <v>1231</v>
      </c>
      <c r="C101" s="589" t="s">
        <v>2559</v>
      </c>
      <c r="D101" s="589" t="s">
        <v>2289</v>
      </c>
      <c r="E101" s="589">
        <v>2010507</v>
      </c>
      <c r="F101" s="284">
        <v>20105070</v>
      </c>
      <c r="G101" s="284">
        <v>1</v>
      </c>
      <c r="H101" s="284" t="s">
        <v>2560</v>
      </c>
      <c r="I101" s="33" t="s">
        <v>2561</v>
      </c>
      <c r="J101" s="284" t="s">
        <v>2562</v>
      </c>
      <c r="K101" s="284"/>
      <c r="L101" s="284"/>
      <c r="M101" s="284">
        <v>-1</v>
      </c>
      <c r="N101" s="284">
        <v>99</v>
      </c>
      <c r="O101" s="284" t="b">
        <v>1</v>
      </c>
      <c r="P101" s="284" t="b">
        <v>0</v>
      </c>
      <c r="Q101" s="284" t="b">
        <v>0</v>
      </c>
      <c r="R101" s="594" t="s">
        <v>2563</v>
      </c>
      <c r="S101" s="284" t="b">
        <v>1</v>
      </c>
      <c r="T101" s="584" t="s">
        <v>2294</v>
      </c>
      <c r="U101" s="579">
        <f>VLOOKUP(B101,示例!$P:$Q,2,0)</f>
        <v>1033</v>
      </c>
    </row>
    <row r="102" spans="1:21" x14ac:dyDescent="0.25">
      <c r="A102" s="561" t="s">
        <v>47</v>
      </c>
      <c r="B102" s="573" t="s">
        <v>2400</v>
      </c>
      <c r="C102" s="589" t="s">
        <v>2559</v>
      </c>
      <c r="D102" s="589" t="s">
        <v>2401</v>
      </c>
      <c r="E102" s="589">
        <v>2010508</v>
      </c>
      <c r="F102" s="284">
        <v>20105080</v>
      </c>
      <c r="G102" s="284">
        <v>1</v>
      </c>
      <c r="H102" s="284" t="s">
        <v>2354</v>
      </c>
      <c r="I102" s="33" t="s">
        <v>2564</v>
      </c>
      <c r="J102" s="284" t="s">
        <v>2565</v>
      </c>
      <c r="K102" s="284"/>
      <c r="L102" s="284"/>
      <c r="M102" s="284">
        <v>-1</v>
      </c>
      <c r="N102" s="284">
        <v>5</v>
      </c>
      <c r="O102" s="284" t="b">
        <v>1</v>
      </c>
      <c r="P102" s="284" t="b">
        <v>0</v>
      </c>
      <c r="Q102" s="284" t="b">
        <v>0</v>
      </c>
      <c r="R102" s="594"/>
      <c r="S102" s="284" t="b">
        <v>1</v>
      </c>
      <c r="T102" s="584" t="s">
        <v>2294</v>
      </c>
      <c r="U102" s="579" t="str">
        <f>VLOOKUP(B102,示例!$P:$Q,2,0)</f>
        <v>GongJiTiSheng</v>
      </c>
    </row>
    <row r="103" spans="1:21" x14ac:dyDescent="0.25">
      <c r="A103" s="573" t="s">
        <v>47</v>
      </c>
      <c r="B103" s="573" t="s">
        <v>1571</v>
      </c>
      <c r="C103" s="65" t="s">
        <v>2377</v>
      </c>
      <c r="D103" s="65" t="s">
        <v>2289</v>
      </c>
      <c r="E103" s="573">
        <v>2010509</v>
      </c>
      <c r="F103" s="65">
        <v>20105090</v>
      </c>
      <c r="G103" s="573">
        <v>1</v>
      </c>
      <c r="H103" s="573" t="s">
        <v>2345</v>
      </c>
      <c r="I103" s="65" t="s">
        <v>2564</v>
      </c>
      <c r="J103" s="573" t="s">
        <v>2566</v>
      </c>
      <c r="K103" s="573"/>
      <c r="L103" s="573"/>
      <c r="M103" s="573">
        <v>-1</v>
      </c>
      <c r="N103" s="573">
        <v>1</v>
      </c>
      <c r="O103" s="573" t="b">
        <v>0</v>
      </c>
      <c r="P103" s="573" t="b">
        <v>0</v>
      </c>
      <c r="Q103" s="573" t="b">
        <v>0</v>
      </c>
      <c r="R103" s="573" t="str">
        <f>IF(J103="进入战斗后,武力属性增加2点","武力,2","")&amp;IF(J103="进入战斗后,内息属性增加2点","内息,2","")&amp;IF(J103="进入战斗后,身法属性增加2点","身法,2","")&amp;IF(J103="进入战斗后,筋骨属性增加2点","筋骨,2","")</f>
        <v/>
      </c>
      <c r="S103" s="573" t="b">
        <v>1</v>
      </c>
      <c r="T103" s="584" t="s">
        <v>2294</v>
      </c>
      <c r="U103" s="579" t="str">
        <f>VLOOKUP(B103,示例!$P:$Q,2,0)</f>
        <v>WuJi</v>
      </c>
    </row>
    <row r="104" spans="1:21" x14ac:dyDescent="0.25">
      <c r="A104" s="588" t="s">
        <v>47</v>
      </c>
      <c r="B104" s="70" t="s">
        <v>1411</v>
      </c>
      <c r="C104" s="588" t="s">
        <v>47</v>
      </c>
      <c r="D104" s="588">
        <v>0</v>
      </c>
      <c r="E104" s="554">
        <v>2010510</v>
      </c>
      <c r="F104" s="284">
        <v>20105100</v>
      </c>
      <c r="G104" s="284">
        <v>1</v>
      </c>
      <c r="H104" s="284" t="s">
        <v>2396</v>
      </c>
      <c r="I104" s="250" t="s">
        <v>2567</v>
      </c>
      <c r="J104" s="284" t="s">
        <v>2568</v>
      </c>
      <c r="K104" s="284"/>
      <c r="L104" s="284"/>
      <c r="M104" s="284">
        <v>-1</v>
      </c>
      <c r="N104" s="284">
        <v>1</v>
      </c>
      <c r="O104" s="284" t="b">
        <v>0</v>
      </c>
      <c r="P104" s="284" t="b">
        <v>0</v>
      </c>
      <c r="Q104" s="284" t="b">
        <v>0</v>
      </c>
      <c r="R104" s="594" t="s">
        <v>2549</v>
      </c>
      <c r="S104" s="284" t="b">
        <v>1</v>
      </c>
      <c r="T104" s="584" t="s">
        <v>2294</v>
      </c>
      <c r="U104" s="579">
        <f>VLOOKUP(B104,示例!$P:$Q,2,0)</f>
        <v>1004</v>
      </c>
    </row>
    <row r="105" spans="1:21" x14ac:dyDescent="0.25">
      <c r="A105" s="588" t="s">
        <v>47</v>
      </c>
      <c r="B105" s="588" t="s">
        <v>47</v>
      </c>
      <c r="C105" s="588" t="s">
        <v>47</v>
      </c>
      <c r="D105" s="588">
        <v>0</v>
      </c>
      <c r="E105" s="554">
        <v>2010511</v>
      </c>
      <c r="F105" s="284">
        <v>20105110</v>
      </c>
      <c r="G105" s="284">
        <v>1</v>
      </c>
      <c r="H105" s="284" t="s">
        <v>2539</v>
      </c>
      <c r="I105" s="416" t="s">
        <v>2569</v>
      </c>
      <c r="J105" s="284" t="s">
        <v>2570</v>
      </c>
      <c r="K105" s="284"/>
      <c r="L105" s="284"/>
      <c r="M105" s="284">
        <v>-1</v>
      </c>
      <c r="N105" s="284">
        <v>1</v>
      </c>
      <c r="O105" s="284" t="b">
        <v>0</v>
      </c>
      <c r="P105" s="284" t="b">
        <v>0</v>
      </c>
      <c r="Q105" s="284" t="b">
        <v>0</v>
      </c>
      <c r="R105" s="594" t="s">
        <v>2571</v>
      </c>
      <c r="S105" s="284" t="b">
        <v>1</v>
      </c>
      <c r="T105" s="584" t="s">
        <v>2294</v>
      </c>
      <c r="U105" s="579">
        <f>VLOOKUP(B105,示例!$P:$Q,2,0)</f>
        <v>1020</v>
      </c>
    </row>
    <row r="106" spans="1:21" x14ac:dyDescent="0.25">
      <c r="A106" s="561" t="s">
        <v>56</v>
      </c>
      <c r="B106" s="561" t="s">
        <v>56</v>
      </c>
      <c r="C106" s="561" t="s">
        <v>57</v>
      </c>
      <c r="D106" s="587" t="s">
        <v>2289</v>
      </c>
      <c r="E106" s="587">
        <v>2010601</v>
      </c>
      <c r="F106" s="120">
        <v>20106010</v>
      </c>
      <c r="G106" s="120">
        <v>1</v>
      </c>
      <c r="H106" s="120" t="s">
        <v>2572</v>
      </c>
      <c r="I106" s="120" t="s">
        <v>2573</v>
      </c>
      <c r="J106" s="120" t="s">
        <v>2574</v>
      </c>
      <c r="K106" s="120"/>
      <c r="L106" s="120"/>
      <c r="M106" s="120">
        <v>10</v>
      </c>
      <c r="N106" s="120">
        <v>1</v>
      </c>
      <c r="O106" s="120" t="b">
        <v>0</v>
      </c>
      <c r="P106" s="120" t="b">
        <v>0</v>
      </c>
      <c r="Q106" s="120" t="b">
        <v>0</v>
      </c>
      <c r="R106" s="120" t="s">
        <v>2575</v>
      </c>
      <c r="S106" s="120" t="b">
        <v>1</v>
      </c>
      <c r="T106" s="584" t="s">
        <v>2294</v>
      </c>
      <c r="U106" s="579">
        <f>VLOOKUP(B106,示例!$P:$Q,2,0)</f>
        <v>1025</v>
      </c>
    </row>
    <row r="107" spans="1:21" x14ac:dyDescent="0.25">
      <c r="A107" s="561" t="s">
        <v>56</v>
      </c>
      <c r="C107" s="587" t="s">
        <v>2576</v>
      </c>
      <c r="D107" s="587" t="s">
        <v>2289</v>
      </c>
      <c r="E107" s="587">
        <v>2010601</v>
      </c>
      <c r="F107" s="120">
        <v>20106011</v>
      </c>
      <c r="G107" s="120">
        <v>2</v>
      </c>
      <c r="H107" s="120"/>
      <c r="I107" s="120" t="s">
        <v>2577</v>
      </c>
      <c r="J107" s="120" t="s">
        <v>2578</v>
      </c>
      <c r="K107" s="120">
        <f>E107*10</f>
        <v>20106010</v>
      </c>
      <c r="L107" s="120">
        <v>1</v>
      </c>
      <c r="M107" s="120">
        <v>-1</v>
      </c>
      <c r="N107" s="120">
        <v>1</v>
      </c>
      <c r="O107" s="120" t="b">
        <v>0</v>
      </c>
      <c r="P107" s="120" t="b">
        <v>0</v>
      </c>
      <c r="Q107" s="120" t="b">
        <v>0</v>
      </c>
      <c r="R107" s="120" t="str">
        <f>E106&amp;",6,"&amp;F106</f>
        <v>2010601,6,20106010</v>
      </c>
      <c r="S107" s="120" t="b">
        <v>1</v>
      </c>
      <c r="T107" s="584" t="s">
        <v>2294</v>
      </c>
      <c r="U107" s="579" t="e">
        <f>VLOOKUP(B107,示例!$P:$Q,2,0)</f>
        <v>#N/A</v>
      </c>
    </row>
    <row r="108" spans="1:21" x14ac:dyDescent="0.25">
      <c r="A108" s="561" t="s">
        <v>56</v>
      </c>
      <c r="B108" s="561" t="s">
        <v>2579</v>
      </c>
      <c r="C108" s="587" t="s">
        <v>1205</v>
      </c>
      <c r="D108" s="587" t="s">
        <v>2289</v>
      </c>
      <c r="E108" s="587">
        <v>2010602</v>
      </c>
      <c r="F108" s="120">
        <v>20106020</v>
      </c>
      <c r="G108" s="120">
        <v>1</v>
      </c>
      <c r="H108" s="120" t="s">
        <v>2580</v>
      </c>
      <c r="I108" s="120" t="s">
        <v>2581</v>
      </c>
      <c r="J108" s="120" t="s">
        <v>2582</v>
      </c>
      <c r="K108" s="120"/>
      <c r="L108" s="120"/>
      <c r="M108" s="120">
        <v>-1</v>
      </c>
      <c r="N108" s="120">
        <v>1</v>
      </c>
      <c r="O108" s="120" t="b">
        <v>0</v>
      </c>
      <c r="P108" s="120" t="b">
        <v>0</v>
      </c>
      <c r="Q108" s="120" t="b">
        <v>0</v>
      </c>
      <c r="R108" s="120" t="s">
        <v>2583</v>
      </c>
      <c r="S108" s="120" t="b">
        <v>1</v>
      </c>
      <c r="T108" s="584" t="s">
        <v>2294</v>
      </c>
      <c r="U108" s="579">
        <f>VLOOKUP(B108,示例!$P:$Q,2,0)</f>
        <v>1026</v>
      </c>
    </row>
    <row r="109" spans="1:21" x14ac:dyDescent="0.25">
      <c r="A109" s="561" t="s">
        <v>56</v>
      </c>
      <c r="B109" s="561" t="s">
        <v>1171</v>
      </c>
      <c r="C109" s="587" t="s">
        <v>2391</v>
      </c>
      <c r="D109" s="587" t="s">
        <v>2289</v>
      </c>
      <c r="E109" s="587">
        <v>2010603</v>
      </c>
      <c r="F109" s="120">
        <v>20106030</v>
      </c>
      <c r="G109" s="120">
        <v>1</v>
      </c>
      <c r="H109" s="120" t="s">
        <v>2392</v>
      </c>
      <c r="I109" s="120" t="s">
        <v>2584</v>
      </c>
      <c r="J109" s="120" t="s">
        <v>2585</v>
      </c>
      <c r="K109" s="120"/>
      <c r="L109" s="120"/>
      <c r="M109" s="120">
        <v>-1</v>
      </c>
      <c r="N109" s="120">
        <v>1</v>
      </c>
      <c r="O109" s="120" t="b">
        <v>0</v>
      </c>
      <c r="P109" s="120" t="b">
        <v>0</v>
      </c>
      <c r="Q109" s="120" t="b">
        <v>0</v>
      </c>
      <c r="R109" s="120" t="s">
        <v>2586</v>
      </c>
      <c r="S109" s="69" t="b">
        <v>0</v>
      </c>
      <c r="T109" s="584" t="s">
        <v>2294</v>
      </c>
      <c r="U109" s="579">
        <f>VLOOKUP(B109,示例!$P:$Q,2,0)</f>
        <v>1003</v>
      </c>
    </row>
    <row r="110" spans="1:21" x14ac:dyDescent="0.25">
      <c r="A110" s="561" t="s">
        <v>56</v>
      </c>
      <c r="B110" s="561" t="s">
        <v>2587</v>
      </c>
      <c r="C110" s="587" t="s">
        <v>2391</v>
      </c>
      <c r="D110" s="587" t="s">
        <v>2289</v>
      </c>
      <c r="E110" s="587">
        <v>2010604</v>
      </c>
      <c r="F110" s="120">
        <v>20106040</v>
      </c>
      <c r="G110" s="120">
        <v>1</v>
      </c>
      <c r="H110" s="120" t="s">
        <v>2588</v>
      </c>
      <c r="I110" s="120" t="s">
        <v>2589</v>
      </c>
      <c r="J110" s="120" t="s">
        <v>2590</v>
      </c>
      <c r="K110" s="120">
        <f>E110*10</f>
        <v>20106040</v>
      </c>
      <c r="L110" s="120">
        <v>301</v>
      </c>
      <c r="M110" s="120">
        <v>5</v>
      </c>
      <c r="N110" s="120">
        <v>1</v>
      </c>
      <c r="O110" s="120" t="b">
        <v>0</v>
      </c>
      <c r="P110" s="120" t="b">
        <v>0</v>
      </c>
      <c r="Q110" s="120" t="b">
        <v>0</v>
      </c>
      <c r="R110" s="120" t="s">
        <v>2591</v>
      </c>
      <c r="S110" s="120" t="b">
        <v>1</v>
      </c>
      <c r="T110" s="584" t="s">
        <v>2294</v>
      </c>
      <c r="U110" s="579">
        <f>VLOOKUP(B110,示例!$P:$Q,2,0)</f>
        <v>1027</v>
      </c>
    </row>
    <row r="111" spans="1:21" x14ac:dyDescent="0.25">
      <c r="A111" s="561" t="s">
        <v>56</v>
      </c>
      <c r="C111" s="587" t="s">
        <v>2496</v>
      </c>
      <c r="D111" s="587" t="s">
        <v>2289</v>
      </c>
      <c r="E111" s="587">
        <v>2010604</v>
      </c>
      <c r="F111" s="120">
        <v>20106041</v>
      </c>
      <c r="G111" s="120">
        <v>2</v>
      </c>
      <c r="H111" s="120"/>
      <c r="I111" s="120" t="s">
        <v>2592</v>
      </c>
      <c r="J111" s="120" t="s">
        <v>2593</v>
      </c>
      <c r="K111" s="120"/>
      <c r="L111" s="120"/>
      <c r="M111" s="120">
        <v>-1</v>
      </c>
      <c r="N111" s="120">
        <v>1</v>
      </c>
      <c r="O111" s="120" t="b">
        <v>0</v>
      </c>
      <c r="P111" s="120" t="b">
        <v>0</v>
      </c>
      <c r="Q111" s="120" t="b">
        <v>0</v>
      </c>
      <c r="R111" s="120" t="str">
        <f>E107&amp;",6,"&amp;F110</f>
        <v>2010601,6,20106040</v>
      </c>
      <c r="S111" s="120" t="b">
        <v>1</v>
      </c>
      <c r="T111" s="584" t="s">
        <v>2294</v>
      </c>
      <c r="U111" s="579" t="e">
        <f>VLOOKUP(B111,示例!$P:$Q,2,0)</f>
        <v>#N/A</v>
      </c>
    </row>
    <row r="112" spans="1:21" x14ac:dyDescent="0.25">
      <c r="A112" s="561" t="s">
        <v>56</v>
      </c>
      <c r="B112" s="561" t="s">
        <v>2594</v>
      </c>
      <c r="C112" s="587" t="s">
        <v>2595</v>
      </c>
      <c r="D112" s="587" t="s">
        <v>2289</v>
      </c>
      <c r="E112" s="587">
        <v>2010605</v>
      </c>
      <c r="F112" s="120">
        <v>20106050</v>
      </c>
      <c r="G112" s="120">
        <v>1</v>
      </c>
      <c r="H112" s="120" t="s">
        <v>2596</v>
      </c>
      <c r="I112" s="120" t="s">
        <v>2597</v>
      </c>
      <c r="J112" s="120" t="s">
        <v>2598</v>
      </c>
      <c r="K112" s="120"/>
      <c r="L112" s="120"/>
      <c r="M112" s="120">
        <v>-1</v>
      </c>
      <c r="N112" s="120">
        <v>1</v>
      </c>
      <c r="O112" s="120" t="b">
        <v>0</v>
      </c>
      <c r="P112" s="120" t="b">
        <v>0</v>
      </c>
      <c r="Q112" s="120" t="b">
        <v>0</v>
      </c>
      <c r="R112" s="120" t="s">
        <v>2523</v>
      </c>
      <c r="S112" s="120" t="b">
        <v>1</v>
      </c>
      <c r="T112" s="584" t="s">
        <v>2294</v>
      </c>
      <c r="U112" s="579">
        <f>VLOOKUP(B112,示例!$P:$Q,2,0)</f>
        <v>1028</v>
      </c>
    </row>
    <row r="113" spans="1:21" x14ac:dyDescent="0.25">
      <c r="A113" s="561" t="s">
        <v>56</v>
      </c>
      <c r="B113" s="561" t="s">
        <v>2530</v>
      </c>
      <c r="C113" s="587" t="s">
        <v>2599</v>
      </c>
      <c r="D113" s="587" t="s">
        <v>2289</v>
      </c>
      <c r="E113" s="587">
        <v>2010606</v>
      </c>
      <c r="F113" s="120">
        <v>20106060</v>
      </c>
      <c r="G113" s="120">
        <v>1</v>
      </c>
      <c r="H113" s="120" t="s">
        <v>2531</v>
      </c>
      <c r="I113" s="120" t="s">
        <v>2600</v>
      </c>
      <c r="J113" s="120" t="s">
        <v>2601</v>
      </c>
      <c r="K113" s="120"/>
      <c r="L113" s="120"/>
      <c r="M113" s="120">
        <v>5</v>
      </c>
      <c r="N113" s="120">
        <v>1</v>
      </c>
      <c r="O113" s="120" t="b">
        <v>0</v>
      </c>
      <c r="P113" s="120" t="b">
        <v>0</v>
      </c>
      <c r="Q113" s="120" t="b">
        <v>0</v>
      </c>
      <c r="R113" s="120" t="s">
        <v>2602</v>
      </c>
      <c r="S113" s="120" t="b">
        <v>1</v>
      </c>
      <c r="T113" s="584" t="s">
        <v>2294</v>
      </c>
      <c r="U113" s="579">
        <f>VLOOKUP(B113,示例!$P:$Q,2,0)</f>
        <v>1029</v>
      </c>
    </row>
    <row r="114" spans="1:21" x14ac:dyDescent="0.25">
      <c r="A114" s="561" t="s">
        <v>56</v>
      </c>
      <c r="B114" s="561" t="s">
        <v>2530</v>
      </c>
      <c r="C114" s="587" t="s">
        <v>2599</v>
      </c>
      <c r="D114" s="587" t="s">
        <v>2289</v>
      </c>
      <c r="E114" s="587">
        <v>2010606</v>
      </c>
      <c r="F114" s="120">
        <v>20106061</v>
      </c>
      <c r="G114" s="120">
        <v>5</v>
      </c>
      <c r="H114" s="120"/>
      <c r="I114" s="120" t="s">
        <v>2603</v>
      </c>
      <c r="J114" s="120" t="s">
        <v>2604</v>
      </c>
      <c r="K114" s="120"/>
      <c r="L114" s="120"/>
      <c r="M114" s="120">
        <v>-1</v>
      </c>
      <c r="N114" s="120">
        <v>1</v>
      </c>
      <c r="O114" s="120" t="b">
        <v>0</v>
      </c>
      <c r="P114" s="120" t="b">
        <v>0</v>
      </c>
      <c r="Q114" s="120" t="b">
        <v>0</v>
      </c>
      <c r="R114" s="120" t="s">
        <v>2605</v>
      </c>
      <c r="S114" s="120" t="b">
        <v>1</v>
      </c>
      <c r="T114" s="584" t="s">
        <v>2294</v>
      </c>
      <c r="U114" s="579">
        <f>VLOOKUP(B114,示例!$P:$Q,2,0)</f>
        <v>1029</v>
      </c>
    </row>
    <row r="115" spans="1:21" x14ac:dyDescent="0.25">
      <c r="A115" s="561" t="s">
        <v>56</v>
      </c>
      <c r="C115" s="587" t="s">
        <v>1210</v>
      </c>
      <c r="D115" s="587" t="s">
        <v>2401</v>
      </c>
      <c r="E115" s="587">
        <v>2010607</v>
      </c>
      <c r="F115" s="120">
        <v>20106070</v>
      </c>
      <c r="G115" s="120">
        <v>6</v>
      </c>
      <c r="H115" s="120"/>
      <c r="I115" s="120" t="s">
        <v>2606</v>
      </c>
      <c r="J115" s="120" t="s">
        <v>2607</v>
      </c>
      <c r="K115" s="120">
        <f>E115*10+1</f>
        <v>20106071</v>
      </c>
      <c r="L115" s="120">
        <v>101</v>
      </c>
      <c r="M115" s="120">
        <v>-1</v>
      </c>
      <c r="N115" s="120">
        <v>1</v>
      </c>
      <c r="O115" s="120" t="b">
        <v>0</v>
      </c>
      <c r="P115" s="120" t="b">
        <v>0</v>
      </c>
      <c r="Q115" s="120" t="b">
        <v>0</v>
      </c>
      <c r="R115" s="120" t="s">
        <v>2608</v>
      </c>
      <c r="S115" s="120" t="b">
        <v>1</v>
      </c>
      <c r="T115" s="584" t="s">
        <v>2294</v>
      </c>
      <c r="U115" s="579" t="e">
        <f>VLOOKUP(B115,示例!$P:$Q,2,0)</f>
        <v>#N/A</v>
      </c>
    </row>
    <row r="116" spans="1:21" x14ac:dyDescent="0.25">
      <c r="A116" s="561" t="s">
        <v>56</v>
      </c>
      <c r="B116" s="561" t="s">
        <v>56</v>
      </c>
      <c r="C116" s="587" t="s">
        <v>2609</v>
      </c>
      <c r="D116" s="587" t="s">
        <v>2401</v>
      </c>
      <c r="E116" s="587">
        <v>2010607</v>
      </c>
      <c r="F116" s="120">
        <v>20106071</v>
      </c>
      <c r="G116" s="120">
        <v>2</v>
      </c>
      <c r="H116" s="120" t="s">
        <v>2572</v>
      </c>
      <c r="I116" s="120" t="s">
        <v>2610</v>
      </c>
      <c r="J116" s="120" t="s">
        <v>2611</v>
      </c>
      <c r="K116" s="120"/>
      <c r="L116" s="120"/>
      <c r="M116" s="120">
        <v>-1</v>
      </c>
      <c r="N116" s="120">
        <v>1</v>
      </c>
      <c r="O116" s="120" t="b">
        <v>0</v>
      </c>
      <c r="P116" s="120" t="b">
        <v>0</v>
      </c>
      <c r="Q116" s="120" t="b">
        <v>0</v>
      </c>
      <c r="R116" s="120" t="s">
        <v>2612</v>
      </c>
      <c r="S116" s="120" t="b">
        <v>1</v>
      </c>
      <c r="T116" s="584" t="s">
        <v>2294</v>
      </c>
      <c r="U116" s="579">
        <f>VLOOKUP(B116,示例!$P:$Q,2,0)</f>
        <v>1025</v>
      </c>
    </row>
    <row r="117" spans="1:21" x14ac:dyDescent="0.25">
      <c r="A117" s="561" t="s">
        <v>56</v>
      </c>
      <c r="C117" s="561" t="s">
        <v>2613</v>
      </c>
      <c r="D117" s="587" t="s">
        <v>2289</v>
      </c>
      <c r="E117" s="587">
        <v>2010608</v>
      </c>
      <c r="F117" s="120">
        <v>20106080</v>
      </c>
      <c r="G117" s="120">
        <v>1</v>
      </c>
      <c r="H117" s="120"/>
      <c r="I117" s="120" t="s">
        <v>2614</v>
      </c>
      <c r="J117" s="120" t="s">
        <v>2615</v>
      </c>
      <c r="K117" s="120"/>
      <c r="L117" s="120"/>
      <c r="M117" s="120">
        <v>10</v>
      </c>
      <c r="N117" s="120">
        <v>1</v>
      </c>
      <c r="O117" s="120" t="b">
        <v>0</v>
      </c>
      <c r="P117" s="120" t="b">
        <v>0</v>
      </c>
      <c r="Q117" s="120" t="b">
        <v>0</v>
      </c>
      <c r="R117" s="120" t="s">
        <v>2616</v>
      </c>
      <c r="S117" s="120" t="b">
        <v>1</v>
      </c>
      <c r="T117" s="584" t="s">
        <v>2294</v>
      </c>
      <c r="U117" s="579" t="e">
        <f>VLOOKUP(B117,示例!$P:$Q,2,0)</f>
        <v>#N/A</v>
      </c>
    </row>
    <row r="118" spans="1:21" x14ac:dyDescent="0.25">
      <c r="A118" s="561" t="s">
        <v>56</v>
      </c>
      <c r="C118" s="587" t="s">
        <v>2576</v>
      </c>
      <c r="D118" s="587" t="s">
        <v>2289</v>
      </c>
      <c r="E118" s="587">
        <v>2010608</v>
      </c>
      <c r="F118" s="120">
        <v>20106081</v>
      </c>
      <c r="G118" s="120">
        <v>2</v>
      </c>
      <c r="H118" s="120"/>
      <c r="I118" s="120" t="s">
        <v>2617</v>
      </c>
      <c r="J118" s="120" t="s">
        <v>2578</v>
      </c>
      <c r="K118" s="120">
        <f>E107*10</f>
        <v>20106010</v>
      </c>
      <c r="L118" s="120">
        <v>2</v>
      </c>
      <c r="M118" s="120">
        <v>-1</v>
      </c>
      <c r="N118" s="120">
        <v>1</v>
      </c>
      <c r="O118" s="120" t="b">
        <v>0</v>
      </c>
      <c r="P118" s="120" t="b">
        <v>0</v>
      </c>
      <c r="Q118" s="120" t="b">
        <v>0</v>
      </c>
      <c r="R118" s="120" t="str">
        <f>E106&amp;",6,"&amp;F117</f>
        <v>2010601,6,20106080</v>
      </c>
      <c r="S118" s="120" t="b">
        <v>1</v>
      </c>
      <c r="T118" s="584" t="s">
        <v>2294</v>
      </c>
      <c r="U118" s="579" t="e">
        <f>VLOOKUP(B118,示例!$P:$Q,2,0)</f>
        <v>#N/A</v>
      </c>
    </row>
    <row r="119" spans="1:21" x14ac:dyDescent="0.25">
      <c r="A119" s="561" t="s">
        <v>56</v>
      </c>
      <c r="B119" s="561" t="s">
        <v>2587</v>
      </c>
      <c r="C119" s="587" t="s">
        <v>2391</v>
      </c>
      <c r="D119" s="587" t="s">
        <v>2289</v>
      </c>
      <c r="E119" s="587">
        <v>2010608</v>
      </c>
      <c r="F119" s="120">
        <v>20106082</v>
      </c>
      <c r="G119" s="120">
        <v>1</v>
      </c>
      <c r="H119" s="120"/>
      <c r="I119" s="120" t="s">
        <v>2617</v>
      </c>
      <c r="J119" s="120" t="s">
        <v>2618</v>
      </c>
      <c r="K119" s="120">
        <f>E110*10</f>
        <v>20106040</v>
      </c>
      <c r="L119" s="120">
        <v>301</v>
      </c>
      <c r="M119" s="120">
        <v>8</v>
      </c>
      <c r="N119" s="120">
        <v>1</v>
      </c>
      <c r="O119" s="120" t="b">
        <v>0</v>
      </c>
      <c r="P119" s="120" t="b">
        <v>0</v>
      </c>
      <c r="Q119" s="120" t="b">
        <v>0</v>
      </c>
      <c r="R119" s="120" t="s">
        <v>2619</v>
      </c>
      <c r="S119" s="120" t="b">
        <v>1</v>
      </c>
      <c r="T119" s="584" t="s">
        <v>2294</v>
      </c>
      <c r="U119" s="579">
        <f>VLOOKUP(B119,示例!$P:$Q,2,0)</f>
        <v>1027</v>
      </c>
    </row>
    <row r="120" spans="1:21" x14ac:dyDescent="0.25">
      <c r="A120" s="561" t="s">
        <v>56</v>
      </c>
      <c r="C120" s="587" t="s">
        <v>2496</v>
      </c>
      <c r="D120" s="587" t="s">
        <v>2289</v>
      </c>
      <c r="E120" s="587">
        <v>2010608</v>
      </c>
      <c r="F120" s="120">
        <v>20106083</v>
      </c>
      <c r="G120" s="120">
        <v>2</v>
      </c>
      <c r="H120" s="120"/>
      <c r="I120" s="120" t="s">
        <v>2620</v>
      </c>
      <c r="J120" s="120" t="s">
        <v>2593</v>
      </c>
      <c r="K120" s="120"/>
      <c r="L120" s="120"/>
      <c r="M120" s="120">
        <v>-1</v>
      </c>
      <c r="N120" s="120">
        <v>1</v>
      </c>
      <c r="O120" s="120" t="b">
        <v>0</v>
      </c>
      <c r="P120" s="120" t="b">
        <v>0</v>
      </c>
      <c r="Q120" s="120" t="b">
        <v>0</v>
      </c>
      <c r="R120" s="120" t="str">
        <f>E106&amp;",6,"&amp;F119</f>
        <v>2010601,6,20106082</v>
      </c>
      <c r="S120" s="120" t="b">
        <v>1</v>
      </c>
      <c r="T120" s="584" t="s">
        <v>2294</v>
      </c>
      <c r="U120" s="579" t="e">
        <f>VLOOKUP(B120,示例!$P:$Q,2,0)</f>
        <v>#N/A</v>
      </c>
    </row>
    <row r="121" spans="1:21" x14ac:dyDescent="0.25">
      <c r="A121" s="573" t="s">
        <v>56</v>
      </c>
      <c r="B121" s="573" t="s">
        <v>1571</v>
      </c>
      <c r="C121" s="65" t="s">
        <v>2377</v>
      </c>
      <c r="D121" s="65" t="s">
        <v>2289</v>
      </c>
      <c r="E121" s="573">
        <v>2010609</v>
      </c>
      <c r="F121" s="65">
        <v>20106090</v>
      </c>
      <c r="G121" s="573">
        <v>1</v>
      </c>
      <c r="H121" s="573" t="s">
        <v>2345</v>
      </c>
      <c r="I121" s="65" t="s">
        <v>2621</v>
      </c>
      <c r="J121" s="573" t="s">
        <v>2622</v>
      </c>
      <c r="K121" s="573"/>
      <c r="L121" s="573"/>
      <c r="M121" s="573">
        <v>-1</v>
      </c>
      <c r="N121" s="573">
        <v>1</v>
      </c>
      <c r="O121" s="573" t="b">
        <v>0</v>
      </c>
      <c r="P121" s="573" t="b">
        <v>0</v>
      </c>
      <c r="Q121" s="573" t="b">
        <v>0</v>
      </c>
      <c r="R121" s="573" t="str">
        <f>IF(J121="进入战斗后,武力属性增加2点","武力,2","")&amp;IF(J121="进入战斗后,内息属性增加2点","内息,2","")&amp;IF(J121="进入战斗后,身法属性增加2点","身法,2","")&amp;IF(J121="进入战斗后,筋骨属性增加2点","筋骨,2","")</f>
        <v/>
      </c>
      <c r="S121" s="573" t="b">
        <v>1</v>
      </c>
      <c r="T121" s="584" t="s">
        <v>2294</v>
      </c>
      <c r="U121" s="579" t="str">
        <f>VLOOKUP(B121,示例!$P:$Q,2,0)</f>
        <v>WuJi</v>
      </c>
    </row>
    <row r="122" spans="1:21" x14ac:dyDescent="0.25">
      <c r="A122" s="561" t="s">
        <v>56</v>
      </c>
      <c r="B122" s="561" t="s">
        <v>1150</v>
      </c>
      <c r="C122" s="587" t="s">
        <v>2599</v>
      </c>
      <c r="D122" s="587" t="s">
        <v>2289</v>
      </c>
      <c r="E122" s="587">
        <v>2010610</v>
      </c>
      <c r="F122" s="120">
        <v>20106100</v>
      </c>
      <c r="G122" s="120">
        <v>6</v>
      </c>
      <c r="H122" s="120" t="s">
        <v>2437</v>
      </c>
      <c r="I122" s="120" t="s">
        <v>2623</v>
      </c>
      <c r="J122" s="120" t="s">
        <v>2624</v>
      </c>
      <c r="K122" s="120"/>
      <c r="L122" s="120"/>
      <c r="M122" s="120">
        <v>-1</v>
      </c>
      <c r="N122" s="120">
        <v>1</v>
      </c>
      <c r="O122" s="120" t="b">
        <v>0</v>
      </c>
      <c r="P122" s="120" t="b">
        <v>0</v>
      </c>
      <c r="Q122" s="120" t="b">
        <v>0</v>
      </c>
      <c r="R122" s="429" t="s">
        <v>2625</v>
      </c>
      <c r="S122" s="120" t="b">
        <v>1</v>
      </c>
      <c r="T122" s="584" t="s">
        <v>2294</v>
      </c>
      <c r="U122" s="579">
        <f>VLOOKUP(B122,示例!$P:$Q,2,0)</f>
        <v>1009</v>
      </c>
    </row>
    <row r="123" spans="1:21" x14ac:dyDescent="0.25">
      <c r="A123" s="561" t="s">
        <v>56</v>
      </c>
      <c r="B123" s="561" t="s">
        <v>56</v>
      </c>
      <c r="C123" s="561" t="s">
        <v>2613</v>
      </c>
      <c r="D123" s="587">
        <v>0</v>
      </c>
      <c r="E123" s="587">
        <v>2010611</v>
      </c>
      <c r="F123" s="120">
        <v>20106110</v>
      </c>
      <c r="G123" s="120">
        <v>1</v>
      </c>
      <c r="H123" s="120" t="s">
        <v>2572</v>
      </c>
      <c r="I123" s="120" t="s">
        <v>2626</v>
      </c>
      <c r="J123" s="120" t="s">
        <v>2627</v>
      </c>
      <c r="K123" s="120"/>
      <c r="L123" s="120"/>
      <c r="M123" s="120">
        <v>-1</v>
      </c>
      <c r="N123" s="120">
        <v>1</v>
      </c>
      <c r="O123" s="120" t="b">
        <v>0</v>
      </c>
      <c r="P123" s="120" t="b">
        <v>0</v>
      </c>
      <c r="Q123" s="120" t="b">
        <v>0</v>
      </c>
      <c r="R123" s="429" t="s">
        <v>2628</v>
      </c>
      <c r="S123" s="120" t="b">
        <v>1</v>
      </c>
      <c r="T123" s="584" t="s">
        <v>2294</v>
      </c>
      <c r="U123" s="579">
        <f>VLOOKUP(B123,示例!$P:$Q,2,0)</f>
        <v>1025</v>
      </c>
    </row>
    <row r="124" spans="1:21" x14ac:dyDescent="0.25">
      <c r="A124" s="561" t="s">
        <v>66</v>
      </c>
      <c r="B124" s="561" t="s">
        <v>66</v>
      </c>
      <c r="C124" s="587" t="s">
        <v>66</v>
      </c>
      <c r="D124" s="587" t="s">
        <v>2289</v>
      </c>
      <c r="E124" s="587">
        <v>2010701</v>
      </c>
      <c r="F124" s="187">
        <v>20107010</v>
      </c>
      <c r="G124" s="187">
        <v>0</v>
      </c>
      <c r="H124" s="187" t="s">
        <v>2629</v>
      </c>
      <c r="I124" s="187" t="s">
        <v>2630</v>
      </c>
      <c r="J124" s="593" t="s">
        <v>2631</v>
      </c>
      <c r="K124" s="187"/>
      <c r="L124" s="187"/>
      <c r="M124" s="187">
        <v>10</v>
      </c>
      <c r="N124" s="187">
        <v>1</v>
      </c>
      <c r="O124" s="187" t="b">
        <v>0</v>
      </c>
      <c r="P124" s="187" t="b">
        <v>0</v>
      </c>
      <c r="Q124" s="187" t="b">
        <v>0</v>
      </c>
      <c r="R124" s="596" t="s">
        <v>2632</v>
      </c>
      <c r="S124" s="187" t="b">
        <v>0</v>
      </c>
      <c r="T124" s="584" t="s">
        <v>2294</v>
      </c>
      <c r="U124" s="579">
        <f>VLOOKUP(B124,示例!$P:$Q,2,0)</f>
        <v>1030</v>
      </c>
    </row>
    <row r="125" spans="1:21" x14ac:dyDescent="0.25">
      <c r="A125" s="561" t="s">
        <v>66</v>
      </c>
      <c r="B125" s="561" t="s">
        <v>2474</v>
      </c>
      <c r="C125" s="587"/>
      <c r="D125" s="587" t="s">
        <v>2289</v>
      </c>
      <c r="E125" s="587">
        <v>2010702</v>
      </c>
      <c r="F125" s="187">
        <v>20107020</v>
      </c>
      <c r="G125" s="187">
        <v>1</v>
      </c>
      <c r="H125" s="187" t="s">
        <v>2475</v>
      </c>
      <c r="I125" s="187" t="s">
        <v>2633</v>
      </c>
      <c r="J125" s="187" t="s">
        <v>2634</v>
      </c>
      <c r="K125" s="187"/>
      <c r="L125" s="187"/>
      <c r="M125" s="187">
        <v>-1</v>
      </c>
      <c r="N125" s="187">
        <v>1</v>
      </c>
      <c r="O125" s="187" t="b">
        <v>0</v>
      </c>
      <c r="P125" s="187" t="b">
        <v>0</v>
      </c>
      <c r="Q125" s="187" t="b">
        <v>0</v>
      </c>
      <c r="R125" s="596" t="s">
        <v>2352</v>
      </c>
      <c r="S125" s="187" t="b">
        <v>1</v>
      </c>
      <c r="T125" s="584" t="s">
        <v>2294</v>
      </c>
      <c r="U125" s="579">
        <f>VLOOKUP(B125,示例!$P:$Q,2,0)</f>
        <v>1013</v>
      </c>
    </row>
    <row r="126" spans="1:21" x14ac:dyDescent="0.25">
      <c r="A126" s="561" t="s">
        <v>66</v>
      </c>
      <c r="B126" s="561" t="s">
        <v>66</v>
      </c>
      <c r="C126" s="587" t="s">
        <v>66</v>
      </c>
      <c r="D126" s="587" t="s">
        <v>2289</v>
      </c>
      <c r="E126" s="587">
        <v>2010704</v>
      </c>
      <c r="F126" s="187">
        <v>20107040</v>
      </c>
      <c r="G126" s="187">
        <v>2</v>
      </c>
      <c r="H126" s="187" t="s">
        <v>2629</v>
      </c>
      <c r="I126" s="187" t="s">
        <v>2635</v>
      </c>
      <c r="J126" s="187" t="s">
        <v>2636</v>
      </c>
      <c r="K126" s="187"/>
      <c r="L126" s="187"/>
      <c r="M126" s="187">
        <v>-1</v>
      </c>
      <c r="N126" s="187">
        <v>1</v>
      </c>
      <c r="O126" s="187" t="b">
        <v>0</v>
      </c>
      <c r="P126" s="187" t="b">
        <v>0</v>
      </c>
      <c r="Q126" s="187" t="b">
        <v>0</v>
      </c>
      <c r="R126" s="596" t="s">
        <v>2637</v>
      </c>
      <c r="S126" s="187" t="b">
        <v>1</v>
      </c>
      <c r="T126" s="584" t="s">
        <v>2294</v>
      </c>
      <c r="U126" s="579">
        <f>VLOOKUP(B126,示例!$P:$Q,2,0)</f>
        <v>1030</v>
      </c>
    </row>
    <row r="127" spans="1:21" x14ac:dyDescent="0.25">
      <c r="A127" s="561" t="s">
        <v>66</v>
      </c>
      <c r="B127" s="561" t="s">
        <v>2638</v>
      </c>
      <c r="C127" s="587" t="s">
        <v>2595</v>
      </c>
      <c r="D127" s="587" t="s">
        <v>2289</v>
      </c>
      <c r="E127" s="587">
        <v>2010705</v>
      </c>
      <c r="F127" s="187">
        <v>20107050</v>
      </c>
      <c r="G127" s="187">
        <v>1</v>
      </c>
      <c r="H127" s="187" t="s">
        <v>2639</v>
      </c>
      <c r="I127" s="187" t="s">
        <v>2640</v>
      </c>
      <c r="J127" s="187" t="s">
        <v>2641</v>
      </c>
      <c r="K127" s="187"/>
      <c r="L127" s="187"/>
      <c r="M127" s="187">
        <v>-1</v>
      </c>
      <c r="N127" s="187">
        <v>1</v>
      </c>
      <c r="O127" s="187" t="b">
        <v>0</v>
      </c>
      <c r="P127" s="187" t="b">
        <v>0</v>
      </c>
      <c r="Q127" s="187" t="b">
        <v>0</v>
      </c>
      <c r="R127" s="187" t="s">
        <v>2523</v>
      </c>
      <c r="S127" s="187" t="b">
        <v>1</v>
      </c>
      <c r="T127" s="584" t="s">
        <v>2294</v>
      </c>
      <c r="U127" s="579">
        <f>VLOOKUP(B127,示例!$P:$Q,2,0)</f>
        <v>1031</v>
      </c>
    </row>
    <row r="128" spans="1:21" x14ac:dyDescent="0.25">
      <c r="A128" s="561" t="s">
        <v>66</v>
      </c>
      <c r="B128" s="561" t="s">
        <v>66</v>
      </c>
      <c r="C128" s="587" t="s">
        <v>2595</v>
      </c>
      <c r="D128" s="587" t="s">
        <v>2289</v>
      </c>
      <c r="E128" s="587">
        <v>2010707</v>
      </c>
      <c r="F128" s="187">
        <v>20107070</v>
      </c>
      <c r="G128" s="187">
        <v>1</v>
      </c>
      <c r="H128" s="187" t="s">
        <v>2629</v>
      </c>
      <c r="I128" s="187" t="s">
        <v>2642</v>
      </c>
      <c r="J128" s="187" t="s">
        <v>2636</v>
      </c>
      <c r="K128" s="187"/>
      <c r="L128" s="187"/>
      <c r="M128" s="187">
        <v>-1</v>
      </c>
      <c r="N128" s="187">
        <v>1</v>
      </c>
      <c r="O128" s="187" t="b">
        <v>0</v>
      </c>
      <c r="P128" s="187" t="b">
        <v>0</v>
      </c>
      <c r="Q128" s="187" t="b">
        <v>0</v>
      </c>
      <c r="R128" s="596" t="s">
        <v>2643</v>
      </c>
      <c r="S128" s="187" t="b">
        <v>1</v>
      </c>
      <c r="T128" s="584" t="s">
        <v>2294</v>
      </c>
      <c r="U128" s="579">
        <f>VLOOKUP(B128,示例!$P:$Q,2,0)</f>
        <v>1030</v>
      </c>
    </row>
    <row r="129" spans="1:21" x14ac:dyDescent="0.25">
      <c r="A129" s="561" t="s">
        <v>66</v>
      </c>
      <c r="B129" s="561" t="s">
        <v>1150</v>
      </c>
      <c r="C129" s="587" t="s">
        <v>2595</v>
      </c>
      <c r="D129" s="587" t="s">
        <v>2289</v>
      </c>
      <c r="E129" s="587">
        <v>2010708</v>
      </c>
      <c r="F129" s="187">
        <v>20107080</v>
      </c>
      <c r="G129" s="187">
        <v>6</v>
      </c>
      <c r="H129" s="187" t="s">
        <v>2437</v>
      </c>
      <c r="I129" s="241" t="s">
        <v>2644</v>
      </c>
      <c r="J129" s="187" t="s">
        <v>2645</v>
      </c>
      <c r="K129" s="187"/>
      <c r="L129" s="187"/>
      <c r="M129" s="187">
        <v>-1</v>
      </c>
      <c r="N129" s="187">
        <v>1</v>
      </c>
      <c r="O129" s="187" t="b">
        <v>0</v>
      </c>
      <c r="P129" s="187" t="b">
        <v>0</v>
      </c>
      <c r="Q129" s="187" t="b">
        <v>0</v>
      </c>
      <c r="R129" s="596" t="s">
        <v>2646</v>
      </c>
      <c r="S129" s="187" t="b">
        <v>0</v>
      </c>
      <c r="T129" s="584" t="s">
        <v>2294</v>
      </c>
      <c r="U129" s="579">
        <f>VLOOKUP(B129,示例!$P:$Q,2,0)</f>
        <v>1009</v>
      </c>
    </row>
    <row r="130" spans="1:21" x14ac:dyDescent="0.25">
      <c r="A130" s="561" t="s">
        <v>66</v>
      </c>
      <c r="B130" s="561" t="s">
        <v>66</v>
      </c>
      <c r="C130" s="587" t="s">
        <v>2595</v>
      </c>
      <c r="D130" s="587" t="s">
        <v>2289</v>
      </c>
      <c r="E130" s="587">
        <v>2010703</v>
      </c>
      <c r="F130" s="187">
        <v>20107030</v>
      </c>
      <c r="G130" s="187">
        <v>1</v>
      </c>
      <c r="H130" s="187" t="s">
        <v>2629</v>
      </c>
      <c r="I130" s="241" t="s">
        <v>2647</v>
      </c>
      <c r="J130" s="187" t="s">
        <v>2648</v>
      </c>
      <c r="K130" s="187"/>
      <c r="L130" s="187"/>
      <c r="M130" s="187">
        <v>-1</v>
      </c>
      <c r="N130" s="187">
        <v>1</v>
      </c>
      <c r="O130" s="187" t="b">
        <v>0</v>
      </c>
      <c r="P130" s="187" t="b">
        <v>0</v>
      </c>
      <c r="Q130" s="187" t="b">
        <v>0</v>
      </c>
      <c r="R130" s="596"/>
      <c r="S130" s="187" t="b">
        <v>1</v>
      </c>
      <c r="T130" s="584" t="s">
        <v>2294</v>
      </c>
      <c r="U130" s="579">
        <f>VLOOKUP(B130,示例!$P:$Q,2,0)</f>
        <v>1030</v>
      </c>
    </row>
    <row r="131" spans="1:21" x14ac:dyDescent="0.25">
      <c r="A131" s="573" t="s">
        <v>66</v>
      </c>
      <c r="B131" s="573" t="s">
        <v>1571</v>
      </c>
      <c r="C131" s="65" t="s">
        <v>2377</v>
      </c>
      <c r="D131" s="65" t="s">
        <v>2289</v>
      </c>
      <c r="E131" s="573">
        <v>2010709</v>
      </c>
      <c r="F131" s="65">
        <v>20107090</v>
      </c>
      <c r="G131" s="573">
        <v>1</v>
      </c>
      <c r="H131" s="573" t="s">
        <v>2345</v>
      </c>
      <c r="I131" s="65" t="s">
        <v>2649</v>
      </c>
      <c r="J131" s="573" t="s">
        <v>2622</v>
      </c>
      <c r="K131" s="573"/>
      <c r="L131" s="573"/>
      <c r="M131" s="573">
        <v>-1</v>
      </c>
      <c r="N131" s="573">
        <v>1</v>
      </c>
      <c r="O131" s="573" t="b">
        <v>0</v>
      </c>
      <c r="P131" s="573" t="b">
        <v>0</v>
      </c>
      <c r="Q131" s="573" t="b">
        <v>0</v>
      </c>
      <c r="R131" s="573" t="str">
        <f>IF(J131="进入战斗后,武力属性增加2点","武力,2","")&amp;IF(J131="进入战斗后,内息属性增加2点","内息,2","")&amp;IF(J131="进入战斗后,身法属性增加2点","身法,2","")&amp;IF(J131="进入战斗后,筋骨属性增加2点","筋骨,2","")</f>
        <v/>
      </c>
      <c r="S131" s="573" t="b">
        <v>1</v>
      </c>
      <c r="T131" s="584" t="s">
        <v>2294</v>
      </c>
      <c r="U131" s="579" t="str">
        <f>VLOOKUP(B131,示例!$P:$Q,2,0)</f>
        <v>WuJi</v>
      </c>
    </row>
    <row r="132" spans="1:21" x14ac:dyDescent="0.25">
      <c r="A132" s="561" t="s">
        <v>66</v>
      </c>
      <c r="B132" s="561" t="s">
        <v>1150</v>
      </c>
      <c r="C132" s="587" t="s">
        <v>2595</v>
      </c>
      <c r="D132" s="587" t="s">
        <v>2289</v>
      </c>
      <c r="E132" s="587">
        <v>2010710</v>
      </c>
      <c r="F132" s="187">
        <v>20107100</v>
      </c>
      <c r="G132" s="187">
        <v>6</v>
      </c>
      <c r="H132" s="187" t="s">
        <v>2437</v>
      </c>
      <c r="I132" s="241" t="s">
        <v>2650</v>
      </c>
      <c r="J132" s="187" t="s">
        <v>2651</v>
      </c>
      <c r="K132" s="187"/>
      <c r="L132" s="187"/>
      <c r="M132" s="187">
        <v>-1</v>
      </c>
      <c r="N132" s="187">
        <v>1</v>
      </c>
      <c r="O132" s="187" t="b">
        <v>0</v>
      </c>
      <c r="P132" s="187" t="b">
        <v>0</v>
      </c>
      <c r="Q132" s="187" t="b">
        <v>0</v>
      </c>
      <c r="R132" s="604" t="s">
        <v>2652</v>
      </c>
      <c r="S132" s="187" t="b">
        <v>0</v>
      </c>
      <c r="T132" s="584" t="s">
        <v>2294</v>
      </c>
      <c r="U132" s="579">
        <f>VLOOKUP(B132,示例!$P:$Q,2,0)</f>
        <v>1009</v>
      </c>
    </row>
    <row r="133" spans="1:21" x14ac:dyDescent="0.25">
      <c r="A133" s="561" t="s">
        <v>66</v>
      </c>
      <c r="B133" s="561" t="s">
        <v>66</v>
      </c>
      <c r="C133" s="587" t="s">
        <v>66</v>
      </c>
      <c r="D133" s="587">
        <v>0</v>
      </c>
      <c r="E133" s="587">
        <v>2010711</v>
      </c>
      <c r="F133" s="187">
        <v>20107110</v>
      </c>
      <c r="G133" s="187">
        <v>1</v>
      </c>
      <c r="H133" s="187" t="s">
        <v>2629</v>
      </c>
      <c r="I133" s="187" t="s">
        <v>2653</v>
      </c>
      <c r="J133" s="187" t="s">
        <v>2631</v>
      </c>
      <c r="K133" s="187"/>
      <c r="L133" s="187"/>
      <c r="M133" s="187">
        <v>-1</v>
      </c>
      <c r="N133" s="187">
        <v>1</v>
      </c>
      <c r="O133" s="187" t="b">
        <v>0</v>
      </c>
      <c r="P133" s="187" t="b">
        <v>0</v>
      </c>
      <c r="Q133" s="187" t="b">
        <v>0</v>
      </c>
      <c r="R133" s="604" t="s">
        <v>2654</v>
      </c>
      <c r="S133" s="187" t="b">
        <v>1</v>
      </c>
      <c r="T133" s="584" t="s">
        <v>2294</v>
      </c>
      <c r="U133" s="579">
        <f>VLOOKUP(B133,示例!$P:$Q,2,0)</f>
        <v>1030</v>
      </c>
    </row>
    <row r="134" spans="1:21" x14ac:dyDescent="0.25">
      <c r="A134" s="561" t="s">
        <v>74</v>
      </c>
      <c r="B134" s="561" t="s">
        <v>74</v>
      </c>
      <c r="C134" s="561" t="s">
        <v>74</v>
      </c>
      <c r="D134" s="561" t="s">
        <v>2289</v>
      </c>
      <c r="E134" s="587">
        <v>2010801</v>
      </c>
      <c r="F134" s="324">
        <v>20108010</v>
      </c>
      <c r="G134" s="324">
        <v>0</v>
      </c>
      <c r="H134" s="324" t="s">
        <v>2655</v>
      </c>
      <c r="I134" s="324" t="s">
        <v>2656</v>
      </c>
      <c r="J134" s="324" t="s">
        <v>2657</v>
      </c>
      <c r="K134" s="324"/>
      <c r="L134" s="324"/>
      <c r="M134" s="324">
        <v>-1</v>
      </c>
      <c r="N134" s="324">
        <v>1</v>
      </c>
      <c r="O134" s="324" t="b">
        <v>0</v>
      </c>
      <c r="P134" s="324" t="b">
        <v>0</v>
      </c>
      <c r="Q134" s="324" t="b">
        <v>0</v>
      </c>
      <c r="R134" s="324"/>
      <c r="S134" s="324" t="b">
        <v>1</v>
      </c>
      <c r="T134" s="584" t="s">
        <v>2294</v>
      </c>
      <c r="U134" s="579">
        <f>VLOOKUP(B134,示例!$P:$Q,2,0)</f>
        <v>1032</v>
      </c>
    </row>
    <row r="135" spans="1:21" x14ac:dyDescent="0.25">
      <c r="A135" s="561" t="s">
        <v>74</v>
      </c>
      <c r="B135" s="561" t="s">
        <v>1231</v>
      </c>
      <c r="C135" s="561" t="s">
        <v>74</v>
      </c>
      <c r="D135" s="561" t="s">
        <v>2289</v>
      </c>
      <c r="E135" s="587">
        <v>2010802</v>
      </c>
      <c r="F135" s="324">
        <v>20108020</v>
      </c>
      <c r="G135" s="324">
        <v>1</v>
      </c>
      <c r="H135" s="324" t="s">
        <v>2560</v>
      </c>
      <c r="I135" s="324" t="s">
        <v>2658</v>
      </c>
      <c r="J135" s="324" t="s">
        <v>2659</v>
      </c>
      <c r="K135" s="324"/>
      <c r="L135" s="324"/>
      <c r="M135" s="324">
        <v>-1</v>
      </c>
      <c r="N135" s="324">
        <v>1</v>
      </c>
      <c r="O135" s="324" t="b">
        <v>0</v>
      </c>
      <c r="P135" s="324" t="b">
        <v>0</v>
      </c>
      <c r="Q135" s="324" t="b">
        <v>0</v>
      </c>
      <c r="R135" s="324" t="s">
        <v>2660</v>
      </c>
      <c r="S135" s="324" t="b">
        <v>1</v>
      </c>
      <c r="T135" s="584" t="s">
        <v>2294</v>
      </c>
      <c r="U135" s="579">
        <f>VLOOKUP(B135,示例!$P:$Q,2,0)</f>
        <v>1033</v>
      </c>
    </row>
    <row r="136" spans="1:21" x14ac:dyDescent="0.25">
      <c r="A136" s="561" t="s">
        <v>74</v>
      </c>
      <c r="B136" s="561" t="s">
        <v>2661</v>
      </c>
      <c r="C136" s="561" t="s">
        <v>74</v>
      </c>
      <c r="D136" s="561" t="s">
        <v>2289</v>
      </c>
      <c r="E136" s="587">
        <v>2010803</v>
      </c>
      <c r="F136" s="324">
        <v>20108030</v>
      </c>
      <c r="G136" s="324">
        <v>1</v>
      </c>
      <c r="H136" s="324" t="s">
        <v>2662</v>
      </c>
      <c r="I136" s="324" t="s">
        <v>2663</v>
      </c>
      <c r="J136" s="324" t="s">
        <v>2664</v>
      </c>
      <c r="K136" s="324"/>
      <c r="L136" s="324"/>
      <c r="M136" s="324">
        <v>-1</v>
      </c>
      <c r="N136" s="324">
        <v>1</v>
      </c>
      <c r="O136" s="324" t="b">
        <v>0</v>
      </c>
      <c r="P136" s="324" t="b">
        <v>0</v>
      </c>
      <c r="Q136" s="324" t="b">
        <v>0</v>
      </c>
      <c r="R136" s="324" t="s">
        <v>2665</v>
      </c>
      <c r="S136" s="324" t="b">
        <v>1</v>
      </c>
      <c r="T136" s="584" t="s">
        <v>2294</v>
      </c>
      <c r="U136" s="579">
        <f>VLOOKUP(B136,示例!$P:$Q,2,0)</f>
        <v>1034</v>
      </c>
    </row>
    <row r="137" spans="1:21" x14ac:dyDescent="0.25">
      <c r="A137" s="561" t="s">
        <v>74</v>
      </c>
      <c r="B137" s="561" t="s">
        <v>2666</v>
      </c>
      <c r="C137" s="561" t="s">
        <v>74</v>
      </c>
      <c r="D137" s="561" t="s">
        <v>2401</v>
      </c>
      <c r="E137" s="587">
        <v>2010805</v>
      </c>
      <c r="F137" s="324">
        <v>20108050</v>
      </c>
      <c r="G137" s="324">
        <v>1</v>
      </c>
      <c r="H137" s="324" t="s">
        <v>2667</v>
      </c>
      <c r="I137" s="324" t="s">
        <v>2668</v>
      </c>
      <c r="J137" s="324" t="s">
        <v>2669</v>
      </c>
      <c r="K137" s="324"/>
      <c r="L137" s="324"/>
      <c r="M137" s="324">
        <v>-1</v>
      </c>
      <c r="N137" s="324">
        <v>1</v>
      </c>
      <c r="O137" s="324" t="b">
        <v>0</v>
      </c>
      <c r="P137" s="324" t="b">
        <v>0</v>
      </c>
      <c r="Q137" s="324" t="b">
        <v>0</v>
      </c>
      <c r="R137" s="324" t="s">
        <v>2523</v>
      </c>
      <c r="S137" s="324" t="b">
        <v>1</v>
      </c>
      <c r="T137" s="584" t="s">
        <v>2294</v>
      </c>
      <c r="U137" s="579">
        <f>VLOOKUP(B137,示例!$P:$Q,2,0)</f>
        <v>1035</v>
      </c>
    </row>
    <row r="138" spans="1:21" x14ac:dyDescent="0.25">
      <c r="A138" s="561" t="s">
        <v>74</v>
      </c>
      <c r="B138" s="561" t="s">
        <v>1150</v>
      </c>
      <c r="C138" s="561" t="s">
        <v>74</v>
      </c>
      <c r="D138" s="561" t="s">
        <v>2289</v>
      </c>
      <c r="E138" s="587">
        <v>2010806</v>
      </c>
      <c r="F138" s="324">
        <v>20108060</v>
      </c>
      <c r="G138" s="324">
        <v>6</v>
      </c>
      <c r="H138" s="324" t="s">
        <v>2437</v>
      </c>
      <c r="I138" s="282" t="s">
        <v>2670</v>
      </c>
      <c r="J138" s="324" t="s">
        <v>2671</v>
      </c>
      <c r="K138" s="324"/>
      <c r="L138" s="324"/>
      <c r="M138" s="324">
        <v>-1</v>
      </c>
      <c r="N138" s="324">
        <v>1</v>
      </c>
      <c r="O138" s="324" t="b">
        <v>0</v>
      </c>
      <c r="P138" s="324" t="b">
        <v>0</v>
      </c>
      <c r="Q138" s="324" t="b">
        <v>0</v>
      </c>
      <c r="R138" s="324" t="s">
        <v>2672</v>
      </c>
      <c r="S138" s="324" t="b">
        <v>1</v>
      </c>
      <c r="T138" s="584" t="s">
        <v>2294</v>
      </c>
      <c r="U138" s="579">
        <f>VLOOKUP(B138,示例!$P:$Q,2,0)</f>
        <v>1009</v>
      </c>
    </row>
    <row r="139" spans="1:21" x14ac:dyDescent="0.25">
      <c r="A139" s="561" t="s">
        <v>74</v>
      </c>
      <c r="B139" s="561" t="s">
        <v>1649</v>
      </c>
      <c r="C139" s="561" t="s">
        <v>74</v>
      </c>
      <c r="D139" s="561" t="s">
        <v>2289</v>
      </c>
      <c r="E139" s="587">
        <v>2010808</v>
      </c>
      <c r="F139" s="324">
        <v>20108080</v>
      </c>
      <c r="G139" s="324">
        <v>4</v>
      </c>
      <c r="H139" s="324" t="s">
        <v>2556</v>
      </c>
      <c r="I139" s="282" t="s">
        <v>2673</v>
      </c>
      <c r="J139" s="324" t="s">
        <v>2674</v>
      </c>
      <c r="K139" s="324"/>
      <c r="L139" s="324"/>
      <c r="M139" s="324">
        <v>5</v>
      </c>
      <c r="N139" s="324">
        <v>1</v>
      </c>
      <c r="O139" s="324" t="b">
        <v>0</v>
      </c>
      <c r="P139" s="324" t="b">
        <v>0</v>
      </c>
      <c r="Q139" s="324" t="b">
        <v>0</v>
      </c>
      <c r="R139" s="324">
        <v>1</v>
      </c>
      <c r="S139" s="324" t="b">
        <v>1</v>
      </c>
      <c r="T139" s="584" t="s">
        <v>2294</v>
      </c>
      <c r="U139" s="579" t="str">
        <f>VLOOKUP(B139,示例!$P:$Q,2,0)</f>
        <v>BaTi</v>
      </c>
    </row>
    <row r="140" spans="1:21" x14ac:dyDescent="0.25">
      <c r="A140" s="561" t="s">
        <v>74</v>
      </c>
      <c r="B140" s="561" t="s">
        <v>1649</v>
      </c>
      <c r="C140" s="561" t="s">
        <v>74</v>
      </c>
      <c r="D140" s="561" t="s">
        <v>2289</v>
      </c>
      <c r="E140" s="587">
        <v>2010808</v>
      </c>
      <c r="F140" s="324">
        <v>20108081</v>
      </c>
      <c r="G140" s="324">
        <v>1</v>
      </c>
      <c r="H140" s="324"/>
      <c r="I140" s="282" t="s">
        <v>2673</v>
      </c>
      <c r="J140" s="324" t="s">
        <v>2675</v>
      </c>
      <c r="K140" s="324"/>
      <c r="L140" s="324"/>
      <c r="M140" s="324">
        <v>5</v>
      </c>
      <c r="N140" s="324">
        <v>1</v>
      </c>
      <c r="O140" s="324" t="b">
        <v>0</v>
      </c>
      <c r="P140" s="324" t="b">
        <v>0</v>
      </c>
      <c r="Q140" s="324" t="b">
        <v>0</v>
      </c>
      <c r="R140" s="324" t="s">
        <v>2676</v>
      </c>
      <c r="S140" s="324" t="b">
        <v>1</v>
      </c>
      <c r="T140" s="584" t="s">
        <v>2294</v>
      </c>
      <c r="U140" s="579" t="str">
        <f>VLOOKUP(B140,示例!$P:$Q,2,0)</f>
        <v>BaTi</v>
      </c>
    </row>
    <row r="141" spans="1:21" x14ac:dyDescent="0.25">
      <c r="A141" s="561" t="s">
        <v>74</v>
      </c>
      <c r="B141" s="561" t="s">
        <v>74</v>
      </c>
      <c r="C141" s="561" t="s">
        <v>74</v>
      </c>
      <c r="D141" s="561" t="s">
        <v>2289</v>
      </c>
      <c r="E141" s="587">
        <v>2010804</v>
      </c>
      <c r="F141" s="324">
        <v>20108040</v>
      </c>
      <c r="G141" s="324">
        <v>1</v>
      </c>
      <c r="H141" s="324"/>
      <c r="I141" s="256" t="s">
        <v>2677</v>
      </c>
      <c r="J141" s="324" t="s">
        <v>2678</v>
      </c>
      <c r="K141" s="324"/>
      <c r="L141" s="324"/>
      <c r="M141" s="324">
        <v>-1</v>
      </c>
      <c r="N141" s="324">
        <v>1</v>
      </c>
      <c r="O141" s="324" t="b">
        <v>0</v>
      </c>
      <c r="P141" s="324" t="b">
        <v>0</v>
      </c>
      <c r="Q141" s="324" t="b">
        <v>0</v>
      </c>
      <c r="R141" s="324"/>
      <c r="S141" s="324" t="b">
        <v>1</v>
      </c>
      <c r="T141" s="584" t="s">
        <v>2294</v>
      </c>
      <c r="U141" s="579">
        <f>VLOOKUP(B141,示例!$P:$Q,2,0)</f>
        <v>1032</v>
      </c>
    </row>
    <row r="142" spans="1:21" x14ac:dyDescent="0.25">
      <c r="A142" s="561" t="s">
        <v>74</v>
      </c>
      <c r="B142" s="561" t="s">
        <v>74</v>
      </c>
      <c r="C142" s="561" t="s">
        <v>74</v>
      </c>
      <c r="D142" s="561" t="s">
        <v>2289</v>
      </c>
      <c r="E142" s="587">
        <v>2010804</v>
      </c>
      <c r="F142" s="324">
        <v>20108041</v>
      </c>
      <c r="G142" s="324">
        <v>6</v>
      </c>
      <c r="H142" s="324" t="s">
        <v>2655</v>
      </c>
      <c r="I142" s="256" t="s">
        <v>2677</v>
      </c>
      <c r="J142" s="324" t="s">
        <v>2678</v>
      </c>
      <c r="K142" s="324"/>
      <c r="L142" s="324"/>
      <c r="M142" s="324">
        <v>-1</v>
      </c>
      <c r="N142" s="324">
        <v>1</v>
      </c>
      <c r="O142" s="324" t="b">
        <v>0</v>
      </c>
      <c r="P142" s="324" t="b">
        <v>0</v>
      </c>
      <c r="Q142" s="324" t="b">
        <v>0</v>
      </c>
      <c r="R142" s="324" t="s">
        <v>2679</v>
      </c>
      <c r="S142" s="324" t="b">
        <v>0</v>
      </c>
      <c r="T142" s="584" t="s">
        <v>2294</v>
      </c>
      <c r="U142" s="579">
        <f>VLOOKUP(B142,示例!$P:$Q,2,0)</f>
        <v>1032</v>
      </c>
    </row>
    <row r="143" spans="1:21" x14ac:dyDescent="0.25">
      <c r="A143" s="561" t="s">
        <v>74</v>
      </c>
      <c r="B143" s="561" t="s">
        <v>74</v>
      </c>
      <c r="C143" s="561" t="s">
        <v>74</v>
      </c>
      <c r="D143" s="561" t="s">
        <v>2289</v>
      </c>
      <c r="E143" s="587">
        <v>2010807</v>
      </c>
      <c r="F143" s="324">
        <v>20108070</v>
      </c>
      <c r="G143" s="324">
        <v>1</v>
      </c>
      <c r="H143" s="324"/>
      <c r="I143" s="256" t="s">
        <v>2680</v>
      </c>
      <c r="J143" s="324" t="s">
        <v>2681</v>
      </c>
      <c r="K143" s="324"/>
      <c r="L143" s="324"/>
      <c r="M143" s="324">
        <v>-1</v>
      </c>
      <c r="N143" s="324">
        <v>1</v>
      </c>
      <c r="O143" s="324" t="b">
        <v>0</v>
      </c>
      <c r="P143" s="324" t="b">
        <v>0</v>
      </c>
      <c r="Q143" s="324" t="b">
        <v>0</v>
      </c>
      <c r="R143" s="324"/>
      <c r="S143" s="324" t="b">
        <v>1</v>
      </c>
      <c r="T143" s="584" t="s">
        <v>2294</v>
      </c>
      <c r="U143" s="579">
        <f>VLOOKUP(B143,示例!$P:$Q,2,0)</f>
        <v>1032</v>
      </c>
    </row>
    <row r="144" spans="1:21" x14ac:dyDescent="0.25">
      <c r="A144" s="561" t="s">
        <v>74</v>
      </c>
      <c r="B144" s="561" t="s">
        <v>74</v>
      </c>
      <c r="C144" s="561" t="s">
        <v>74</v>
      </c>
      <c r="D144" s="561" t="s">
        <v>2289</v>
      </c>
      <c r="E144" s="587">
        <v>2010807</v>
      </c>
      <c r="F144" s="324">
        <v>20108071</v>
      </c>
      <c r="G144" s="324">
        <v>6</v>
      </c>
      <c r="H144" s="324" t="s">
        <v>2655</v>
      </c>
      <c r="I144" s="256" t="s">
        <v>2680</v>
      </c>
      <c r="J144" s="324" t="s">
        <v>2681</v>
      </c>
      <c r="K144" s="324"/>
      <c r="L144" s="324"/>
      <c r="M144" s="324">
        <v>-1</v>
      </c>
      <c r="N144" s="324">
        <v>1</v>
      </c>
      <c r="O144" s="324" t="b">
        <v>0</v>
      </c>
      <c r="P144" s="324" t="b">
        <v>0</v>
      </c>
      <c r="Q144" s="324" t="b">
        <v>0</v>
      </c>
      <c r="R144" s="324" t="s">
        <v>2679</v>
      </c>
      <c r="S144" s="324" t="b">
        <v>0</v>
      </c>
      <c r="T144" s="584" t="s">
        <v>2294</v>
      </c>
      <c r="U144" s="579">
        <f>VLOOKUP(B144,示例!$P:$Q,2,0)</f>
        <v>1032</v>
      </c>
    </row>
    <row r="145" spans="1:21" x14ac:dyDescent="0.25">
      <c r="A145" s="573" t="s">
        <v>74</v>
      </c>
      <c r="B145" s="573" t="s">
        <v>1571</v>
      </c>
      <c r="C145" s="65" t="s">
        <v>2377</v>
      </c>
      <c r="D145" s="65" t="s">
        <v>2289</v>
      </c>
      <c r="E145" s="573">
        <v>2010809</v>
      </c>
      <c r="F145" s="65">
        <v>20108090</v>
      </c>
      <c r="G145" s="573">
        <v>1</v>
      </c>
      <c r="H145" s="573" t="s">
        <v>2345</v>
      </c>
      <c r="I145" s="65" t="s">
        <v>2682</v>
      </c>
      <c r="J145" s="573" t="s">
        <v>2622</v>
      </c>
      <c r="K145" s="573"/>
      <c r="L145" s="573"/>
      <c r="M145" s="573">
        <v>-1</v>
      </c>
      <c r="N145" s="573">
        <v>1</v>
      </c>
      <c r="O145" s="573" t="b">
        <v>0</v>
      </c>
      <c r="P145" s="573" t="b">
        <v>0</v>
      </c>
      <c r="Q145" s="573" t="b">
        <v>0</v>
      </c>
      <c r="R145" s="573" t="str">
        <f>IF(J145="进入战斗后,武力属性增加2点","武力,2","")&amp;IF(J145="进入战斗后,内息属性增加2点","内息,2","")&amp;IF(J145="进入战斗后,身法属性增加2点","身法,2","")&amp;IF(J145="进入战斗后,筋骨属性增加2点","筋骨,2","")</f>
        <v/>
      </c>
      <c r="S145" s="573" t="b">
        <v>1</v>
      </c>
      <c r="T145" s="584" t="s">
        <v>2294</v>
      </c>
      <c r="U145" s="579" t="str">
        <f>VLOOKUP(B145,示例!$P:$Q,2,0)</f>
        <v>WuJi</v>
      </c>
    </row>
    <row r="146" spans="1:21" x14ac:dyDescent="0.25">
      <c r="A146" s="561" t="s">
        <v>74</v>
      </c>
      <c r="B146" s="561" t="s">
        <v>1150</v>
      </c>
      <c r="C146" s="561" t="s">
        <v>74</v>
      </c>
      <c r="D146" s="561">
        <v>0</v>
      </c>
      <c r="E146" s="587">
        <v>2010810</v>
      </c>
      <c r="F146" s="324">
        <v>20108100</v>
      </c>
      <c r="G146" s="324">
        <v>6</v>
      </c>
      <c r="H146" s="324" t="s">
        <v>2437</v>
      </c>
      <c r="I146" s="282" t="s">
        <v>2683</v>
      </c>
      <c r="J146" s="602" t="s">
        <v>2684</v>
      </c>
      <c r="K146" s="324"/>
      <c r="L146" s="324"/>
      <c r="M146" s="324">
        <v>-1</v>
      </c>
      <c r="N146" s="324">
        <v>1</v>
      </c>
      <c r="O146" s="324" t="b">
        <v>0</v>
      </c>
      <c r="P146" s="324" t="b">
        <v>0</v>
      </c>
      <c r="Q146" s="324" t="b">
        <v>0</v>
      </c>
      <c r="R146" s="602" t="s">
        <v>2679</v>
      </c>
      <c r="S146" s="324" t="b">
        <v>1</v>
      </c>
      <c r="T146" s="584" t="s">
        <v>2294</v>
      </c>
      <c r="U146" s="579">
        <f>VLOOKUP(B146,示例!$P:$Q,2,0)</f>
        <v>1009</v>
      </c>
    </row>
    <row r="147" spans="1:21" x14ac:dyDescent="0.25">
      <c r="A147" s="561" t="s">
        <v>74</v>
      </c>
      <c r="B147" s="561" t="s">
        <v>2385</v>
      </c>
      <c r="C147" s="561" t="s">
        <v>74</v>
      </c>
      <c r="D147" s="561">
        <v>0</v>
      </c>
      <c r="E147" s="587">
        <v>2010811</v>
      </c>
      <c r="F147" s="324">
        <v>20108111</v>
      </c>
      <c r="G147" s="324">
        <v>1</v>
      </c>
      <c r="H147" s="324" t="s">
        <v>2386</v>
      </c>
      <c r="I147" s="282" t="s">
        <v>2685</v>
      </c>
      <c r="J147" s="602" t="s">
        <v>2686</v>
      </c>
      <c r="K147" s="324"/>
      <c r="L147" s="324"/>
      <c r="M147" s="324">
        <v>5</v>
      </c>
      <c r="N147" s="324">
        <v>1</v>
      </c>
      <c r="O147" s="324" t="b">
        <v>0</v>
      </c>
      <c r="P147" s="324" t="b">
        <v>0</v>
      </c>
      <c r="Q147" s="324" t="b">
        <v>0</v>
      </c>
      <c r="R147" s="602" t="s">
        <v>2687</v>
      </c>
      <c r="S147" s="324" t="b">
        <v>1</v>
      </c>
      <c r="T147" s="584" t="s">
        <v>2294</v>
      </c>
      <c r="U147" s="579">
        <f>VLOOKUP(B147,示例!$P:$Q,2,0)</f>
        <v>1002</v>
      </c>
    </row>
    <row r="148" spans="1:21" x14ac:dyDescent="0.25">
      <c r="A148" s="561" t="s">
        <v>83</v>
      </c>
      <c r="B148" s="14" t="s">
        <v>83</v>
      </c>
      <c r="C148" s="589" t="s">
        <v>213</v>
      </c>
      <c r="D148" s="589" t="s">
        <v>2289</v>
      </c>
      <c r="E148" s="589">
        <v>2010901</v>
      </c>
      <c r="F148" s="597">
        <v>20109010</v>
      </c>
      <c r="G148" s="597">
        <v>1</v>
      </c>
      <c r="H148" s="597" t="s">
        <v>2688</v>
      </c>
      <c r="I148" s="597" t="s">
        <v>2689</v>
      </c>
      <c r="J148" s="597" t="s">
        <v>2690</v>
      </c>
      <c r="K148" s="597"/>
      <c r="L148" s="597"/>
      <c r="M148" s="597">
        <v>5</v>
      </c>
      <c r="N148" s="597">
        <v>1</v>
      </c>
      <c r="O148" s="597" t="b">
        <v>0</v>
      </c>
      <c r="P148" s="597" t="b">
        <v>0</v>
      </c>
      <c r="Q148" s="597" t="b">
        <v>0</v>
      </c>
      <c r="R148" s="597" t="s">
        <v>2304</v>
      </c>
      <c r="S148" s="597" t="b">
        <v>1</v>
      </c>
      <c r="T148" s="584" t="s">
        <v>2294</v>
      </c>
      <c r="U148" s="579">
        <f>VLOOKUP(B148,示例!$P:$Q,2,0)</f>
        <v>1036</v>
      </c>
    </row>
    <row r="149" spans="1:21" x14ac:dyDescent="0.25">
      <c r="A149" s="561" t="s">
        <v>83</v>
      </c>
      <c r="B149" s="561" t="s">
        <v>2385</v>
      </c>
      <c r="C149" s="598" t="s">
        <v>1309</v>
      </c>
      <c r="D149" s="589" t="s">
        <v>2289</v>
      </c>
      <c r="E149" s="589">
        <v>2010901</v>
      </c>
      <c r="F149" s="597">
        <v>20109011</v>
      </c>
      <c r="G149" s="597">
        <v>1</v>
      </c>
      <c r="H149" s="597" t="s">
        <v>2386</v>
      </c>
      <c r="I149" s="597" t="s">
        <v>2689</v>
      </c>
      <c r="J149" s="597" t="s">
        <v>2691</v>
      </c>
      <c r="K149" s="597"/>
      <c r="L149" s="597"/>
      <c r="M149" s="597">
        <v>5</v>
      </c>
      <c r="N149" s="597">
        <v>1</v>
      </c>
      <c r="O149" s="597" t="b">
        <v>0</v>
      </c>
      <c r="P149" s="597" t="b">
        <v>0</v>
      </c>
      <c r="Q149" s="597" t="b">
        <v>0</v>
      </c>
      <c r="R149" s="597" t="s">
        <v>2692</v>
      </c>
      <c r="S149" s="597" t="b">
        <v>1</v>
      </c>
      <c r="T149" s="584" t="s">
        <v>2294</v>
      </c>
      <c r="U149" s="579">
        <f>VLOOKUP(B149,示例!$P:$Q,2,0)</f>
        <v>1002</v>
      </c>
    </row>
    <row r="150" spans="1:21" x14ac:dyDescent="0.25">
      <c r="A150" s="561" t="s">
        <v>83</v>
      </c>
      <c r="B150" s="573" t="s">
        <v>2400</v>
      </c>
      <c r="C150" s="598" t="s">
        <v>1309</v>
      </c>
      <c r="D150" s="589" t="s">
        <v>2289</v>
      </c>
      <c r="E150" s="589">
        <v>2010902</v>
      </c>
      <c r="F150" s="597">
        <v>20109020</v>
      </c>
      <c r="G150" s="597">
        <v>1</v>
      </c>
      <c r="H150" s="597" t="s">
        <v>2354</v>
      </c>
      <c r="I150" s="597" t="s">
        <v>2693</v>
      </c>
      <c r="J150" s="597" t="s">
        <v>2694</v>
      </c>
      <c r="K150" s="597">
        <v>1</v>
      </c>
      <c r="L150" s="597">
        <v>1</v>
      </c>
      <c r="M150" s="597">
        <v>3</v>
      </c>
      <c r="N150" s="597">
        <v>1</v>
      </c>
      <c r="O150" s="597" t="b">
        <v>0</v>
      </c>
      <c r="P150" s="597" t="b">
        <v>0</v>
      </c>
      <c r="Q150" s="597" t="b">
        <v>0</v>
      </c>
      <c r="R150" s="597" t="s">
        <v>2695</v>
      </c>
      <c r="S150" s="597" t="b">
        <v>1</v>
      </c>
      <c r="T150" s="584" t="s">
        <v>2294</v>
      </c>
      <c r="U150" s="579" t="str">
        <f>VLOOKUP(B150,示例!$P:$Q,2,0)</f>
        <v>GongJiTiSheng</v>
      </c>
    </row>
    <row r="151" spans="1:21" x14ac:dyDescent="0.25">
      <c r="A151" s="561" t="s">
        <v>83</v>
      </c>
      <c r="B151" s="573" t="s">
        <v>2452</v>
      </c>
      <c r="C151" s="598" t="s">
        <v>1309</v>
      </c>
      <c r="D151" s="589" t="s">
        <v>2289</v>
      </c>
      <c r="E151" s="589">
        <v>2010903</v>
      </c>
      <c r="F151" s="597">
        <v>20109030</v>
      </c>
      <c r="G151" s="597">
        <v>1</v>
      </c>
      <c r="H151" s="597" t="s">
        <v>2453</v>
      </c>
      <c r="I151" s="597" t="s">
        <v>2696</v>
      </c>
      <c r="J151" s="597" t="s">
        <v>2697</v>
      </c>
      <c r="K151" s="597"/>
      <c r="L151" s="597"/>
      <c r="M151" s="597">
        <v>5</v>
      </c>
      <c r="N151" s="597">
        <v>1</v>
      </c>
      <c r="O151" s="597" t="b">
        <v>0</v>
      </c>
      <c r="P151" s="597" t="b">
        <v>0</v>
      </c>
      <c r="Q151" s="597" t="b">
        <v>0</v>
      </c>
      <c r="R151" s="597" t="s">
        <v>2698</v>
      </c>
      <c r="S151" s="597" t="b">
        <v>1</v>
      </c>
      <c r="T151" s="584" t="s">
        <v>2294</v>
      </c>
      <c r="U151" s="579">
        <f>VLOOKUP(B151,示例!$P:$Q,2,0)</f>
        <v>1007</v>
      </c>
    </row>
    <row r="152" spans="1:21" x14ac:dyDescent="0.25">
      <c r="A152" s="561" t="s">
        <v>83</v>
      </c>
      <c r="B152" s="573" t="s">
        <v>1150</v>
      </c>
      <c r="C152" s="598" t="s">
        <v>1309</v>
      </c>
      <c r="D152" s="589" t="s">
        <v>2401</v>
      </c>
      <c r="E152" s="589">
        <v>2010904</v>
      </c>
      <c r="F152" s="597">
        <v>20109040</v>
      </c>
      <c r="G152" s="597">
        <v>6</v>
      </c>
      <c r="H152" s="597" t="s">
        <v>2437</v>
      </c>
      <c r="I152" s="597" t="s">
        <v>2699</v>
      </c>
      <c r="J152" s="597" t="s">
        <v>2700</v>
      </c>
      <c r="K152" s="597"/>
      <c r="L152" s="597"/>
      <c r="M152" s="597">
        <v>-1</v>
      </c>
      <c r="N152" s="597">
        <v>1</v>
      </c>
      <c r="O152" s="597" t="b">
        <v>0</v>
      </c>
      <c r="P152" s="597" t="b">
        <v>0</v>
      </c>
      <c r="Q152" s="597" t="b">
        <v>0</v>
      </c>
      <c r="R152" s="597" t="s">
        <v>2701</v>
      </c>
      <c r="S152" s="597" t="b">
        <v>1</v>
      </c>
      <c r="T152" s="584" t="s">
        <v>2294</v>
      </c>
      <c r="U152" s="579">
        <f>VLOOKUP(B152,示例!$P:$Q,2,0)</f>
        <v>1009</v>
      </c>
    </row>
    <row r="153" spans="1:21" x14ac:dyDescent="0.25">
      <c r="A153" s="561" t="s">
        <v>83</v>
      </c>
      <c r="B153" s="14" t="s">
        <v>83</v>
      </c>
      <c r="C153" s="598" t="s">
        <v>1309</v>
      </c>
      <c r="D153" s="589" t="s">
        <v>2289</v>
      </c>
      <c r="E153" s="589">
        <v>2010905</v>
      </c>
      <c r="F153" s="597">
        <v>20109050</v>
      </c>
      <c r="G153" s="597">
        <v>1</v>
      </c>
      <c r="H153" s="597" t="s">
        <v>2688</v>
      </c>
      <c r="I153" s="597" t="s">
        <v>2702</v>
      </c>
      <c r="J153" s="597" t="s">
        <v>2703</v>
      </c>
      <c r="K153" s="597"/>
      <c r="L153" s="597"/>
      <c r="M153" s="597">
        <v>10</v>
      </c>
      <c r="N153" s="597">
        <v>1</v>
      </c>
      <c r="O153" s="597" t="b">
        <v>0</v>
      </c>
      <c r="P153" s="597" t="b">
        <v>0</v>
      </c>
      <c r="Q153" s="597" t="b">
        <v>0</v>
      </c>
      <c r="R153" s="602" t="s">
        <v>2704</v>
      </c>
      <c r="S153" s="597" t="b">
        <v>1</v>
      </c>
      <c r="T153" s="584" t="s">
        <v>2294</v>
      </c>
      <c r="U153" s="579">
        <f>VLOOKUP(B153,示例!$P:$Q,2,0)</f>
        <v>1036</v>
      </c>
    </row>
    <row r="154" spans="1:21" x14ac:dyDescent="0.25">
      <c r="A154" s="561" t="s">
        <v>83</v>
      </c>
      <c r="B154" s="561" t="s">
        <v>2705</v>
      </c>
      <c r="C154" s="598" t="s">
        <v>1309</v>
      </c>
      <c r="D154" s="589" t="s">
        <v>2289</v>
      </c>
      <c r="E154" s="589">
        <v>2010906</v>
      </c>
      <c r="F154" s="597">
        <v>20109060</v>
      </c>
      <c r="G154" s="597">
        <v>1</v>
      </c>
      <c r="H154" s="597" t="s">
        <v>2706</v>
      </c>
      <c r="I154" s="597" t="s">
        <v>2707</v>
      </c>
      <c r="J154" s="597" t="s">
        <v>2708</v>
      </c>
      <c r="K154" s="597"/>
      <c r="L154" s="597"/>
      <c r="M154" s="597">
        <v>-1</v>
      </c>
      <c r="N154" s="597">
        <v>1</v>
      </c>
      <c r="O154" s="597" t="b">
        <v>0</v>
      </c>
      <c r="P154" s="597" t="b">
        <v>0</v>
      </c>
      <c r="Q154" s="597" t="b">
        <v>0</v>
      </c>
      <c r="R154" s="597" t="s">
        <v>2709</v>
      </c>
      <c r="S154" s="597" t="b">
        <v>1</v>
      </c>
      <c r="T154" s="584" t="s">
        <v>2294</v>
      </c>
      <c r="U154" s="579">
        <f>VLOOKUP(B154,示例!$P:$Q,2,0)</f>
        <v>1051</v>
      </c>
    </row>
    <row r="155" spans="1:21" x14ac:dyDescent="0.25">
      <c r="A155" s="561" t="s">
        <v>83</v>
      </c>
      <c r="B155" s="573" t="s">
        <v>1150</v>
      </c>
      <c r="C155" s="598" t="s">
        <v>1309</v>
      </c>
      <c r="D155" s="589" t="s">
        <v>2289</v>
      </c>
      <c r="E155" s="589">
        <v>2010907</v>
      </c>
      <c r="F155" s="597">
        <v>20109070</v>
      </c>
      <c r="G155" s="597">
        <v>6</v>
      </c>
      <c r="H155" s="597" t="s">
        <v>2437</v>
      </c>
      <c r="I155" s="597" t="s">
        <v>2710</v>
      </c>
      <c r="J155" s="597" t="s">
        <v>2711</v>
      </c>
      <c r="K155" s="597"/>
      <c r="L155" s="597"/>
      <c r="M155" s="597">
        <v>-1</v>
      </c>
      <c r="N155" s="597">
        <v>1</v>
      </c>
      <c r="O155" s="597" t="b">
        <v>0</v>
      </c>
      <c r="P155" s="597" t="b">
        <v>0</v>
      </c>
      <c r="Q155" s="597" t="b">
        <v>0</v>
      </c>
      <c r="R155" s="597" t="s">
        <v>2701</v>
      </c>
      <c r="S155" s="597" t="b">
        <v>1</v>
      </c>
      <c r="T155" s="584" t="s">
        <v>2294</v>
      </c>
      <c r="U155" s="579">
        <f>VLOOKUP(B155,示例!$P:$Q,2,0)</f>
        <v>1009</v>
      </c>
    </row>
    <row r="156" spans="1:21" x14ac:dyDescent="0.25">
      <c r="A156" s="561" t="s">
        <v>83</v>
      </c>
      <c r="B156" s="14" t="s">
        <v>83</v>
      </c>
      <c r="C156" s="598" t="s">
        <v>1309</v>
      </c>
      <c r="D156" s="589" t="s">
        <v>2289</v>
      </c>
      <c r="E156" s="589">
        <v>2010908</v>
      </c>
      <c r="F156" s="597">
        <v>20109080</v>
      </c>
      <c r="G156" s="597">
        <v>1</v>
      </c>
      <c r="H156" s="597" t="s">
        <v>2688</v>
      </c>
      <c r="I156" s="597" t="s">
        <v>2712</v>
      </c>
      <c r="J156" s="597" t="s">
        <v>2713</v>
      </c>
      <c r="K156" s="597"/>
      <c r="L156" s="597"/>
      <c r="M156" s="597">
        <v>2</v>
      </c>
      <c r="N156" s="597">
        <v>1</v>
      </c>
      <c r="O156" s="597" t="b">
        <v>0</v>
      </c>
      <c r="P156" s="597" t="b">
        <v>0</v>
      </c>
      <c r="Q156" s="597" t="b">
        <v>0</v>
      </c>
      <c r="R156" s="597"/>
      <c r="S156" s="597" t="b">
        <v>1</v>
      </c>
      <c r="T156" s="584" t="s">
        <v>2294</v>
      </c>
      <c r="U156" s="579">
        <f>VLOOKUP(B156,示例!$P:$Q,2,0)</f>
        <v>1036</v>
      </c>
    </row>
    <row r="157" spans="1:21" x14ac:dyDescent="0.25">
      <c r="A157" s="573" t="s">
        <v>83</v>
      </c>
      <c r="B157" s="573" t="s">
        <v>1571</v>
      </c>
      <c r="C157" s="65" t="s">
        <v>2377</v>
      </c>
      <c r="D157" s="65" t="s">
        <v>2289</v>
      </c>
      <c r="E157" s="573">
        <v>2010909</v>
      </c>
      <c r="F157" s="65">
        <v>20109090</v>
      </c>
      <c r="G157" s="573">
        <v>1</v>
      </c>
      <c r="H157" s="573" t="s">
        <v>2345</v>
      </c>
      <c r="I157" s="65" t="s">
        <v>2714</v>
      </c>
      <c r="J157" s="573" t="s">
        <v>2622</v>
      </c>
      <c r="K157" s="573"/>
      <c r="L157" s="573"/>
      <c r="M157" s="573">
        <v>-1</v>
      </c>
      <c r="N157" s="573">
        <v>1</v>
      </c>
      <c r="O157" s="573" t="b">
        <v>0</v>
      </c>
      <c r="P157" s="573" t="b">
        <v>0</v>
      </c>
      <c r="Q157" s="573" t="b">
        <v>0</v>
      </c>
      <c r="R157" s="573" t="str">
        <f>IF(J157="进入战斗后,武力属性增加2点","武力,2","")&amp;IF(J157="进入战斗后,内息属性增加2点","内息,2","")&amp;IF(J157="进入战斗后,身法属性增加2点","身法,2","")&amp;IF(J157="进入战斗后,筋骨属性增加2点","筋骨,2","")</f>
        <v/>
      </c>
      <c r="S157" s="573" t="b">
        <v>1</v>
      </c>
      <c r="T157" s="584" t="s">
        <v>2294</v>
      </c>
      <c r="U157" s="579" t="str">
        <f>VLOOKUP(B157,示例!$P:$Q,2,0)</f>
        <v>WuJi</v>
      </c>
    </row>
    <row r="158" spans="1:21" x14ac:dyDescent="0.25">
      <c r="A158" s="561" t="s">
        <v>83</v>
      </c>
      <c r="B158" s="561" t="s">
        <v>2705</v>
      </c>
      <c r="C158" s="598" t="s">
        <v>1309</v>
      </c>
      <c r="D158" s="589">
        <v>0</v>
      </c>
      <c r="E158" s="589">
        <v>2010910</v>
      </c>
      <c r="F158" s="597">
        <v>20109100</v>
      </c>
      <c r="G158" s="597">
        <v>1</v>
      </c>
      <c r="H158" s="597" t="s">
        <v>2706</v>
      </c>
      <c r="I158" s="597" t="s">
        <v>2715</v>
      </c>
      <c r="J158" s="597" t="s">
        <v>2708</v>
      </c>
      <c r="K158" s="597"/>
      <c r="L158" s="597"/>
      <c r="M158" s="597">
        <v>-1</v>
      </c>
      <c r="N158" s="597">
        <v>1</v>
      </c>
      <c r="O158" s="597" t="b">
        <v>0</v>
      </c>
      <c r="P158" s="597" t="b">
        <v>0</v>
      </c>
      <c r="Q158" s="597" t="b">
        <v>0</v>
      </c>
      <c r="R158" s="597" t="s">
        <v>2709</v>
      </c>
      <c r="S158" s="597" t="b">
        <v>1</v>
      </c>
      <c r="T158" s="584" t="s">
        <v>2294</v>
      </c>
      <c r="U158" s="579">
        <f>VLOOKUP(B158,示例!$P:$Q,2,0)</f>
        <v>1051</v>
      </c>
    </row>
    <row r="159" spans="1:21" x14ac:dyDescent="0.25">
      <c r="A159" s="561" t="s">
        <v>83</v>
      </c>
      <c r="B159" s="573" t="s">
        <v>2400</v>
      </c>
      <c r="C159" s="598" t="s">
        <v>1309</v>
      </c>
      <c r="D159" s="589">
        <v>0</v>
      </c>
      <c r="E159" s="589">
        <v>2010911</v>
      </c>
      <c r="F159" s="597">
        <v>20109110</v>
      </c>
      <c r="G159" s="597">
        <v>1</v>
      </c>
      <c r="H159" s="597" t="s">
        <v>2354</v>
      </c>
      <c r="I159" s="597" t="s">
        <v>2716</v>
      </c>
      <c r="J159" s="597" t="s">
        <v>2717</v>
      </c>
      <c r="K159" s="597">
        <v>1</v>
      </c>
      <c r="L159" s="597">
        <v>2</v>
      </c>
      <c r="M159" s="597">
        <v>10</v>
      </c>
      <c r="N159" s="597">
        <v>1</v>
      </c>
      <c r="O159" s="597" t="b">
        <v>0</v>
      </c>
      <c r="P159" s="597" t="b">
        <v>0</v>
      </c>
      <c r="Q159" s="597" t="b">
        <v>0</v>
      </c>
      <c r="R159" s="597" t="s">
        <v>2695</v>
      </c>
      <c r="S159" s="597" t="b">
        <v>1</v>
      </c>
      <c r="T159" s="584" t="s">
        <v>2294</v>
      </c>
      <c r="U159" s="579" t="str">
        <f>VLOOKUP(B159,示例!$P:$Q,2,0)</f>
        <v>GongJiTiSheng</v>
      </c>
    </row>
    <row r="160" spans="1:21" x14ac:dyDescent="0.25">
      <c r="A160" s="561" t="s">
        <v>93</v>
      </c>
      <c r="B160" s="561" t="s">
        <v>93</v>
      </c>
      <c r="C160" s="587" t="s">
        <v>1257</v>
      </c>
      <c r="D160" s="587" t="s">
        <v>2289</v>
      </c>
      <c r="E160" s="587">
        <v>2011001</v>
      </c>
      <c r="F160" s="285">
        <v>20110010</v>
      </c>
      <c r="G160" s="285">
        <v>1</v>
      </c>
      <c r="H160" s="285" t="s">
        <v>2718</v>
      </c>
      <c r="I160" s="592" t="s">
        <v>2719</v>
      </c>
      <c r="J160" s="285" t="s">
        <v>2720</v>
      </c>
      <c r="K160" s="285"/>
      <c r="L160" s="285"/>
      <c r="M160" s="285">
        <v>10</v>
      </c>
      <c r="N160" s="285">
        <v>1</v>
      </c>
      <c r="O160" s="285" t="b">
        <v>0</v>
      </c>
      <c r="P160" s="285" t="b">
        <v>0</v>
      </c>
      <c r="Q160" s="285" t="b">
        <v>0</v>
      </c>
      <c r="R160" s="285" t="s">
        <v>2721</v>
      </c>
      <c r="S160" s="285" t="b">
        <v>1</v>
      </c>
      <c r="T160" s="584" t="s">
        <v>2294</v>
      </c>
      <c r="U160" s="579">
        <f>VLOOKUP(B160,示例!$P:$Q,2,0)</f>
        <v>1037</v>
      </c>
    </row>
    <row r="161" spans="1:21" x14ac:dyDescent="0.25">
      <c r="A161" s="561" t="s">
        <v>93</v>
      </c>
      <c r="B161" s="561" t="s">
        <v>2722</v>
      </c>
      <c r="C161" s="587" t="s">
        <v>2723</v>
      </c>
      <c r="D161" s="587" t="s">
        <v>2289</v>
      </c>
      <c r="E161" s="587">
        <v>2011002</v>
      </c>
      <c r="F161" s="285">
        <v>20110020</v>
      </c>
      <c r="G161" s="285">
        <v>1</v>
      </c>
      <c r="H161" s="285" t="s">
        <v>2724</v>
      </c>
      <c r="I161" s="285" t="s">
        <v>2725</v>
      </c>
      <c r="J161" s="285" t="s">
        <v>2726</v>
      </c>
      <c r="K161" s="285"/>
      <c r="L161" s="285"/>
      <c r="M161" s="285">
        <v>-1</v>
      </c>
      <c r="N161" s="285">
        <v>1</v>
      </c>
      <c r="O161" s="285" t="b">
        <v>0</v>
      </c>
      <c r="P161" s="285" t="b">
        <v>0</v>
      </c>
      <c r="Q161" s="285" t="b">
        <v>0</v>
      </c>
      <c r="R161" s="285" t="s">
        <v>2727</v>
      </c>
      <c r="S161" s="285" t="b">
        <v>1</v>
      </c>
      <c r="T161" s="584" t="s">
        <v>2294</v>
      </c>
      <c r="U161" s="579">
        <f>VLOOKUP(B161,示例!$P:$Q,2,0)</f>
        <v>1038</v>
      </c>
    </row>
    <row r="162" spans="1:21" x14ac:dyDescent="0.25">
      <c r="A162" s="561" t="s">
        <v>93</v>
      </c>
      <c r="B162" s="561" t="s">
        <v>2728</v>
      </c>
      <c r="C162" s="587" t="s">
        <v>2723</v>
      </c>
      <c r="D162" s="587" t="s">
        <v>2401</v>
      </c>
      <c r="E162" s="587">
        <v>2011003</v>
      </c>
      <c r="F162" s="285">
        <v>20110030</v>
      </c>
      <c r="G162" s="285">
        <v>1</v>
      </c>
      <c r="H162" s="285" t="s">
        <v>2729</v>
      </c>
      <c r="I162" s="285" t="s">
        <v>2730</v>
      </c>
      <c r="J162" s="285" t="s">
        <v>2731</v>
      </c>
      <c r="K162" s="285"/>
      <c r="L162" s="285"/>
      <c r="M162" s="285">
        <v>-1</v>
      </c>
      <c r="N162" s="285">
        <v>1</v>
      </c>
      <c r="O162" s="285" t="b">
        <v>0</v>
      </c>
      <c r="P162" s="285" t="b">
        <v>0</v>
      </c>
      <c r="Q162" s="285" t="b">
        <v>0</v>
      </c>
      <c r="R162" s="285" t="s">
        <v>2523</v>
      </c>
      <c r="S162" s="285" t="b">
        <v>1</v>
      </c>
      <c r="T162" s="584" t="s">
        <v>2294</v>
      </c>
      <c r="U162" s="579">
        <f>VLOOKUP(B162,示例!$P:$Q,2,0)</f>
        <v>1039</v>
      </c>
    </row>
    <row r="163" spans="1:21" x14ac:dyDescent="0.25">
      <c r="A163" s="561" t="s">
        <v>93</v>
      </c>
      <c r="B163" s="561" t="s">
        <v>1411</v>
      </c>
      <c r="C163" s="587" t="s">
        <v>1257</v>
      </c>
      <c r="D163" s="587" t="s">
        <v>2289</v>
      </c>
      <c r="E163" s="587">
        <v>2011004</v>
      </c>
      <c r="F163" s="285">
        <v>20110040</v>
      </c>
      <c r="G163" s="285">
        <v>1</v>
      </c>
      <c r="H163" s="285" t="s">
        <v>2396</v>
      </c>
      <c r="I163" s="285" t="s">
        <v>2732</v>
      </c>
      <c r="J163" s="285" t="s">
        <v>2733</v>
      </c>
      <c r="K163" s="285"/>
      <c r="L163" s="285"/>
      <c r="M163" s="285">
        <v>10</v>
      </c>
      <c r="N163" s="285">
        <v>1</v>
      </c>
      <c r="O163" s="285" t="b">
        <v>0</v>
      </c>
      <c r="P163" s="285" t="b">
        <v>0</v>
      </c>
      <c r="Q163" s="285" t="b">
        <v>0</v>
      </c>
      <c r="R163" s="285" t="s">
        <v>2549</v>
      </c>
      <c r="S163" s="285" t="b">
        <v>1</v>
      </c>
      <c r="T163" s="584" t="s">
        <v>2294</v>
      </c>
      <c r="U163" s="579">
        <f>VLOOKUP(B163,示例!$P:$Q,2,0)</f>
        <v>1004</v>
      </c>
    </row>
    <row r="164" spans="1:21" x14ac:dyDescent="0.25">
      <c r="A164" s="561" t="s">
        <v>93</v>
      </c>
      <c r="C164" s="587" t="s">
        <v>2734</v>
      </c>
      <c r="D164" s="587" t="s">
        <v>2289</v>
      </c>
      <c r="E164" s="587">
        <v>2011004</v>
      </c>
      <c r="F164" s="285">
        <v>20110041</v>
      </c>
      <c r="G164" s="285">
        <v>2</v>
      </c>
      <c r="H164" s="285"/>
      <c r="I164" s="285" t="s">
        <v>2732</v>
      </c>
      <c r="J164" s="285" t="s">
        <v>2735</v>
      </c>
      <c r="K164" s="285">
        <f>B164*10</f>
        <v>0</v>
      </c>
      <c r="L164" s="285"/>
      <c r="M164" s="285">
        <v>-1</v>
      </c>
      <c r="N164" s="285">
        <v>1</v>
      </c>
      <c r="O164" s="285" t="b">
        <v>0</v>
      </c>
      <c r="P164" s="285" t="b">
        <v>0</v>
      </c>
      <c r="Q164" s="285" t="b">
        <v>0</v>
      </c>
      <c r="R164" s="285" t="s">
        <v>2736</v>
      </c>
      <c r="S164" s="285" t="b">
        <v>1</v>
      </c>
      <c r="T164" s="584" t="s">
        <v>2294</v>
      </c>
      <c r="U164" s="579" t="e">
        <f>VLOOKUP(B164,示例!$P:$Q,2,0)</f>
        <v>#N/A</v>
      </c>
    </row>
    <row r="165" spans="1:21" x14ac:dyDescent="0.25">
      <c r="A165" s="561" t="s">
        <v>93</v>
      </c>
      <c r="B165" s="561" t="s">
        <v>2737</v>
      </c>
      <c r="C165" s="587" t="s">
        <v>1251</v>
      </c>
      <c r="D165" s="587" t="s">
        <v>2289</v>
      </c>
      <c r="E165" s="587">
        <v>2011004</v>
      </c>
      <c r="F165" s="285">
        <v>20110042</v>
      </c>
      <c r="G165" s="285">
        <v>2</v>
      </c>
      <c r="H165" s="285"/>
      <c r="I165" s="285" t="s">
        <v>2732</v>
      </c>
      <c r="J165" s="285" t="s">
        <v>2726</v>
      </c>
      <c r="K165" s="285"/>
      <c r="L165" s="285"/>
      <c r="M165" s="285">
        <v>-1</v>
      </c>
      <c r="N165" s="285">
        <v>1</v>
      </c>
      <c r="O165" s="285" t="b">
        <v>0</v>
      </c>
      <c r="P165" s="285" t="b">
        <v>0</v>
      </c>
      <c r="Q165" s="285" t="b">
        <v>0</v>
      </c>
      <c r="R165" s="605" t="s">
        <v>2738</v>
      </c>
      <c r="S165" s="285" t="b">
        <v>0</v>
      </c>
      <c r="T165" s="584" t="s">
        <v>2294</v>
      </c>
      <c r="U165" s="579">
        <f>VLOOKUP(B165,示例!$P:$Q,2,0)</f>
        <v>1041</v>
      </c>
    </row>
    <row r="166" spans="1:21" x14ac:dyDescent="0.25">
      <c r="A166" s="561" t="s">
        <v>93</v>
      </c>
      <c r="B166" s="561" t="s">
        <v>2452</v>
      </c>
      <c r="C166" s="587" t="s">
        <v>1251</v>
      </c>
      <c r="D166" s="587" t="s">
        <v>2289</v>
      </c>
      <c r="E166" s="587">
        <v>2011006</v>
      </c>
      <c r="F166" s="285">
        <v>20110060</v>
      </c>
      <c r="G166" s="285">
        <v>1</v>
      </c>
      <c r="H166" s="275" t="s">
        <v>2453</v>
      </c>
      <c r="I166" s="275" t="s">
        <v>2739</v>
      </c>
      <c r="J166" s="285" t="s">
        <v>2740</v>
      </c>
      <c r="K166" s="285"/>
      <c r="L166" s="285"/>
      <c r="M166" s="285">
        <v>5</v>
      </c>
      <c r="N166" s="285">
        <v>1</v>
      </c>
      <c r="O166" s="285" t="b">
        <v>0</v>
      </c>
      <c r="P166" s="285" t="b">
        <v>0</v>
      </c>
      <c r="Q166" s="285" t="b">
        <v>1</v>
      </c>
      <c r="R166" s="250" t="s">
        <v>2698</v>
      </c>
      <c r="S166" s="285" t="b">
        <v>1</v>
      </c>
      <c r="T166" s="584" t="s">
        <v>2294</v>
      </c>
      <c r="U166" s="579">
        <f>VLOOKUP(B166,示例!$P:$Q,2,0)</f>
        <v>1007</v>
      </c>
    </row>
    <row r="167" spans="1:21" x14ac:dyDescent="0.25">
      <c r="A167" s="561" t="s">
        <v>93</v>
      </c>
      <c r="B167" s="561" t="s">
        <v>1411</v>
      </c>
      <c r="C167" s="587" t="s">
        <v>1257</v>
      </c>
      <c r="D167" s="587" t="s">
        <v>2289</v>
      </c>
      <c r="E167" s="587">
        <v>2011007</v>
      </c>
      <c r="F167" s="285">
        <v>20110070</v>
      </c>
      <c r="G167" s="285">
        <v>1</v>
      </c>
      <c r="H167" s="285" t="s">
        <v>2396</v>
      </c>
      <c r="I167" s="285" t="s">
        <v>2741</v>
      </c>
      <c r="J167" s="285" t="s">
        <v>2726</v>
      </c>
      <c r="K167" s="285"/>
      <c r="L167" s="285"/>
      <c r="M167" s="285">
        <v>10</v>
      </c>
      <c r="N167" s="285">
        <v>1</v>
      </c>
      <c r="O167" s="285" t="b">
        <v>0</v>
      </c>
      <c r="P167" s="285" t="b">
        <v>0</v>
      </c>
      <c r="Q167" s="285" t="b">
        <v>0</v>
      </c>
      <c r="R167" s="285" t="s">
        <v>2549</v>
      </c>
      <c r="S167" s="285" t="b">
        <v>1</v>
      </c>
      <c r="T167" s="584" t="s">
        <v>2294</v>
      </c>
      <c r="U167" s="579">
        <f>VLOOKUP(B167,示例!$P:$Q,2,0)</f>
        <v>1004</v>
      </c>
    </row>
    <row r="168" spans="1:21" x14ac:dyDescent="0.25">
      <c r="A168" s="561" t="s">
        <v>93</v>
      </c>
      <c r="C168" s="587" t="s">
        <v>2734</v>
      </c>
      <c r="D168" s="587" t="s">
        <v>2289</v>
      </c>
      <c r="E168" s="587">
        <v>2011007</v>
      </c>
      <c r="F168" s="285">
        <v>20110071</v>
      </c>
      <c r="G168" s="285">
        <v>2</v>
      </c>
      <c r="H168" s="285"/>
      <c r="I168" s="285" t="s">
        <v>2741</v>
      </c>
      <c r="J168" s="285" t="s">
        <v>2742</v>
      </c>
      <c r="K168" s="285"/>
      <c r="L168" s="285"/>
      <c r="M168" s="285">
        <v>-1</v>
      </c>
      <c r="N168" s="285">
        <v>1</v>
      </c>
      <c r="O168" s="285" t="b">
        <v>0</v>
      </c>
      <c r="P168" s="285" t="b">
        <v>0</v>
      </c>
      <c r="Q168" s="285" t="b">
        <v>0</v>
      </c>
      <c r="R168" s="285" t="s">
        <v>2743</v>
      </c>
      <c r="S168" s="285" t="b">
        <v>1</v>
      </c>
      <c r="T168" s="584" t="s">
        <v>2294</v>
      </c>
      <c r="U168" s="579" t="e">
        <f>VLOOKUP(B168,示例!$P:$Q,2,0)</f>
        <v>#N/A</v>
      </c>
    </row>
    <row r="169" spans="1:21" x14ac:dyDescent="0.25">
      <c r="A169" s="561" t="s">
        <v>93</v>
      </c>
      <c r="B169" s="561" t="s">
        <v>2737</v>
      </c>
      <c r="C169" s="587" t="s">
        <v>1251</v>
      </c>
      <c r="D169" s="587" t="s">
        <v>2289</v>
      </c>
      <c r="E169" s="587">
        <v>2011007</v>
      </c>
      <c r="F169" s="285">
        <v>20110072</v>
      </c>
      <c r="G169" s="285">
        <v>2</v>
      </c>
      <c r="H169" s="285"/>
      <c r="I169" s="285" t="s">
        <v>2741</v>
      </c>
      <c r="J169" s="285" t="s">
        <v>2744</v>
      </c>
      <c r="K169" s="285"/>
      <c r="L169" s="285"/>
      <c r="M169" s="285">
        <v>-1</v>
      </c>
      <c r="N169" s="285">
        <v>1</v>
      </c>
      <c r="O169" s="285" t="b">
        <v>0</v>
      </c>
      <c r="P169" s="285" t="b">
        <v>0</v>
      </c>
      <c r="Q169" s="285" t="b">
        <v>0</v>
      </c>
      <c r="R169" s="605" t="s">
        <v>2745</v>
      </c>
      <c r="S169" s="285" t="b">
        <v>0</v>
      </c>
      <c r="T169" s="584" t="s">
        <v>2294</v>
      </c>
      <c r="U169" s="579">
        <f>VLOOKUP(B169,示例!$P:$Q,2,0)</f>
        <v>1041</v>
      </c>
    </row>
    <row r="170" spans="1:21" x14ac:dyDescent="0.25">
      <c r="A170" s="561" t="s">
        <v>93</v>
      </c>
      <c r="B170" s="561" t="s">
        <v>93</v>
      </c>
      <c r="C170" s="587" t="s">
        <v>1257</v>
      </c>
      <c r="D170" s="587" t="s">
        <v>2289</v>
      </c>
      <c r="E170" s="587">
        <v>2011008</v>
      </c>
      <c r="F170" s="285">
        <v>20110080</v>
      </c>
      <c r="G170" s="285">
        <v>6</v>
      </c>
      <c r="H170" s="285" t="s">
        <v>2718</v>
      </c>
      <c r="I170" s="275" t="s">
        <v>2746</v>
      </c>
      <c r="J170" s="285" t="s">
        <v>2731</v>
      </c>
      <c r="K170" s="285"/>
      <c r="L170" s="285"/>
      <c r="M170" s="285">
        <v>-1</v>
      </c>
      <c r="N170" s="285">
        <v>1</v>
      </c>
      <c r="O170" s="285" t="b">
        <v>0</v>
      </c>
      <c r="P170" s="285" t="b">
        <v>0</v>
      </c>
      <c r="Q170" s="285" t="b">
        <v>0</v>
      </c>
      <c r="R170" s="285" t="s">
        <v>2747</v>
      </c>
      <c r="S170" s="285" t="b">
        <v>0</v>
      </c>
      <c r="T170" s="584" t="s">
        <v>2294</v>
      </c>
      <c r="U170" s="579">
        <f>VLOOKUP(B170,示例!$P:$Q,2,0)</f>
        <v>1037</v>
      </c>
    </row>
    <row r="171" spans="1:21" x14ac:dyDescent="0.25">
      <c r="A171" s="561" t="s">
        <v>93</v>
      </c>
      <c r="B171" s="561" t="s">
        <v>93</v>
      </c>
      <c r="C171" s="587" t="s">
        <v>1257</v>
      </c>
      <c r="D171" s="587" t="s">
        <v>2289</v>
      </c>
      <c r="E171" s="587">
        <v>2011008</v>
      </c>
      <c r="F171" s="285">
        <v>20110081</v>
      </c>
      <c r="G171" s="285">
        <v>6</v>
      </c>
      <c r="H171" s="285"/>
      <c r="I171" s="275" t="s">
        <v>2746</v>
      </c>
      <c r="J171" s="285" t="s">
        <v>2726</v>
      </c>
      <c r="K171" s="285"/>
      <c r="L171" s="285"/>
      <c r="M171" s="285">
        <v>-1</v>
      </c>
      <c r="N171" s="285">
        <v>1</v>
      </c>
      <c r="O171" s="285" t="b">
        <v>0</v>
      </c>
      <c r="P171" s="285" t="b">
        <v>0</v>
      </c>
      <c r="Q171" s="285" t="b">
        <v>0</v>
      </c>
      <c r="R171" s="285" t="s">
        <v>2748</v>
      </c>
      <c r="S171" s="285" t="b">
        <v>0</v>
      </c>
      <c r="T171" s="584" t="s">
        <v>2294</v>
      </c>
      <c r="U171" s="579">
        <f>VLOOKUP(B171,示例!$P:$Q,2,0)</f>
        <v>1037</v>
      </c>
    </row>
    <row r="172" spans="1:21" x14ac:dyDescent="0.25">
      <c r="A172" s="561" t="s">
        <v>93</v>
      </c>
      <c r="B172" s="561" t="s">
        <v>93</v>
      </c>
      <c r="C172" s="587" t="s">
        <v>1257</v>
      </c>
      <c r="D172" s="587" t="s">
        <v>2289</v>
      </c>
      <c r="E172" s="587">
        <v>2011008</v>
      </c>
      <c r="F172" s="285">
        <v>20110082</v>
      </c>
      <c r="G172" s="285">
        <v>6</v>
      </c>
      <c r="H172" s="285"/>
      <c r="I172" s="275" t="s">
        <v>2746</v>
      </c>
      <c r="J172" s="285" t="s">
        <v>2749</v>
      </c>
      <c r="K172" s="285"/>
      <c r="L172" s="285"/>
      <c r="M172" s="285">
        <v>-1</v>
      </c>
      <c r="N172" s="285">
        <v>1</v>
      </c>
      <c r="O172" s="285" t="b">
        <v>0</v>
      </c>
      <c r="P172" s="285" t="b">
        <v>0</v>
      </c>
      <c r="Q172" s="285" t="b">
        <v>0</v>
      </c>
      <c r="R172" s="285" t="s">
        <v>2750</v>
      </c>
      <c r="S172" s="285" t="b">
        <v>0</v>
      </c>
      <c r="T172" s="584" t="s">
        <v>2294</v>
      </c>
      <c r="U172" s="579">
        <f>VLOOKUP(B172,示例!$P:$Q,2,0)</f>
        <v>1037</v>
      </c>
    </row>
    <row r="173" spans="1:21" x14ac:dyDescent="0.25">
      <c r="A173" s="573" t="s">
        <v>93</v>
      </c>
      <c r="B173" s="573" t="s">
        <v>1571</v>
      </c>
      <c r="C173" s="65" t="s">
        <v>2377</v>
      </c>
      <c r="D173" s="65" t="s">
        <v>2289</v>
      </c>
      <c r="E173" s="573">
        <v>2011009</v>
      </c>
      <c r="F173" s="277">
        <v>20110090</v>
      </c>
      <c r="G173" s="599">
        <v>1</v>
      </c>
      <c r="H173" s="599" t="s">
        <v>2345</v>
      </c>
      <c r="I173" s="277" t="s">
        <v>2751</v>
      </c>
      <c r="J173" s="599" t="s">
        <v>2752</v>
      </c>
      <c r="K173" s="599"/>
      <c r="L173" s="599"/>
      <c r="M173" s="599">
        <v>-1</v>
      </c>
      <c r="N173" s="599">
        <v>1</v>
      </c>
      <c r="O173" s="599" t="b">
        <v>0</v>
      </c>
      <c r="P173" s="573" t="b">
        <v>0</v>
      </c>
      <c r="Q173" s="573" t="b">
        <v>0</v>
      </c>
      <c r="R173" s="573" t="str">
        <f>IF(J173="进入战斗后,武力属性增加2点","武力,2","")&amp;IF(J173="进入战斗后,内息属性增加2点","内息,2","")&amp;IF(J173="进入战斗后,身法属性增加2点","身法,2","")&amp;IF(J173="进入战斗后,筋骨属性增加2点","筋骨,2","")</f>
        <v/>
      </c>
      <c r="S173" s="573" t="b">
        <v>1</v>
      </c>
      <c r="T173" s="584" t="s">
        <v>2294</v>
      </c>
      <c r="U173" s="579" t="str">
        <f>VLOOKUP(B173,示例!$P:$Q,2,0)</f>
        <v>WuJi</v>
      </c>
    </row>
    <row r="174" spans="1:21" x14ac:dyDescent="0.25">
      <c r="A174" s="561" t="s">
        <v>93</v>
      </c>
      <c r="B174" s="561" t="s">
        <v>1150</v>
      </c>
      <c r="C174" s="561" t="s">
        <v>74</v>
      </c>
      <c r="D174" s="561">
        <v>0</v>
      </c>
      <c r="E174" s="587">
        <v>2011010</v>
      </c>
      <c r="F174" s="285">
        <v>20110100</v>
      </c>
      <c r="G174" s="285">
        <v>6</v>
      </c>
      <c r="H174" s="285" t="s">
        <v>2437</v>
      </c>
      <c r="I174" s="275" t="s">
        <v>2753</v>
      </c>
      <c r="J174" s="592" t="s">
        <v>2754</v>
      </c>
      <c r="K174" s="285"/>
      <c r="L174" s="285"/>
      <c r="M174" s="285">
        <v>-1</v>
      </c>
      <c r="N174" s="285">
        <v>1</v>
      </c>
      <c r="O174" s="285" t="b">
        <v>0</v>
      </c>
      <c r="P174" s="285" t="b">
        <v>0</v>
      </c>
      <c r="Q174" s="285" t="b">
        <v>0</v>
      </c>
      <c r="R174" s="592" t="s">
        <v>2679</v>
      </c>
      <c r="S174" s="285" t="b">
        <v>1</v>
      </c>
      <c r="T174" s="584" t="s">
        <v>2294</v>
      </c>
      <c r="U174" s="579">
        <f>VLOOKUP(B174,示例!$P:$Q,2,0)</f>
        <v>1009</v>
      </c>
    </row>
    <row r="175" spans="1:21" x14ac:dyDescent="0.25">
      <c r="A175" s="561" t="s">
        <v>93</v>
      </c>
      <c r="B175" s="561" t="s">
        <v>1411</v>
      </c>
      <c r="C175" s="587" t="s">
        <v>1257</v>
      </c>
      <c r="D175" s="587">
        <v>0</v>
      </c>
      <c r="E175" s="587">
        <v>2011011</v>
      </c>
      <c r="F175" s="285">
        <v>20110110</v>
      </c>
      <c r="G175" s="285">
        <v>1</v>
      </c>
      <c r="H175" s="285" t="s">
        <v>2396</v>
      </c>
      <c r="I175" s="275" t="s">
        <v>2755</v>
      </c>
      <c r="J175" s="285" t="s">
        <v>2756</v>
      </c>
      <c r="K175" s="285"/>
      <c r="L175" s="285"/>
      <c r="M175" s="285">
        <v>10</v>
      </c>
      <c r="N175" s="285">
        <v>1</v>
      </c>
      <c r="O175" s="285" t="b">
        <v>0</v>
      </c>
      <c r="P175" s="285" t="b">
        <v>0</v>
      </c>
      <c r="Q175" s="285" t="b">
        <v>0</v>
      </c>
      <c r="R175" s="285" t="s">
        <v>2549</v>
      </c>
      <c r="S175" s="285" t="b">
        <v>1</v>
      </c>
      <c r="T175" s="584" t="s">
        <v>2294</v>
      </c>
      <c r="U175" s="579">
        <f>VLOOKUP(B175,示例!$P:$Q,2,0)</f>
        <v>1004</v>
      </c>
    </row>
    <row r="176" spans="1:21" x14ac:dyDescent="0.25">
      <c r="A176" s="561" t="s">
        <v>93</v>
      </c>
      <c r="C176" s="587" t="s">
        <v>2734</v>
      </c>
      <c r="D176" s="587">
        <v>0</v>
      </c>
      <c r="E176" s="587">
        <v>2011011</v>
      </c>
      <c r="F176" s="285">
        <v>20110111</v>
      </c>
      <c r="G176" s="285">
        <v>2</v>
      </c>
      <c r="H176" s="285"/>
      <c r="I176" s="275" t="s">
        <v>2755</v>
      </c>
      <c r="J176" s="285" t="s">
        <v>2757</v>
      </c>
      <c r="K176" s="285">
        <f>B176*10</f>
        <v>0</v>
      </c>
      <c r="L176" s="285"/>
      <c r="M176" s="285">
        <v>-1</v>
      </c>
      <c r="N176" s="285">
        <v>1</v>
      </c>
      <c r="O176" s="285" t="b">
        <v>0</v>
      </c>
      <c r="P176" s="285" t="b">
        <v>0</v>
      </c>
      <c r="Q176" s="285" t="b">
        <v>0</v>
      </c>
      <c r="R176" s="592" t="s">
        <v>2758</v>
      </c>
      <c r="S176" s="285" t="b">
        <v>1</v>
      </c>
      <c r="T176" s="584" t="s">
        <v>2294</v>
      </c>
      <c r="U176" s="579" t="e">
        <f>VLOOKUP(B176,示例!$P:$Q,2,0)</f>
        <v>#N/A</v>
      </c>
    </row>
    <row r="177" spans="1:21" x14ac:dyDescent="0.25">
      <c r="A177" s="561" t="s">
        <v>93</v>
      </c>
      <c r="B177" s="561" t="s">
        <v>2737</v>
      </c>
      <c r="C177" s="587" t="s">
        <v>1251</v>
      </c>
      <c r="D177" s="587">
        <v>0</v>
      </c>
      <c r="E177" s="587">
        <v>2011011</v>
      </c>
      <c r="F177" s="285">
        <v>20110112</v>
      </c>
      <c r="G177" s="285">
        <v>2</v>
      </c>
      <c r="H177" s="285"/>
      <c r="I177" s="275" t="s">
        <v>2755</v>
      </c>
      <c r="J177" s="285" t="s">
        <v>2389</v>
      </c>
      <c r="K177" s="285"/>
      <c r="L177" s="285"/>
      <c r="M177" s="285">
        <v>-1</v>
      </c>
      <c r="N177" s="285">
        <v>1</v>
      </c>
      <c r="O177" s="285" t="b">
        <v>0</v>
      </c>
      <c r="P177" s="285" t="b">
        <v>0</v>
      </c>
      <c r="Q177" s="285" t="b">
        <v>0</v>
      </c>
      <c r="R177" s="605" t="s">
        <v>2759</v>
      </c>
      <c r="S177" s="285" t="b">
        <v>0</v>
      </c>
      <c r="T177" s="584" t="s">
        <v>2294</v>
      </c>
      <c r="U177" s="579">
        <f>VLOOKUP(B177,示例!$P:$Q,2,0)</f>
        <v>1041</v>
      </c>
    </row>
    <row r="178" spans="1:21" x14ac:dyDescent="0.25">
      <c r="A178" s="561" t="s">
        <v>104</v>
      </c>
      <c r="B178" s="561" t="s">
        <v>104</v>
      </c>
      <c r="C178" s="587" t="s">
        <v>104</v>
      </c>
      <c r="D178" s="587" t="s">
        <v>2289</v>
      </c>
      <c r="E178" s="587">
        <v>2011101</v>
      </c>
      <c r="F178" s="288">
        <v>20111010</v>
      </c>
      <c r="G178" s="288">
        <v>0</v>
      </c>
      <c r="H178" s="288" t="s">
        <v>2760</v>
      </c>
      <c r="I178" s="288" t="s">
        <v>2761</v>
      </c>
      <c r="J178" s="288" t="s">
        <v>2762</v>
      </c>
      <c r="K178" s="288"/>
      <c r="L178" s="288"/>
      <c r="M178" s="288">
        <v>-1</v>
      </c>
      <c r="N178" s="288">
        <v>1</v>
      </c>
      <c r="O178" s="288" t="b">
        <v>0</v>
      </c>
      <c r="P178" s="288" t="b">
        <v>0</v>
      </c>
      <c r="Q178" s="288" t="b">
        <v>0</v>
      </c>
      <c r="R178" s="288"/>
      <c r="S178" s="288" t="b">
        <v>1</v>
      </c>
      <c r="T178" s="584" t="s">
        <v>2294</v>
      </c>
      <c r="U178" s="579">
        <f>VLOOKUP(B178,示例!$P:$Q,2,0)</f>
        <v>1043</v>
      </c>
    </row>
    <row r="179" spans="1:21" x14ac:dyDescent="0.25">
      <c r="A179" s="561" t="s">
        <v>104</v>
      </c>
      <c r="B179" s="561" t="s">
        <v>1267</v>
      </c>
      <c r="C179" s="587" t="s">
        <v>104</v>
      </c>
      <c r="D179" s="587" t="s">
        <v>2401</v>
      </c>
      <c r="E179" s="587">
        <v>2011102</v>
      </c>
      <c r="F179" s="288">
        <v>20111020</v>
      </c>
      <c r="G179" s="288">
        <v>3</v>
      </c>
      <c r="H179" s="288" t="s">
        <v>2763</v>
      </c>
      <c r="I179" s="288" t="s">
        <v>2764</v>
      </c>
      <c r="J179" s="288" t="s">
        <v>2765</v>
      </c>
      <c r="K179" s="288"/>
      <c r="L179" s="288"/>
      <c r="M179" s="288">
        <v>10</v>
      </c>
      <c r="N179" s="288">
        <v>3</v>
      </c>
      <c r="O179" s="288" t="b">
        <v>1</v>
      </c>
      <c r="P179" s="603" t="b">
        <v>0</v>
      </c>
      <c r="Q179" s="288" t="b">
        <v>1</v>
      </c>
      <c r="R179" s="288">
        <v>201110200</v>
      </c>
      <c r="S179" s="288" t="b">
        <v>1</v>
      </c>
      <c r="T179" s="584" t="s">
        <v>2294</v>
      </c>
      <c r="U179" s="579">
        <f>VLOOKUP(B179,示例!$P:$Q,2,0)</f>
        <v>1042</v>
      </c>
    </row>
    <row r="180" spans="1:21" x14ac:dyDescent="0.25">
      <c r="A180" s="561" t="s">
        <v>104</v>
      </c>
      <c r="B180" s="561" t="s">
        <v>1632</v>
      </c>
      <c r="C180" s="587" t="s">
        <v>104</v>
      </c>
      <c r="D180" s="587" t="s">
        <v>2289</v>
      </c>
      <c r="E180" s="587">
        <v>2011103</v>
      </c>
      <c r="F180" s="600">
        <v>20111030</v>
      </c>
      <c r="G180" s="600">
        <v>1</v>
      </c>
      <c r="H180" s="217" t="s">
        <v>2766</v>
      </c>
      <c r="I180" s="217" t="s">
        <v>2767</v>
      </c>
      <c r="J180" s="600" t="s">
        <v>2768</v>
      </c>
      <c r="K180" s="600"/>
      <c r="L180" s="600"/>
      <c r="M180" s="600">
        <v>-1</v>
      </c>
      <c r="N180" s="600">
        <v>1</v>
      </c>
      <c r="O180" s="600" t="b">
        <v>0</v>
      </c>
      <c r="P180" s="600" t="b">
        <v>0</v>
      </c>
      <c r="Q180" s="600" t="b">
        <v>0</v>
      </c>
      <c r="R180" s="600" t="s">
        <v>2404</v>
      </c>
      <c r="S180" s="600" t="b">
        <v>1</v>
      </c>
      <c r="T180" s="584" t="s">
        <v>2294</v>
      </c>
      <c r="U180" s="579">
        <f>VLOOKUP(B180,示例!$P:$Q,2,0)</f>
        <v>1055</v>
      </c>
    </row>
    <row r="181" spans="1:21" x14ac:dyDescent="0.25">
      <c r="A181" s="561" t="s">
        <v>104</v>
      </c>
      <c r="B181" s="561" t="s">
        <v>1150</v>
      </c>
      <c r="C181" s="587" t="s">
        <v>104</v>
      </c>
      <c r="D181" s="587" t="s">
        <v>2289</v>
      </c>
      <c r="E181" s="587">
        <v>2011104</v>
      </c>
      <c r="F181" s="600">
        <v>20111040</v>
      </c>
      <c r="G181" s="600">
        <v>6</v>
      </c>
      <c r="H181" s="217" t="s">
        <v>2437</v>
      </c>
      <c r="I181" s="217" t="s">
        <v>2769</v>
      </c>
      <c r="J181" s="600" t="s">
        <v>2770</v>
      </c>
      <c r="K181" s="600"/>
      <c r="L181" s="600"/>
      <c r="M181" s="600">
        <v>-1</v>
      </c>
      <c r="N181" s="600">
        <v>1</v>
      </c>
      <c r="O181" s="600" t="b">
        <v>0</v>
      </c>
      <c r="P181" s="600" t="b">
        <v>0</v>
      </c>
      <c r="Q181" s="600" t="b">
        <v>0</v>
      </c>
      <c r="R181" s="600" t="s">
        <v>2771</v>
      </c>
      <c r="S181" s="600" t="b">
        <v>1</v>
      </c>
      <c r="T181" s="584" t="s">
        <v>2294</v>
      </c>
      <c r="U181" s="579">
        <f>VLOOKUP(B181,示例!$P:$Q,2,0)</f>
        <v>1009</v>
      </c>
    </row>
    <row r="182" spans="1:21" x14ac:dyDescent="0.25">
      <c r="A182" s="561" t="s">
        <v>104</v>
      </c>
      <c r="B182" s="561" t="s">
        <v>1632</v>
      </c>
      <c r="C182" s="587" t="s">
        <v>104</v>
      </c>
      <c r="D182" s="587" t="s">
        <v>2289</v>
      </c>
      <c r="E182" s="587">
        <v>2011105</v>
      </c>
      <c r="F182" s="600">
        <v>20111050</v>
      </c>
      <c r="G182" s="600">
        <v>1</v>
      </c>
      <c r="H182" s="601" t="s">
        <v>2766</v>
      </c>
      <c r="I182" s="601" t="s">
        <v>2772</v>
      </c>
      <c r="J182" s="600" t="s">
        <v>2773</v>
      </c>
      <c r="K182" s="600"/>
      <c r="L182" s="600"/>
      <c r="M182" s="600">
        <v>5</v>
      </c>
      <c r="N182" s="600">
        <v>1</v>
      </c>
      <c r="O182" s="600" t="b">
        <v>0</v>
      </c>
      <c r="P182" s="600" t="b">
        <v>0</v>
      </c>
      <c r="Q182" s="600" t="b">
        <v>0</v>
      </c>
      <c r="R182" s="600" t="s">
        <v>2774</v>
      </c>
      <c r="S182" s="600" t="b">
        <v>1</v>
      </c>
      <c r="T182" s="584" t="s">
        <v>2294</v>
      </c>
      <c r="U182" s="579">
        <f>VLOOKUP(B182,示例!$P:$Q,2,0)</f>
        <v>1055</v>
      </c>
    </row>
    <row r="183" spans="1:21" x14ac:dyDescent="0.25">
      <c r="A183" s="561" t="s">
        <v>104</v>
      </c>
      <c r="B183" s="561" t="s">
        <v>1150</v>
      </c>
      <c r="C183" s="587" t="s">
        <v>104</v>
      </c>
      <c r="D183" s="587" t="s">
        <v>2289</v>
      </c>
      <c r="E183" s="587">
        <v>2011107</v>
      </c>
      <c r="F183" s="600">
        <v>20111070</v>
      </c>
      <c r="G183" s="600">
        <v>6</v>
      </c>
      <c r="H183" s="217" t="s">
        <v>2437</v>
      </c>
      <c r="I183" s="217" t="s">
        <v>2775</v>
      </c>
      <c r="J183" s="600" t="s">
        <v>2389</v>
      </c>
      <c r="K183" s="600"/>
      <c r="L183" s="600"/>
      <c r="M183" s="600">
        <v>-1</v>
      </c>
      <c r="N183" s="600">
        <v>1</v>
      </c>
      <c r="O183" s="600" t="b">
        <v>0</v>
      </c>
      <c r="P183" s="600" t="b">
        <v>0</v>
      </c>
      <c r="Q183" s="600" t="b">
        <v>0</v>
      </c>
      <c r="R183" s="600" t="s">
        <v>2771</v>
      </c>
      <c r="S183" s="600" t="b">
        <v>1</v>
      </c>
      <c r="T183" s="584" t="s">
        <v>2294</v>
      </c>
      <c r="U183" s="579">
        <f>VLOOKUP(B183,示例!$P:$Q,2,0)</f>
        <v>1009</v>
      </c>
    </row>
    <row r="184" spans="1:21" x14ac:dyDescent="0.25">
      <c r="A184" s="573" t="s">
        <v>104</v>
      </c>
      <c r="B184" s="573" t="s">
        <v>1571</v>
      </c>
      <c r="C184" s="65" t="s">
        <v>2377</v>
      </c>
      <c r="D184" s="65" t="s">
        <v>2289</v>
      </c>
      <c r="E184" s="573">
        <v>2011109</v>
      </c>
      <c r="F184" s="65">
        <v>20111090</v>
      </c>
      <c r="G184" s="573">
        <v>1</v>
      </c>
      <c r="H184" s="573" t="s">
        <v>2345</v>
      </c>
      <c r="I184" s="65" t="s">
        <v>2776</v>
      </c>
      <c r="J184" s="573" t="s">
        <v>2765</v>
      </c>
      <c r="K184" s="573"/>
      <c r="L184" s="573"/>
      <c r="M184" s="573">
        <v>-1</v>
      </c>
      <c r="N184" s="573">
        <v>1</v>
      </c>
      <c r="O184" s="573" t="b">
        <v>0</v>
      </c>
      <c r="P184" s="573" t="b">
        <v>0</v>
      </c>
      <c r="Q184" s="573" t="b">
        <v>0</v>
      </c>
      <c r="R184" s="573" t="str">
        <f>IF(J184="进入战斗后,武力属性增加2点","武力,2","")&amp;IF(J184="进入战斗后,内息属性增加2点","内息,2","")&amp;IF(J184="进入战斗后,身法属性增加2点","身法,2","")&amp;IF(J184="进入战斗后,筋骨属性增加2点","筋骨,2","")</f>
        <v/>
      </c>
      <c r="S184" s="573" t="b">
        <v>1</v>
      </c>
      <c r="T184" s="584" t="s">
        <v>2294</v>
      </c>
      <c r="U184" s="579" t="str">
        <f>VLOOKUP(B184,示例!$P:$Q,2,0)</f>
        <v>WuJi</v>
      </c>
    </row>
    <row r="185" spans="1:21" x14ac:dyDescent="0.25">
      <c r="A185" s="561" t="s">
        <v>104</v>
      </c>
      <c r="B185" s="576" t="s">
        <v>1411</v>
      </c>
      <c r="C185" s="587" t="s">
        <v>104</v>
      </c>
      <c r="D185" s="587">
        <v>0</v>
      </c>
      <c r="E185" s="587">
        <v>2011110</v>
      </c>
      <c r="F185" s="600">
        <v>20111100</v>
      </c>
      <c r="G185" s="600">
        <v>1</v>
      </c>
      <c r="H185" s="601" t="s">
        <v>2396</v>
      </c>
      <c r="I185" s="601" t="s">
        <v>2777</v>
      </c>
      <c r="J185" s="600" t="s">
        <v>2778</v>
      </c>
      <c r="K185" s="600"/>
      <c r="L185" s="600"/>
      <c r="M185" s="600">
        <v>5</v>
      </c>
      <c r="N185" s="600">
        <v>1</v>
      </c>
      <c r="O185" s="600" t="b">
        <v>0</v>
      </c>
      <c r="P185" s="600" t="b">
        <v>0</v>
      </c>
      <c r="Q185" s="600" t="b">
        <v>0</v>
      </c>
      <c r="R185" s="592" t="s">
        <v>2779</v>
      </c>
      <c r="S185" s="600" t="b">
        <v>1</v>
      </c>
      <c r="T185" s="584" t="s">
        <v>2294</v>
      </c>
      <c r="U185" s="579">
        <f>VLOOKUP(B185,示例!$P:$Q,2,0)</f>
        <v>1004</v>
      </c>
    </row>
    <row r="186" spans="1:21" x14ac:dyDescent="0.25">
      <c r="A186" s="561" t="s">
        <v>104</v>
      </c>
      <c r="B186" s="561" t="s">
        <v>2385</v>
      </c>
      <c r="C186" s="587" t="s">
        <v>104</v>
      </c>
      <c r="D186" s="587">
        <v>0</v>
      </c>
      <c r="E186" s="587">
        <v>2011111</v>
      </c>
      <c r="F186" s="600">
        <v>20111110</v>
      </c>
      <c r="G186" s="600">
        <v>1</v>
      </c>
      <c r="H186" s="601" t="s">
        <v>2386</v>
      </c>
      <c r="I186" s="37" t="s">
        <v>2780</v>
      </c>
      <c r="J186" s="600" t="s">
        <v>2389</v>
      </c>
      <c r="K186" s="600"/>
      <c r="L186" s="600"/>
      <c r="M186" s="600">
        <v>10</v>
      </c>
      <c r="N186" s="600">
        <v>1</v>
      </c>
      <c r="O186" s="600" t="b">
        <v>0</v>
      </c>
      <c r="P186" s="600" t="b">
        <v>0</v>
      </c>
      <c r="Q186" s="600" t="b">
        <v>0</v>
      </c>
      <c r="R186" s="600" t="s">
        <v>2781</v>
      </c>
      <c r="S186" s="600" t="b">
        <v>1</v>
      </c>
      <c r="T186" s="584" t="s">
        <v>2294</v>
      </c>
      <c r="U186" s="579">
        <f>VLOOKUP(B186,示例!$P:$Q,2,0)</f>
        <v>1002</v>
      </c>
    </row>
    <row r="187" spans="1:21" s="556" customFormat="1" x14ac:dyDescent="0.25">
      <c r="A187" s="561" t="s">
        <v>112</v>
      </c>
      <c r="B187" s="561" t="s">
        <v>112</v>
      </c>
      <c r="C187" s="587" t="s">
        <v>112</v>
      </c>
      <c r="D187" s="587" t="s">
        <v>2401</v>
      </c>
      <c r="E187" s="587">
        <v>2011201</v>
      </c>
      <c r="F187" s="250">
        <v>20112010</v>
      </c>
      <c r="G187" s="250">
        <v>1</v>
      </c>
      <c r="H187" s="250" t="s">
        <v>2782</v>
      </c>
      <c r="I187" s="250" t="s">
        <v>2783</v>
      </c>
      <c r="J187" s="250" t="s">
        <v>2762</v>
      </c>
      <c r="K187" s="250"/>
      <c r="L187" s="250"/>
      <c r="M187" s="250">
        <v>-1</v>
      </c>
      <c r="N187" s="250">
        <v>1</v>
      </c>
      <c r="O187" s="250" t="b">
        <v>0</v>
      </c>
      <c r="P187" s="250" t="b">
        <v>0</v>
      </c>
      <c r="Q187" s="250" t="b">
        <v>0</v>
      </c>
      <c r="R187" s="250"/>
      <c r="S187" s="250" t="b">
        <v>1</v>
      </c>
      <c r="T187" s="584" t="s">
        <v>2294</v>
      </c>
      <c r="U187" s="579">
        <f>VLOOKUP(B187,示例!$P:$Q,2,0)</f>
        <v>1044</v>
      </c>
    </row>
    <row r="188" spans="1:21" s="556" customFormat="1" x14ac:dyDescent="0.25">
      <c r="A188" s="561" t="s">
        <v>112</v>
      </c>
      <c r="B188" s="561" t="s">
        <v>2452</v>
      </c>
      <c r="C188" s="589" t="s">
        <v>121</v>
      </c>
      <c r="D188" s="589" t="s">
        <v>2289</v>
      </c>
      <c r="E188" s="589">
        <v>2011202</v>
      </c>
      <c r="F188" s="250">
        <v>20112020</v>
      </c>
      <c r="G188" s="250">
        <v>1</v>
      </c>
      <c r="H188" s="250" t="s">
        <v>2453</v>
      </c>
      <c r="I188" s="250" t="s">
        <v>2784</v>
      </c>
      <c r="J188" s="250" t="s">
        <v>2622</v>
      </c>
      <c r="K188" s="250"/>
      <c r="L188" s="250"/>
      <c r="M188" s="250">
        <v>-1</v>
      </c>
      <c r="N188" s="250">
        <v>1</v>
      </c>
      <c r="O188" s="250" t="b">
        <v>0</v>
      </c>
      <c r="P188" s="250" t="b">
        <v>0</v>
      </c>
      <c r="Q188" s="250" t="b">
        <v>0</v>
      </c>
      <c r="R188" s="250" t="s">
        <v>2785</v>
      </c>
      <c r="S188" s="250" t="b">
        <v>1</v>
      </c>
      <c r="T188" s="584" t="s">
        <v>2294</v>
      </c>
      <c r="U188" s="579">
        <f>VLOOKUP(B188,示例!$P:$Q,2,0)</f>
        <v>1007</v>
      </c>
    </row>
    <row r="189" spans="1:21" x14ac:dyDescent="0.25">
      <c r="A189" s="561" t="s">
        <v>112</v>
      </c>
      <c r="B189" s="561" t="s">
        <v>2490</v>
      </c>
      <c r="C189" s="589" t="s">
        <v>121</v>
      </c>
      <c r="D189" s="589" t="s">
        <v>2289</v>
      </c>
      <c r="E189" s="589">
        <v>2011203</v>
      </c>
      <c r="F189" s="250">
        <v>20112030</v>
      </c>
      <c r="G189" s="250">
        <v>1</v>
      </c>
      <c r="H189" s="250" t="s">
        <v>2491</v>
      </c>
      <c r="I189" s="250" t="s">
        <v>2786</v>
      </c>
      <c r="J189" s="250" t="s">
        <v>2762</v>
      </c>
      <c r="K189" s="250"/>
      <c r="L189" s="250"/>
      <c r="M189" s="250">
        <v>-1</v>
      </c>
      <c r="N189" s="250">
        <v>1</v>
      </c>
      <c r="O189" s="250" t="b">
        <v>0</v>
      </c>
      <c r="P189" s="250" t="b">
        <v>0</v>
      </c>
      <c r="Q189" s="250" t="b">
        <v>0</v>
      </c>
      <c r="R189" s="250" t="s">
        <v>2518</v>
      </c>
      <c r="S189" s="250" t="b">
        <v>1</v>
      </c>
      <c r="T189" s="584" t="s">
        <v>2294</v>
      </c>
      <c r="U189" s="579">
        <f>VLOOKUP(B189,示例!$P:$Q,2,0)</f>
        <v>1014</v>
      </c>
    </row>
    <row r="190" spans="1:21" x14ac:dyDescent="0.25">
      <c r="A190" s="561" t="s">
        <v>112</v>
      </c>
      <c r="B190" s="561" t="s">
        <v>1150</v>
      </c>
      <c r="C190" s="589" t="s">
        <v>121</v>
      </c>
      <c r="D190" s="589" t="s">
        <v>2289</v>
      </c>
      <c r="E190" s="589">
        <v>2011204</v>
      </c>
      <c r="F190" s="250">
        <v>20112040</v>
      </c>
      <c r="G190" s="250">
        <v>6</v>
      </c>
      <c r="H190" s="250" t="s">
        <v>2437</v>
      </c>
      <c r="I190" s="290" t="s">
        <v>2787</v>
      </c>
      <c r="J190" s="250" t="s">
        <v>2627</v>
      </c>
      <c r="K190" s="250"/>
      <c r="L190" s="250"/>
      <c r="M190" s="250">
        <v>-1</v>
      </c>
      <c r="N190" s="250">
        <v>1</v>
      </c>
      <c r="O190" s="250" t="b">
        <v>0</v>
      </c>
      <c r="P190" s="250" t="b">
        <v>0</v>
      </c>
      <c r="Q190" s="250" t="b">
        <v>0</v>
      </c>
      <c r="R190" s="250" t="s">
        <v>2788</v>
      </c>
      <c r="S190" s="250" t="b">
        <v>1</v>
      </c>
      <c r="T190" s="584" t="s">
        <v>2294</v>
      </c>
      <c r="U190" s="579">
        <f>VLOOKUP(B190,示例!$P:$Q,2,0)</f>
        <v>1009</v>
      </c>
    </row>
    <row r="191" spans="1:21" x14ac:dyDescent="0.25">
      <c r="A191" s="561" t="s">
        <v>112</v>
      </c>
      <c r="B191" s="561" t="s">
        <v>2789</v>
      </c>
      <c r="C191" s="589" t="s">
        <v>121</v>
      </c>
      <c r="D191" s="589" t="s">
        <v>2289</v>
      </c>
      <c r="E191" s="589">
        <v>2011205</v>
      </c>
      <c r="F191" s="250">
        <v>20112050</v>
      </c>
      <c r="G191" s="250">
        <v>2</v>
      </c>
      <c r="H191" s="250" t="s">
        <v>2790</v>
      </c>
      <c r="I191" s="250" t="s">
        <v>2791</v>
      </c>
      <c r="J191" s="250" t="s">
        <v>2792</v>
      </c>
      <c r="K191" s="250"/>
      <c r="L191" s="250"/>
      <c r="M191" s="250">
        <v>-1</v>
      </c>
      <c r="N191" s="250">
        <v>1</v>
      </c>
      <c r="O191" s="250" t="b">
        <v>0</v>
      </c>
      <c r="P191" s="250" t="b">
        <v>0</v>
      </c>
      <c r="Q191" s="250" t="b">
        <v>0</v>
      </c>
      <c r="R191" s="250" t="s">
        <v>2793</v>
      </c>
      <c r="S191" s="250" t="b">
        <v>1</v>
      </c>
      <c r="T191" s="584" t="s">
        <v>2294</v>
      </c>
      <c r="U191" s="579">
        <f>VLOOKUP(B191,示例!$P:$Q,2,0)</f>
        <v>1045</v>
      </c>
    </row>
    <row r="192" spans="1:21" x14ac:dyDescent="0.25">
      <c r="A192" s="561" t="s">
        <v>112</v>
      </c>
      <c r="B192" s="561" t="s">
        <v>1231</v>
      </c>
      <c r="C192" s="589" t="s">
        <v>121</v>
      </c>
      <c r="D192" s="589" t="s">
        <v>2289</v>
      </c>
      <c r="E192" s="589">
        <v>2011206</v>
      </c>
      <c r="F192" s="250">
        <v>20112060</v>
      </c>
      <c r="G192" s="250">
        <v>1</v>
      </c>
      <c r="H192" s="290" t="s">
        <v>2560</v>
      </c>
      <c r="I192" s="290" t="s">
        <v>2794</v>
      </c>
      <c r="J192" s="250" t="s">
        <v>2792</v>
      </c>
      <c r="K192" s="250"/>
      <c r="L192" s="250"/>
      <c r="M192" s="250">
        <v>-1</v>
      </c>
      <c r="N192" s="250">
        <v>1</v>
      </c>
      <c r="O192" s="250" t="b">
        <v>0</v>
      </c>
      <c r="P192" s="250" t="b">
        <v>0</v>
      </c>
      <c r="Q192" s="250" t="b">
        <v>0</v>
      </c>
      <c r="R192" s="250" t="s">
        <v>2795</v>
      </c>
      <c r="S192" s="250" t="b">
        <v>1</v>
      </c>
      <c r="T192" s="584" t="s">
        <v>2294</v>
      </c>
      <c r="U192" s="579">
        <f>VLOOKUP(B192,示例!$P:$Q,2,0)</f>
        <v>1033</v>
      </c>
    </row>
    <row r="193" spans="1:21" x14ac:dyDescent="0.25">
      <c r="A193" s="561" t="s">
        <v>112</v>
      </c>
      <c r="B193" s="561" t="s">
        <v>2452</v>
      </c>
      <c r="C193" s="589" t="s">
        <v>121</v>
      </c>
      <c r="D193" s="589" t="s">
        <v>2289</v>
      </c>
      <c r="E193" s="589">
        <v>2011207</v>
      </c>
      <c r="F193" s="250">
        <v>20112070</v>
      </c>
      <c r="G193" s="250">
        <v>1</v>
      </c>
      <c r="H193" s="290" t="s">
        <v>2453</v>
      </c>
      <c r="I193" s="290" t="s">
        <v>2796</v>
      </c>
      <c r="J193" s="250" t="s">
        <v>2797</v>
      </c>
      <c r="K193" s="250"/>
      <c r="L193" s="250"/>
      <c r="M193" s="250">
        <v>10</v>
      </c>
      <c r="N193" s="250">
        <v>1</v>
      </c>
      <c r="O193" s="250" t="b">
        <v>0</v>
      </c>
      <c r="P193" s="250" t="b">
        <v>0</v>
      </c>
      <c r="Q193" s="250" t="b">
        <v>1</v>
      </c>
      <c r="R193" s="250" t="s">
        <v>2798</v>
      </c>
      <c r="S193" s="250" t="b">
        <v>1</v>
      </c>
      <c r="T193" s="584" t="s">
        <v>2294</v>
      </c>
      <c r="U193" s="579">
        <f>VLOOKUP(B193,示例!$P:$Q,2,0)</f>
        <v>1007</v>
      </c>
    </row>
    <row r="194" spans="1:21" x14ac:dyDescent="0.25">
      <c r="A194" s="561" t="s">
        <v>112</v>
      </c>
      <c r="B194" s="561" t="s">
        <v>1150</v>
      </c>
      <c r="C194" s="589" t="s">
        <v>121</v>
      </c>
      <c r="D194" s="589" t="s">
        <v>2289</v>
      </c>
      <c r="E194" s="589">
        <v>2011208</v>
      </c>
      <c r="F194" s="250">
        <v>20112080</v>
      </c>
      <c r="G194" s="250">
        <v>6</v>
      </c>
      <c r="H194" s="290" t="s">
        <v>2437</v>
      </c>
      <c r="I194" s="290" t="s">
        <v>2799</v>
      </c>
      <c r="J194" s="250" t="s">
        <v>2800</v>
      </c>
      <c r="K194" s="250"/>
      <c r="L194" s="250"/>
      <c r="M194" s="250">
        <v>-1</v>
      </c>
      <c r="N194" s="250">
        <v>1</v>
      </c>
      <c r="O194" s="250" t="b">
        <v>0</v>
      </c>
      <c r="P194" s="250" t="b">
        <v>0</v>
      </c>
      <c r="Q194" s="250" t="b">
        <v>0</v>
      </c>
      <c r="R194" s="250" t="s">
        <v>2788</v>
      </c>
      <c r="S194" s="250" t="b">
        <v>1</v>
      </c>
      <c r="T194" s="584" t="s">
        <v>2294</v>
      </c>
      <c r="U194" s="579">
        <f>VLOOKUP(B194,示例!$P:$Q,2,0)</f>
        <v>1009</v>
      </c>
    </row>
    <row r="195" spans="1:21" x14ac:dyDescent="0.25">
      <c r="A195" s="561" t="s">
        <v>112</v>
      </c>
      <c r="B195" s="561" t="s">
        <v>2385</v>
      </c>
      <c r="C195" s="589" t="s">
        <v>121</v>
      </c>
      <c r="D195" s="589" t="s">
        <v>2289</v>
      </c>
      <c r="E195" s="589">
        <v>2011208</v>
      </c>
      <c r="F195" s="250">
        <v>20112081</v>
      </c>
      <c r="G195" s="250">
        <v>1</v>
      </c>
      <c r="H195" s="290" t="s">
        <v>2386</v>
      </c>
      <c r="I195" s="290" t="s">
        <v>2799</v>
      </c>
      <c r="J195" s="250" t="s">
        <v>2801</v>
      </c>
      <c r="K195" s="250"/>
      <c r="L195" s="250"/>
      <c r="M195" s="250">
        <v>5</v>
      </c>
      <c r="N195" s="250">
        <v>1</v>
      </c>
      <c r="O195" s="250" t="b">
        <v>0</v>
      </c>
      <c r="P195" s="250" t="b">
        <v>0</v>
      </c>
      <c r="Q195" s="250" t="b">
        <v>0</v>
      </c>
      <c r="R195" s="250" t="s">
        <v>2802</v>
      </c>
      <c r="S195" s="250" t="b">
        <v>1</v>
      </c>
      <c r="T195" s="584" t="s">
        <v>2294</v>
      </c>
      <c r="U195" s="579">
        <f>VLOOKUP(B195,示例!$P:$Q,2,0)</f>
        <v>1002</v>
      </c>
    </row>
    <row r="196" spans="1:21" x14ac:dyDescent="0.25">
      <c r="A196" s="573" t="s">
        <v>112</v>
      </c>
      <c r="B196" s="573" t="s">
        <v>1571</v>
      </c>
      <c r="C196" s="65" t="s">
        <v>2377</v>
      </c>
      <c r="D196" s="65" t="s">
        <v>2401</v>
      </c>
      <c r="E196" s="573">
        <v>2011209</v>
      </c>
      <c r="F196" s="65">
        <v>20112090</v>
      </c>
      <c r="G196" s="573">
        <v>1</v>
      </c>
      <c r="H196" s="573" t="s">
        <v>2345</v>
      </c>
      <c r="I196" s="65" t="s">
        <v>2803</v>
      </c>
      <c r="J196" s="573" t="s">
        <v>2804</v>
      </c>
      <c r="K196" s="573"/>
      <c r="L196" s="573"/>
      <c r="M196" s="573">
        <v>-1</v>
      </c>
      <c r="N196" s="573">
        <v>1</v>
      </c>
      <c r="O196" s="573" t="b">
        <v>0</v>
      </c>
      <c r="P196" s="573" t="b">
        <v>0</v>
      </c>
      <c r="Q196" s="573" t="b">
        <v>0</v>
      </c>
      <c r="R196" s="573" t="s">
        <v>2805</v>
      </c>
      <c r="S196" s="573" t="b">
        <v>1</v>
      </c>
      <c r="T196" s="584" t="s">
        <v>2294</v>
      </c>
      <c r="U196" s="579" t="s">
        <v>2806</v>
      </c>
    </row>
    <row r="197" spans="1:21" x14ac:dyDescent="0.25">
      <c r="A197" s="561" t="s">
        <v>112</v>
      </c>
      <c r="B197" s="561" t="s">
        <v>1150</v>
      </c>
      <c r="C197" s="589" t="s">
        <v>121</v>
      </c>
      <c r="D197" s="589">
        <v>0</v>
      </c>
      <c r="E197" s="589">
        <v>2011210</v>
      </c>
      <c r="F197" s="250">
        <v>20112100</v>
      </c>
      <c r="G197" s="250">
        <v>6</v>
      </c>
      <c r="H197" s="250" t="s">
        <v>2437</v>
      </c>
      <c r="I197" s="290" t="s">
        <v>2807</v>
      </c>
      <c r="J197" s="250" t="s">
        <v>2808</v>
      </c>
      <c r="K197" s="250"/>
      <c r="L197" s="250"/>
      <c r="M197" s="250">
        <v>-1</v>
      </c>
      <c r="N197" s="250">
        <v>1</v>
      </c>
      <c r="O197" s="250" t="b">
        <v>0</v>
      </c>
      <c r="P197" s="250" t="b">
        <v>0</v>
      </c>
      <c r="Q197" s="250" t="b">
        <v>0</v>
      </c>
      <c r="R197" s="250" t="s">
        <v>2788</v>
      </c>
      <c r="S197" s="250" t="b">
        <v>1</v>
      </c>
      <c r="T197" s="584" t="s">
        <v>2294</v>
      </c>
      <c r="U197" s="579">
        <f>VLOOKUP(B197,示例!$P:$Q,2,0)</f>
        <v>1009</v>
      </c>
    </row>
    <row r="198" spans="1:21" x14ac:dyDescent="0.25">
      <c r="A198" s="561" t="s">
        <v>112</v>
      </c>
      <c r="B198" s="561" t="s">
        <v>2789</v>
      </c>
      <c r="C198" s="589" t="s">
        <v>121</v>
      </c>
      <c r="D198" s="589">
        <v>0</v>
      </c>
      <c r="E198" s="589">
        <v>2011211</v>
      </c>
      <c r="F198" s="250">
        <v>20112110</v>
      </c>
      <c r="G198" s="250">
        <v>2</v>
      </c>
      <c r="H198" s="250" t="s">
        <v>2790</v>
      </c>
      <c r="I198" s="250" t="s">
        <v>2809</v>
      </c>
      <c r="J198" s="250" t="s">
        <v>2810</v>
      </c>
      <c r="K198" s="250"/>
      <c r="L198" s="250"/>
      <c r="M198" s="250">
        <v>-1</v>
      </c>
      <c r="N198" s="250">
        <v>1</v>
      </c>
      <c r="O198" s="250" t="b">
        <v>0</v>
      </c>
      <c r="P198" s="250" t="b">
        <v>0</v>
      </c>
      <c r="Q198" s="250" t="b">
        <v>0</v>
      </c>
      <c r="R198" s="250" t="s">
        <v>2793</v>
      </c>
      <c r="S198" s="250" t="b">
        <v>1</v>
      </c>
      <c r="T198" s="584" t="s">
        <v>2294</v>
      </c>
      <c r="U198" s="579">
        <f>VLOOKUP(B198,示例!$P:$Q,2,0)</f>
        <v>1045</v>
      </c>
    </row>
    <row r="199" spans="1:21" x14ac:dyDescent="0.25">
      <c r="A199" s="561" t="s">
        <v>121</v>
      </c>
      <c r="B199" s="561" t="s">
        <v>2811</v>
      </c>
      <c r="C199" s="589" t="s">
        <v>121</v>
      </c>
      <c r="D199" s="589" t="s">
        <v>2289</v>
      </c>
      <c r="E199" s="589">
        <v>2011301</v>
      </c>
      <c r="F199" s="606">
        <v>20113010</v>
      </c>
      <c r="G199" s="606">
        <v>0</v>
      </c>
      <c r="H199" s="606" t="s">
        <v>2812</v>
      </c>
      <c r="I199" s="606" t="s">
        <v>2813</v>
      </c>
      <c r="J199" s="606" t="s">
        <v>2814</v>
      </c>
      <c r="K199" s="606"/>
      <c r="L199" s="606"/>
      <c r="M199" s="606">
        <v>10</v>
      </c>
      <c r="N199" s="606">
        <v>99</v>
      </c>
      <c r="O199" s="606" t="b">
        <v>0</v>
      </c>
      <c r="P199" s="606" t="b">
        <v>0</v>
      </c>
      <c r="Q199" s="606" t="b">
        <v>0</v>
      </c>
      <c r="R199" s="606"/>
      <c r="S199" s="606" t="b">
        <v>1</v>
      </c>
      <c r="T199" s="584" t="s">
        <v>2294</v>
      </c>
      <c r="U199" s="579">
        <f>VLOOKUP(B199,示例!$P:$Q,2,0)</f>
        <v>1046</v>
      </c>
    </row>
    <row r="200" spans="1:21" x14ac:dyDescent="0.25">
      <c r="A200" s="561" t="s">
        <v>121</v>
      </c>
      <c r="C200" s="589" t="s">
        <v>121</v>
      </c>
      <c r="D200" s="589" t="s">
        <v>2289</v>
      </c>
      <c r="E200" s="589">
        <v>2011301</v>
      </c>
      <c r="F200" s="606">
        <v>20113011</v>
      </c>
      <c r="G200" s="606">
        <v>1</v>
      </c>
      <c r="H200" s="606"/>
      <c r="I200" s="606" t="s">
        <v>2813</v>
      </c>
      <c r="J200" s="606" t="s">
        <v>2815</v>
      </c>
      <c r="K200" s="606">
        <v>1</v>
      </c>
      <c r="L200" s="606">
        <v>1</v>
      </c>
      <c r="M200" s="606">
        <v>10</v>
      </c>
      <c r="N200" s="606">
        <v>1</v>
      </c>
      <c r="O200" s="606" t="b">
        <v>0</v>
      </c>
      <c r="P200" s="606" t="b">
        <v>0</v>
      </c>
      <c r="Q200" s="606" t="b">
        <v>0</v>
      </c>
      <c r="R200" s="606" t="s">
        <v>2816</v>
      </c>
      <c r="S200" s="606" t="b">
        <v>1</v>
      </c>
      <c r="T200" s="584" t="s">
        <v>2294</v>
      </c>
      <c r="U200" s="579" t="e">
        <f>VLOOKUP(B200,示例!$P:$Q,2,0)</f>
        <v>#N/A</v>
      </c>
    </row>
    <row r="201" spans="1:21" x14ac:dyDescent="0.25">
      <c r="A201" s="561" t="s">
        <v>121</v>
      </c>
      <c r="B201" s="561" t="s">
        <v>2817</v>
      </c>
      <c r="C201" s="587" t="s">
        <v>1292</v>
      </c>
      <c r="D201" s="587" t="s">
        <v>2289</v>
      </c>
      <c r="E201" s="587">
        <v>2011302</v>
      </c>
      <c r="F201" s="606">
        <v>20113020</v>
      </c>
      <c r="G201" s="606">
        <v>1</v>
      </c>
      <c r="H201" s="606" t="s">
        <v>2818</v>
      </c>
      <c r="I201" s="606" t="s">
        <v>2819</v>
      </c>
      <c r="J201" s="606" t="s">
        <v>2820</v>
      </c>
      <c r="K201" s="606"/>
      <c r="L201" s="606"/>
      <c r="M201" s="606">
        <v>-1</v>
      </c>
      <c r="N201" s="606">
        <v>1</v>
      </c>
      <c r="O201" s="606" t="b">
        <v>0</v>
      </c>
      <c r="P201" s="606" t="b">
        <v>0</v>
      </c>
      <c r="Q201" s="606" t="b">
        <v>0</v>
      </c>
      <c r="R201" s="606" t="s">
        <v>2821</v>
      </c>
      <c r="S201" s="606" t="b">
        <v>1</v>
      </c>
      <c r="T201" s="584" t="s">
        <v>2294</v>
      </c>
      <c r="U201" s="579">
        <f>VLOOKUP(B201,示例!$P:$Q,2,0)</f>
        <v>1047</v>
      </c>
    </row>
    <row r="202" spans="1:21" x14ac:dyDescent="0.25">
      <c r="A202" s="561" t="s">
        <v>121</v>
      </c>
      <c r="B202" s="561" t="s">
        <v>2490</v>
      </c>
      <c r="C202" s="587"/>
      <c r="D202" s="587" t="s">
        <v>2289</v>
      </c>
      <c r="E202" s="587">
        <v>2011303</v>
      </c>
      <c r="F202" s="606">
        <v>20113030</v>
      </c>
      <c r="G202" s="333">
        <v>1</v>
      </c>
      <c r="H202" s="333" t="s">
        <v>2491</v>
      </c>
      <c r="I202" s="607" t="s">
        <v>2822</v>
      </c>
      <c r="J202" s="333" t="s">
        <v>2823</v>
      </c>
      <c r="K202" s="333"/>
      <c r="L202" s="333"/>
      <c r="M202" s="333">
        <v>-1</v>
      </c>
      <c r="N202" s="333">
        <v>1</v>
      </c>
      <c r="O202" s="333" t="b">
        <v>0</v>
      </c>
      <c r="P202" s="333" t="b">
        <v>0</v>
      </c>
      <c r="Q202" s="333" t="b">
        <v>0</v>
      </c>
      <c r="R202" s="333" t="s">
        <v>2824</v>
      </c>
      <c r="S202" s="333" t="b">
        <v>1</v>
      </c>
      <c r="T202" s="584" t="s">
        <v>2294</v>
      </c>
      <c r="U202" s="579">
        <f>VLOOKUP(B202,示例!$P:$Q,2,0)</f>
        <v>1014</v>
      </c>
    </row>
    <row r="203" spans="1:21" x14ac:dyDescent="0.25">
      <c r="A203" s="561" t="s">
        <v>121</v>
      </c>
      <c r="B203" s="561" t="s">
        <v>2361</v>
      </c>
      <c r="C203" s="587"/>
      <c r="D203" s="587" t="s">
        <v>2289</v>
      </c>
      <c r="E203" s="587">
        <v>2011303</v>
      </c>
      <c r="F203" s="333">
        <v>20113031</v>
      </c>
      <c r="G203" s="333">
        <v>5</v>
      </c>
      <c r="H203" s="607"/>
      <c r="I203" s="607" t="s">
        <v>2822</v>
      </c>
      <c r="J203" s="333" t="s">
        <v>2825</v>
      </c>
      <c r="K203" s="333"/>
      <c r="L203" s="333"/>
      <c r="M203" s="333">
        <v>-1</v>
      </c>
      <c r="N203" s="333">
        <v>1</v>
      </c>
      <c r="O203" s="333" t="b">
        <v>0</v>
      </c>
      <c r="P203" s="333" t="b">
        <v>0</v>
      </c>
      <c r="Q203" s="333" t="b">
        <v>0</v>
      </c>
      <c r="R203" s="333" t="s">
        <v>2826</v>
      </c>
      <c r="S203" s="333" t="b">
        <v>0</v>
      </c>
      <c r="T203" s="584" t="s">
        <v>2294</v>
      </c>
      <c r="U203" s="579">
        <f>VLOOKUP(B203,示例!$P:$Q,2,0)</f>
        <v>1063</v>
      </c>
    </row>
    <row r="204" spans="1:21" x14ac:dyDescent="0.25">
      <c r="A204" s="561" t="s">
        <v>121</v>
      </c>
      <c r="B204" s="561" t="s">
        <v>2361</v>
      </c>
      <c r="C204" s="587"/>
      <c r="D204" s="587" t="s">
        <v>2289</v>
      </c>
      <c r="E204" s="587">
        <v>2011303</v>
      </c>
      <c r="F204" s="333">
        <v>20113032</v>
      </c>
      <c r="G204" s="333">
        <v>5</v>
      </c>
      <c r="H204" s="607"/>
      <c r="I204" s="607" t="s">
        <v>2822</v>
      </c>
      <c r="J204" s="333" t="s">
        <v>2827</v>
      </c>
      <c r="K204" s="333"/>
      <c r="L204" s="333"/>
      <c r="M204" s="333">
        <v>-1</v>
      </c>
      <c r="N204" s="333">
        <v>1</v>
      </c>
      <c r="O204" s="333" t="b">
        <v>0</v>
      </c>
      <c r="P204" s="333" t="b">
        <v>0</v>
      </c>
      <c r="Q204" s="333" t="b">
        <v>0</v>
      </c>
      <c r="R204" s="333" t="s">
        <v>2828</v>
      </c>
      <c r="S204" s="333" t="b">
        <v>0</v>
      </c>
      <c r="T204" s="584" t="s">
        <v>2294</v>
      </c>
      <c r="U204" s="579">
        <f>VLOOKUP(B204,示例!$P:$Q,2,0)</f>
        <v>1063</v>
      </c>
    </row>
    <row r="205" spans="1:21" x14ac:dyDescent="0.25">
      <c r="A205" s="561" t="s">
        <v>121</v>
      </c>
      <c r="C205" s="587" t="s">
        <v>1251</v>
      </c>
      <c r="D205" s="587" t="s">
        <v>2289</v>
      </c>
      <c r="E205" s="587">
        <v>2011304</v>
      </c>
      <c r="F205" s="606">
        <v>20113040</v>
      </c>
      <c r="G205" s="606">
        <v>2</v>
      </c>
      <c r="H205" s="606"/>
      <c r="I205" s="606" t="s">
        <v>2829</v>
      </c>
      <c r="J205" s="606" t="s">
        <v>2830</v>
      </c>
      <c r="K205" s="606"/>
      <c r="L205" s="606"/>
      <c r="M205" s="606">
        <v>-1</v>
      </c>
      <c r="N205" s="606">
        <v>1</v>
      </c>
      <c r="O205" s="606" t="b">
        <v>0</v>
      </c>
      <c r="P205" s="606" t="b">
        <v>0</v>
      </c>
      <c r="Q205" s="606" t="b">
        <v>0</v>
      </c>
      <c r="R205" s="606" t="s">
        <v>2831</v>
      </c>
      <c r="S205" s="606" t="b">
        <v>1</v>
      </c>
      <c r="T205" s="584" t="s">
        <v>2294</v>
      </c>
      <c r="U205" s="579" t="e">
        <f>VLOOKUP(B205,示例!$P:$Q,2,0)</f>
        <v>#N/A</v>
      </c>
    </row>
    <row r="206" spans="1:21" x14ac:dyDescent="0.25">
      <c r="A206" s="561" t="s">
        <v>121</v>
      </c>
      <c r="B206" s="561" t="s">
        <v>2811</v>
      </c>
      <c r="C206" s="587" t="s">
        <v>1251</v>
      </c>
      <c r="D206" s="587" t="s">
        <v>2289</v>
      </c>
      <c r="E206" s="587">
        <v>2011304</v>
      </c>
      <c r="F206" s="606">
        <v>20113041</v>
      </c>
      <c r="G206" s="606">
        <v>6</v>
      </c>
      <c r="H206" s="606" t="s">
        <v>2812</v>
      </c>
      <c r="I206" s="606" t="s">
        <v>2829</v>
      </c>
      <c r="J206" s="606" t="s">
        <v>2832</v>
      </c>
      <c r="K206" s="606"/>
      <c r="L206" s="606"/>
      <c r="M206" s="606">
        <v>-1</v>
      </c>
      <c r="N206" s="606">
        <v>1</v>
      </c>
      <c r="O206" s="606" t="b">
        <v>0</v>
      </c>
      <c r="P206" s="606" t="b">
        <v>0</v>
      </c>
      <c r="Q206" s="606" t="b">
        <v>0</v>
      </c>
      <c r="R206" s="606" t="s">
        <v>2833</v>
      </c>
      <c r="S206" s="606" t="b">
        <v>0</v>
      </c>
      <c r="T206" s="584" t="s">
        <v>2294</v>
      </c>
      <c r="U206" s="579">
        <f>VLOOKUP(B206,示例!$P:$Q,2,0)</f>
        <v>1046</v>
      </c>
    </row>
    <row r="207" spans="1:21" x14ac:dyDescent="0.25">
      <c r="A207" s="561" t="s">
        <v>121</v>
      </c>
      <c r="B207" s="561" t="s">
        <v>2834</v>
      </c>
      <c r="C207" s="589" t="s">
        <v>121</v>
      </c>
      <c r="D207" s="589" t="s">
        <v>2289</v>
      </c>
      <c r="E207" s="589">
        <v>2011305</v>
      </c>
      <c r="F207" s="606">
        <v>20113050</v>
      </c>
      <c r="G207" s="606">
        <v>1</v>
      </c>
      <c r="H207" s="606" t="s">
        <v>2835</v>
      </c>
      <c r="I207" s="606" t="s">
        <v>2836</v>
      </c>
      <c r="J207" s="606" t="s">
        <v>2504</v>
      </c>
      <c r="K207" s="606"/>
      <c r="L207" s="606"/>
      <c r="M207" s="606">
        <v>-1</v>
      </c>
      <c r="N207" s="606">
        <v>1</v>
      </c>
      <c r="O207" s="606" t="b">
        <v>0</v>
      </c>
      <c r="P207" s="606" t="b">
        <v>0</v>
      </c>
      <c r="Q207" s="606" t="b">
        <v>0</v>
      </c>
      <c r="R207" s="606" t="s">
        <v>2837</v>
      </c>
      <c r="S207" s="606" t="b">
        <v>1</v>
      </c>
      <c r="T207" s="584" t="s">
        <v>2294</v>
      </c>
      <c r="U207" s="579">
        <f>VLOOKUP(B207,示例!$P:$Q,2,0)</f>
        <v>1048</v>
      </c>
    </row>
    <row r="208" spans="1:21" x14ac:dyDescent="0.25">
      <c r="A208" s="561" t="s">
        <v>121</v>
      </c>
      <c r="B208" s="561" t="s">
        <v>2501</v>
      </c>
      <c r="C208" s="589" t="s">
        <v>121</v>
      </c>
      <c r="D208" s="589" t="s">
        <v>2289</v>
      </c>
      <c r="E208" s="589">
        <v>2011306</v>
      </c>
      <c r="F208" s="606">
        <v>20113060</v>
      </c>
      <c r="G208" s="606">
        <v>1</v>
      </c>
      <c r="H208" s="606" t="s">
        <v>2502</v>
      </c>
      <c r="I208" s="606" t="s">
        <v>2838</v>
      </c>
      <c r="J208" s="606" t="s">
        <v>2839</v>
      </c>
      <c r="K208" s="606"/>
      <c r="L208" s="606"/>
      <c r="M208" s="606">
        <v>-1</v>
      </c>
      <c r="N208" s="606">
        <v>1</v>
      </c>
      <c r="O208" s="606" t="b">
        <v>0</v>
      </c>
      <c r="P208" s="606" t="b">
        <v>0</v>
      </c>
      <c r="Q208" s="606" t="b">
        <v>0</v>
      </c>
      <c r="R208" s="606" t="s">
        <v>2840</v>
      </c>
      <c r="S208" s="606" t="b">
        <v>1</v>
      </c>
      <c r="T208" s="584" t="s">
        <v>2294</v>
      </c>
      <c r="U208" s="579" t="str">
        <f>VLOOKUP(B208,示例!$P:$Q,2,0)</f>
        <v>1049</v>
      </c>
    </row>
    <row r="209" spans="1:21" x14ac:dyDescent="0.25">
      <c r="A209" s="561" t="s">
        <v>121</v>
      </c>
      <c r="C209" s="587" t="s">
        <v>1251</v>
      </c>
      <c r="D209" s="587" t="s">
        <v>2289</v>
      </c>
      <c r="E209" s="587">
        <v>2011307</v>
      </c>
      <c r="F209" s="606">
        <v>20113070</v>
      </c>
      <c r="G209" s="606">
        <v>2</v>
      </c>
      <c r="H209" s="606"/>
      <c r="I209" s="606" t="s">
        <v>2841</v>
      </c>
      <c r="J209" s="606" t="s">
        <v>2830</v>
      </c>
      <c r="K209" s="606"/>
      <c r="L209" s="606"/>
      <c r="M209" s="606">
        <v>-1</v>
      </c>
      <c r="N209" s="606">
        <v>1</v>
      </c>
      <c r="O209" s="606" t="b">
        <v>0</v>
      </c>
      <c r="P209" s="606" t="b">
        <v>0</v>
      </c>
      <c r="Q209" s="606" t="b">
        <v>0</v>
      </c>
      <c r="R209" s="606" t="s">
        <v>2842</v>
      </c>
      <c r="S209" s="606" t="b">
        <v>1</v>
      </c>
      <c r="T209" s="584" t="s">
        <v>2294</v>
      </c>
      <c r="U209" s="579" t="e">
        <f>VLOOKUP(B209,示例!$P:$Q,2,0)</f>
        <v>#N/A</v>
      </c>
    </row>
    <row r="210" spans="1:21" x14ac:dyDescent="0.25">
      <c r="A210" s="561" t="s">
        <v>121</v>
      </c>
      <c r="B210" s="561" t="s">
        <v>2811</v>
      </c>
      <c r="C210" s="587" t="s">
        <v>1251</v>
      </c>
      <c r="D210" s="587" t="s">
        <v>2289</v>
      </c>
      <c r="E210" s="587">
        <v>2011307</v>
      </c>
      <c r="F210" s="606">
        <v>20113071</v>
      </c>
      <c r="G210" s="606">
        <v>6</v>
      </c>
      <c r="H210" s="606" t="s">
        <v>2812</v>
      </c>
      <c r="I210" s="606" t="s">
        <v>2841</v>
      </c>
      <c r="J210" s="606" t="s">
        <v>2832</v>
      </c>
      <c r="K210" s="606"/>
      <c r="L210" s="606"/>
      <c r="M210" s="606">
        <v>-1</v>
      </c>
      <c r="N210" s="606">
        <v>1</v>
      </c>
      <c r="O210" s="606" t="b">
        <v>0</v>
      </c>
      <c r="P210" s="606" t="b">
        <v>0</v>
      </c>
      <c r="Q210" s="606" t="b">
        <v>0</v>
      </c>
      <c r="R210" s="606" t="s">
        <v>2833</v>
      </c>
      <c r="S210" s="606" t="b">
        <v>0</v>
      </c>
      <c r="T210" s="584" t="s">
        <v>2294</v>
      </c>
      <c r="U210" s="579">
        <f>VLOOKUP(B210,示例!$P:$Q,2,0)</f>
        <v>1046</v>
      </c>
    </row>
    <row r="211" spans="1:21" x14ac:dyDescent="0.25">
      <c r="A211" s="561" t="s">
        <v>121</v>
      </c>
      <c r="B211" s="561" t="s">
        <v>2811</v>
      </c>
      <c r="C211" s="589" t="s">
        <v>121</v>
      </c>
      <c r="D211" s="589" t="s">
        <v>2401</v>
      </c>
      <c r="E211" s="589">
        <v>2011308</v>
      </c>
      <c r="F211" s="606">
        <v>20113080</v>
      </c>
      <c r="G211" s="606">
        <v>1</v>
      </c>
      <c r="H211" s="606"/>
      <c r="I211" s="334" t="s">
        <v>2843</v>
      </c>
      <c r="J211" s="606" t="s">
        <v>2844</v>
      </c>
      <c r="K211" s="606">
        <v>1</v>
      </c>
      <c r="L211" s="606">
        <v>2</v>
      </c>
      <c r="M211" s="606">
        <v>10</v>
      </c>
      <c r="N211" s="606">
        <v>1</v>
      </c>
      <c r="O211" s="606" t="b">
        <v>0</v>
      </c>
      <c r="P211" s="606" t="b">
        <v>0</v>
      </c>
      <c r="Q211" s="606" t="b">
        <v>0</v>
      </c>
      <c r="R211" s="606"/>
      <c r="S211" s="606" t="b">
        <v>1</v>
      </c>
      <c r="T211" s="584" t="s">
        <v>2294</v>
      </c>
      <c r="U211" s="579">
        <f>VLOOKUP(B211,示例!$P:$Q,2,0)</f>
        <v>1046</v>
      </c>
    </row>
    <row r="212" spans="1:21" x14ac:dyDescent="0.25">
      <c r="A212" s="561" t="s">
        <v>121</v>
      </c>
      <c r="B212" s="561" t="s">
        <v>2811</v>
      </c>
      <c r="C212" s="587" t="s">
        <v>1251</v>
      </c>
      <c r="D212" s="587" t="s">
        <v>2401</v>
      </c>
      <c r="E212" s="587">
        <v>2011308</v>
      </c>
      <c r="F212" s="606">
        <v>20113081</v>
      </c>
      <c r="G212" s="606">
        <v>6</v>
      </c>
      <c r="H212" s="606" t="s">
        <v>2812</v>
      </c>
      <c r="I212" s="334" t="s">
        <v>2843</v>
      </c>
      <c r="J212" s="606" t="s">
        <v>2845</v>
      </c>
      <c r="K212" s="606"/>
      <c r="L212" s="606"/>
      <c r="M212" s="606">
        <v>-1</v>
      </c>
      <c r="N212" s="606">
        <v>1</v>
      </c>
      <c r="O212" s="606" t="b">
        <v>0</v>
      </c>
      <c r="P212" s="606" t="b">
        <v>0</v>
      </c>
      <c r="Q212" s="606" t="b">
        <v>0</v>
      </c>
      <c r="R212" s="606" t="s">
        <v>2833</v>
      </c>
      <c r="S212" s="606" t="b">
        <v>0</v>
      </c>
      <c r="T212" s="584" t="s">
        <v>2294</v>
      </c>
      <c r="U212" s="579">
        <f>VLOOKUP(B212,示例!$P:$Q,2,0)</f>
        <v>1046</v>
      </c>
    </row>
    <row r="213" spans="1:21" x14ac:dyDescent="0.25">
      <c r="A213" s="573" t="s">
        <v>121</v>
      </c>
      <c r="B213" s="573" t="s">
        <v>1571</v>
      </c>
      <c r="C213" s="65" t="s">
        <v>2377</v>
      </c>
      <c r="D213" s="65" t="s">
        <v>2289</v>
      </c>
      <c r="E213" s="573">
        <v>2011309</v>
      </c>
      <c r="F213" s="65">
        <v>20113090</v>
      </c>
      <c r="G213" s="573">
        <v>1</v>
      </c>
      <c r="H213" s="573" t="s">
        <v>2345</v>
      </c>
      <c r="I213" s="65" t="s">
        <v>2846</v>
      </c>
      <c r="J213" s="573" t="s">
        <v>2744</v>
      </c>
      <c r="K213" s="573"/>
      <c r="L213" s="573"/>
      <c r="M213" s="573">
        <v>-1</v>
      </c>
      <c r="N213" s="573">
        <v>1</v>
      </c>
      <c r="O213" s="573" t="b">
        <v>0</v>
      </c>
      <c r="P213" s="573" t="b">
        <v>0</v>
      </c>
      <c r="Q213" s="573" t="b">
        <v>0</v>
      </c>
      <c r="R213" s="573" t="str">
        <f>IF(J213="进入战斗后,武力属性增加2点","武力,2","")&amp;IF(J213="进入战斗后,内息属性增加2点","内息,2","")&amp;IF(J213="进入战斗后,身法属性增加2点","身法,2","")&amp;IF(J213="进入战斗后,筋骨属性增加2点","筋骨,2","")</f>
        <v/>
      </c>
      <c r="S213" s="573" t="b">
        <v>1</v>
      </c>
      <c r="T213" s="584" t="s">
        <v>2294</v>
      </c>
      <c r="U213" s="579" t="str">
        <f>VLOOKUP(B213,示例!$P:$Q,2,0)</f>
        <v>WuJi</v>
      </c>
    </row>
    <row r="214" spans="1:21" x14ac:dyDescent="0.25">
      <c r="A214" s="561" t="s">
        <v>121</v>
      </c>
      <c r="B214" s="561" t="s">
        <v>2817</v>
      </c>
      <c r="C214" s="587" t="s">
        <v>1292</v>
      </c>
      <c r="D214" s="587">
        <v>0</v>
      </c>
      <c r="E214" s="587">
        <v>2011310</v>
      </c>
      <c r="F214" s="606">
        <v>20113100</v>
      </c>
      <c r="G214" s="606">
        <v>1</v>
      </c>
      <c r="H214" s="606" t="s">
        <v>2818</v>
      </c>
      <c r="I214" s="606" t="s">
        <v>2847</v>
      </c>
      <c r="J214" s="606" t="s">
        <v>2848</v>
      </c>
      <c r="K214" s="606"/>
      <c r="L214" s="606"/>
      <c r="M214" s="606">
        <v>-1</v>
      </c>
      <c r="N214" s="606">
        <v>1</v>
      </c>
      <c r="O214" s="606" t="b">
        <v>0</v>
      </c>
      <c r="P214" s="606" t="b">
        <v>0</v>
      </c>
      <c r="Q214" s="606" t="b">
        <v>0</v>
      </c>
      <c r="R214" s="606" t="s">
        <v>2849</v>
      </c>
      <c r="S214" s="606" t="b">
        <v>1</v>
      </c>
      <c r="T214" s="584" t="s">
        <v>2294</v>
      </c>
      <c r="U214" s="579">
        <f>VLOOKUP(B214,示例!$P:$Q,2,0)</f>
        <v>1047</v>
      </c>
    </row>
    <row r="215" spans="1:21" x14ac:dyDescent="0.25">
      <c r="A215" s="561" t="s">
        <v>121</v>
      </c>
      <c r="B215" s="561" t="s">
        <v>2811</v>
      </c>
      <c r="C215" s="587" t="s">
        <v>1251</v>
      </c>
      <c r="D215" s="587">
        <v>0</v>
      </c>
      <c r="E215" s="587">
        <v>2011311</v>
      </c>
      <c r="F215" s="606">
        <v>20113110</v>
      </c>
      <c r="G215" s="606">
        <v>2</v>
      </c>
      <c r="H215" s="606"/>
      <c r="I215" s="606" t="s">
        <v>2850</v>
      </c>
      <c r="J215" s="606" t="s">
        <v>2830</v>
      </c>
      <c r="K215" s="606"/>
      <c r="L215" s="606"/>
      <c r="M215" s="606">
        <v>-1</v>
      </c>
      <c r="N215" s="606">
        <v>1</v>
      </c>
      <c r="O215" s="606" t="b">
        <v>0</v>
      </c>
      <c r="P215" s="606" t="b">
        <v>0</v>
      </c>
      <c r="Q215" s="606" t="b">
        <v>0</v>
      </c>
      <c r="R215" s="606" t="s">
        <v>2851</v>
      </c>
      <c r="S215" s="606" t="b">
        <v>1</v>
      </c>
      <c r="T215" s="584" t="s">
        <v>2294</v>
      </c>
      <c r="U215" s="579">
        <f>VLOOKUP(B215,示例!$P:$Q,2,0)</f>
        <v>1046</v>
      </c>
    </row>
    <row r="216" spans="1:21" s="556" customFormat="1" x14ac:dyDescent="0.25">
      <c r="A216" s="561" t="s">
        <v>131</v>
      </c>
      <c r="B216" s="561" t="s">
        <v>131</v>
      </c>
      <c r="C216" s="598" t="s">
        <v>2613</v>
      </c>
      <c r="D216" s="589" t="s">
        <v>2289</v>
      </c>
      <c r="E216" s="589">
        <v>2011401</v>
      </c>
      <c r="F216" s="605">
        <v>20114010</v>
      </c>
      <c r="G216" s="605">
        <v>1</v>
      </c>
      <c r="H216" s="605" t="s">
        <v>2852</v>
      </c>
      <c r="I216" s="605" t="s">
        <v>2853</v>
      </c>
      <c r="J216" s="605" t="s">
        <v>2854</v>
      </c>
      <c r="K216" s="605">
        <v>1</v>
      </c>
      <c r="L216" s="605">
        <v>1</v>
      </c>
      <c r="M216" s="605">
        <v>10</v>
      </c>
      <c r="N216" s="605">
        <v>1</v>
      </c>
      <c r="O216" s="605" t="b">
        <v>0</v>
      </c>
      <c r="P216" s="605" t="b">
        <v>0</v>
      </c>
      <c r="Q216" s="605" t="b">
        <v>0</v>
      </c>
      <c r="R216" s="605" t="s">
        <v>2855</v>
      </c>
      <c r="S216" s="605" t="b">
        <v>1</v>
      </c>
      <c r="T216" s="584" t="s">
        <v>2294</v>
      </c>
      <c r="U216" s="579">
        <f>VLOOKUP(B216,示例!$P:$Q,2,0)</f>
        <v>1050</v>
      </c>
    </row>
    <row r="217" spans="1:21" s="556" customFormat="1" x14ac:dyDescent="0.25">
      <c r="A217" s="561" t="s">
        <v>131</v>
      </c>
      <c r="B217" s="561" t="s">
        <v>131</v>
      </c>
      <c r="C217" s="598" t="s">
        <v>2613</v>
      </c>
      <c r="D217" s="589" t="s">
        <v>2289</v>
      </c>
      <c r="E217" s="589">
        <v>2011401</v>
      </c>
      <c r="F217" s="605">
        <v>20114011</v>
      </c>
      <c r="G217" s="605">
        <v>1</v>
      </c>
      <c r="H217" s="605"/>
      <c r="I217" s="605" t="s">
        <v>2853</v>
      </c>
      <c r="J217" s="605" t="s">
        <v>2856</v>
      </c>
      <c r="K217" s="605"/>
      <c r="L217" s="605"/>
      <c r="M217" s="605">
        <v>-1</v>
      </c>
      <c r="N217" s="605">
        <v>1</v>
      </c>
      <c r="O217" s="605" t="b">
        <v>0</v>
      </c>
      <c r="P217" s="605" t="b">
        <v>0</v>
      </c>
      <c r="Q217" s="605" t="b">
        <v>0</v>
      </c>
      <c r="R217" s="605"/>
      <c r="S217" s="605" t="b">
        <v>1</v>
      </c>
      <c r="T217" s="584" t="s">
        <v>2294</v>
      </c>
      <c r="U217" s="579">
        <f>VLOOKUP(B217,示例!$P:$Q,2,0)</f>
        <v>1050</v>
      </c>
    </row>
    <row r="218" spans="1:21" s="556" customFormat="1" x14ac:dyDescent="0.25">
      <c r="A218" s="561" t="s">
        <v>131</v>
      </c>
      <c r="B218" s="561" t="s">
        <v>2705</v>
      </c>
      <c r="C218" s="589" t="s">
        <v>2857</v>
      </c>
      <c r="D218" s="589" t="s">
        <v>2289</v>
      </c>
      <c r="E218" s="589">
        <v>2011402</v>
      </c>
      <c r="F218" s="605">
        <v>20114020</v>
      </c>
      <c r="G218" s="605">
        <v>1</v>
      </c>
      <c r="H218" s="605" t="s">
        <v>2706</v>
      </c>
      <c r="I218" s="605" t="s">
        <v>2858</v>
      </c>
      <c r="J218" s="605" t="s">
        <v>2708</v>
      </c>
      <c r="K218" s="605"/>
      <c r="L218" s="605"/>
      <c r="M218" s="605">
        <v>-1</v>
      </c>
      <c r="N218" s="605">
        <v>1</v>
      </c>
      <c r="O218" s="605" t="b">
        <v>0</v>
      </c>
      <c r="P218" s="605" t="b">
        <v>0</v>
      </c>
      <c r="Q218" s="605" t="b">
        <v>0</v>
      </c>
      <c r="R218" s="605" t="s">
        <v>2709</v>
      </c>
      <c r="S218" s="605" t="b">
        <v>1</v>
      </c>
      <c r="T218" s="584" t="s">
        <v>2294</v>
      </c>
      <c r="U218" s="579">
        <f>VLOOKUP(B218,示例!$P:$Q,2,0)</f>
        <v>1051</v>
      </c>
    </row>
    <row r="219" spans="1:21" s="556" customFormat="1" x14ac:dyDescent="0.25">
      <c r="A219" s="561" t="s">
        <v>131</v>
      </c>
      <c r="B219" s="561" t="s">
        <v>1231</v>
      </c>
      <c r="C219" s="598" t="s">
        <v>2859</v>
      </c>
      <c r="D219" s="589" t="s">
        <v>2289</v>
      </c>
      <c r="E219" s="589">
        <v>2011403</v>
      </c>
      <c r="F219" s="605">
        <v>20114030</v>
      </c>
      <c r="G219" s="605">
        <v>1</v>
      </c>
      <c r="H219" s="605" t="s">
        <v>2560</v>
      </c>
      <c r="I219" s="605" t="s">
        <v>2860</v>
      </c>
      <c r="J219" s="605" t="s">
        <v>2659</v>
      </c>
      <c r="K219" s="605"/>
      <c r="L219" s="605"/>
      <c r="M219" s="605">
        <v>-1</v>
      </c>
      <c r="N219" s="605">
        <v>1</v>
      </c>
      <c r="O219" s="605" t="b">
        <v>0</v>
      </c>
      <c r="P219" s="605" t="b">
        <v>0</v>
      </c>
      <c r="Q219" s="605" t="b">
        <v>0</v>
      </c>
      <c r="R219" s="605" t="s">
        <v>2660</v>
      </c>
      <c r="S219" s="605" t="b">
        <v>1</v>
      </c>
      <c r="T219" s="584" t="s">
        <v>2294</v>
      </c>
      <c r="U219" s="579">
        <f>VLOOKUP(B219,示例!$P:$Q,2,0)</f>
        <v>1033</v>
      </c>
    </row>
    <row r="220" spans="1:21" x14ac:dyDescent="0.25">
      <c r="A220" s="561" t="s">
        <v>131</v>
      </c>
      <c r="B220" s="561" t="s">
        <v>2452</v>
      </c>
      <c r="C220" s="589" t="s">
        <v>2613</v>
      </c>
      <c r="D220" s="589" t="s">
        <v>2289</v>
      </c>
      <c r="E220" s="589">
        <v>2011404</v>
      </c>
      <c r="F220" s="605">
        <v>20114040</v>
      </c>
      <c r="G220" s="605">
        <v>1</v>
      </c>
      <c r="H220" s="605" t="s">
        <v>2453</v>
      </c>
      <c r="I220" s="605" t="s">
        <v>2861</v>
      </c>
      <c r="J220" s="605" t="s">
        <v>2862</v>
      </c>
      <c r="K220" s="605">
        <v>1</v>
      </c>
      <c r="L220" s="605">
        <v>1</v>
      </c>
      <c r="M220" s="605">
        <v>10</v>
      </c>
      <c r="N220" s="605">
        <v>1</v>
      </c>
      <c r="O220" s="605" t="b">
        <v>0</v>
      </c>
      <c r="P220" s="605" t="b">
        <v>0</v>
      </c>
      <c r="Q220" s="605" t="b">
        <v>0</v>
      </c>
      <c r="R220" s="605" t="s">
        <v>2863</v>
      </c>
      <c r="S220" s="605" t="b">
        <v>1</v>
      </c>
      <c r="T220" s="584" t="s">
        <v>2294</v>
      </c>
      <c r="U220" s="579">
        <f>VLOOKUP(B220,示例!$P:$Q,2,0)</f>
        <v>1007</v>
      </c>
    </row>
    <row r="221" spans="1:21" s="556" customFormat="1" x14ac:dyDescent="0.25">
      <c r="A221" s="561" t="s">
        <v>131</v>
      </c>
      <c r="B221" s="561"/>
      <c r="C221" s="598" t="s">
        <v>2576</v>
      </c>
      <c r="D221" s="589" t="s">
        <v>2289</v>
      </c>
      <c r="E221" s="589">
        <v>2011404</v>
      </c>
      <c r="F221" s="605">
        <v>20114041</v>
      </c>
      <c r="G221" s="605">
        <v>2</v>
      </c>
      <c r="H221" s="605"/>
      <c r="I221" s="605" t="s">
        <v>2861</v>
      </c>
      <c r="J221" s="605" t="s">
        <v>2717</v>
      </c>
      <c r="K221" s="605">
        <v>2</v>
      </c>
      <c r="L221" s="605">
        <v>1</v>
      </c>
      <c r="M221" s="605">
        <v>-1</v>
      </c>
      <c r="N221" s="605">
        <v>1</v>
      </c>
      <c r="O221" s="605" t="b">
        <v>0</v>
      </c>
      <c r="P221" s="605" t="b">
        <v>0</v>
      </c>
      <c r="Q221" s="605" t="b">
        <v>0</v>
      </c>
      <c r="R221" s="605" t="s">
        <v>2864</v>
      </c>
      <c r="S221" s="605" t="b">
        <v>0</v>
      </c>
      <c r="T221" s="584" t="s">
        <v>2294</v>
      </c>
      <c r="U221" s="579" t="e">
        <f>VLOOKUP(B221,示例!$P:$Q,2,0)</f>
        <v>#N/A</v>
      </c>
    </row>
    <row r="222" spans="1:21" s="556" customFormat="1" x14ac:dyDescent="0.25">
      <c r="A222" s="561" t="s">
        <v>131</v>
      </c>
      <c r="B222" s="561" t="s">
        <v>2865</v>
      </c>
      <c r="C222" s="589" t="s">
        <v>2866</v>
      </c>
      <c r="D222" s="589" t="s">
        <v>2289</v>
      </c>
      <c r="E222" s="589">
        <v>2011404</v>
      </c>
      <c r="F222" s="605">
        <v>20114042</v>
      </c>
      <c r="G222" s="605">
        <v>2</v>
      </c>
      <c r="H222" s="605" t="s">
        <v>2867</v>
      </c>
      <c r="I222" s="605" t="s">
        <v>2861</v>
      </c>
      <c r="J222" s="605" t="s">
        <v>2868</v>
      </c>
      <c r="K222" s="605"/>
      <c r="L222" s="605"/>
      <c r="M222" s="605">
        <v>-1</v>
      </c>
      <c r="N222" s="605">
        <v>1</v>
      </c>
      <c r="O222" s="605" t="b">
        <v>0</v>
      </c>
      <c r="P222" s="605" t="b">
        <v>0</v>
      </c>
      <c r="Q222" s="605" t="b">
        <v>0</v>
      </c>
      <c r="R222" s="605" t="s">
        <v>2869</v>
      </c>
      <c r="S222" s="605" t="b">
        <v>0</v>
      </c>
      <c r="T222" s="584" t="s">
        <v>2294</v>
      </c>
      <c r="U222" s="579">
        <f>VLOOKUP(B222,示例!$P:$Q,2,0)</f>
        <v>1052</v>
      </c>
    </row>
    <row r="223" spans="1:21" x14ac:dyDescent="0.25">
      <c r="A223" s="561" t="s">
        <v>131</v>
      </c>
      <c r="B223" s="561" t="s">
        <v>1150</v>
      </c>
      <c r="C223" s="587" t="s">
        <v>104</v>
      </c>
      <c r="D223" s="587" t="s">
        <v>2289</v>
      </c>
      <c r="E223" s="587">
        <v>2011404</v>
      </c>
      <c r="F223" s="605">
        <v>20114043</v>
      </c>
      <c r="G223" s="605">
        <v>6</v>
      </c>
      <c r="H223" s="605"/>
      <c r="I223" s="605" t="s">
        <v>2861</v>
      </c>
      <c r="J223" s="605" t="s">
        <v>2870</v>
      </c>
      <c r="K223" s="605"/>
      <c r="L223" s="605"/>
      <c r="M223" s="605">
        <v>-1</v>
      </c>
      <c r="N223" s="605">
        <v>1</v>
      </c>
      <c r="O223" s="605" t="b">
        <v>0</v>
      </c>
      <c r="P223" s="605" t="b">
        <v>0</v>
      </c>
      <c r="Q223" s="605" t="b">
        <v>0</v>
      </c>
      <c r="R223" s="605" t="s">
        <v>2871</v>
      </c>
      <c r="S223" s="605" t="b">
        <v>1</v>
      </c>
      <c r="T223" s="584" t="s">
        <v>2294</v>
      </c>
      <c r="U223" s="579">
        <f>VLOOKUP(B223,示例!$P:$Q,2,0)</f>
        <v>1009</v>
      </c>
    </row>
    <row r="224" spans="1:21" s="556" customFormat="1" x14ac:dyDescent="0.25">
      <c r="A224" s="561" t="s">
        <v>131</v>
      </c>
      <c r="B224" s="561" t="s">
        <v>2474</v>
      </c>
      <c r="C224" s="598" t="s">
        <v>1309</v>
      </c>
      <c r="D224" s="589" t="s">
        <v>2289</v>
      </c>
      <c r="E224" s="589">
        <v>2011405</v>
      </c>
      <c r="F224" s="605">
        <v>20114050</v>
      </c>
      <c r="G224" s="605">
        <v>1</v>
      </c>
      <c r="H224" s="605" t="s">
        <v>2475</v>
      </c>
      <c r="I224" s="605" t="s">
        <v>2872</v>
      </c>
      <c r="J224" s="605" t="s">
        <v>2873</v>
      </c>
      <c r="K224" s="605"/>
      <c r="L224" s="605"/>
      <c r="M224" s="605">
        <v>-1</v>
      </c>
      <c r="N224" s="605">
        <v>1</v>
      </c>
      <c r="O224" s="605" t="b">
        <v>0</v>
      </c>
      <c r="P224" s="605" t="b">
        <v>0</v>
      </c>
      <c r="Q224" s="605" t="b">
        <v>0</v>
      </c>
      <c r="R224" s="605" t="s">
        <v>2352</v>
      </c>
      <c r="S224" s="605" t="b">
        <v>1</v>
      </c>
      <c r="T224" s="584" t="s">
        <v>2294</v>
      </c>
      <c r="U224" s="579">
        <f>VLOOKUP(B224,示例!$P:$Q,2,0)</f>
        <v>1013</v>
      </c>
    </row>
    <row r="225" spans="1:21" x14ac:dyDescent="0.25">
      <c r="A225" s="561" t="s">
        <v>131</v>
      </c>
      <c r="B225" s="561" t="s">
        <v>1150</v>
      </c>
      <c r="C225" s="589" t="s">
        <v>2613</v>
      </c>
      <c r="D225" s="589" t="s">
        <v>2289</v>
      </c>
      <c r="E225" s="589">
        <v>2011406</v>
      </c>
      <c r="F225" s="605">
        <v>20114060</v>
      </c>
      <c r="G225" s="605">
        <v>6</v>
      </c>
      <c r="H225" s="605" t="s">
        <v>2437</v>
      </c>
      <c r="I225" s="295" t="s">
        <v>2874</v>
      </c>
      <c r="J225" s="605" t="s">
        <v>2875</v>
      </c>
      <c r="K225" s="605"/>
      <c r="L225" s="605"/>
      <c r="M225" s="605">
        <v>-1</v>
      </c>
      <c r="N225" s="605">
        <v>1</v>
      </c>
      <c r="O225" s="605" t="b">
        <v>0</v>
      </c>
      <c r="P225" s="605" t="b">
        <v>0</v>
      </c>
      <c r="Q225" s="605" t="b">
        <v>0</v>
      </c>
      <c r="R225" s="605" t="s">
        <v>2876</v>
      </c>
      <c r="S225" s="605" t="b">
        <v>0</v>
      </c>
      <c r="T225" s="584" t="s">
        <v>2294</v>
      </c>
      <c r="U225" s="579">
        <f>VLOOKUP(B225,示例!$P:$Q,2,0)</f>
        <v>1009</v>
      </c>
    </row>
    <row r="226" spans="1:21" x14ac:dyDescent="0.25">
      <c r="A226" s="561" t="s">
        <v>131</v>
      </c>
      <c r="B226" s="561" t="s">
        <v>1150</v>
      </c>
      <c r="C226" s="589" t="s">
        <v>2613</v>
      </c>
      <c r="D226" s="589" t="s">
        <v>2289</v>
      </c>
      <c r="E226" s="589">
        <v>2011406</v>
      </c>
      <c r="F226" s="605">
        <v>20114061</v>
      </c>
      <c r="G226" s="605">
        <v>6</v>
      </c>
      <c r="H226" s="605"/>
      <c r="I226" s="295" t="s">
        <v>2874</v>
      </c>
      <c r="J226" s="605" t="s">
        <v>2875</v>
      </c>
      <c r="K226" s="605"/>
      <c r="L226" s="605"/>
      <c r="M226" s="605">
        <v>-1</v>
      </c>
      <c r="N226" s="605">
        <v>1</v>
      </c>
      <c r="O226" s="605" t="b">
        <v>0</v>
      </c>
      <c r="P226" s="605" t="b">
        <v>0</v>
      </c>
      <c r="Q226" s="605" t="b">
        <v>0</v>
      </c>
      <c r="R226" s="605" t="s">
        <v>2877</v>
      </c>
      <c r="S226" s="605" t="b">
        <v>0</v>
      </c>
      <c r="T226" s="584" t="s">
        <v>2294</v>
      </c>
      <c r="U226" s="579">
        <f>VLOOKUP(B226,示例!$P:$Q,2,0)</f>
        <v>1009</v>
      </c>
    </row>
    <row r="227" spans="1:21" x14ac:dyDescent="0.25">
      <c r="A227" s="561" t="s">
        <v>131</v>
      </c>
      <c r="B227" s="561" t="s">
        <v>1150</v>
      </c>
      <c r="C227" s="589" t="s">
        <v>2613</v>
      </c>
      <c r="D227" s="589" t="s">
        <v>2289</v>
      </c>
      <c r="E227" s="589">
        <v>2011406</v>
      </c>
      <c r="F227" s="605">
        <v>20114062</v>
      </c>
      <c r="G227" s="605">
        <v>6</v>
      </c>
      <c r="H227" s="605"/>
      <c r="I227" s="295" t="s">
        <v>2874</v>
      </c>
      <c r="J227" s="605" t="s">
        <v>2875</v>
      </c>
      <c r="K227" s="605"/>
      <c r="L227" s="605"/>
      <c r="M227" s="605">
        <v>-1</v>
      </c>
      <c r="N227" s="605">
        <v>1</v>
      </c>
      <c r="O227" s="605" t="b">
        <v>0</v>
      </c>
      <c r="P227" s="605" t="b">
        <v>0</v>
      </c>
      <c r="Q227" s="605" t="b">
        <v>0</v>
      </c>
      <c r="R227" s="605" t="s">
        <v>2878</v>
      </c>
      <c r="S227" s="605" t="b">
        <v>0</v>
      </c>
      <c r="T227" s="584" t="s">
        <v>2294</v>
      </c>
      <c r="U227" s="579">
        <f>VLOOKUP(B227,示例!$P:$Q,2,0)</f>
        <v>1009</v>
      </c>
    </row>
    <row r="228" spans="1:21" x14ac:dyDescent="0.25">
      <c r="A228" s="561" t="s">
        <v>131</v>
      </c>
      <c r="B228" s="561" t="s">
        <v>1150</v>
      </c>
      <c r="C228" s="589" t="s">
        <v>2613</v>
      </c>
      <c r="D228" s="589" t="s">
        <v>2289</v>
      </c>
      <c r="E228" s="589">
        <v>2011406</v>
      </c>
      <c r="F228" s="605">
        <v>20114063</v>
      </c>
      <c r="G228" s="605">
        <v>6</v>
      </c>
      <c r="H228" s="605"/>
      <c r="I228" s="295" t="s">
        <v>2874</v>
      </c>
      <c r="J228" s="605" t="s">
        <v>2875</v>
      </c>
      <c r="K228" s="605"/>
      <c r="L228" s="605"/>
      <c r="M228" s="605">
        <v>-1</v>
      </c>
      <c r="N228" s="605">
        <v>1</v>
      </c>
      <c r="O228" s="605" t="b">
        <v>0</v>
      </c>
      <c r="P228" s="605" t="b">
        <v>0</v>
      </c>
      <c r="Q228" s="605" t="b">
        <v>0</v>
      </c>
      <c r="R228" s="605" t="s">
        <v>2879</v>
      </c>
      <c r="S228" s="605" t="b">
        <v>0</v>
      </c>
      <c r="T228" s="584" t="s">
        <v>2294</v>
      </c>
      <c r="U228" s="579">
        <f>VLOOKUP(B228,示例!$P:$Q,2,0)</f>
        <v>1009</v>
      </c>
    </row>
    <row r="229" spans="1:21" x14ac:dyDescent="0.25">
      <c r="A229" s="561" t="s">
        <v>131</v>
      </c>
      <c r="B229" s="561" t="s">
        <v>1150</v>
      </c>
      <c r="C229" s="589" t="s">
        <v>2613</v>
      </c>
      <c r="D229" s="589" t="s">
        <v>2289</v>
      </c>
      <c r="E229" s="589">
        <v>2011406</v>
      </c>
      <c r="F229" s="605">
        <v>20114064</v>
      </c>
      <c r="G229" s="605">
        <v>6</v>
      </c>
      <c r="H229" s="605"/>
      <c r="I229" s="295" t="s">
        <v>2874</v>
      </c>
      <c r="J229" s="605" t="s">
        <v>2875</v>
      </c>
      <c r="K229" s="605"/>
      <c r="L229" s="605"/>
      <c r="M229" s="605">
        <v>-1</v>
      </c>
      <c r="N229" s="605">
        <v>1</v>
      </c>
      <c r="O229" s="605" t="b">
        <v>0</v>
      </c>
      <c r="P229" s="605" t="b">
        <v>0</v>
      </c>
      <c r="Q229" s="605" t="b">
        <v>0</v>
      </c>
      <c r="R229" s="605" t="s">
        <v>2880</v>
      </c>
      <c r="S229" s="605" t="b">
        <v>0</v>
      </c>
      <c r="T229" s="584" t="s">
        <v>2294</v>
      </c>
      <c r="U229" s="579">
        <f>VLOOKUP(B229,示例!$P:$Q,2,0)</f>
        <v>1009</v>
      </c>
    </row>
    <row r="230" spans="1:21" x14ac:dyDescent="0.25">
      <c r="A230" s="561" t="s">
        <v>131</v>
      </c>
      <c r="B230" s="561" t="s">
        <v>1150</v>
      </c>
      <c r="C230" s="589" t="s">
        <v>2613</v>
      </c>
      <c r="D230" s="589" t="s">
        <v>2289</v>
      </c>
      <c r="E230" s="589">
        <v>2011406</v>
      </c>
      <c r="F230" s="605">
        <v>20114065</v>
      </c>
      <c r="G230" s="605">
        <v>6</v>
      </c>
      <c r="H230" s="605"/>
      <c r="I230" s="295" t="s">
        <v>2874</v>
      </c>
      <c r="J230" s="605" t="s">
        <v>2875</v>
      </c>
      <c r="K230" s="605"/>
      <c r="L230" s="605"/>
      <c r="M230" s="605">
        <v>-1</v>
      </c>
      <c r="N230" s="605">
        <v>1</v>
      </c>
      <c r="O230" s="605" t="b">
        <v>0</v>
      </c>
      <c r="P230" s="605" t="b">
        <v>0</v>
      </c>
      <c r="Q230" s="605" t="b">
        <v>0</v>
      </c>
      <c r="R230" s="605" t="s">
        <v>2881</v>
      </c>
      <c r="S230" s="605" t="b">
        <v>0</v>
      </c>
      <c r="T230" s="584" t="s">
        <v>2294</v>
      </c>
      <c r="U230" s="579">
        <f>VLOOKUP(B230,示例!$P:$Q,2,0)</f>
        <v>1009</v>
      </c>
    </row>
    <row r="231" spans="1:21" x14ac:dyDescent="0.25">
      <c r="A231" s="561" t="s">
        <v>131</v>
      </c>
      <c r="B231" s="561" t="s">
        <v>2452</v>
      </c>
      <c r="C231" s="589" t="s">
        <v>2613</v>
      </c>
      <c r="D231" s="589" t="s">
        <v>2401</v>
      </c>
      <c r="E231" s="589">
        <v>2011407</v>
      </c>
      <c r="F231" s="605">
        <v>20114070</v>
      </c>
      <c r="G231" s="605">
        <v>1</v>
      </c>
      <c r="H231" s="605" t="s">
        <v>2453</v>
      </c>
      <c r="I231" s="605" t="s">
        <v>2882</v>
      </c>
      <c r="J231" s="605" t="s">
        <v>2883</v>
      </c>
      <c r="K231" s="605">
        <v>1</v>
      </c>
      <c r="L231" s="605">
        <v>1</v>
      </c>
      <c r="M231" s="605">
        <v>10</v>
      </c>
      <c r="N231" s="605">
        <v>1</v>
      </c>
      <c r="O231" s="605" t="b">
        <v>0</v>
      </c>
      <c r="P231" s="605" t="b">
        <v>0</v>
      </c>
      <c r="Q231" s="605" t="b">
        <v>0</v>
      </c>
      <c r="R231" s="605" t="s">
        <v>2863</v>
      </c>
      <c r="S231" s="605" t="b">
        <v>1</v>
      </c>
      <c r="T231" s="584" t="s">
        <v>2294</v>
      </c>
      <c r="U231" s="579">
        <f>VLOOKUP(B231,示例!$P:$Q,2,0)</f>
        <v>1007</v>
      </c>
    </row>
    <row r="232" spans="1:21" s="556" customFormat="1" x14ac:dyDescent="0.25">
      <c r="A232" s="561" t="s">
        <v>131</v>
      </c>
      <c r="B232" s="561" t="s">
        <v>2865</v>
      </c>
      <c r="C232" s="598" t="s">
        <v>2576</v>
      </c>
      <c r="D232" s="589" t="s">
        <v>2401</v>
      </c>
      <c r="E232" s="589">
        <v>2011407</v>
      </c>
      <c r="F232" s="605">
        <v>20114071</v>
      </c>
      <c r="G232" s="605">
        <v>2</v>
      </c>
      <c r="H232" s="605"/>
      <c r="I232" s="605" t="s">
        <v>2882</v>
      </c>
      <c r="J232" s="605" t="s">
        <v>2717</v>
      </c>
      <c r="K232" s="605">
        <v>2</v>
      </c>
      <c r="L232" s="605">
        <v>1</v>
      </c>
      <c r="M232" s="605">
        <v>-1</v>
      </c>
      <c r="N232" s="605">
        <v>1</v>
      </c>
      <c r="O232" s="605" t="b">
        <v>0</v>
      </c>
      <c r="P232" s="605" t="b">
        <v>0</v>
      </c>
      <c r="Q232" s="605" t="b">
        <v>0</v>
      </c>
      <c r="R232" s="605" t="s">
        <v>2884</v>
      </c>
      <c r="S232" s="605" t="b">
        <v>0</v>
      </c>
      <c r="T232" s="584" t="s">
        <v>2294</v>
      </c>
      <c r="U232" s="579">
        <f>VLOOKUP(B232,示例!$P:$Q,2,0)</f>
        <v>1052</v>
      </c>
    </row>
    <row r="233" spans="1:21" x14ac:dyDescent="0.25">
      <c r="A233" s="561" t="s">
        <v>131</v>
      </c>
      <c r="B233" s="561" t="s">
        <v>2865</v>
      </c>
      <c r="C233" s="589" t="s">
        <v>2866</v>
      </c>
      <c r="D233" s="589" t="s">
        <v>2401</v>
      </c>
      <c r="E233" s="589">
        <v>2011407</v>
      </c>
      <c r="F233" s="605">
        <v>20114072</v>
      </c>
      <c r="G233" s="605">
        <v>2</v>
      </c>
      <c r="H233" s="605" t="s">
        <v>2867</v>
      </c>
      <c r="I233" s="605" t="s">
        <v>2882</v>
      </c>
      <c r="J233" s="605" t="s">
        <v>2885</v>
      </c>
      <c r="K233" s="605"/>
      <c r="L233" s="605"/>
      <c r="M233" s="605">
        <v>-1</v>
      </c>
      <c r="N233" s="605">
        <v>1</v>
      </c>
      <c r="O233" s="605" t="b">
        <v>0</v>
      </c>
      <c r="P233" s="605" t="b">
        <v>0</v>
      </c>
      <c r="Q233" s="605" t="b">
        <v>0</v>
      </c>
      <c r="R233" s="605" t="s">
        <v>2886</v>
      </c>
      <c r="S233" s="605" t="b">
        <v>0</v>
      </c>
      <c r="T233" s="584" t="s">
        <v>2294</v>
      </c>
      <c r="U233" s="579">
        <f>VLOOKUP(B233,示例!$P:$Q,2,0)</f>
        <v>1052</v>
      </c>
    </row>
    <row r="234" spans="1:21" x14ac:dyDescent="0.25">
      <c r="A234" s="561" t="s">
        <v>131</v>
      </c>
      <c r="B234" s="561" t="s">
        <v>1150</v>
      </c>
      <c r="C234" s="587" t="s">
        <v>104</v>
      </c>
      <c r="D234" s="587" t="s">
        <v>2401</v>
      </c>
      <c r="E234" s="587">
        <v>2011407</v>
      </c>
      <c r="F234" s="605">
        <v>20114073</v>
      </c>
      <c r="G234" s="605">
        <v>6</v>
      </c>
      <c r="H234" s="605"/>
      <c r="I234" s="605" t="s">
        <v>2882</v>
      </c>
      <c r="J234" s="605" t="s">
        <v>2870</v>
      </c>
      <c r="K234" s="605"/>
      <c r="L234" s="605"/>
      <c r="M234" s="605">
        <v>-1</v>
      </c>
      <c r="N234" s="605">
        <v>1</v>
      </c>
      <c r="O234" s="605" t="b">
        <v>0</v>
      </c>
      <c r="P234" s="605" t="b">
        <v>0</v>
      </c>
      <c r="Q234" s="605" t="b">
        <v>0</v>
      </c>
      <c r="R234" s="605" t="s">
        <v>2871</v>
      </c>
      <c r="S234" s="605" t="b">
        <v>1</v>
      </c>
      <c r="T234" s="584" t="s">
        <v>2294</v>
      </c>
      <c r="U234" s="579">
        <f>VLOOKUP(B234,示例!$P:$Q,2,0)</f>
        <v>1009</v>
      </c>
    </row>
    <row r="235" spans="1:21" x14ac:dyDescent="0.25">
      <c r="A235" s="561" t="s">
        <v>131</v>
      </c>
      <c r="B235" s="561" t="s">
        <v>2865</v>
      </c>
      <c r="C235" s="598" t="s">
        <v>2613</v>
      </c>
      <c r="D235" s="589" t="s">
        <v>2289</v>
      </c>
      <c r="E235" s="589">
        <v>2011408</v>
      </c>
      <c r="F235" s="605">
        <v>20114080</v>
      </c>
      <c r="G235" s="605">
        <v>1</v>
      </c>
      <c r="H235" s="605" t="s">
        <v>2867</v>
      </c>
      <c r="I235" s="605" t="s">
        <v>2887</v>
      </c>
      <c r="J235" s="605" t="s">
        <v>2888</v>
      </c>
      <c r="K235" s="605">
        <v>1</v>
      </c>
      <c r="L235" s="605">
        <v>2</v>
      </c>
      <c r="M235" s="605">
        <v>10</v>
      </c>
      <c r="N235" s="605">
        <v>1</v>
      </c>
      <c r="O235" s="605" t="b">
        <v>0</v>
      </c>
      <c r="P235" s="605" t="b">
        <v>0</v>
      </c>
      <c r="Q235" s="605" t="b">
        <v>0</v>
      </c>
      <c r="R235" s="605" t="s">
        <v>2889</v>
      </c>
      <c r="S235" s="605" t="b">
        <v>0</v>
      </c>
      <c r="T235" s="584" t="s">
        <v>2294</v>
      </c>
      <c r="U235" s="579">
        <f>VLOOKUP(B235,示例!$P:$Q,2,0)</f>
        <v>1052</v>
      </c>
    </row>
    <row r="236" spans="1:21" x14ac:dyDescent="0.25">
      <c r="A236" s="561" t="s">
        <v>131</v>
      </c>
      <c r="B236" s="561" t="s">
        <v>2890</v>
      </c>
      <c r="C236" s="589" t="s">
        <v>2576</v>
      </c>
      <c r="D236" s="589" t="s">
        <v>2289</v>
      </c>
      <c r="E236" s="589">
        <v>2011408</v>
      </c>
      <c r="F236" s="605">
        <v>20114081</v>
      </c>
      <c r="G236" s="605">
        <v>2</v>
      </c>
      <c r="H236" s="605" t="s">
        <v>2891</v>
      </c>
      <c r="I236" s="605" t="s">
        <v>2887</v>
      </c>
      <c r="J236" s="605" t="s">
        <v>2892</v>
      </c>
      <c r="K236" s="605">
        <v>2</v>
      </c>
      <c r="L236" s="605">
        <v>2</v>
      </c>
      <c r="M236" s="605">
        <v>-1</v>
      </c>
      <c r="N236" s="605">
        <v>1</v>
      </c>
      <c r="O236" s="605" t="b">
        <v>0</v>
      </c>
      <c r="P236" s="605" t="b">
        <v>0</v>
      </c>
      <c r="Q236" s="605" t="b">
        <v>0</v>
      </c>
      <c r="R236" s="605" t="s">
        <v>2893</v>
      </c>
      <c r="S236" s="605" t="b">
        <v>0</v>
      </c>
      <c r="T236" s="584" t="s">
        <v>2294</v>
      </c>
      <c r="U236" s="579">
        <f>VLOOKUP(B236,示例!$P:$Q,2,0)</f>
        <v>1053</v>
      </c>
    </row>
    <row r="237" spans="1:21" x14ac:dyDescent="0.25">
      <c r="A237" s="573" t="s">
        <v>131</v>
      </c>
      <c r="B237" s="573" t="s">
        <v>1571</v>
      </c>
      <c r="C237" s="65" t="s">
        <v>2377</v>
      </c>
      <c r="D237" s="65" t="s">
        <v>2289</v>
      </c>
      <c r="E237" s="573">
        <v>2011409</v>
      </c>
      <c r="F237" s="65">
        <v>20114090</v>
      </c>
      <c r="G237" s="573">
        <v>1</v>
      </c>
      <c r="H237" s="573" t="s">
        <v>2345</v>
      </c>
      <c r="I237" s="65" t="s">
        <v>2894</v>
      </c>
      <c r="J237" s="573" t="s">
        <v>2622</v>
      </c>
      <c r="K237" s="573"/>
      <c r="L237" s="573"/>
      <c r="M237" s="573">
        <v>-1</v>
      </c>
      <c r="N237" s="573">
        <v>1</v>
      </c>
      <c r="O237" s="573" t="b">
        <v>0</v>
      </c>
      <c r="P237" s="573" t="b">
        <v>0</v>
      </c>
      <c r="Q237" s="573" t="b">
        <v>0</v>
      </c>
      <c r="R237" s="573" t="str">
        <f>IF(J237="进入战斗后,武力属性增加2点","武力,2","")&amp;IF(J237="进入战斗后,内息属性增加2点","内息,2","")&amp;IF(J237="进入战斗后,身法属性增加2点","身法,2","")&amp;IF(J237="进入战斗后,筋骨属性增加2点","筋骨,2","")</f>
        <v/>
      </c>
      <c r="S237" s="573" t="b">
        <v>1</v>
      </c>
      <c r="T237" s="584" t="s">
        <v>2294</v>
      </c>
      <c r="U237" s="579" t="str">
        <f>VLOOKUP(B237,示例!$P:$Q,2,0)</f>
        <v>WuJi</v>
      </c>
    </row>
    <row r="238" spans="1:21" s="556" customFormat="1" x14ac:dyDescent="0.25">
      <c r="A238" s="561" t="s">
        <v>131</v>
      </c>
      <c r="B238" s="561" t="s">
        <v>2705</v>
      </c>
      <c r="C238" s="589" t="s">
        <v>2857</v>
      </c>
      <c r="D238" s="589">
        <v>0</v>
      </c>
      <c r="E238" s="589">
        <v>2011410</v>
      </c>
      <c r="F238" s="605">
        <v>20114100</v>
      </c>
      <c r="G238" s="605">
        <v>1</v>
      </c>
      <c r="H238" s="605" t="s">
        <v>2706</v>
      </c>
      <c r="I238" s="605" t="s">
        <v>2895</v>
      </c>
      <c r="J238" s="605" t="s">
        <v>2708</v>
      </c>
      <c r="K238" s="605"/>
      <c r="L238" s="605"/>
      <c r="M238" s="605">
        <v>-1</v>
      </c>
      <c r="N238" s="605">
        <v>1</v>
      </c>
      <c r="O238" s="605" t="b">
        <v>0</v>
      </c>
      <c r="P238" s="605" t="b">
        <v>0</v>
      </c>
      <c r="Q238" s="605" t="b">
        <v>0</v>
      </c>
      <c r="R238" s="605" t="s">
        <v>2709</v>
      </c>
      <c r="S238" s="605" t="b">
        <v>1</v>
      </c>
      <c r="T238" s="584" t="s">
        <v>2294</v>
      </c>
      <c r="U238" s="579">
        <f>VLOOKUP(B238,示例!$P:$Q,2,0)</f>
        <v>1051</v>
      </c>
    </row>
    <row r="239" spans="1:21" s="556" customFormat="1" x14ac:dyDescent="0.25">
      <c r="A239" s="561" t="s">
        <v>131</v>
      </c>
      <c r="B239" s="561" t="s">
        <v>2865</v>
      </c>
      <c r="C239" s="598" t="s">
        <v>2576</v>
      </c>
      <c r="D239" s="589">
        <v>0</v>
      </c>
      <c r="E239" s="589">
        <v>2011411</v>
      </c>
      <c r="F239" s="605">
        <v>20114110</v>
      </c>
      <c r="G239" s="605">
        <v>2</v>
      </c>
      <c r="H239" s="605"/>
      <c r="I239" s="605" t="s">
        <v>2896</v>
      </c>
      <c r="J239" s="605" t="s">
        <v>2717</v>
      </c>
      <c r="K239" s="605"/>
      <c r="L239" s="605"/>
      <c r="M239" s="605">
        <v>-1</v>
      </c>
      <c r="N239" s="605">
        <v>1</v>
      </c>
      <c r="O239" s="605" t="b">
        <v>0</v>
      </c>
      <c r="P239" s="605" t="b">
        <v>0</v>
      </c>
      <c r="Q239" s="605" t="b">
        <v>0</v>
      </c>
      <c r="R239" s="605" t="s">
        <v>2897</v>
      </c>
      <c r="S239" s="605" t="b">
        <v>0</v>
      </c>
      <c r="T239" s="584" t="s">
        <v>2294</v>
      </c>
      <c r="U239" s="579">
        <f>VLOOKUP(B239,示例!$P:$Q,2,0)</f>
        <v>1052</v>
      </c>
    </row>
    <row r="240" spans="1:21" x14ac:dyDescent="0.25">
      <c r="A240" s="561" t="s">
        <v>131</v>
      </c>
      <c r="B240" s="561" t="s">
        <v>2865</v>
      </c>
      <c r="C240" s="589" t="s">
        <v>2866</v>
      </c>
      <c r="D240" s="589">
        <v>0</v>
      </c>
      <c r="E240" s="589">
        <v>2011411</v>
      </c>
      <c r="F240" s="605">
        <v>20114111</v>
      </c>
      <c r="G240" s="605">
        <v>2</v>
      </c>
      <c r="H240" s="605" t="s">
        <v>2867</v>
      </c>
      <c r="I240" s="605" t="s">
        <v>2896</v>
      </c>
      <c r="J240" s="605" t="s">
        <v>2885</v>
      </c>
      <c r="K240" s="605"/>
      <c r="L240" s="605"/>
      <c r="M240" s="605">
        <v>-1</v>
      </c>
      <c r="N240" s="605">
        <v>1</v>
      </c>
      <c r="O240" s="605" t="b">
        <v>0</v>
      </c>
      <c r="P240" s="605" t="b">
        <v>0</v>
      </c>
      <c r="Q240" s="605" t="b">
        <v>0</v>
      </c>
      <c r="R240" s="605" t="s">
        <v>2898</v>
      </c>
      <c r="S240" s="605" t="b">
        <v>0</v>
      </c>
      <c r="T240" s="584" t="s">
        <v>2294</v>
      </c>
      <c r="U240" s="579">
        <f>VLOOKUP(B240,示例!$P:$Q,2,0)</f>
        <v>1052</v>
      </c>
    </row>
    <row r="241" spans="1:21" x14ac:dyDescent="0.25">
      <c r="A241" s="561" t="s">
        <v>131</v>
      </c>
      <c r="B241" s="561" t="s">
        <v>1150</v>
      </c>
      <c r="C241" s="587" t="s">
        <v>104</v>
      </c>
      <c r="D241" s="587">
        <v>0</v>
      </c>
      <c r="E241" s="587">
        <v>2011411</v>
      </c>
      <c r="F241" s="605">
        <v>20114112</v>
      </c>
      <c r="G241" s="605">
        <v>6</v>
      </c>
      <c r="H241" s="605"/>
      <c r="I241" s="605" t="s">
        <v>2896</v>
      </c>
      <c r="J241" s="605" t="s">
        <v>2870</v>
      </c>
      <c r="K241" s="605"/>
      <c r="L241" s="605"/>
      <c r="M241" s="605">
        <v>-1</v>
      </c>
      <c r="N241" s="605">
        <v>1</v>
      </c>
      <c r="O241" s="605" t="b">
        <v>0</v>
      </c>
      <c r="P241" s="605" t="b">
        <v>0</v>
      </c>
      <c r="Q241" s="605" t="b">
        <v>0</v>
      </c>
      <c r="R241" s="605" t="s">
        <v>2871</v>
      </c>
      <c r="S241" s="605" t="b">
        <v>1</v>
      </c>
      <c r="T241" s="584" t="s">
        <v>2294</v>
      </c>
      <c r="U241" s="579">
        <f>VLOOKUP(B241,示例!$P:$Q,2,0)</f>
        <v>1009</v>
      </c>
    </row>
    <row r="242" spans="1:21" x14ac:dyDescent="0.25">
      <c r="A242" s="561" t="s">
        <v>142</v>
      </c>
      <c r="B242" s="561" t="s">
        <v>142</v>
      </c>
      <c r="C242" s="589" t="s">
        <v>2559</v>
      </c>
      <c r="D242" s="589" t="s">
        <v>2289</v>
      </c>
      <c r="E242" s="589">
        <v>2011501</v>
      </c>
      <c r="F242" s="603">
        <v>20115010</v>
      </c>
      <c r="G242" s="603">
        <v>1</v>
      </c>
      <c r="H242" s="603" t="s">
        <v>2899</v>
      </c>
      <c r="I242" s="603" t="s">
        <v>2900</v>
      </c>
      <c r="J242" s="603" t="s">
        <v>2901</v>
      </c>
      <c r="K242" s="603"/>
      <c r="L242" s="603"/>
      <c r="M242" s="603">
        <v>-1</v>
      </c>
      <c r="N242" s="603">
        <v>99</v>
      </c>
      <c r="O242" s="603" t="b">
        <v>1</v>
      </c>
      <c r="P242" s="603" t="b">
        <v>0</v>
      </c>
      <c r="Q242" s="603" t="b">
        <v>0</v>
      </c>
      <c r="R242" s="603" t="s">
        <v>2902</v>
      </c>
      <c r="S242" s="603" t="b">
        <v>1</v>
      </c>
      <c r="T242" s="584" t="s">
        <v>2294</v>
      </c>
      <c r="U242" s="579">
        <f>VLOOKUP(B242,示例!$P:$Q,2,0)</f>
        <v>1054</v>
      </c>
    </row>
    <row r="243" spans="1:21" x14ac:dyDescent="0.25">
      <c r="A243" s="561" t="s">
        <v>142</v>
      </c>
      <c r="B243" s="561" t="s">
        <v>2490</v>
      </c>
      <c r="C243" s="589" t="s">
        <v>1318</v>
      </c>
      <c r="D243" s="589" t="s">
        <v>2289</v>
      </c>
      <c r="E243" s="589">
        <v>2011502</v>
      </c>
      <c r="F243" s="603">
        <v>20115020</v>
      </c>
      <c r="G243" s="603">
        <v>1</v>
      </c>
      <c r="H243" s="603" t="s">
        <v>2491</v>
      </c>
      <c r="I243" s="603" t="s">
        <v>2903</v>
      </c>
      <c r="J243" s="603" t="s">
        <v>2904</v>
      </c>
      <c r="K243" s="603">
        <v>1</v>
      </c>
      <c r="L243" s="603">
        <v>1</v>
      </c>
      <c r="M243" s="603">
        <v>5</v>
      </c>
      <c r="N243" s="603">
        <v>5</v>
      </c>
      <c r="O243" s="603" t="b">
        <v>1</v>
      </c>
      <c r="P243" s="603" t="b">
        <v>0</v>
      </c>
      <c r="Q243" s="603" t="b">
        <v>0</v>
      </c>
      <c r="R243" s="603" t="s">
        <v>2905</v>
      </c>
      <c r="S243" s="603" t="b">
        <v>1</v>
      </c>
      <c r="T243" s="584" t="s">
        <v>2294</v>
      </c>
      <c r="U243" s="579">
        <f>VLOOKUP(B243,示例!$P:$Q,2,0)</f>
        <v>1014</v>
      </c>
    </row>
    <row r="244" spans="1:21" x14ac:dyDescent="0.25">
      <c r="A244" s="561" t="s">
        <v>142</v>
      </c>
      <c r="B244" s="561" t="s">
        <v>1632</v>
      </c>
      <c r="C244" s="589" t="s">
        <v>1274</v>
      </c>
      <c r="D244" s="589" t="s">
        <v>2289</v>
      </c>
      <c r="E244" s="589">
        <v>2011503</v>
      </c>
      <c r="F244" s="603">
        <v>20115030</v>
      </c>
      <c r="G244" s="603">
        <v>1</v>
      </c>
      <c r="H244" s="603" t="s">
        <v>2766</v>
      </c>
      <c r="I244" s="603" t="s">
        <v>2906</v>
      </c>
      <c r="J244" s="603" t="s">
        <v>2907</v>
      </c>
      <c r="K244" s="603"/>
      <c r="L244" s="603"/>
      <c r="M244" s="603">
        <v>-1</v>
      </c>
      <c r="N244" s="603">
        <v>1</v>
      </c>
      <c r="O244" s="603" t="b">
        <v>0</v>
      </c>
      <c r="P244" s="603" t="b">
        <v>0</v>
      </c>
      <c r="Q244" s="603" t="b">
        <v>0</v>
      </c>
      <c r="R244" s="603" t="s">
        <v>2908</v>
      </c>
      <c r="S244" s="603" t="b">
        <v>1</v>
      </c>
      <c r="T244" s="584" t="s">
        <v>2294</v>
      </c>
      <c r="U244" s="579">
        <f>VLOOKUP(B244,示例!$P:$Q,2,0)</f>
        <v>1055</v>
      </c>
    </row>
    <row r="245" spans="1:21" x14ac:dyDescent="0.25">
      <c r="A245" s="561" t="s">
        <v>142</v>
      </c>
      <c r="B245" s="561" t="s">
        <v>2599</v>
      </c>
      <c r="C245" s="589" t="s">
        <v>2909</v>
      </c>
      <c r="D245" s="589" t="s">
        <v>2401</v>
      </c>
      <c r="E245" s="589">
        <v>2011506</v>
      </c>
      <c r="F245" s="603">
        <v>20115060</v>
      </c>
      <c r="G245" s="603">
        <v>1</v>
      </c>
      <c r="H245" s="603" t="s">
        <v>2910</v>
      </c>
      <c r="I245" s="603" t="s">
        <v>2911</v>
      </c>
      <c r="J245" s="603" t="s">
        <v>2912</v>
      </c>
      <c r="K245" s="603"/>
      <c r="L245" s="603"/>
      <c r="M245" s="603">
        <v>10</v>
      </c>
      <c r="N245" s="603">
        <v>5</v>
      </c>
      <c r="O245" s="603" t="b">
        <v>1</v>
      </c>
      <c r="P245" s="603" t="b">
        <v>0</v>
      </c>
      <c r="Q245" s="603" t="b">
        <v>0</v>
      </c>
      <c r="R245" s="603" t="s">
        <v>2913</v>
      </c>
      <c r="S245" s="603" t="b">
        <v>1</v>
      </c>
      <c r="T245" s="584" t="s">
        <v>2294</v>
      </c>
      <c r="U245" s="579">
        <f>VLOOKUP(B245,示例!$P:$Q,2,0)</f>
        <v>1056</v>
      </c>
    </row>
    <row r="246" spans="1:21" x14ac:dyDescent="0.25">
      <c r="A246" s="561" t="s">
        <v>142</v>
      </c>
      <c r="B246" s="561" t="s">
        <v>2599</v>
      </c>
      <c r="C246" s="589" t="s">
        <v>2559</v>
      </c>
      <c r="D246" s="589" t="s">
        <v>2289</v>
      </c>
      <c r="E246" s="589">
        <v>2011504</v>
      </c>
      <c r="F246" s="603">
        <v>20115040</v>
      </c>
      <c r="G246" s="603">
        <v>1</v>
      </c>
      <c r="H246" s="603" t="s">
        <v>2910</v>
      </c>
      <c r="I246" s="603" t="s">
        <v>2914</v>
      </c>
      <c r="J246" s="603" t="s">
        <v>2901</v>
      </c>
      <c r="K246" s="603"/>
      <c r="L246" s="603"/>
      <c r="M246" s="603">
        <v>-1</v>
      </c>
      <c r="N246" s="603">
        <v>99</v>
      </c>
      <c r="O246" s="603" t="b">
        <v>1</v>
      </c>
      <c r="P246" s="603" t="b">
        <v>0</v>
      </c>
      <c r="Q246" s="603" t="b">
        <v>0</v>
      </c>
      <c r="R246" s="603" t="s">
        <v>2902</v>
      </c>
      <c r="S246" s="603" t="b">
        <v>1</v>
      </c>
      <c r="T246" s="584" t="s">
        <v>2294</v>
      </c>
      <c r="U246" s="579">
        <f>VLOOKUP(B246,示例!$P:$Q,2,0)</f>
        <v>1056</v>
      </c>
    </row>
    <row r="247" spans="1:21" x14ac:dyDescent="0.25">
      <c r="A247" s="561" t="s">
        <v>142</v>
      </c>
      <c r="B247" s="561" t="s">
        <v>2599</v>
      </c>
      <c r="C247" s="589" t="s">
        <v>2559</v>
      </c>
      <c r="D247" s="589" t="s">
        <v>2289</v>
      </c>
      <c r="E247" s="589">
        <v>2011505</v>
      </c>
      <c r="F247" s="603">
        <v>20115050</v>
      </c>
      <c r="G247" s="603">
        <v>1</v>
      </c>
      <c r="H247" s="603" t="s">
        <v>2910</v>
      </c>
      <c r="I247" s="603" t="s">
        <v>2915</v>
      </c>
      <c r="J247" s="603" t="s">
        <v>2916</v>
      </c>
      <c r="K247" s="603"/>
      <c r="L247" s="603"/>
      <c r="M247" s="603">
        <v>5</v>
      </c>
      <c r="N247" s="603">
        <v>3</v>
      </c>
      <c r="O247" s="603" t="b">
        <v>1</v>
      </c>
      <c r="P247" s="603" t="b">
        <v>0</v>
      </c>
      <c r="Q247" s="603" t="b">
        <v>0</v>
      </c>
      <c r="R247" s="603" t="s">
        <v>2837</v>
      </c>
      <c r="S247" s="603" t="b">
        <v>1</v>
      </c>
      <c r="T247" s="584" t="s">
        <v>2294</v>
      </c>
      <c r="U247" s="579">
        <f>VLOOKUP(B247,示例!$P:$Q,2,0)</f>
        <v>1056</v>
      </c>
    </row>
    <row r="248" spans="1:21" x14ac:dyDescent="0.25">
      <c r="A248" s="561" t="s">
        <v>142</v>
      </c>
      <c r="B248" s="561" t="s">
        <v>2599</v>
      </c>
      <c r="C248" s="589" t="s">
        <v>2559</v>
      </c>
      <c r="D248" s="589" t="s">
        <v>2289</v>
      </c>
      <c r="E248" s="589">
        <v>2011507</v>
      </c>
      <c r="F248" s="603">
        <v>20115070</v>
      </c>
      <c r="G248" s="603">
        <v>1</v>
      </c>
      <c r="H248" s="603" t="s">
        <v>2910</v>
      </c>
      <c r="I248" s="603" t="s">
        <v>2917</v>
      </c>
      <c r="J248" s="603" t="s">
        <v>2901</v>
      </c>
      <c r="K248" s="603"/>
      <c r="L248" s="603"/>
      <c r="M248" s="603">
        <v>-1</v>
      </c>
      <c r="N248" s="603">
        <v>99</v>
      </c>
      <c r="O248" s="603" t="b">
        <v>1</v>
      </c>
      <c r="P248" s="603" t="b">
        <v>0</v>
      </c>
      <c r="Q248" s="603" t="b">
        <v>0</v>
      </c>
      <c r="R248" s="603" t="s">
        <v>2902</v>
      </c>
      <c r="S248" s="603" t="b">
        <v>1</v>
      </c>
      <c r="T248" s="584" t="s">
        <v>2294</v>
      </c>
      <c r="U248" s="579">
        <f>VLOOKUP(B248,示例!$P:$Q,2,0)</f>
        <v>1056</v>
      </c>
    </row>
    <row r="249" spans="1:21" x14ac:dyDescent="0.25">
      <c r="A249" s="561" t="s">
        <v>142</v>
      </c>
      <c r="B249" s="561" t="s">
        <v>142</v>
      </c>
      <c r="C249" s="589" t="s">
        <v>2559</v>
      </c>
      <c r="D249" s="589" t="s">
        <v>2289</v>
      </c>
      <c r="E249" s="589">
        <v>2011508</v>
      </c>
      <c r="F249" s="603">
        <v>20115080</v>
      </c>
      <c r="G249" s="603">
        <v>1</v>
      </c>
      <c r="H249" s="603" t="s">
        <v>2899</v>
      </c>
      <c r="I249" s="603" t="s">
        <v>2918</v>
      </c>
      <c r="J249" s="603" t="s">
        <v>2919</v>
      </c>
      <c r="K249" s="603"/>
      <c r="L249" s="603"/>
      <c r="M249" s="603">
        <v>5</v>
      </c>
      <c r="N249" s="603">
        <v>1</v>
      </c>
      <c r="O249" s="603" t="b">
        <v>0</v>
      </c>
      <c r="P249" s="603" t="b">
        <v>0</v>
      </c>
      <c r="Q249" s="603" t="b">
        <v>0</v>
      </c>
      <c r="R249" s="603"/>
      <c r="S249" s="603" t="b">
        <v>0</v>
      </c>
      <c r="T249" s="584" t="s">
        <v>2294</v>
      </c>
      <c r="U249" s="579">
        <f>VLOOKUP(B249,示例!$P:$Q,2,0)</f>
        <v>1054</v>
      </c>
    </row>
    <row r="250" spans="1:21" x14ac:dyDescent="0.25">
      <c r="A250" s="573" t="s">
        <v>142</v>
      </c>
      <c r="B250" s="573" t="s">
        <v>1571</v>
      </c>
      <c r="C250" s="65" t="s">
        <v>2377</v>
      </c>
      <c r="D250" s="65" t="s">
        <v>2289</v>
      </c>
      <c r="E250" s="573">
        <v>2011509</v>
      </c>
      <c r="F250" s="65">
        <v>20115090</v>
      </c>
      <c r="G250" s="573">
        <v>1</v>
      </c>
      <c r="H250" s="573" t="s">
        <v>2345</v>
      </c>
      <c r="I250" s="65" t="s">
        <v>2920</v>
      </c>
      <c r="J250" s="573" t="s">
        <v>2744</v>
      </c>
      <c r="K250" s="573"/>
      <c r="L250" s="573"/>
      <c r="M250" s="573">
        <v>-1</v>
      </c>
      <c r="N250" s="573">
        <v>1</v>
      </c>
      <c r="O250" s="573" t="b">
        <v>0</v>
      </c>
      <c r="P250" s="573" t="b">
        <v>0</v>
      </c>
      <c r="Q250" s="573" t="b">
        <v>0</v>
      </c>
      <c r="R250" s="573" t="str">
        <f>IF(J250="进入战斗后,武力属性增加2点","武力,2","")&amp;IF(J250="进入战斗后,内息属性增加2点","内息,2","")&amp;IF(J250="进入战斗后,身法属性增加2点","身法,2","")&amp;IF(J250="进入战斗后,筋骨属性增加2点","筋骨,2","")</f>
        <v/>
      </c>
      <c r="S250" s="573" t="b">
        <v>1</v>
      </c>
      <c r="T250" s="584" t="s">
        <v>2294</v>
      </c>
      <c r="U250" s="579" t="str">
        <f>VLOOKUP(B250,示例!$P:$Q,2,0)</f>
        <v>WuJi</v>
      </c>
    </row>
    <row r="251" spans="1:21" x14ac:dyDescent="0.25">
      <c r="A251" s="561" t="s">
        <v>142</v>
      </c>
      <c r="B251" s="561" t="s">
        <v>142</v>
      </c>
      <c r="C251" s="589" t="s">
        <v>2559</v>
      </c>
      <c r="D251" s="589">
        <v>0</v>
      </c>
      <c r="E251" s="589">
        <v>2011510</v>
      </c>
      <c r="F251" s="603">
        <v>20115100</v>
      </c>
      <c r="G251" s="603">
        <v>1</v>
      </c>
      <c r="H251" s="603" t="s">
        <v>2899</v>
      </c>
      <c r="I251" s="603" t="s">
        <v>2921</v>
      </c>
      <c r="J251" s="603" t="s">
        <v>2904</v>
      </c>
      <c r="K251" s="603">
        <v>1</v>
      </c>
      <c r="L251" s="603">
        <v>2</v>
      </c>
      <c r="M251" s="603">
        <v>10</v>
      </c>
      <c r="N251" s="603">
        <v>5</v>
      </c>
      <c r="O251" s="603" t="b">
        <v>1</v>
      </c>
      <c r="P251" s="603" t="b">
        <v>0</v>
      </c>
      <c r="Q251" s="603" t="b">
        <v>0</v>
      </c>
      <c r="R251" s="603" t="s">
        <v>2902</v>
      </c>
      <c r="S251" s="603" t="b">
        <v>1</v>
      </c>
      <c r="T251" s="584" t="s">
        <v>2294</v>
      </c>
      <c r="U251" s="579">
        <f>VLOOKUP(B251,示例!$P:$Q,2,0)</f>
        <v>1054</v>
      </c>
    </row>
    <row r="252" spans="1:21" x14ac:dyDescent="0.25">
      <c r="A252" s="561" t="s">
        <v>142</v>
      </c>
      <c r="B252" s="561" t="s">
        <v>2599</v>
      </c>
      <c r="C252" s="589" t="s">
        <v>2559</v>
      </c>
      <c r="D252" s="589">
        <v>0</v>
      </c>
      <c r="E252" s="589">
        <v>2011511</v>
      </c>
      <c r="F252" s="603">
        <v>20115110</v>
      </c>
      <c r="G252" s="603">
        <v>1</v>
      </c>
      <c r="H252" s="603" t="s">
        <v>2910</v>
      </c>
      <c r="I252" s="603" t="s">
        <v>2922</v>
      </c>
      <c r="J252" s="603" t="s">
        <v>2901</v>
      </c>
      <c r="K252" s="603"/>
      <c r="L252" s="603"/>
      <c r="M252" s="603">
        <v>-1</v>
      </c>
      <c r="N252" s="603">
        <v>99</v>
      </c>
      <c r="O252" s="603" t="b">
        <v>1</v>
      </c>
      <c r="P252" s="603" t="b">
        <v>0</v>
      </c>
      <c r="Q252" s="603" t="b">
        <v>0</v>
      </c>
      <c r="R252" s="603" t="s">
        <v>2902</v>
      </c>
      <c r="S252" s="603" t="b">
        <v>1</v>
      </c>
      <c r="T252" s="584" t="s">
        <v>2294</v>
      </c>
      <c r="U252" s="579">
        <f>VLOOKUP(B252,示例!$P:$Q,2,0)</f>
        <v>1056</v>
      </c>
    </row>
    <row r="253" spans="1:21" x14ac:dyDescent="0.25">
      <c r="A253" s="561" t="s">
        <v>151</v>
      </c>
      <c r="B253" s="561" t="s">
        <v>151</v>
      </c>
      <c r="C253" s="589" t="s">
        <v>1241</v>
      </c>
      <c r="D253" s="589" t="s">
        <v>2289</v>
      </c>
      <c r="E253" s="589">
        <v>2011601</v>
      </c>
      <c r="F253" s="594">
        <v>20116010</v>
      </c>
      <c r="G253" s="594">
        <v>1</v>
      </c>
      <c r="H253" s="594" t="s">
        <v>2923</v>
      </c>
      <c r="I253" s="594" t="s">
        <v>2924</v>
      </c>
      <c r="J253" s="594" t="s">
        <v>2925</v>
      </c>
      <c r="K253" s="594"/>
      <c r="L253" s="594"/>
      <c r="M253" s="594">
        <v>10</v>
      </c>
      <c r="N253" s="594">
        <v>1</v>
      </c>
      <c r="O253" s="594" t="b">
        <v>0</v>
      </c>
      <c r="P253" s="594" t="b">
        <v>0</v>
      </c>
      <c r="Q253" s="594" t="b">
        <v>0</v>
      </c>
      <c r="R253" s="594" t="s">
        <v>2926</v>
      </c>
      <c r="S253" s="594" t="b">
        <v>1</v>
      </c>
      <c r="T253" s="584" t="s">
        <v>2294</v>
      </c>
      <c r="U253" s="579">
        <f>VLOOKUP(B253,示例!$P:$Q,2,0)</f>
        <v>1057</v>
      </c>
    </row>
    <row r="254" spans="1:21" x14ac:dyDescent="0.25">
      <c r="A254" s="561" t="s">
        <v>151</v>
      </c>
      <c r="C254" s="589" t="s">
        <v>2496</v>
      </c>
      <c r="D254" s="589" t="s">
        <v>2289</v>
      </c>
      <c r="E254" s="589">
        <v>2011601</v>
      </c>
      <c r="F254" s="594">
        <v>20116011</v>
      </c>
      <c r="G254" s="594">
        <v>2</v>
      </c>
      <c r="H254" s="594"/>
      <c r="I254" s="594" t="s">
        <v>2924</v>
      </c>
      <c r="J254" s="594" t="s">
        <v>2927</v>
      </c>
      <c r="K254" s="594">
        <f>B254*10</f>
        <v>0</v>
      </c>
      <c r="L254" s="594">
        <v>1</v>
      </c>
      <c r="M254" s="594">
        <v>-1</v>
      </c>
      <c r="N254" s="594">
        <v>1</v>
      </c>
      <c r="O254" s="594" t="b">
        <v>0</v>
      </c>
      <c r="P254" s="594" t="b">
        <v>0</v>
      </c>
      <c r="Q254" s="594" t="b">
        <v>0</v>
      </c>
      <c r="R254" s="594" t="s">
        <v>2928</v>
      </c>
      <c r="S254" s="594" t="b">
        <v>1</v>
      </c>
      <c r="T254" s="584" t="s">
        <v>2294</v>
      </c>
      <c r="U254" s="579" t="e">
        <f>VLOOKUP(B254,示例!$P:$Q,2,0)</f>
        <v>#N/A</v>
      </c>
    </row>
    <row r="255" spans="1:21" ht="13.8" customHeight="1" x14ac:dyDescent="0.25">
      <c r="A255" s="561" t="s">
        <v>151</v>
      </c>
      <c r="B255" s="561" t="s">
        <v>1171</v>
      </c>
      <c r="C255" s="587" t="s">
        <v>1322</v>
      </c>
      <c r="D255" s="587" t="s">
        <v>2289</v>
      </c>
      <c r="E255" s="587">
        <v>2011602</v>
      </c>
      <c r="F255" s="594">
        <v>20116020</v>
      </c>
      <c r="G255" s="594">
        <v>1</v>
      </c>
      <c r="H255" s="594" t="s">
        <v>2392</v>
      </c>
      <c r="I255" s="290" t="s">
        <v>2929</v>
      </c>
      <c r="J255" s="594" t="s">
        <v>2930</v>
      </c>
      <c r="K255" s="594"/>
      <c r="L255" s="594"/>
      <c r="M255" s="594">
        <v>10</v>
      </c>
      <c r="N255" s="594">
        <v>1</v>
      </c>
      <c r="O255" s="594" t="b">
        <v>0</v>
      </c>
      <c r="P255" s="594" t="b">
        <v>0</v>
      </c>
      <c r="Q255" s="594" t="b">
        <v>0</v>
      </c>
      <c r="R255" s="594" t="s">
        <v>2395</v>
      </c>
      <c r="S255" s="594" t="b">
        <v>1</v>
      </c>
      <c r="T255" s="584" t="s">
        <v>2294</v>
      </c>
      <c r="U255" s="579">
        <f>VLOOKUP(B255,示例!$P:$Q,2,0)</f>
        <v>1003</v>
      </c>
    </row>
    <row r="256" spans="1:21" ht="13.8" customHeight="1" x14ac:dyDescent="0.25">
      <c r="A256" s="561" t="s">
        <v>151</v>
      </c>
      <c r="B256" s="561" t="s">
        <v>2931</v>
      </c>
      <c r="C256" s="587" t="s">
        <v>1322</v>
      </c>
      <c r="D256" s="587" t="s">
        <v>2289</v>
      </c>
      <c r="E256" s="587">
        <v>2011603</v>
      </c>
      <c r="F256" s="594">
        <v>20116030</v>
      </c>
      <c r="G256" s="594">
        <v>1</v>
      </c>
      <c r="H256" s="594" t="s">
        <v>2932</v>
      </c>
      <c r="I256" s="594" t="s">
        <v>2933</v>
      </c>
      <c r="J256" s="594" t="s">
        <v>2934</v>
      </c>
      <c r="K256" s="594"/>
      <c r="L256" s="594"/>
      <c r="M256" s="594">
        <v>-1</v>
      </c>
      <c r="N256" s="594">
        <v>1</v>
      </c>
      <c r="O256" s="594" t="b">
        <v>0</v>
      </c>
      <c r="P256" s="594" t="b">
        <v>0</v>
      </c>
      <c r="Q256" s="594" t="b">
        <v>0</v>
      </c>
      <c r="R256" s="594" t="s">
        <v>2523</v>
      </c>
      <c r="S256" s="594" t="b">
        <v>1</v>
      </c>
      <c r="T256" s="584" t="s">
        <v>2294</v>
      </c>
      <c r="U256" s="579">
        <f>VLOOKUP(B256,示例!$P:$Q,2,0)</f>
        <v>1058</v>
      </c>
    </row>
    <row r="257" spans="1:21" x14ac:dyDescent="0.25">
      <c r="A257" s="561" t="s">
        <v>151</v>
      </c>
      <c r="B257" s="561" t="s">
        <v>151</v>
      </c>
      <c r="C257" s="589" t="s">
        <v>1241</v>
      </c>
      <c r="D257" s="589" t="s">
        <v>2289</v>
      </c>
      <c r="E257" s="589">
        <v>2011604</v>
      </c>
      <c r="F257" s="594">
        <v>20116040</v>
      </c>
      <c r="G257" s="594">
        <v>1</v>
      </c>
      <c r="H257" s="594" t="s">
        <v>2923</v>
      </c>
      <c r="I257" s="594" t="s">
        <v>2935</v>
      </c>
      <c r="J257" s="594" t="s">
        <v>2936</v>
      </c>
      <c r="K257" s="594"/>
      <c r="L257" s="594"/>
      <c r="M257" s="594">
        <v>10</v>
      </c>
      <c r="N257" s="594">
        <v>1</v>
      </c>
      <c r="O257" s="594" t="b">
        <v>0</v>
      </c>
      <c r="P257" s="594" t="b">
        <v>0</v>
      </c>
      <c r="Q257" s="594" t="b">
        <v>0</v>
      </c>
      <c r="R257" s="594" t="s">
        <v>2388</v>
      </c>
      <c r="S257" s="594" t="b">
        <v>1</v>
      </c>
      <c r="T257" s="584" t="s">
        <v>2294</v>
      </c>
      <c r="U257" s="579">
        <f>VLOOKUP(B257,示例!$P:$Q,2,0)</f>
        <v>1057</v>
      </c>
    </row>
    <row r="258" spans="1:21" x14ac:dyDescent="0.25">
      <c r="A258" s="561" t="s">
        <v>151</v>
      </c>
      <c r="C258" s="589" t="s">
        <v>2496</v>
      </c>
      <c r="D258" s="589" t="s">
        <v>2289</v>
      </c>
      <c r="E258" s="589">
        <v>2011604</v>
      </c>
      <c r="F258" s="594">
        <v>20116041</v>
      </c>
      <c r="G258" s="594">
        <v>2</v>
      </c>
      <c r="H258" s="594"/>
      <c r="I258" s="594" t="s">
        <v>2935</v>
      </c>
      <c r="J258" s="594" t="s">
        <v>2389</v>
      </c>
      <c r="K258" s="594">
        <f>B258*10</f>
        <v>0</v>
      </c>
      <c r="L258" s="594">
        <v>1</v>
      </c>
      <c r="M258" s="594">
        <v>-1</v>
      </c>
      <c r="N258" s="594">
        <v>1</v>
      </c>
      <c r="O258" s="594" t="b">
        <v>0</v>
      </c>
      <c r="P258" s="594" t="b">
        <v>0</v>
      </c>
      <c r="Q258" s="594" t="b">
        <v>0</v>
      </c>
      <c r="R258" s="594" t="s">
        <v>2937</v>
      </c>
      <c r="S258" s="594" t="b">
        <v>1</v>
      </c>
      <c r="T258" s="584" t="s">
        <v>2294</v>
      </c>
      <c r="U258" s="579" t="e">
        <f>VLOOKUP(B258,示例!$P:$Q,2,0)</f>
        <v>#N/A</v>
      </c>
    </row>
    <row r="259" spans="1:21" x14ac:dyDescent="0.25">
      <c r="A259" s="561" t="s">
        <v>151</v>
      </c>
      <c r="C259" s="587" t="s">
        <v>1210</v>
      </c>
      <c r="D259" s="587" t="s">
        <v>2289</v>
      </c>
      <c r="E259" s="589">
        <v>2011604</v>
      </c>
      <c r="F259" s="594">
        <v>20116042</v>
      </c>
      <c r="G259" s="594">
        <v>6</v>
      </c>
      <c r="H259" s="594"/>
      <c r="I259" s="594" t="s">
        <v>2935</v>
      </c>
      <c r="J259" s="594" t="s">
        <v>2762</v>
      </c>
      <c r="K259" s="594"/>
      <c r="L259" s="594"/>
      <c r="M259" s="594">
        <v>-1</v>
      </c>
      <c r="N259" s="594">
        <v>1</v>
      </c>
      <c r="O259" s="594" t="b">
        <v>0</v>
      </c>
      <c r="P259" s="594" t="b">
        <v>0</v>
      </c>
      <c r="Q259" s="594" t="b">
        <v>0</v>
      </c>
      <c r="R259" s="594" t="s">
        <v>2938</v>
      </c>
      <c r="S259" s="594" t="b">
        <v>1</v>
      </c>
      <c r="T259" s="584" t="s">
        <v>2294</v>
      </c>
      <c r="U259" s="579" t="e">
        <f>VLOOKUP(B259,示例!$P:$Q,2,0)</f>
        <v>#N/A</v>
      </c>
    </row>
    <row r="260" spans="1:21" x14ac:dyDescent="0.25">
      <c r="A260" s="561" t="s">
        <v>151</v>
      </c>
      <c r="C260" s="594" t="s">
        <v>2939</v>
      </c>
      <c r="D260" s="589" t="s">
        <v>2289</v>
      </c>
      <c r="E260" s="589">
        <v>2011604</v>
      </c>
      <c r="F260" s="608">
        <v>20116043</v>
      </c>
      <c r="G260" s="608">
        <v>2</v>
      </c>
      <c r="H260" s="608"/>
      <c r="I260" s="608" t="s">
        <v>2935</v>
      </c>
      <c r="J260" s="608" t="s">
        <v>2940</v>
      </c>
      <c r="K260" s="608"/>
      <c r="L260" s="608"/>
      <c r="M260" s="608">
        <v>-1</v>
      </c>
      <c r="N260" s="608">
        <v>1</v>
      </c>
      <c r="O260" s="608" t="b">
        <v>0</v>
      </c>
      <c r="P260" s="608" t="b">
        <v>0</v>
      </c>
      <c r="Q260" s="608" t="b">
        <v>0</v>
      </c>
      <c r="R260" s="608" t="s">
        <v>2941</v>
      </c>
      <c r="S260" s="594" t="b">
        <v>1</v>
      </c>
      <c r="T260" s="584" t="s">
        <v>2294</v>
      </c>
      <c r="U260" s="579" t="e">
        <f>VLOOKUP(B260,示例!$P:$Q,2,0)</f>
        <v>#N/A</v>
      </c>
    </row>
    <row r="261" spans="1:21" x14ac:dyDescent="0.25">
      <c r="A261" s="561" t="s">
        <v>151</v>
      </c>
      <c r="B261" s="561" t="s">
        <v>1327</v>
      </c>
      <c r="C261" s="589" t="s">
        <v>2942</v>
      </c>
      <c r="D261" s="589" t="s">
        <v>2401</v>
      </c>
      <c r="E261" s="589">
        <v>2011605</v>
      </c>
      <c r="F261" s="594">
        <v>20116050</v>
      </c>
      <c r="G261" s="594">
        <v>1</v>
      </c>
      <c r="H261" s="594" t="s">
        <v>2542</v>
      </c>
      <c r="I261" s="594" t="s">
        <v>2943</v>
      </c>
      <c r="J261" s="594" t="s">
        <v>2768</v>
      </c>
      <c r="K261" s="594"/>
      <c r="L261" s="594"/>
      <c r="M261" s="594">
        <v>-1</v>
      </c>
      <c r="N261" s="594">
        <v>1</v>
      </c>
      <c r="O261" s="594" t="b">
        <v>0</v>
      </c>
      <c r="P261" s="594" t="b">
        <v>0</v>
      </c>
      <c r="Q261" s="594" t="b">
        <v>0</v>
      </c>
      <c r="R261" s="594" t="s">
        <v>2944</v>
      </c>
      <c r="S261" s="594" t="b">
        <v>1</v>
      </c>
      <c r="T261" s="584" t="s">
        <v>2294</v>
      </c>
      <c r="U261" s="579">
        <f>VLOOKUP(B261,示例!$P:$Q,2,0)</f>
        <v>1059</v>
      </c>
    </row>
    <row r="262" spans="1:21" x14ac:dyDescent="0.25">
      <c r="A262" s="561" t="s">
        <v>151</v>
      </c>
      <c r="B262" s="561" t="s">
        <v>2495</v>
      </c>
      <c r="C262" s="589" t="s">
        <v>2942</v>
      </c>
      <c r="D262" s="589" t="s">
        <v>2289</v>
      </c>
      <c r="E262" s="589">
        <v>2011606</v>
      </c>
      <c r="F262" s="594">
        <v>20116060</v>
      </c>
      <c r="G262" s="594">
        <v>1</v>
      </c>
      <c r="H262" s="594" t="s">
        <v>2497</v>
      </c>
      <c r="I262" s="290" t="s">
        <v>2945</v>
      </c>
      <c r="J262" s="594" t="s">
        <v>2946</v>
      </c>
      <c r="K262" s="594"/>
      <c r="L262" s="594"/>
      <c r="M262" s="594">
        <v>-1</v>
      </c>
      <c r="N262" s="594">
        <v>1</v>
      </c>
      <c r="O262" s="594" t="b">
        <v>0</v>
      </c>
      <c r="P262" s="594" t="b">
        <v>0</v>
      </c>
      <c r="Q262" s="594" t="b">
        <v>0</v>
      </c>
      <c r="R262" s="594" t="s">
        <v>2500</v>
      </c>
      <c r="S262" s="594" t="b">
        <v>1</v>
      </c>
      <c r="T262" s="584" t="s">
        <v>2294</v>
      </c>
      <c r="U262" s="579">
        <f>VLOOKUP(B262,示例!$P:$Q,2,0)</f>
        <v>1015</v>
      </c>
    </row>
    <row r="263" spans="1:21" x14ac:dyDescent="0.25">
      <c r="A263" s="561" t="s">
        <v>151</v>
      </c>
      <c r="B263" s="561" t="s">
        <v>151</v>
      </c>
      <c r="C263" s="589" t="s">
        <v>1241</v>
      </c>
      <c r="D263" s="589" t="s">
        <v>2289</v>
      </c>
      <c r="E263" s="589">
        <v>2011607</v>
      </c>
      <c r="F263" s="594">
        <v>20116070</v>
      </c>
      <c r="G263" s="594">
        <v>1</v>
      </c>
      <c r="H263" s="594" t="s">
        <v>2923</v>
      </c>
      <c r="I263" s="594" t="s">
        <v>2947</v>
      </c>
      <c r="J263" s="594" t="s">
        <v>2948</v>
      </c>
      <c r="K263" s="594"/>
      <c r="L263" s="594"/>
      <c r="M263" s="594">
        <v>10</v>
      </c>
      <c r="N263" s="594">
        <v>1</v>
      </c>
      <c r="O263" s="594" t="b">
        <v>0</v>
      </c>
      <c r="P263" s="594" t="b">
        <v>0</v>
      </c>
      <c r="Q263" s="594" t="b">
        <v>0</v>
      </c>
      <c r="R263" s="594" t="s">
        <v>2388</v>
      </c>
      <c r="S263" s="594" t="b">
        <v>1</v>
      </c>
      <c r="T263" s="584" t="s">
        <v>2294</v>
      </c>
      <c r="U263" s="579">
        <f>VLOOKUP(B263,示例!$P:$Q,2,0)</f>
        <v>1057</v>
      </c>
    </row>
    <row r="264" spans="1:21" x14ac:dyDescent="0.25">
      <c r="A264" s="561" t="s">
        <v>151</v>
      </c>
      <c r="C264" s="589" t="s">
        <v>2496</v>
      </c>
      <c r="D264" s="589" t="s">
        <v>2289</v>
      </c>
      <c r="E264" s="589">
        <v>2011607</v>
      </c>
      <c r="F264" s="594">
        <v>20116071</v>
      </c>
      <c r="G264" s="594">
        <v>2</v>
      </c>
      <c r="H264" s="594"/>
      <c r="I264" s="594" t="s">
        <v>2947</v>
      </c>
      <c r="J264" s="594" t="s">
        <v>2389</v>
      </c>
      <c r="K264" s="594">
        <f>B264*10</f>
        <v>0</v>
      </c>
      <c r="L264" s="594">
        <v>1</v>
      </c>
      <c r="M264" s="594">
        <v>-1</v>
      </c>
      <c r="N264" s="594">
        <v>1</v>
      </c>
      <c r="O264" s="594" t="b">
        <v>0</v>
      </c>
      <c r="P264" s="594" t="b">
        <v>0</v>
      </c>
      <c r="Q264" s="594" t="b">
        <v>0</v>
      </c>
      <c r="R264" s="594" t="s">
        <v>2949</v>
      </c>
      <c r="S264" s="594" t="b">
        <v>1</v>
      </c>
      <c r="T264" s="584" t="s">
        <v>2294</v>
      </c>
      <c r="U264" s="579" t="e">
        <f>VLOOKUP(B264,示例!$P:$Q,2,0)</f>
        <v>#N/A</v>
      </c>
    </row>
    <row r="265" spans="1:21" ht="13.8" customHeight="1" x14ac:dyDescent="0.25">
      <c r="A265" s="561" t="s">
        <v>151</v>
      </c>
      <c r="C265" s="594" t="s">
        <v>2939</v>
      </c>
      <c r="D265" s="589" t="s">
        <v>2289</v>
      </c>
      <c r="E265" s="589">
        <v>2011607</v>
      </c>
      <c r="F265" s="608">
        <v>20116072</v>
      </c>
      <c r="G265" s="608">
        <v>2</v>
      </c>
      <c r="H265" s="608"/>
      <c r="I265" s="608" t="s">
        <v>2947</v>
      </c>
      <c r="J265" s="608" t="s">
        <v>2940</v>
      </c>
      <c r="K265" s="608"/>
      <c r="L265" s="608"/>
      <c r="M265" s="608">
        <v>-1</v>
      </c>
      <c r="N265" s="608">
        <v>1</v>
      </c>
      <c r="O265" s="608" t="b">
        <v>0</v>
      </c>
      <c r="P265" s="608" t="b">
        <v>0</v>
      </c>
      <c r="Q265" s="608" t="b">
        <v>0</v>
      </c>
      <c r="R265" s="608" t="s">
        <v>2950</v>
      </c>
      <c r="S265" s="594" t="b">
        <v>1</v>
      </c>
      <c r="T265" s="584" t="s">
        <v>2294</v>
      </c>
      <c r="U265" s="579" t="e">
        <f>VLOOKUP(B265,示例!$P:$Q,2,0)</f>
        <v>#N/A</v>
      </c>
    </row>
    <row r="266" spans="1:21" x14ac:dyDescent="0.25">
      <c r="A266" s="561" t="s">
        <v>151</v>
      </c>
      <c r="B266" s="561" t="s">
        <v>151</v>
      </c>
      <c r="C266" s="589" t="s">
        <v>1241</v>
      </c>
      <c r="D266" s="589" t="s">
        <v>2289</v>
      </c>
      <c r="E266" s="589">
        <v>2011608</v>
      </c>
      <c r="F266" s="594">
        <v>20116080</v>
      </c>
      <c r="G266" s="594">
        <v>1</v>
      </c>
      <c r="H266" s="594" t="s">
        <v>2923</v>
      </c>
      <c r="I266" s="594" t="s">
        <v>2951</v>
      </c>
      <c r="J266" s="594" t="s">
        <v>2952</v>
      </c>
      <c r="K266" s="594"/>
      <c r="L266" s="594"/>
      <c r="M266" s="594">
        <v>10</v>
      </c>
      <c r="N266" s="594">
        <v>1</v>
      </c>
      <c r="O266" s="594" t="b">
        <v>0</v>
      </c>
      <c r="P266" s="594" t="b">
        <v>0</v>
      </c>
      <c r="Q266" s="594" t="b">
        <v>0</v>
      </c>
      <c r="R266" s="594" t="s">
        <v>2433</v>
      </c>
      <c r="S266" s="605" t="b">
        <v>0</v>
      </c>
      <c r="T266" s="584" t="s">
        <v>2294</v>
      </c>
      <c r="U266" s="579">
        <f>VLOOKUP(B266,示例!$P:$Q,2,0)</f>
        <v>1057</v>
      </c>
    </row>
    <row r="267" spans="1:21" x14ac:dyDescent="0.25">
      <c r="A267" s="561" t="s">
        <v>151</v>
      </c>
      <c r="C267" s="589" t="s">
        <v>2496</v>
      </c>
      <c r="D267" s="589" t="s">
        <v>2289</v>
      </c>
      <c r="E267" s="589">
        <v>2011608</v>
      </c>
      <c r="F267" s="594">
        <v>20116081</v>
      </c>
      <c r="G267" s="594">
        <v>2</v>
      </c>
      <c r="H267" s="594"/>
      <c r="I267" s="594" t="s">
        <v>2951</v>
      </c>
      <c r="J267" s="594" t="s">
        <v>2389</v>
      </c>
      <c r="K267" s="594">
        <f>B267*10</f>
        <v>0</v>
      </c>
      <c r="L267" s="594">
        <v>2</v>
      </c>
      <c r="M267" s="594">
        <v>-1</v>
      </c>
      <c r="N267" s="594">
        <v>1</v>
      </c>
      <c r="O267" s="594" t="b">
        <v>0</v>
      </c>
      <c r="P267" s="594" t="b">
        <v>0</v>
      </c>
      <c r="Q267" s="594" t="b">
        <v>0</v>
      </c>
      <c r="R267" s="594" t="s">
        <v>2953</v>
      </c>
      <c r="S267" s="594" t="b">
        <v>1</v>
      </c>
      <c r="T267" s="584" t="s">
        <v>2294</v>
      </c>
      <c r="U267" s="579" t="e">
        <f>VLOOKUP(B267,示例!$P:$Q,2,0)</f>
        <v>#N/A</v>
      </c>
    </row>
    <row r="268" spans="1:21" x14ac:dyDescent="0.25">
      <c r="A268" s="561" t="s">
        <v>151</v>
      </c>
      <c r="C268" s="587" t="s">
        <v>1210</v>
      </c>
      <c r="D268" s="587" t="s">
        <v>2289</v>
      </c>
      <c r="E268" s="589">
        <v>2011608</v>
      </c>
      <c r="F268" s="594">
        <v>20116082</v>
      </c>
      <c r="G268" s="594">
        <v>6</v>
      </c>
      <c r="H268" s="594"/>
      <c r="I268" s="594" t="s">
        <v>2951</v>
      </c>
      <c r="J268" s="594" t="s">
        <v>2762</v>
      </c>
      <c r="K268" s="594"/>
      <c r="L268" s="594"/>
      <c r="M268" s="594">
        <v>-1</v>
      </c>
      <c r="N268" s="594">
        <v>1</v>
      </c>
      <c r="O268" s="594" t="b">
        <v>0</v>
      </c>
      <c r="P268" s="594" t="b">
        <v>0</v>
      </c>
      <c r="Q268" s="594" t="b">
        <v>0</v>
      </c>
      <c r="R268" s="594" t="s">
        <v>2938</v>
      </c>
      <c r="S268" s="594" t="b">
        <v>1</v>
      </c>
      <c r="T268" s="584" t="s">
        <v>2294</v>
      </c>
      <c r="U268" s="579" t="e">
        <f>VLOOKUP(B268,示例!$P:$Q,2,0)</f>
        <v>#N/A</v>
      </c>
    </row>
    <row r="269" spans="1:21" x14ac:dyDescent="0.25">
      <c r="A269" s="573" t="s">
        <v>151</v>
      </c>
      <c r="B269" s="573" t="s">
        <v>1571</v>
      </c>
      <c r="C269" s="65" t="s">
        <v>2377</v>
      </c>
      <c r="D269" s="65" t="s">
        <v>2289</v>
      </c>
      <c r="E269" s="573">
        <v>2011609</v>
      </c>
      <c r="F269" s="67">
        <v>20116090</v>
      </c>
      <c r="G269" s="284">
        <v>1</v>
      </c>
      <c r="H269" s="284" t="s">
        <v>2345</v>
      </c>
      <c r="I269" s="67" t="s">
        <v>2954</v>
      </c>
      <c r="J269" s="284" t="s">
        <v>2622</v>
      </c>
      <c r="K269" s="284"/>
      <c r="L269" s="284"/>
      <c r="M269" s="284">
        <v>-1</v>
      </c>
      <c r="N269" s="284">
        <v>1</v>
      </c>
      <c r="O269" s="284" t="b">
        <v>0</v>
      </c>
      <c r="P269" s="573" t="b">
        <v>0</v>
      </c>
      <c r="Q269" s="573" t="b">
        <v>0</v>
      </c>
      <c r="R269" s="573" t="str">
        <f>IF(J269="进入战斗后,武力属性增加2点","武力,2","")&amp;IF(J269="进入战斗后,内息属性增加2点","内息,2","")&amp;IF(J269="进入战斗后,身法属性增加2点","身法,2","")&amp;IF(J269="进入战斗后,筋骨属性增加2点","筋骨,2","")</f>
        <v/>
      </c>
      <c r="S269" s="573" t="b">
        <v>1</v>
      </c>
      <c r="T269" s="584" t="s">
        <v>2294</v>
      </c>
      <c r="U269" s="579" t="str">
        <f>VLOOKUP(B269,示例!$P:$Q,2,0)</f>
        <v>WuJi</v>
      </c>
    </row>
    <row r="270" spans="1:21" x14ac:dyDescent="0.25">
      <c r="A270" s="561" t="s">
        <v>151</v>
      </c>
      <c r="C270" s="587" t="s">
        <v>1210</v>
      </c>
      <c r="D270" s="587">
        <v>0</v>
      </c>
      <c r="E270" s="589">
        <v>2011610</v>
      </c>
      <c r="F270" s="67">
        <v>20116100</v>
      </c>
      <c r="G270" s="594">
        <v>6</v>
      </c>
      <c r="H270" s="594"/>
      <c r="I270" s="33" t="s">
        <v>2955</v>
      </c>
      <c r="J270" s="594" t="s">
        <v>2762</v>
      </c>
      <c r="K270" s="594"/>
      <c r="L270" s="594"/>
      <c r="M270" s="594">
        <v>-1</v>
      </c>
      <c r="N270" s="594">
        <v>1</v>
      </c>
      <c r="O270" s="594" t="b">
        <v>0</v>
      </c>
      <c r="P270" s="594" t="b">
        <v>0</v>
      </c>
      <c r="Q270" s="594" t="b">
        <v>0</v>
      </c>
      <c r="R270" s="594" t="s">
        <v>2938</v>
      </c>
      <c r="S270" s="594" t="b">
        <v>1</v>
      </c>
      <c r="T270" s="584" t="s">
        <v>2294</v>
      </c>
      <c r="U270" s="579" t="e">
        <f>VLOOKUP(B270,示例!$P:$Q,2,0)</f>
        <v>#N/A</v>
      </c>
    </row>
    <row r="271" spans="1:21" x14ac:dyDescent="0.25">
      <c r="A271" s="561" t="s">
        <v>151</v>
      </c>
      <c r="B271" s="561" t="s">
        <v>151</v>
      </c>
      <c r="C271" s="561" t="s">
        <v>2613</v>
      </c>
      <c r="D271" s="587">
        <v>0</v>
      </c>
      <c r="E271" s="587">
        <v>2011611</v>
      </c>
      <c r="F271" s="250">
        <v>20116110</v>
      </c>
      <c r="G271" s="250">
        <v>1</v>
      </c>
      <c r="H271" s="250" t="s">
        <v>2923</v>
      </c>
      <c r="I271" s="33" t="s">
        <v>2956</v>
      </c>
      <c r="J271" s="250" t="s">
        <v>2957</v>
      </c>
      <c r="K271" s="250"/>
      <c r="L271" s="250"/>
      <c r="M271" s="250">
        <v>-1</v>
      </c>
      <c r="N271" s="250">
        <v>1</v>
      </c>
      <c r="O271" s="250" t="b">
        <v>0</v>
      </c>
      <c r="P271" s="120" t="b">
        <v>0</v>
      </c>
      <c r="Q271" s="120" t="b">
        <v>0</v>
      </c>
      <c r="R271" s="429" t="s">
        <v>2628</v>
      </c>
      <c r="S271" s="120" t="b">
        <v>1</v>
      </c>
      <c r="T271" s="584" t="s">
        <v>2294</v>
      </c>
      <c r="U271" s="579">
        <f>VLOOKUP(B271,示例!$P:$Q,2,0)</f>
        <v>1057</v>
      </c>
    </row>
    <row r="272" spans="1:21" x14ac:dyDescent="0.25">
      <c r="A272" s="561" t="s">
        <v>160</v>
      </c>
      <c r="B272" s="561" t="s">
        <v>160</v>
      </c>
      <c r="C272" s="589" t="s">
        <v>2958</v>
      </c>
      <c r="D272" s="589" t="s">
        <v>2289</v>
      </c>
      <c r="E272" s="589">
        <v>2011701</v>
      </c>
      <c r="F272" s="210">
        <v>20117010</v>
      </c>
      <c r="G272" s="210">
        <v>1</v>
      </c>
      <c r="H272" s="210" t="s">
        <v>2959</v>
      </c>
      <c r="I272" s="210" t="s">
        <v>2960</v>
      </c>
      <c r="J272" s="210" t="s">
        <v>2792</v>
      </c>
      <c r="K272" s="210"/>
      <c r="L272" s="210"/>
      <c r="M272" s="210">
        <v>-1</v>
      </c>
      <c r="N272" s="210">
        <v>1</v>
      </c>
      <c r="O272" s="210" t="b">
        <v>0</v>
      </c>
      <c r="P272" s="210" t="b">
        <v>0</v>
      </c>
      <c r="Q272" s="210" t="b">
        <v>0</v>
      </c>
      <c r="R272" s="210" t="s">
        <v>2961</v>
      </c>
      <c r="S272" s="210" t="b">
        <v>1</v>
      </c>
      <c r="T272" s="584" t="s">
        <v>2294</v>
      </c>
      <c r="U272" s="579">
        <f>VLOOKUP(B272,示例!$P:$Q,2,0)</f>
        <v>1060</v>
      </c>
    </row>
    <row r="273" spans="1:21" x14ac:dyDescent="0.25">
      <c r="A273" s="561" t="s">
        <v>160</v>
      </c>
      <c r="C273" s="589" t="s">
        <v>2962</v>
      </c>
      <c r="D273" s="589" t="s">
        <v>2289</v>
      </c>
      <c r="E273" s="589">
        <v>2011701</v>
      </c>
      <c r="F273" s="210">
        <v>20117011</v>
      </c>
      <c r="G273" s="210">
        <v>1</v>
      </c>
      <c r="H273" s="210"/>
      <c r="I273" s="210" t="s">
        <v>2960</v>
      </c>
      <c r="J273" s="210" t="s">
        <v>2792</v>
      </c>
      <c r="K273" s="210">
        <v>1</v>
      </c>
      <c r="L273" s="210">
        <v>1</v>
      </c>
      <c r="M273" s="210">
        <v>-1</v>
      </c>
      <c r="N273" s="210">
        <v>1</v>
      </c>
      <c r="O273" s="210" t="b">
        <v>0</v>
      </c>
      <c r="P273" s="210" t="b">
        <v>0</v>
      </c>
      <c r="Q273" s="210" t="b">
        <v>0</v>
      </c>
      <c r="R273" s="210" t="s">
        <v>2575</v>
      </c>
      <c r="S273" s="210" t="b">
        <v>1</v>
      </c>
      <c r="T273" s="584" t="s">
        <v>2294</v>
      </c>
      <c r="U273" s="579" t="e">
        <f>VLOOKUP(B273,示例!$P:$Q,2,0)</f>
        <v>#N/A</v>
      </c>
    </row>
    <row r="274" spans="1:21" x14ac:dyDescent="0.25">
      <c r="A274" s="561" t="s">
        <v>160</v>
      </c>
      <c r="C274" s="589" t="s">
        <v>2962</v>
      </c>
      <c r="D274" s="589" t="s">
        <v>2289</v>
      </c>
      <c r="E274" s="589">
        <v>2011701</v>
      </c>
      <c r="F274" s="210">
        <v>20117012</v>
      </c>
      <c r="G274" s="210">
        <v>1</v>
      </c>
      <c r="H274" s="210"/>
      <c r="I274" s="210" t="s">
        <v>2960</v>
      </c>
      <c r="J274" s="612" t="s">
        <v>2797</v>
      </c>
      <c r="K274" s="210"/>
      <c r="L274" s="210"/>
      <c r="M274" s="210">
        <v>-1</v>
      </c>
      <c r="N274" s="210">
        <v>1</v>
      </c>
      <c r="O274" s="210" t="b">
        <v>0</v>
      </c>
      <c r="P274" s="210" t="b">
        <v>0</v>
      </c>
      <c r="Q274" s="210" t="b">
        <v>0</v>
      </c>
      <c r="R274" s="210"/>
      <c r="S274" s="210" t="b">
        <v>1</v>
      </c>
      <c r="T274" s="584" t="s">
        <v>2294</v>
      </c>
      <c r="U274" s="579" t="e">
        <f>VLOOKUP(B274,示例!$P:$Q,2,0)</f>
        <v>#N/A</v>
      </c>
    </row>
    <row r="275" spans="1:21" x14ac:dyDescent="0.25">
      <c r="A275" s="561" t="s">
        <v>160</v>
      </c>
      <c r="B275" s="561" t="s">
        <v>1171</v>
      </c>
      <c r="C275" s="589" t="s">
        <v>2962</v>
      </c>
      <c r="D275" s="589" t="s">
        <v>2289</v>
      </c>
      <c r="E275" s="589">
        <v>2011702</v>
      </c>
      <c r="F275" s="210">
        <v>20117020</v>
      </c>
      <c r="G275" s="210">
        <v>1</v>
      </c>
      <c r="H275" s="210"/>
      <c r="I275" s="210" t="s">
        <v>2963</v>
      </c>
      <c r="J275" s="210"/>
      <c r="K275" s="210"/>
      <c r="L275" s="210"/>
      <c r="M275" s="210">
        <v>-1</v>
      </c>
      <c r="N275" s="210">
        <v>1</v>
      </c>
      <c r="O275" s="210" t="b">
        <v>0</v>
      </c>
      <c r="P275" s="210" t="b">
        <v>0</v>
      </c>
      <c r="Q275" s="210" t="b">
        <v>0</v>
      </c>
      <c r="R275" s="210"/>
      <c r="S275" s="210" t="b">
        <v>1</v>
      </c>
      <c r="T275" s="584" t="s">
        <v>2294</v>
      </c>
      <c r="U275" s="579">
        <f>VLOOKUP(B275,示例!$P:$Q,2,0)</f>
        <v>1003</v>
      </c>
    </row>
    <row r="276" spans="1:21" x14ac:dyDescent="0.25">
      <c r="A276" s="561" t="s">
        <v>160</v>
      </c>
      <c r="B276" s="561" t="s">
        <v>1231</v>
      </c>
      <c r="C276" s="589" t="s">
        <v>2962</v>
      </c>
      <c r="D276" s="589" t="s">
        <v>2289</v>
      </c>
      <c r="E276" s="589">
        <v>2011702</v>
      </c>
      <c r="F276" s="210">
        <v>20117021</v>
      </c>
      <c r="G276" s="210">
        <v>1</v>
      </c>
      <c r="H276" s="210" t="s">
        <v>2560</v>
      </c>
      <c r="I276" s="210" t="s">
        <v>2963</v>
      </c>
      <c r="J276" s="210" t="s">
        <v>2964</v>
      </c>
      <c r="K276" s="210"/>
      <c r="L276" s="210"/>
      <c r="M276" s="210">
        <v>0.8</v>
      </c>
      <c r="N276" s="210">
        <v>1</v>
      </c>
      <c r="O276" s="210" t="b">
        <v>0</v>
      </c>
      <c r="P276" s="210" t="b">
        <v>0</v>
      </c>
      <c r="Q276" s="210" t="b">
        <v>0</v>
      </c>
      <c r="R276" s="210" t="s">
        <v>2965</v>
      </c>
      <c r="S276" s="210" t="b">
        <v>1</v>
      </c>
      <c r="T276" s="584" t="s">
        <v>2294</v>
      </c>
      <c r="U276" s="579">
        <f>VLOOKUP(B276,示例!$P:$Q,2,0)</f>
        <v>1033</v>
      </c>
    </row>
    <row r="277" spans="1:21" x14ac:dyDescent="0.25">
      <c r="A277" s="561" t="s">
        <v>160</v>
      </c>
      <c r="B277" s="561" t="s">
        <v>1171</v>
      </c>
      <c r="C277" s="589" t="s">
        <v>2962</v>
      </c>
      <c r="D277" s="589" t="s">
        <v>2289</v>
      </c>
      <c r="E277" s="589">
        <v>2011703</v>
      </c>
      <c r="F277" s="210">
        <v>20117030</v>
      </c>
      <c r="G277" s="210">
        <v>1</v>
      </c>
      <c r="H277" s="210" t="s">
        <v>2392</v>
      </c>
      <c r="I277" s="210" t="s">
        <v>2966</v>
      </c>
      <c r="J277" s="210" t="s">
        <v>2967</v>
      </c>
      <c r="K277" s="210"/>
      <c r="L277" s="210"/>
      <c r="M277" s="210">
        <v>-1</v>
      </c>
      <c r="N277" s="210">
        <v>1</v>
      </c>
      <c r="O277" s="210" t="b">
        <v>0</v>
      </c>
      <c r="P277" s="210" t="b">
        <v>0</v>
      </c>
      <c r="Q277" s="210" t="b">
        <v>0</v>
      </c>
      <c r="R277" s="612" t="s">
        <v>2395</v>
      </c>
      <c r="S277" s="210" t="b">
        <v>1</v>
      </c>
      <c r="T277" s="584" t="s">
        <v>2294</v>
      </c>
      <c r="U277" s="579">
        <f>VLOOKUP(B277,示例!$P:$Q,2,0)</f>
        <v>1003</v>
      </c>
    </row>
    <row r="278" spans="1:21" x14ac:dyDescent="0.25">
      <c r="A278" s="561" t="s">
        <v>160</v>
      </c>
      <c r="B278" s="561" t="s">
        <v>2661</v>
      </c>
      <c r="C278" s="589" t="s">
        <v>2958</v>
      </c>
      <c r="D278" s="589" t="s">
        <v>2401</v>
      </c>
      <c r="E278" s="589">
        <v>2011704</v>
      </c>
      <c r="F278" s="210">
        <v>20117040</v>
      </c>
      <c r="G278" s="210">
        <v>1</v>
      </c>
      <c r="H278" s="210" t="s">
        <v>2662</v>
      </c>
      <c r="I278" s="210" t="s">
        <v>2968</v>
      </c>
      <c r="J278" s="210" t="s">
        <v>2969</v>
      </c>
      <c r="K278" s="210"/>
      <c r="L278" s="210"/>
      <c r="M278" s="210">
        <v>-1</v>
      </c>
      <c r="N278" s="210">
        <v>1</v>
      </c>
      <c r="O278" s="210" t="b">
        <v>0</v>
      </c>
      <c r="P278" s="210" t="b">
        <v>0</v>
      </c>
      <c r="Q278" s="210" t="b">
        <v>0</v>
      </c>
      <c r="R278" s="210" t="s">
        <v>2961</v>
      </c>
      <c r="S278" s="210" t="b">
        <v>1</v>
      </c>
      <c r="T278" s="584" t="s">
        <v>2294</v>
      </c>
      <c r="U278" s="579">
        <f>VLOOKUP(B278,示例!$P:$Q,2,0)</f>
        <v>1034</v>
      </c>
    </row>
    <row r="279" spans="1:21" ht="13.8" customHeight="1" x14ac:dyDescent="0.25">
      <c r="A279" s="561" t="s">
        <v>160</v>
      </c>
      <c r="C279" s="589" t="s">
        <v>2962</v>
      </c>
      <c r="D279" s="589" t="s">
        <v>2401</v>
      </c>
      <c r="E279" s="589">
        <v>2011704</v>
      </c>
      <c r="F279" s="210">
        <v>20117041</v>
      </c>
      <c r="G279" s="210">
        <v>1</v>
      </c>
      <c r="H279" s="210"/>
      <c r="I279" s="210" t="s">
        <v>2968</v>
      </c>
      <c r="J279" s="210" t="s">
        <v>2578</v>
      </c>
      <c r="K279" s="210">
        <v>1</v>
      </c>
      <c r="L279" s="210">
        <v>2</v>
      </c>
      <c r="M279" s="210">
        <v>-1</v>
      </c>
      <c r="N279" s="210">
        <v>1</v>
      </c>
      <c r="O279" s="210" t="b">
        <v>0</v>
      </c>
      <c r="P279" s="210" t="b">
        <v>0</v>
      </c>
      <c r="Q279" s="210" t="b">
        <v>0</v>
      </c>
      <c r="R279" s="210" t="s">
        <v>2970</v>
      </c>
      <c r="S279" s="210" t="b">
        <v>1</v>
      </c>
      <c r="T279" s="584" t="s">
        <v>2294</v>
      </c>
      <c r="U279" s="579" t="e">
        <f>VLOOKUP(B279,示例!$P:$Q,2,0)</f>
        <v>#N/A</v>
      </c>
    </row>
    <row r="280" spans="1:21" x14ac:dyDescent="0.25">
      <c r="A280" s="561" t="s">
        <v>160</v>
      </c>
      <c r="B280" s="561" t="s">
        <v>1171</v>
      </c>
      <c r="C280" s="589" t="s">
        <v>2962</v>
      </c>
      <c r="D280" s="589" t="s">
        <v>2289</v>
      </c>
      <c r="E280" s="589">
        <v>2011705</v>
      </c>
      <c r="F280" s="210">
        <v>20117050</v>
      </c>
      <c r="G280" s="210">
        <v>1</v>
      </c>
      <c r="H280" s="210"/>
      <c r="I280" s="336" t="s">
        <v>2971</v>
      </c>
      <c r="J280" s="210"/>
      <c r="K280" s="210"/>
      <c r="L280" s="210"/>
      <c r="M280" s="210">
        <v>-1</v>
      </c>
      <c r="N280" s="210">
        <v>1</v>
      </c>
      <c r="O280" s="210" t="b">
        <v>0</v>
      </c>
      <c r="P280" s="210" t="b">
        <v>0</v>
      </c>
      <c r="Q280" s="210" t="b">
        <v>0</v>
      </c>
      <c r="R280" s="210"/>
      <c r="S280" s="210" t="b">
        <v>1</v>
      </c>
      <c r="T280" s="584" t="s">
        <v>2294</v>
      </c>
      <c r="U280" s="579">
        <f>VLOOKUP(B280,示例!$P:$Q,2,0)</f>
        <v>1003</v>
      </c>
    </row>
    <row r="281" spans="1:21" x14ac:dyDescent="0.25">
      <c r="A281" s="561" t="s">
        <v>160</v>
      </c>
      <c r="B281" s="561" t="s">
        <v>1231</v>
      </c>
      <c r="C281" s="589" t="s">
        <v>2962</v>
      </c>
      <c r="D281" s="589" t="s">
        <v>2289</v>
      </c>
      <c r="E281" s="589">
        <v>2011705</v>
      </c>
      <c r="F281" s="210">
        <v>20117051</v>
      </c>
      <c r="G281" s="210">
        <v>1</v>
      </c>
      <c r="H281" s="210" t="s">
        <v>2560</v>
      </c>
      <c r="I281" s="336" t="s">
        <v>2971</v>
      </c>
      <c r="J281" s="210" t="s">
        <v>2972</v>
      </c>
      <c r="K281" s="210"/>
      <c r="L281" s="210"/>
      <c r="M281" s="210">
        <v>0.8</v>
      </c>
      <c r="N281" s="210">
        <v>1</v>
      </c>
      <c r="O281" s="210" t="b">
        <v>0</v>
      </c>
      <c r="P281" s="210" t="b">
        <v>0</v>
      </c>
      <c r="Q281" s="210" t="b">
        <v>0</v>
      </c>
      <c r="R281" s="210" t="s">
        <v>2965</v>
      </c>
      <c r="S281" s="210" t="b">
        <v>1</v>
      </c>
      <c r="T281" s="584" t="s">
        <v>2294</v>
      </c>
      <c r="U281" s="579">
        <f>VLOOKUP(B281,示例!$P:$Q,2,0)</f>
        <v>1033</v>
      </c>
    </row>
    <row r="282" spans="1:21" x14ac:dyDescent="0.25">
      <c r="A282" s="561" t="s">
        <v>160</v>
      </c>
      <c r="B282" s="561" t="s">
        <v>160</v>
      </c>
      <c r="C282" s="589" t="s">
        <v>2962</v>
      </c>
      <c r="D282" s="589" t="s">
        <v>2289</v>
      </c>
      <c r="E282" s="589">
        <v>2011706</v>
      </c>
      <c r="F282" s="210">
        <v>20117060</v>
      </c>
      <c r="G282" s="210">
        <v>1</v>
      </c>
      <c r="H282" s="210" t="s">
        <v>2959</v>
      </c>
      <c r="I282" s="336" t="s">
        <v>2973</v>
      </c>
      <c r="J282" s="210" t="s">
        <v>2974</v>
      </c>
      <c r="K282" s="210"/>
      <c r="L282" s="210"/>
      <c r="M282" s="210">
        <v>-1</v>
      </c>
      <c r="N282" s="210">
        <v>1</v>
      </c>
      <c r="O282" s="210" t="b">
        <v>0</v>
      </c>
      <c r="P282" s="210" t="b">
        <v>0</v>
      </c>
      <c r="Q282" s="210" t="b">
        <v>0</v>
      </c>
      <c r="R282" s="210" t="s">
        <v>2975</v>
      </c>
      <c r="S282" s="210" t="b">
        <v>1</v>
      </c>
      <c r="T282" s="584" t="s">
        <v>2294</v>
      </c>
      <c r="U282" s="579">
        <f>VLOOKUP(B282,示例!$P:$Q,2,0)</f>
        <v>1060</v>
      </c>
    </row>
    <row r="283" spans="1:21" ht="13.8" customHeight="1" x14ac:dyDescent="0.25">
      <c r="A283" s="561" t="s">
        <v>160</v>
      </c>
      <c r="B283" s="561" t="s">
        <v>2661</v>
      </c>
      <c r="C283" s="589" t="s">
        <v>2958</v>
      </c>
      <c r="D283" s="589" t="s">
        <v>2289</v>
      </c>
      <c r="E283" s="589">
        <v>2011707</v>
      </c>
      <c r="F283" s="210">
        <v>20117070</v>
      </c>
      <c r="G283" s="210">
        <v>1</v>
      </c>
      <c r="H283" s="210" t="s">
        <v>2662</v>
      </c>
      <c r="I283" s="210" t="s">
        <v>2976</v>
      </c>
      <c r="J283" s="210" t="s">
        <v>2969</v>
      </c>
      <c r="K283" s="210"/>
      <c r="L283" s="210"/>
      <c r="M283" s="210">
        <v>-1</v>
      </c>
      <c r="N283" s="210">
        <v>1</v>
      </c>
      <c r="O283" s="210" t="b">
        <v>0</v>
      </c>
      <c r="P283" s="210" t="b">
        <v>0</v>
      </c>
      <c r="Q283" s="210" t="b">
        <v>0</v>
      </c>
      <c r="R283" s="210" t="s">
        <v>2961</v>
      </c>
      <c r="S283" s="210" t="b">
        <v>1</v>
      </c>
      <c r="T283" s="584" t="s">
        <v>2294</v>
      </c>
      <c r="U283" s="579">
        <f>VLOOKUP(B283,示例!$P:$Q,2,0)</f>
        <v>1034</v>
      </c>
    </row>
    <row r="284" spans="1:21" ht="13.8" customHeight="1" x14ac:dyDescent="0.25">
      <c r="A284" s="561" t="s">
        <v>160</v>
      </c>
      <c r="C284" s="589" t="s">
        <v>2962</v>
      </c>
      <c r="D284" s="589" t="s">
        <v>2289</v>
      </c>
      <c r="E284" s="589">
        <v>2011707</v>
      </c>
      <c r="F284" s="210">
        <v>20117071</v>
      </c>
      <c r="G284" s="210">
        <v>1</v>
      </c>
      <c r="H284" s="210"/>
      <c r="I284" s="210" t="s">
        <v>2976</v>
      </c>
      <c r="J284" s="210" t="s">
        <v>2578</v>
      </c>
      <c r="K284" s="210">
        <v>1</v>
      </c>
      <c r="L284" s="210">
        <v>3</v>
      </c>
      <c r="M284" s="210">
        <v>-1</v>
      </c>
      <c r="N284" s="210">
        <v>1</v>
      </c>
      <c r="O284" s="210" t="b">
        <v>0</v>
      </c>
      <c r="P284" s="210" t="b">
        <v>0</v>
      </c>
      <c r="Q284" s="210" t="b">
        <v>0</v>
      </c>
      <c r="R284" s="210" t="s">
        <v>2977</v>
      </c>
      <c r="S284" s="210" t="b">
        <v>1</v>
      </c>
      <c r="T284" s="584" t="s">
        <v>2294</v>
      </c>
      <c r="U284" s="579" t="e">
        <f>VLOOKUP(B284,示例!$P:$Q,2,0)</f>
        <v>#N/A</v>
      </c>
    </row>
    <row r="285" spans="1:21" ht="13.8" customHeight="1" x14ac:dyDescent="0.25">
      <c r="A285" s="561" t="s">
        <v>160</v>
      </c>
      <c r="B285" s="561" t="s">
        <v>1411</v>
      </c>
      <c r="C285" s="589" t="s">
        <v>2958</v>
      </c>
      <c r="D285" s="589" t="s">
        <v>2289</v>
      </c>
      <c r="E285" s="589">
        <v>2011708</v>
      </c>
      <c r="F285" s="210">
        <v>20117080</v>
      </c>
      <c r="G285" s="210">
        <v>1</v>
      </c>
      <c r="H285" s="210" t="s">
        <v>2396</v>
      </c>
      <c r="I285" s="336" t="s">
        <v>2978</v>
      </c>
      <c r="J285" s="210" t="s">
        <v>2979</v>
      </c>
      <c r="K285" s="210"/>
      <c r="L285" s="210"/>
      <c r="M285" s="210">
        <v>2</v>
      </c>
      <c r="N285" s="210">
        <v>1</v>
      </c>
      <c r="O285" s="210" t="b">
        <v>0</v>
      </c>
      <c r="P285" s="210" t="b">
        <v>0</v>
      </c>
      <c r="Q285" s="210" t="b">
        <v>0</v>
      </c>
      <c r="R285" s="615" t="s">
        <v>2549</v>
      </c>
      <c r="S285" s="210" t="b">
        <v>1</v>
      </c>
      <c r="T285" s="584" t="s">
        <v>2294</v>
      </c>
      <c r="U285" s="579">
        <f>VLOOKUP(B285,示例!$P:$Q,2,0)</f>
        <v>1004</v>
      </c>
    </row>
    <row r="286" spans="1:21" ht="13.8" customHeight="1" x14ac:dyDescent="0.25">
      <c r="A286" s="561" t="s">
        <v>160</v>
      </c>
      <c r="B286" s="561" t="s">
        <v>1411</v>
      </c>
      <c r="C286" s="589" t="s">
        <v>2958</v>
      </c>
      <c r="D286" s="589" t="s">
        <v>2289</v>
      </c>
      <c r="E286" s="589">
        <v>2011708</v>
      </c>
      <c r="F286" s="210">
        <v>20117081</v>
      </c>
      <c r="G286" s="210">
        <v>1</v>
      </c>
      <c r="H286" s="210"/>
      <c r="I286" s="336" t="s">
        <v>2978</v>
      </c>
      <c r="J286" s="210" t="s">
        <v>2980</v>
      </c>
      <c r="K286" s="210">
        <v>1</v>
      </c>
      <c r="L286" s="210">
        <v>4</v>
      </c>
      <c r="M286" s="210">
        <v>-1</v>
      </c>
      <c r="N286" s="210">
        <v>1</v>
      </c>
      <c r="O286" s="210" t="b">
        <v>0</v>
      </c>
      <c r="P286" s="210" t="b">
        <v>0</v>
      </c>
      <c r="Q286" s="210" t="b">
        <v>0</v>
      </c>
      <c r="R286" s="615"/>
      <c r="S286" s="210" t="b">
        <v>1</v>
      </c>
      <c r="T286" s="584" t="s">
        <v>2294</v>
      </c>
      <c r="U286" s="579">
        <f>VLOOKUP(B286,示例!$P:$Q,2,0)</f>
        <v>1004</v>
      </c>
    </row>
    <row r="287" spans="1:21" x14ac:dyDescent="0.25">
      <c r="A287" s="573" t="s">
        <v>160</v>
      </c>
      <c r="B287" s="573" t="s">
        <v>1571</v>
      </c>
      <c r="C287" s="65" t="s">
        <v>2377</v>
      </c>
      <c r="D287" s="65" t="s">
        <v>2289</v>
      </c>
      <c r="E287" s="573">
        <v>2011709</v>
      </c>
      <c r="F287" s="65">
        <v>20117090</v>
      </c>
      <c r="G287" s="573">
        <v>1</v>
      </c>
      <c r="H287" s="573" t="s">
        <v>2345</v>
      </c>
      <c r="I287" s="65" t="s">
        <v>2981</v>
      </c>
      <c r="J287" s="573" t="s">
        <v>2622</v>
      </c>
      <c r="K287" s="573"/>
      <c r="L287" s="573"/>
      <c r="M287" s="573">
        <v>-1</v>
      </c>
      <c r="N287" s="573">
        <v>1</v>
      </c>
      <c r="O287" s="573" t="b">
        <v>0</v>
      </c>
      <c r="P287" s="573" t="b">
        <v>0</v>
      </c>
      <c r="Q287" s="573" t="b">
        <v>0</v>
      </c>
      <c r="R287" s="573" t="str">
        <f>IF(J287="进入战斗后,武力属性增加2点","武力,2","")&amp;IF(J287="进入战斗后,内息属性增加2点","内息,2","")&amp;IF(J287="进入战斗后,身法属性增加2点","身法,2","")&amp;IF(J287="进入战斗后,筋骨属性增加2点","筋骨,2","")</f>
        <v/>
      </c>
      <c r="S287" s="573" t="b">
        <v>1</v>
      </c>
      <c r="T287" s="584" t="s">
        <v>2294</v>
      </c>
      <c r="U287" s="579" t="str">
        <f>VLOOKUP(B287,示例!$P:$Q,2,0)</f>
        <v>WuJi</v>
      </c>
    </row>
    <row r="288" spans="1:21" x14ac:dyDescent="0.25">
      <c r="A288" s="561" t="s">
        <v>160</v>
      </c>
      <c r="B288" s="561" t="s">
        <v>160</v>
      </c>
      <c r="C288" s="589" t="s">
        <v>2962</v>
      </c>
      <c r="D288" s="589">
        <v>0</v>
      </c>
      <c r="E288" s="589">
        <v>2011710</v>
      </c>
      <c r="F288" s="210">
        <v>20117100</v>
      </c>
      <c r="G288" s="210">
        <v>1</v>
      </c>
      <c r="H288" s="210" t="s">
        <v>2959</v>
      </c>
      <c r="I288" s="336" t="s">
        <v>2982</v>
      </c>
      <c r="J288" s="612" t="s">
        <v>2983</v>
      </c>
      <c r="K288" s="210"/>
      <c r="L288" s="210"/>
      <c r="M288" s="210">
        <v>-1</v>
      </c>
      <c r="N288" s="210">
        <v>1</v>
      </c>
      <c r="O288" s="210" t="b">
        <v>0</v>
      </c>
      <c r="P288" s="210" t="b">
        <v>0</v>
      </c>
      <c r="Q288" s="210" t="b">
        <v>0</v>
      </c>
      <c r="R288" s="210" t="s">
        <v>2975</v>
      </c>
      <c r="S288" s="210" t="b">
        <v>1</v>
      </c>
      <c r="T288" s="584" t="s">
        <v>2294</v>
      </c>
      <c r="U288" s="579">
        <f>VLOOKUP(B288,示例!$P:$Q,2,0)</f>
        <v>1060</v>
      </c>
    </row>
    <row r="289" spans="1:21" ht="13.8" customHeight="1" x14ac:dyDescent="0.25">
      <c r="A289" s="561" t="s">
        <v>160</v>
      </c>
      <c r="B289" s="561" t="s">
        <v>2661</v>
      </c>
      <c r="C289" s="589" t="s">
        <v>2958</v>
      </c>
      <c r="D289" s="589">
        <v>0</v>
      </c>
      <c r="E289" s="589">
        <v>2011711</v>
      </c>
      <c r="F289" s="210">
        <v>20117110</v>
      </c>
      <c r="G289" s="210">
        <v>1</v>
      </c>
      <c r="H289" s="210" t="s">
        <v>2662</v>
      </c>
      <c r="I289" s="210" t="s">
        <v>2984</v>
      </c>
      <c r="J289" s="210" t="s">
        <v>2985</v>
      </c>
      <c r="K289" s="210"/>
      <c r="L289" s="210"/>
      <c r="M289" s="210">
        <v>-1</v>
      </c>
      <c r="N289" s="210">
        <v>1</v>
      </c>
      <c r="O289" s="210" t="b">
        <v>0</v>
      </c>
      <c r="P289" s="210" t="b">
        <v>0</v>
      </c>
      <c r="Q289" s="210" t="b">
        <v>0</v>
      </c>
      <c r="R289" s="612" t="s">
        <v>2986</v>
      </c>
      <c r="S289" s="210" t="b">
        <v>1</v>
      </c>
      <c r="T289" s="584" t="s">
        <v>2294</v>
      </c>
      <c r="U289" s="579">
        <f>VLOOKUP(B289,示例!$P:$Q,2,0)</f>
        <v>1034</v>
      </c>
    </row>
    <row r="290" spans="1:21" x14ac:dyDescent="0.25">
      <c r="A290" s="561" t="s">
        <v>170</v>
      </c>
      <c r="B290" s="561" t="s">
        <v>1649</v>
      </c>
      <c r="C290" s="561" t="s">
        <v>74</v>
      </c>
      <c r="D290" s="561" t="s">
        <v>2289</v>
      </c>
      <c r="E290" s="587">
        <v>2011801</v>
      </c>
      <c r="F290" s="609">
        <v>20118010</v>
      </c>
      <c r="G290" s="609">
        <v>4</v>
      </c>
      <c r="H290" s="609" t="s">
        <v>2556</v>
      </c>
      <c r="I290" s="290" t="s">
        <v>2987</v>
      </c>
      <c r="J290" s="609" t="s">
        <v>2988</v>
      </c>
      <c r="K290" s="609"/>
      <c r="L290" s="609"/>
      <c r="M290" s="609">
        <v>3</v>
      </c>
      <c r="N290" s="609">
        <v>1</v>
      </c>
      <c r="O290" s="609" t="b">
        <v>0</v>
      </c>
      <c r="P290" s="609" t="b">
        <v>0</v>
      </c>
      <c r="Q290" s="609" t="b">
        <v>0</v>
      </c>
      <c r="R290" s="609">
        <v>1</v>
      </c>
      <c r="S290" s="609" t="b">
        <v>0</v>
      </c>
      <c r="T290" s="584" t="s">
        <v>2294</v>
      </c>
      <c r="U290" s="579" t="str">
        <f>VLOOKUP(B290,示例!$P:$Q,2,0)</f>
        <v>BaTi</v>
      </c>
    </row>
    <row r="291" spans="1:21" x14ac:dyDescent="0.25">
      <c r="A291" s="561" t="s">
        <v>170</v>
      </c>
      <c r="B291" s="561" t="s">
        <v>1649</v>
      </c>
      <c r="C291" s="561" t="s">
        <v>74</v>
      </c>
      <c r="D291" s="561" t="s">
        <v>2289</v>
      </c>
      <c r="E291" s="587">
        <v>2011802</v>
      </c>
      <c r="F291" s="609">
        <v>20118020</v>
      </c>
      <c r="G291" s="609">
        <v>4</v>
      </c>
      <c r="H291" s="609" t="s">
        <v>2556</v>
      </c>
      <c r="I291" s="290" t="s">
        <v>2989</v>
      </c>
      <c r="J291" s="609" t="s">
        <v>2990</v>
      </c>
      <c r="K291" s="609">
        <v>1</v>
      </c>
      <c r="L291" s="609">
        <v>1</v>
      </c>
      <c r="M291" s="609">
        <v>5.5</v>
      </c>
      <c r="N291" s="609">
        <v>1</v>
      </c>
      <c r="O291" s="609" t="b">
        <v>0</v>
      </c>
      <c r="P291" s="609" t="b">
        <v>0</v>
      </c>
      <c r="Q291" s="609" t="b">
        <v>0</v>
      </c>
      <c r="R291" s="609">
        <v>1</v>
      </c>
      <c r="S291" s="609" t="b">
        <v>0</v>
      </c>
      <c r="T291" s="584" t="s">
        <v>2294</v>
      </c>
      <c r="U291" s="579" t="str">
        <f>VLOOKUP(B291,示例!$P:$Q,2,0)</f>
        <v>BaTi</v>
      </c>
    </row>
    <row r="292" spans="1:21" x14ac:dyDescent="0.25">
      <c r="A292" s="561" t="s">
        <v>170</v>
      </c>
      <c r="B292" s="561" t="s">
        <v>2490</v>
      </c>
      <c r="C292" s="561" t="s">
        <v>74</v>
      </c>
      <c r="D292" s="561" t="s">
        <v>2401</v>
      </c>
      <c r="E292" s="587">
        <v>2011803</v>
      </c>
      <c r="F292" s="609">
        <v>20118030</v>
      </c>
      <c r="G292" s="609">
        <v>1</v>
      </c>
      <c r="H292" s="609" t="s">
        <v>2491</v>
      </c>
      <c r="I292" s="290" t="s">
        <v>2991</v>
      </c>
      <c r="J292" s="609" t="s">
        <v>2992</v>
      </c>
      <c r="K292" s="609"/>
      <c r="L292" s="609"/>
      <c r="M292" s="609">
        <v>8</v>
      </c>
      <c r="N292" s="609">
        <v>1</v>
      </c>
      <c r="O292" s="609" t="b">
        <v>0</v>
      </c>
      <c r="P292" s="609" t="b">
        <v>0</v>
      </c>
      <c r="Q292" s="609" t="b">
        <v>0</v>
      </c>
      <c r="R292" s="609" t="s">
        <v>2518</v>
      </c>
      <c r="S292" s="609" t="b">
        <v>1</v>
      </c>
      <c r="T292" s="584" t="s">
        <v>2294</v>
      </c>
      <c r="U292" s="579">
        <f>VLOOKUP(B292,示例!$P:$Q,2,0)</f>
        <v>1014</v>
      </c>
    </row>
    <row r="293" spans="1:21" x14ac:dyDescent="0.25">
      <c r="A293" s="561" t="s">
        <v>170</v>
      </c>
      <c r="B293" s="561" t="s">
        <v>2344</v>
      </c>
      <c r="C293" s="561" t="s">
        <v>74</v>
      </c>
      <c r="D293" s="561" t="s">
        <v>2289</v>
      </c>
      <c r="E293" s="587">
        <v>2011804</v>
      </c>
      <c r="F293" s="609">
        <v>20118040</v>
      </c>
      <c r="G293" s="609">
        <v>1</v>
      </c>
      <c r="H293" s="609" t="s">
        <v>2345</v>
      </c>
      <c r="I293" s="290" t="s">
        <v>2993</v>
      </c>
      <c r="J293" s="609" t="s">
        <v>2994</v>
      </c>
      <c r="K293" s="609"/>
      <c r="L293" s="609"/>
      <c r="M293" s="609">
        <v>8</v>
      </c>
      <c r="N293" s="609">
        <v>1</v>
      </c>
      <c r="O293" s="609" t="b">
        <v>0</v>
      </c>
      <c r="P293" s="609" t="b">
        <v>0</v>
      </c>
      <c r="Q293" s="609" t="b">
        <v>0</v>
      </c>
      <c r="R293" s="609" t="s">
        <v>2995</v>
      </c>
      <c r="S293" s="609" t="b">
        <v>1</v>
      </c>
      <c r="T293" s="584" t="s">
        <v>2294</v>
      </c>
      <c r="U293" s="579" t="str">
        <f>VLOOKUP(B293,示例!$P:$Q,2,0)</f>
        <v>WuJi</v>
      </c>
    </row>
    <row r="294" spans="1:21" x14ac:dyDescent="0.25">
      <c r="A294" s="561" t="s">
        <v>170</v>
      </c>
      <c r="B294" s="561" t="s">
        <v>1171</v>
      </c>
      <c r="C294" s="561" t="s">
        <v>74</v>
      </c>
      <c r="D294" s="561" t="s">
        <v>2289</v>
      </c>
      <c r="E294" s="587">
        <v>2011805</v>
      </c>
      <c r="F294" s="609">
        <v>20118050</v>
      </c>
      <c r="G294" s="609">
        <v>1</v>
      </c>
      <c r="H294" s="609" t="s">
        <v>2392</v>
      </c>
      <c r="I294" s="290" t="s">
        <v>2996</v>
      </c>
      <c r="J294" s="609" t="s">
        <v>2997</v>
      </c>
      <c r="K294" s="609"/>
      <c r="L294" s="609"/>
      <c r="M294" s="609">
        <v>-1</v>
      </c>
      <c r="N294" s="609">
        <v>1</v>
      </c>
      <c r="O294" s="609" t="b">
        <v>0</v>
      </c>
      <c r="P294" s="609" t="b">
        <v>0</v>
      </c>
      <c r="Q294" s="609" t="b">
        <v>0</v>
      </c>
      <c r="R294" s="609" t="s">
        <v>2395</v>
      </c>
      <c r="S294" s="609" t="b">
        <v>1</v>
      </c>
      <c r="T294" s="584" t="s">
        <v>2294</v>
      </c>
      <c r="U294" s="579">
        <f>VLOOKUP(B294,示例!$P:$Q,2,0)</f>
        <v>1003</v>
      </c>
    </row>
    <row r="295" spans="1:21" x14ac:dyDescent="0.25">
      <c r="A295" s="561" t="s">
        <v>170</v>
      </c>
      <c r="B295" s="561" t="s">
        <v>1150</v>
      </c>
      <c r="C295" s="561" t="s">
        <v>74</v>
      </c>
      <c r="D295" s="561" t="s">
        <v>2289</v>
      </c>
      <c r="E295" s="587">
        <v>2011806</v>
      </c>
      <c r="F295" s="609">
        <v>20118060</v>
      </c>
      <c r="G295" s="609">
        <v>6</v>
      </c>
      <c r="H295" s="609" t="s">
        <v>2437</v>
      </c>
      <c r="I295" s="290" t="s">
        <v>2998</v>
      </c>
      <c r="J295" s="609" t="s">
        <v>2999</v>
      </c>
      <c r="K295" s="609"/>
      <c r="L295" s="609"/>
      <c r="M295" s="609">
        <v>-1</v>
      </c>
      <c r="N295" s="609">
        <v>1</v>
      </c>
      <c r="O295" s="609" t="b">
        <v>0</v>
      </c>
      <c r="P295" s="609" t="b">
        <v>0</v>
      </c>
      <c r="Q295" s="609" t="b">
        <v>0</v>
      </c>
      <c r="R295" s="609" t="s">
        <v>3000</v>
      </c>
      <c r="S295" s="609" t="b">
        <v>0</v>
      </c>
      <c r="T295" s="584" t="s">
        <v>2294</v>
      </c>
      <c r="U295" s="579">
        <f>VLOOKUP(B295,示例!$P:$Q,2,0)</f>
        <v>1009</v>
      </c>
    </row>
    <row r="296" spans="1:21" x14ac:dyDescent="0.25">
      <c r="A296" s="561" t="s">
        <v>170</v>
      </c>
      <c r="B296" s="561" t="s">
        <v>1649</v>
      </c>
      <c r="C296" s="561" t="s">
        <v>74</v>
      </c>
      <c r="D296" s="561" t="s">
        <v>2289</v>
      </c>
      <c r="E296" s="587">
        <v>2011807</v>
      </c>
      <c r="F296" s="609">
        <v>20118070</v>
      </c>
      <c r="G296" s="609">
        <v>4</v>
      </c>
      <c r="H296" s="609" t="s">
        <v>2556</v>
      </c>
      <c r="I296" s="290" t="s">
        <v>3001</v>
      </c>
      <c r="J296" s="609" t="s">
        <v>3002</v>
      </c>
      <c r="K296" s="609">
        <v>1</v>
      </c>
      <c r="L296" s="609">
        <v>2</v>
      </c>
      <c r="M296" s="609">
        <v>7.5</v>
      </c>
      <c r="N296" s="609">
        <v>1</v>
      </c>
      <c r="O296" s="609" t="b">
        <v>0</v>
      </c>
      <c r="P296" s="609" t="b">
        <v>0</v>
      </c>
      <c r="Q296" s="609" t="b">
        <v>0</v>
      </c>
      <c r="R296" s="609">
        <v>1</v>
      </c>
      <c r="S296" s="609" t="b">
        <v>0</v>
      </c>
      <c r="T296" s="584" t="s">
        <v>2294</v>
      </c>
      <c r="U296" s="579" t="str">
        <f>VLOOKUP(B296,示例!$P:$Q,2,0)</f>
        <v>BaTi</v>
      </c>
    </row>
    <row r="297" spans="1:21" x14ac:dyDescent="0.25">
      <c r="A297" s="561" t="s">
        <v>170</v>
      </c>
      <c r="B297" s="561" t="s">
        <v>1150</v>
      </c>
      <c r="C297" s="561" t="s">
        <v>74</v>
      </c>
      <c r="D297" s="561" t="s">
        <v>2289</v>
      </c>
      <c r="E297" s="587">
        <v>2011808</v>
      </c>
      <c r="F297" s="609">
        <v>20118080</v>
      </c>
      <c r="G297" s="609">
        <v>6</v>
      </c>
      <c r="H297" s="609" t="s">
        <v>2437</v>
      </c>
      <c r="I297" s="290" t="s">
        <v>3003</v>
      </c>
      <c r="J297" s="609" t="s">
        <v>3004</v>
      </c>
      <c r="K297" s="609"/>
      <c r="L297" s="609"/>
      <c r="M297" s="609">
        <v>-1</v>
      </c>
      <c r="N297" s="609">
        <v>1</v>
      </c>
      <c r="O297" s="609" t="b">
        <v>0</v>
      </c>
      <c r="P297" s="609" t="b">
        <v>0</v>
      </c>
      <c r="Q297" s="609" t="b">
        <v>0</v>
      </c>
      <c r="R297" s="609" t="s">
        <v>3005</v>
      </c>
      <c r="S297" s="609" t="b">
        <v>0</v>
      </c>
      <c r="T297" s="584" t="s">
        <v>2294</v>
      </c>
      <c r="U297" s="579">
        <f>VLOOKUP(B297,示例!$P:$Q,2,0)</f>
        <v>1009</v>
      </c>
    </row>
    <row r="298" spans="1:21" x14ac:dyDescent="0.25">
      <c r="A298" s="573" t="s">
        <v>170</v>
      </c>
      <c r="B298" s="573" t="s">
        <v>1571</v>
      </c>
      <c r="C298" s="65" t="s">
        <v>2377</v>
      </c>
      <c r="D298" s="65" t="s">
        <v>2289</v>
      </c>
      <c r="E298" s="573">
        <v>2011809</v>
      </c>
      <c r="F298" s="65">
        <v>20118090</v>
      </c>
      <c r="G298" s="573">
        <v>1</v>
      </c>
      <c r="H298" s="573" t="s">
        <v>2345</v>
      </c>
      <c r="I298" s="65" t="s">
        <v>3006</v>
      </c>
      <c r="J298" s="573" t="s">
        <v>2804</v>
      </c>
      <c r="K298" s="573"/>
      <c r="L298" s="573"/>
      <c r="M298" s="573">
        <v>-1</v>
      </c>
      <c r="N298" s="573">
        <v>1</v>
      </c>
      <c r="O298" s="573" t="b">
        <v>0</v>
      </c>
      <c r="P298" s="573" t="b">
        <v>0</v>
      </c>
      <c r="Q298" s="573" t="b">
        <v>0</v>
      </c>
      <c r="R298" s="573" t="str">
        <f>IF(J298="进入战斗后,武力属性增加2点","武力,2","")&amp;IF(J298="进入战斗后,内息属性增加2点","内息,2","")&amp;IF(J298="进入战斗后,身法属性增加2点","身法,2","")&amp;IF(J298="进入战斗后,筋骨属性增加2点","筋骨,2","")</f>
        <v/>
      </c>
      <c r="S298" s="573" t="b">
        <v>1</v>
      </c>
      <c r="T298" s="584" t="s">
        <v>2294</v>
      </c>
      <c r="U298" s="579" t="str">
        <f>VLOOKUP(B298,示例!$P:$Q,2,0)</f>
        <v>WuJi</v>
      </c>
    </row>
    <row r="299" spans="1:21" x14ac:dyDescent="0.25">
      <c r="A299" s="561" t="s">
        <v>170</v>
      </c>
      <c r="B299" s="561" t="s">
        <v>1171</v>
      </c>
      <c r="C299" s="561" t="s">
        <v>74</v>
      </c>
      <c r="D299" s="561">
        <v>0</v>
      </c>
      <c r="E299" s="587">
        <v>2011810</v>
      </c>
      <c r="F299" s="609">
        <v>20118100</v>
      </c>
      <c r="G299" s="609">
        <v>1</v>
      </c>
      <c r="H299" s="609" t="s">
        <v>2392</v>
      </c>
      <c r="I299" s="290" t="s">
        <v>3007</v>
      </c>
      <c r="J299" s="609" t="s">
        <v>2997</v>
      </c>
      <c r="K299" s="609"/>
      <c r="L299" s="609"/>
      <c r="M299" s="609">
        <v>-1</v>
      </c>
      <c r="N299" s="609">
        <v>1</v>
      </c>
      <c r="O299" s="609" t="b">
        <v>0</v>
      </c>
      <c r="P299" s="609" t="b">
        <v>0</v>
      </c>
      <c r="Q299" s="609" t="b">
        <v>0</v>
      </c>
      <c r="R299" s="609" t="s">
        <v>2395</v>
      </c>
      <c r="S299" s="609" t="b">
        <v>1</v>
      </c>
      <c r="T299" s="584" t="s">
        <v>2294</v>
      </c>
      <c r="U299" s="579">
        <f>VLOOKUP(B299,示例!$P:$Q,2,0)</f>
        <v>1003</v>
      </c>
    </row>
    <row r="300" spans="1:21" x14ac:dyDescent="0.25">
      <c r="A300" s="561" t="s">
        <v>170</v>
      </c>
      <c r="B300" s="561" t="s">
        <v>2490</v>
      </c>
      <c r="C300" s="561" t="s">
        <v>74</v>
      </c>
      <c r="D300" s="561">
        <v>0</v>
      </c>
      <c r="E300" s="587">
        <v>2011811</v>
      </c>
      <c r="F300" s="609">
        <v>20118110</v>
      </c>
      <c r="G300" s="609">
        <v>1</v>
      </c>
      <c r="H300" s="609" t="s">
        <v>2491</v>
      </c>
      <c r="I300" s="290" t="s">
        <v>3008</v>
      </c>
      <c r="J300" s="613" t="s">
        <v>3009</v>
      </c>
      <c r="K300" s="609"/>
      <c r="L300" s="609"/>
      <c r="M300" s="609">
        <v>8</v>
      </c>
      <c r="N300" s="609">
        <v>1</v>
      </c>
      <c r="O300" s="609" t="b">
        <v>0</v>
      </c>
      <c r="P300" s="609" t="b">
        <v>0</v>
      </c>
      <c r="Q300" s="609" t="b">
        <v>0</v>
      </c>
      <c r="R300" s="613" t="s">
        <v>3010</v>
      </c>
      <c r="S300" s="609" t="b">
        <v>1</v>
      </c>
      <c r="T300" s="584" t="s">
        <v>2294</v>
      </c>
      <c r="U300" s="579">
        <f>VLOOKUP(B300,示例!$P:$Q,2,0)</f>
        <v>1014</v>
      </c>
    </row>
    <row r="301" spans="1:21" ht="13.8" customHeight="1" x14ac:dyDescent="0.25">
      <c r="A301" s="561" t="s">
        <v>190</v>
      </c>
      <c r="B301" s="561" t="s">
        <v>181</v>
      </c>
      <c r="C301" s="589" t="s">
        <v>181</v>
      </c>
      <c r="D301" s="589" t="s">
        <v>3011</v>
      </c>
      <c r="E301" s="589">
        <v>2011901</v>
      </c>
      <c r="F301" s="610">
        <v>20119010</v>
      </c>
      <c r="G301" s="610">
        <v>4</v>
      </c>
      <c r="H301" s="610" t="s">
        <v>3012</v>
      </c>
      <c r="I301" s="614" t="s">
        <v>3013</v>
      </c>
      <c r="J301" s="610" t="s">
        <v>3014</v>
      </c>
      <c r="K301" s="610"/>
      <c r="L301" s="610"/>
      <c r="M301" s="610">
        <v>6</v>
      </c>
      <c r="N301" s="610">
        <v>1</v>
      </c>
      <c r="O301" s="610" t="b">
        <v>0</v>
      </c>
      <c r="P301" s="610" t="b">
        <v>0</v>
      </c>
      <c r="Q301" s="610" t="b">
        <v>0</v>
      </c>
      <c r="R301" s="610">
        <v>1</v>
      </c>
      <c r="S301" s="610" t="b">
        <v>0</v>
      </c>
      <c r="T301" s="584" t="s">
        <v>2294</v>
      </c>
      <c r="U301" s="579">
        <f>VLOOKUP(B301,示例!$P:$Q,2,0)</f>
        <v>1061</v>
      </c>
    </row>
    <row r="302" spans="1:21" x14ac:dyDescent="0.25">
      <c r="A302" s="561" t="s">
        <v>190</v>
      </c>
      <c r="B302" s="573" t="s">
        <v>2400</v>
      </c>
      <c r="C302" s="598" t="s">
        <v>1351</v>
      </c>
      <c r="D302" s="598" t="s">
        <v>3015</v>
      </c>
      <c r="E302" s="589">
        <v>2011902</v>
      </c>
      <c r="F302" s="610">
        <v>20119020</v>
      </c>
      <c r="G302" s="610">
        <v>1</v>
      </c>
      <c r="H302" s="610" t="s">
        <v>2354</v>
      </c>
      <c r="I302" s="614" t="s">
        <v>3016</v>
      </c>
      <c r="J302" s="610" t="s">
        <v>3017</v>
      </c>
      <c r="K302" s="610"/>
      <c r="L302" s="610"/>
      <c r="M302" s="610">
        <v>3</v>
      </c>
      <c r="N302" s="610">
        <v>1</v>
      </c>
      <c r="O302" s="610" t="b">
        <v>0</v>
      </c>
      <c r="P302" s="610" t="b">
        <v>0</v>
      </c>
      <c r="Q302" s="610" t="b">
        <v>0</v>
      </c>
      <c r="R302" s="610" t="s">
        <v>3018</v>
      </c>
      <c r="S302" s="610" t="b">
        <v>1</v>
      </c>
      <c r="T302" s="584" t="s">
        <v>2294</v>
      </c>
      <c r="U302" s="579" t="str">
        <f>VLOOKUP(B302,示例!$P:$Q,2,0)</f>
        <v>GongJiTiSheng</v>
      </c>
    </row>
    <row r="303" spans="1:21" x14ac:dyDescent="0.25">
      <c r="A303" s="561" t="s">
        <v>190</v>
      </c>
      <c r="B303" s="561" t="s">
        <v>3019</v>
      </c>
      <c r="C303" s="589" t="s">
        <v>1459</v>
      </c>
      <c r="D303" s="589" t="s">
        <v>3015</v>
      </c>
      <c r="E303" s="589">
        <v>2011903</v>
      </c>
      <c r="F303" s="610">
        <v>20119030</v>
      </c>
      <c r="G303" s="610">
        <v>1</v>
      </c>
      <c r="H303" s="610" t="s">
        <v>3020</v>
      </c>
      <c r="I303" s="614" t="s">
        <v>3021</v>
      </c>
      <c r="J303" s="610" t="s">
        <v>2997</v>
      </c>
      <c r="K303" s="610"/>
      <c r="L303" s="610"/>
      <c r="M303" s="610">
        <v>-1</v>
      </c>
      <c r="N303" s="610">
        <v>1</v>
      </c>
      <c r="O303" s="610" t="b">
        <v>0</v>
      </c>
      <c r="P303" s="610" t="b">
        <v>0</v>
      </c>
      <c r="Q303" s="610" t="b">
        <v>0</v>
      </c>
      <c r="R303" s="610" t="s">
        <v>2395</v>
      </c>
      <c r="S303" s="610" t="b">
        <v>1</v>
      </c>
      <c r="T303" s="584" t="s">
        <v>2294</v>
      </c>
      <c r="U303" s="579">
        <f>VLOOKUP(B303,示例!$P:$Q,2,0)</f>
        <v>1062</v>
      </c>
    </row>
    <row r="304" spans="1:21" ht="13.8" customHeight="1" x14ac:dyDescent="0.25">
      <c r="A304" s="561" t="s">
        <v>190</v>
      </c>
      <c r="B304" s="561" t="s">
        <v>1327</v>
      </c>
      <c r="C304" s="589" t="s">
        <v>2942</v>
      </c>
      <c r="D304" s="589" t="s">
        <v>3015</v>
      </c>
      <c r="E304" s="589">
        <v>2011904</v>
      </c>
      <c r="F304" s="610">
        <v>20119040</v>
      </c>
      <c r="G304" s="610">
        <v>1</v>
      </c>
      <c r="H304" s="610" t="s">
        <v>2542</v>
      </c>
      <c r="I304" s="614" t="s">
        <v>3022</v>
      </c>
      <c r="J304" s="610" t="s">
        <v>3023</v>
      </c>
      <c r="K304" s="610"/>
      <c r="L304" s="610"/>
      <c r="M304" s="610">
        <v>-1</v>
      </c>
      <c r="N304" s="610">
        <v>1</v>
      </c>
      <c r="O304" s="610" t="b">
        <v>0</v>
      </c>
      <c r="P304" s="610" t="b">
        <v>0</v>
      </c>
      <c r="Q304" s="610" t="b">
        <v>0</v>
      </c>
      <c r="R304" s="610"/>
      <c r="S304" s="610" t="b">
        <v>0</v>
      </c>
      <c r="T304" s="584" t="s">
        <v>2294</v>
      </c>
      <c r="U304" s="579">
        <f>VLOOKUP(B304,示例!$P:$Q,2,0)</f>
        <v>1059</v>
      </c>
    </row>
    <row r="305" spans="1:21" ht="13.8" customHeight="1" x14ac:dyDescent="0.25">
      <c r="A305" s="561" t="s">
        <v>190</v>
      </c>
      <c r="B305" s="561" t="s">
        <v>2361</v>
      </c>
      <c r="C305" s="589" t="s">
        <v>3024</v>
      </c>
      <c r="D305" s="589" t="s">
        <v>3015</v>
      </c>
      <c r="E305" s="589">
        <v>2011905</v>
      </c>
      <c r="F305" s="610">
        <v>20119050</v>
      </c>
      <c r="G305" s="610">
        <v>1</v>
      </c>
      <c r="H305" s="610" t="s">
        <v>2411</v>
      </c>
      <c r="I305" s="614" t="s">
        <v>3025</v>
      </c>
      <c r="J305" s="610" t="s">
        <v>3026</v>
      </c>
      <c r="K305" s="610"/>
      <c r="L305" s="610"/>
      <c r="M305" s="610">
        <v>-1</v>
      </c>
      <c r="N305" s="610">
        <v>1</v>
      </c>
      <c r="O305" s="610" t="b">
        <v>0</v>
      </c>
      <c r="P305" s="610" t="b">
        <v>0</v>
      </c>
      <c r="Q305" s="610" t="b">
        <v>0</v>
      </c>
      <c r="R305" s="610" t="s">
        <v>3027</v>
      </c>
      <c r="S305" s="610" t="b">
        <v>1</v>
      </c>
      <c r="T305" s="584" t="s">
        <v>2294</v>
      </c>
      <c r="U305" s="579">
        <f>VLOOKUP(B305,示例!$P:$Q,2,0)</f>
        <v>1063</v>
      </c>
    </row>
    <row r="306" spans="1:21" x14ac:dyDescent="0.25">
      <c r="A306" s="561" t="s">
        <v>190</v>
      </c>
      <c r="B306" s="573" t="s">
        <v>2400</v>
      </c>
      <c r="C306" s="598" t="s">
        <v>2496</v>
      </c>
      <c r="D306" s="598" t="s">
        <v>3015</v>
      </c>
      <c r="E306" s="589">
        <v>2011906</v>
      </c>
      <c r="F306" s="610">
        <v>20119060</v>
      </c>
      <c r="G306" s="610">
        <v>1</v>
      </c>
      <c r="H306" s="610" t="s">
        <v>2354</v>
      </c>
      <c r="I306" s="614" t="s">
        <v>3028</v>
      </c>
      <c r="J306" s="610" t="s">
        <v>3029</v>
      </c>
      <c r="K306" s="610"/>
      <c r="L306" s="610"/>
      <c r="M306" s="610">
        <v>3</v>
      </c>
      <c r="N306" s="610">
        <v>1</v>
      </c>
      <c r="O306" s="610" t="b">
        <v>0</v>
      </c>
      <c r="P306" s="610" t="b">
        <v>0</v>
      </c>
      <c r="Q306" s="610" t="b">
        <v>0</v>
      </c>
      <c r="R306" s="610" t="s">
        <v>3030</v>
      </c>
      <c r="S306" s="610" t="b">
        <v>1</v>
      </c>
      <c r="T306" s="584" t="s">
        <v>2294</v>
      </c>
      <c r="U306" s="579" t="str">
        <f>VLOOKUP(B306,示例!$P:$Q,2,0)</f>
        <v>GongJiTiSheng</v>
      </c>
    </row>
    <row r="307" spans="1:21" x14ac:dyDescent="0.25">
      <c r="A307" s="561" t="s">
        <v>190</v>
      </c>
      <c r="B307" s="573" t="s">
        <v>1571</v>
      </c>
      <c r="C307" s="587" t="s">
        <v>1210</v>
      </c>
      <c r="D307" s="587" t="s">
        <v>3015</v>
      </c>
      <c r="E307" s="589">
        <v>2011907</v>
      </c>
      <c r="F307" s="610">
        <v>20119070</v>
      </c>
      <c r="G307" s="610">
        <v>1</v>
      </c>
      <c r="H307" s="610" t="s">
        <v>2345</v>
      </c>
      <c r="I307" s="614" t="s">
        <v>3031</v>
      </c>
      <c r="J307" s="610" t="s">
        <v>3032</v>
      </c>
      <c r="K307" s="610"/>
      <c r="L307" s="610"/>
      <c r="M307" s="610">
        <v>-1</v>
      </c>
      <c r="N307" s="610">
        <v>1</v>
      </c>
      <c r="O307" s="610" t="b">
        <v>0</v>
      </c>
      <c r="P307" s="610" t="b">
        <v>0</v>
      </c>
      <c r="Q307" s="610" t="b">
        <v>0</v>
      </c>
      <c r="R307" s="610"/>
      <c r="S307" s="610" t="b">
        <v>0</v>
      </c>
      <c r="T307" s="584" t="s">
        <v>2294</v>
      </c>
      <c r="U307" s="579" t="str">
        <f>VLOOKUP(B307,示例!$P:$Q,2,0)</f>
        <v>WuJi</v>
      </c>
    </row>
    <row r="308" spans="1:21" ht="13.8" customHeight="1" x14ac:dyDescent="0.25">
      <c r="A308" s="561" t="s">
        <v>190</v>
      </c>
      <c r="B308" s="561" t="s">
        <v>1649</v>
      </c>
      <c r="C308" s="589" t="s">
        <v>2391</v>
      </c>
      <c r="D308" s="589" t="s">
        <v>3015</v>
      </c>
      <c r="E308" s="589">
        <v>2011908</v>
      </c>
      <c r="F308" s="610">
        <v>20119080</v>
      </c>
      <c r="G308" s="610">
        <v>4</v>
      </c>
      <c r="H308" s="610" t="s">
        <v>2556</v>
      </c>
      <c r="I308" s="614" t="s">
        <v>3033</v>
      </c>
      <c r="J308" s="610" t="s">
        <v>3034</v>
      </c>
      <c r="K308" s="610">
        <v>1</v>
      </c>
      <c r="L308" s="610">
        <v>1</v>
      </c>
      <c r="M308" s="610">
        <v>2</v>
      </c>
      <c r="N308" s="610">
        <v>1</v>
      </c>
      <c r="O308" s="610" t="b">
        <v>0</v>
      </c>
      <c r="P308" s="610" t="b">
        <v>0</v>
      </c>
      <c r="Q308" s="610" t="b">
        <v>0</v>
      </c>
      <c r="R308" s="610">
        <v>1</v>
      </c>
      <c r="S308" s="610" t="b">
        <v>1</v>
      </c>
      <c r="T308" s="584" t="s">
        <v>2294</v>
      </c>
      <c r="U308" s="579" t="str">
        <f>VLOOKUP(B308,示例!$P:$Q,2,0)</f>
        <v>BaTi</v>
      </c>
    </row>
    <row r="309" spans="1:21" ht="13.8" customHeight="1" x14ac:dyDescent="0.25">
      <c r="A309" s="561" t="s">
        <v>190</v>
      </c>
      <c r="B309" s="573" t="s">
        <v>1571</v>
      </c>
      <c r="C309" s="589" t="s">
        <v>2391</v>
      </c>
      <c r="D309" s="589" t="s">
        <v>3015</v>
      </c>
      <c r="E309" s="589">
        <v>2011908</v>
      </c>
      <c r="F309" s="611">
        <v>20119081</v>
      </c>
      <c r="G309" s="610">
        <v>1</v>
      </c>
      <c r="H309" s="610" t="s">
        <v>2345</v>
      </c>
      <c r="I309" s="614" t="s">
        <v>3033</v>
      </c>
      <c r="J309" s="610" t="s">
        <v>3035</v>
      </c>
      <c r="K309" s="610"/>
      <c r="L309" s="610"/>
      <c r="M309" s="610">
        <v>4</v>
      </c>
      <c r="N309" s="610">
        <v>1</v>
      </c>
      <c r="O309" s="610" t="b">
        <v>0</v>
      </c>
      <c r="P309" s="610" t="b">
        <v>0</v>
      </c>
      <c r="Q309" s="610" t="b">
        <v>0</v>
      </c>
      <c r="R309" s="610" t="s">
        <v>2549</v>
      </c>
      <c r="S309" s="610" t="b">
        <v>1</v>
      </c>
      <c r="T309" s="584" t="s">
        <v>2294</v>
      </c>
      <c r="U309" s="579" t="str">
        <f>VLOOKUP(B309,示例!$P:$Q,2,0)</f>
        <v>WuJi</v>
      </c>
    </row>
    <row r="310" spans="1:21" ht="13.8" customHeight="1" x14ac:dyDescent="0.25">
      <c r="A310" s="561" t="s">
        <v>190</v>
      </c>
      <c r="B310" s="561" t="s">
        <v>1649</v>
      </c>
      <c r="C310" s="589" t="s">
        <v>2391</v>
      </c>
      <c r="D310" s="589" t="s">
        <v>3015</v>
      </c>
      <c r="E310" s="589">
        <v>2011908</v>
      </c>
      <c r="F310" s="611">
        <v>20119082</v>
      </c>
      <c r="G310" s="610">
        <v>4</v>
      </c>
      <c r="H310" s="610" t="s">
        <v>2556</v>
      </c>
      <c r="I310" s="614" t="s">
        <v>3033</v>
      </c>
      <c r="J310" s="610" t="s">
        <v>3036</v>
      </c>
      <c r="K310" s="610">
        <v>1</v>
      </c>
      <c r="L310" s="610">
        <v>2</v>
      </c>
      <c r="M310" s="610">
        <v>4</v>
      </c>
      <c r="N310" s="610">
        <v>1</v>
      </c>
      <c r="O310" s="610" t="b">
        <v>0</v>
      </c>
      <c r="P310" s="610" t="b">
        <v>0</v>
      </c>
      <c r="Q310" s="610" t="b">
        <v>0</v>
      </c>
      <c r="R310" s="610">
        <v>1</v>
      </c>
      <c r="S310" s="610" t="b">
        <v>1</v>
      </c>
      <c r="T310" s="584" t="s">
        <v>2294</v>
      </c>
      <c r="U310" s="579" t="str">
        <f>VLOOKUP(B310,示例!$P:$Q,2,0)</f>
        <v>BaTi</v>
      </c>
    </row>
    <row r="311" spans="1:21" x14ac:dyDescent="0.25">
      <c r="A311" s="561" t="s">
        <v>190</v>
      </c>
      <c r="B311" s="573" t="s">
        <v>1571</v>
      </c>
      <c r="C311" s="589" t="s">
        <v>3024</v>
      </c>
      <c r="D311" s="589" t="s">
        <v>3015</v>
      </c>
      <c r="E311" s="589">
        <v>2011909</v>
      </c>
      <c r="F311" s="610">
        <v>20119090</v>
      </c>
      <c r="G311" s="610">
        <v>1</v>
      </c>
      <c r="H311" s="610" t="s">
        <v>2345</v>
      </c>
      <c r="I311" s="614" t="s">
        <v>3037</v>
      </c>
      <c r="J311" s="610" t="s">
        <v>2804</v>
      </c>
      <c r="K311" s="610"/>
      <c r="L311" s="610"/>
      <c r="M311" s="610">
        <v>-1</v>
      </c>
      <c r="N311" s="610">
        <v>1</v>
      </c>
      <c r="O311" s="610" t="b">
        <v>0</v>
      </c>
      <c r="P311" s="610" t="b">
        <v>0</v>
      </c>
      <c r="Q311" s="610" t="b">
        <v>0</v>
      </c>
      <c r="R311" s="610" t="s">
        <v>2805</v>
      </c>
      <c r="S311" s="610" t="b">
        <v>1</v>
      </c>
      <c r="T311" s="584" t="s">
        <v>2294</v>
      </c>
      <c r="U311" s="579" t="str">
        <f>VLOOKUP(B311,示例!$P:$Q,2,0)</f>
        <v>WuJi</v>
      </c>
    </row>
    <row r="312" spans="1:21" x14ac:dyDescent="0.25">
      <c r="A312" s="561" t="s">
        <v>190</v>
      </c>
      <c r="B312" s="561" t="s">
        <v>3019</v>
      </c>
      <c r="C312" s="589" t="s">
        <v>1459</v>
      </c>
      <c r="D312" s="589">
        <v>0</v>
      </c>
      <c r="E312" s="589">
        <v>2011910</v>
      </c>
      <c r="F312" s="610">
        <v>20119100</v>
      </c>
      <c r="G312" s="610">
        <v>1</v>
      </c>
      <c r="H312" s="610" t="s">
        <v>3020</v>
      </c>
      <c r="I312" s="614" t="s">
        <v>3038</v>
      </c>
      <c r="J312" s="610" t="s">
        <v>2997</v>
      </c>
      <c r="K312" s="610"/>
      <c r="L312" s="610"/>
      <c r="M312" s="610">
        <v>-1</v>
      </c>
      <c r="N312" s="610">
        <v>1</v>
      </c>
      <c r="O312" s="610" t="b">
        <v>0</v>
      </c>
      <c r="P312" s="610" t="b">
        <v>0</v>
      </c>
      <c r="Q312" s="610" t="b">
        <v>0</v>
      </c>
      <c r="R312" s="610" t="s">
        <v>2395</v>
      </c>
      <c r="S312" s="610" t="b">
        <v>1</v>
      </c>
      <c r="T312" s="584" t="s">
        <v>2294</v>
      </c>
      <c r="U312" s="579">
        <f>VLOOKUP(B312,示例!$P:$Q,2,0)</f>
        <v>1062</v>
      </c>
    </row>
    <row r="313" spans="1:21" ht="13.8" customHeight="1" x14ac:dyDescent="0.25">
      <c r="A313" s="561" t="s">
        <v>190</v>
      </c>
      <c r="B313" s="561" t="s">
        <v>1327</v>
      </c>
      <c r="C313" s="589" t="s">
        <v>2942</v>
      </c>
      <c r="D313" s="589">
        <v>0</v>
      </c>
      <c r="E313" s="589">
        <v>2011911</v>
      </c>
      <c r="F313" s="610">
        <v>20119110</v>
      </c>
      <c r="G313" s="610">
        <v>1</v>
      </c>
      <c r="H313" s="610" t="s">
        <v>2542</v>
      </c>
      <c r="I313" s="614" t="s">
        <v>3039</v>
      </c>
      <c r="J313" s="610" t="s">
        <v>3023</v>
      </c>
      <c r="K313" s="610"/>
      <c r="L313" s="610"/>
      <c r="M313" s="610">
        <v>3</v>
      </c>
      <c r="N313" s="610">
        <v>1</v>
      </c>
      <c r="O313" s="610" t="b">
        <v>0</v>
      </c>
      <c r="P313" s="610" t="b">
        <v>0</v>
      </c>
      <c r="Q313" s="610" t="b">
        <v>0</v>
      </c>
      <c r="R313" s="610" t="s">
        <v>3040</v>
      </c>
      <c r="S313" s="610" t="b">
        <v>0</v>
      </c>
      <c r="T313" s="584" t="s">
        <v>2294</v>
      </c>
      <c r="U313" s="579">
        <f>VLOOKUP(B313,示例!$P:$Q,2,0)</f>
        <v>1059</v>
      </c>
    </row>
    <row r="314" spans="1:21" ht="13.8" customHeight="1" x14ac:dyDescent="0.25">
      <c r="A314" s="561" t="s">
        <v>201</v>
      </c>
      <c r="B314" s="573" t="s">
        <v>2400</v>
      </c>
      <c r="C314" s="589" t="s">
        <v>181</v>
      </c>
      <c r="D314" s="589">
        <v>0</v>
      </c>
      <c r="E314" s="589">
        <v>2012001</v>
      </c>
      <c r="F314" s="605">
        <v>20120010</v>
      </c>
      <c r="G314" s="605">
        <v>1</v>
      </c>
      <c r="H314" s="605" t="s">
        <v>2354</v>
      </c>
      <c r="I314" s="295" t="s">
        <v>3041</v>
      </c>
      <c r="J314" s="605" t="s">
        <v>3042</v>
      </c>
      <c r="K314" s="605"/>
      <c r="L314" s="605"/>
      <c r="M314" s="605">
        <v>-1</v>
      </c>
      <c r="N314" s="605">
        <v>40</v>
      </c>
      <c r="O314" s="605" t="b">
        <v>1</v>
      </c>
      <c r="P314" s="605" t="b">
        <v>0</v>
      </c>
      <c r="Q314" s="605" t="b">
        <v>0</v>
      </c>
      <c r="R314" s="605" t="s">
        <v>3043</v>
      </c>
      <c r="S314" s="605" t="b">
        <v>1</v>
      </c>
      <c r="T314" s="584" t="s">
        <v>2294</v>
      </c>
      <c r="U314" s="579" t="str">
        <f>VLOOKUP(B314,示例!$P:$Q,2,0)</f>
        <v>GongJiTiSheng</v>
      </c>
    </row>
    <row r="315" spans="1:21" x14ac:dyDescent="0.25">
      <c r="A315" s="561" t="s">
        <v>201</v>
      </c>
      <c r="B315" s="561" t="s">
        <v>1411</v>
      </c>
      <c r="C315" s="598" t="s">
        <v>1351</v>
      </c>
      <c r="D315" s="598">
        <v>0</v>
      </c>
      <c r="E315" s="589">
        <v>2012002</v>
      </c>
      <c r="F315" s="605">
        <v>20120020</v>
      </c>
      <c r="G315" s="605">
        <v>1</v>
      </c>
      <c r="H315" s="605" t="s">
        <v>2396</v>
      </c>
      <c r="I315" s="295" t="s">
        <v>3044</v>
      </c>
      <c r="J315" s="605" t="s">
        <v>3045</v>
      </c>
      <c r="K315" s="605"/>
      <c r="L315" s="605"/>
      <c r="M315" s="605">
        <v>-1</v>
      </c>
      <c r="N315" s="605">
        <v>1</v>
      </c>
      <c r="O315" s="605" t="b">
        <v>0</v>
      </c>
      <c r="P315" s="605" t="b">
        <v>0</v>
      </c>
      <c r="Q315" s="605" t="b">
        <v>0</v>
      </c>
      <c r="R315" s="605" t="s">
        <v>2549</v>
      </c>
      <c r="S315" s="605" t="b">
        <v>1</v>
      </c>
      <c r="T315" s="584" t="s">
        <v>2294</v>
      </c>
      <c r="U315" s="579">
        <f>VLOOKUP(B315,示例!$P:$Q,2,0)</f>
        <v>1004</v>
      </c>
    </row>
    <row r="316" spans="1:21" x14ac:dyDescent="0.25">
      <c r="A316" s="561" t="s">
        <v>201</v>
      </c>
      <c r="B316" s="561" t="s">
        <v>2361</v>
      </c>
      <c r="C316" s="589" t="s">
        <v>1459</v>
      </c>
      <c r="D316" s="589">
        <v>0</v>
      </c>
      <c r="E316" s="589">
        <v>2012003</v>
      </c>
      <c r="F316" s="605">
        <v>20120030</v>
      </c>
      <c r="G316" s="605">
        <v>1</v>
      </c>
      <c r="H316" s="605" t="s">
        <v>2411</v>
      </c>
      <c r="I316" s="295" t="s">
        <v>3046</v>
      </c>
      <c r="J316" s="605" t="s">
        <v>3047</v>
      </c>
      <c r="K316" s="605"/>
      <c r="L316" s="605"/>
      <c r="M316" s="605">
        <v>5</v>
      </c>
      <c r="N316" s="605">
        <v>1</v>
      </c>
      <c r="O316" s="605" t="b">
        <v>0</v>
      </c>
      <c r="P316" s="605" t="b">
        <v>0</v>
      </c>
      <c r="Q316" s="605" t="b">
        <v>0</v>
      </c>
      <c r="R316" s="605" t="s">
        <v>3048</v>
      </c>
      <c r="S316" s="605" t="b">
        <v>1</v>
      </c>
      <c r="T316" s="584" t="s">
        <v>2294</v>
      </c>
      <c r="U316" s="579">
        <f>VLOOKUP(B316,示例!$P:$Q,2,0)</f>
        <v>1063</v>
      </c>
    </row>
    <row r="317" spans="1:21" ht="13.8" customHeight="1" x14ac:dyDescent="0.25">
      <c r="A317" s="561" t="s">
        <v>201</v>
      </c>
      <c r="B317" s="561" t="s">
        <v>1411</v>
      </c>
      <c r="C317" s="589" t="s">
        <v>2942</v>
      </c>
      <c r="D317" s="589">
        <v>0</v>
      </c>
      <c r="E317" s="589">
        <v>2012004</v>
      </c>
      <c r="F317" s="605">
        <v>20120040</v>
      </c>
      <c r="G317" s="605">
        <v>1</v>
      </c>
      <c r="H317" s="605" t="s">
        <v>2396</v>
      </c>
      <c r="I317" s="295" t="s">
        <v>3049</v>
      </c>
      <c r="J317" s="605" t="s">
        <v>3050</v>
      </c>
      <c r="K317" s="605"/>
      <c r="L317" s="605"/>
      <c r="M317" s="605">
        <v>-1</v>
      </c>
      <c r="N317" s="605">
        <v>1</v>
      </c>
      <c r="O317" s="605" t="b">
        <v>0</v>
      </c>
      <c r="P317" s="605" t="b">
        <v>0</v>
      </c>
      <c r="Q317" s="605" t="b">
        <v>0</v>
      </c>
      <c r="R317" s="605" t="s">
        <v>3051</v>
      </c>
      <c r="S317" s="605" t="b">
        <v>1</v>
      </c>
      <c r="T317" s="584" t="s">
        <v>2294</v>
      </c>
      <c r="U317" s="579">
        <f>VLOOKUP(B317,示例!$P:$Q,2,0)</f>
        <v>1004</v>
      </c>
    </row>
    <row r="318" spans="1:21" ht="13.8" customHeight="1" x14ac:dyDescent="0.25">
      <c r="A318" s="561" t="s">
        <v>201</v>
      </c>
      <c r="B318" s="573" t="s">
        <v>2400</v>
      </c>
      <c r="C318" s="589" t="s">
        <v>3024</v>
      </c>
      <c r="D318" s="589">
        <v>0</v>
      </c>
      <c r="E318" s="589">
        <v>2012005</v>
      </c>
      <c r="F318" s="605">
        <v>20120050</v>
      </c>
      <c r="G318" s="605">
        <v>1</v>
      </c>
      <c r="H318" s="605" t="s">
        <v>2354</v>
      </c>
      <c r="I318" s="295" t="s">
        <v>3052</v>
      </c>
      <c r="J318" s="605" t="s">
        <v>3053</v>
      </c>
      <c r="K318" s="605"/>
      <c r="L318" s="605"/>
      <c r="M318" s="605">
        <v>5</v>
      </c>
      <c r="N318" s="605">
        <v>3</v>
      </c>
      <c r="O318" s="605" t="b">
        <v>1</v>
      </c>
      <c r="P318" s="605" t="b">
        <v>0</v>
      </c>
      <c r="Q318" s="605" t="b">
        <v>0</v>
      </c>
      <c r="R318" s="605" t="s">
        <v>2404</v>
      </c>
      <c r="S318" s="605" t="b">
        <v>1</v>
      </c>
      <c r="T318" s="584" t="s">
        <v>2294</v>
      </c>
      <c r="U318" s="579" t="str">
        <f>VLOOKUP(B318,示例!$P:$Q,2,0)</f>
        <v>GongJiTiSheng</v>
      </c>
    </row>
    <row r="319" spans="1:21" ht="13.8" customHeight="1" x14ac:dyDescent="0.25">
      <c r="A319" s="561" t="s">
        <v>201</v>
      </c>
      <c r="B319" s="573" t="s">
        <v>1571</v>
      </c>
      <c r="C319" s="589" t="s">
        <v>2391</v>
      </c>
      <c r="D319" s="589">
        <v>0</v>
      </c>
      <c r="E319" s="589">
        <v>2012007</v>
      </c>
      <c r="F319" s="605">
        <v>20120070</v>
      </c>
      <c r="G319" s="605">
        <v>1</v>
      </c>
      <c r="H319" s="605" t="s">
        <v>2345</v>
      </c>
      <c r="I319" s="295" t="s">
        <v>3054</v>
      </c>
      <c r="J319" s="605" t="s">
        <v>3055</v>
      </c>
      <c r="K319" s="605"/>
      <c r="L319" s="605"/>
      <c r="M319" s="605">
        <v>-1</v>
      </c>
      <c r="N319" s="605">
        <v>1</v>
      </c>
      <c r="O319" s="605" t="b">
        <v>0</v>
      </c>
      <c r="P319" s="605" t="b">
        <v>0</v>
      </c>
      <c r="Q319" s="605" t="b">
        <v>0</v>
      </c>
      <c r="R319" s="605" t="s">
        <v>3056</v>
      </c>
      <c r="S319" s="605" t="b">
        <v>1</v>
      </c>
      <c r="T319" s="584" t="s">
        <v>2294</v>
      </c>
      <c r="U319" s="579" t="str">
        <f>VLOOKUP(B319,示例!$P:$Q,2,0)</f>
        <v>WuJi</v>
      </c>
    </row>
    <row r="320" spans="1:21" ht="13.8" customHeight="1" x14ac:dyDescent="0.25">
      <c r="A320" s="561" t="s">
        <v>201</v>
      </c>
      <c r="B320" s="561" t="s">
        <v>2452</v>
      </c>
      <c r="C320" s="589" t="s">
        <v>2391</v>
      </c>
      <c r="D320" s="589">
        <v>0</v>
      </c>
      <c r="E320" s="589">
        <v>2012008</v>
      </c>
      <c r="F320" s="605">
        <v>20120080</v>
      </c>
      <c r="G320" s="605">
        <v>1</v>
      </c>
      <c r="H320" s="605" t="s">
        <v>2453</v>
      </c>
      <c r="I320" s="295" t="s">
        <v>3057</v>
      </c>
      <c r="J320" s="605" t="s">
        <v>3058</v>
      </c>
      <c r="K320" s="605"/>
      <c r="L320" s="605"/>
      <c r="M320" s="605">
        <v>-1</v>
      </c>
      <c r="N320" s="605">
        <v>1</v>
      </c>
      <c r="O320" s="605" t="b">
        <v>0</v>
      </c>
      <c r="P320" s="605" t="b">
        <v>0</v>
      </c>
      <c r="Q320" s="605" t="b">
        <v>0</v>
      </c>
      <c r="R320" s="605" t="s">
        <v>3059</v>
      </c>
      <c r="S320" s="605" t="b">
        <v>1</v>
      </c>
      <c r="T320" s="584" t="s">
        <v>2294</v>
      </c>
      <c r="U320" s="579">
        <f>VLOOKUP(B320,示例!$P:$Q,2,0)</f>
        <v>1007</v>
      </c>
    </row>
    <row r="321" spans="1:21" ht="13.8" customHeight="1" x14ac:dyDescent="0.25">
      <c r="A321" s="561" t="s">
        <v>201</v>
      </c>
      <c r="B321" s="573" t="s">
        <v>1571</v>
      </c>
      <c r="C321" s="589" t="s">
        <v>2391</v>
      </c>
      <c r="D321" s="589">
        <v>0</v>
      </c>
      <c r="E321" s="589">
        <v>2012009</v>
      </c>
      <c r="F321" s="605">
        <v>20120090</v>
      </c>
      <c r="G321" s="605">
        <v>1</v>
      </c>
      <c r="H321" s="605" t="s">
        <v>2345</v>
      </c>
      <c r="I321" s="295" t="s">
        <v>3060</v>
      </c>
      <c r="J321" s="605" t="s">
        <v>2744</v>
      </c>
      <c r="K321" s="605"/>
      <c r="L321" s="605"/>
      <c r="M321" s="605">
        <v>-1</v>
      </c>
      <c r="N321" s="605">
        <v>1</v>
      </c>
      <c r="O321" s="605" t="b">
        <v>0</v>
      </c>
      <c r="P321" s="605" t="b">
        <v>0</v>
      </c>
      <c r="Q321" s="605" t="b">
        <v>0</v>
      </c>
      <c r="R321" s="605" t="s">
        <v>3061</v>
      </c>
      <c r="S321" s="605" t="b">
        <v>1</v>
      </c>
      <c r="T321" s="584" t="s">
        <v>2294</v>
      </c>
      <c r="U321" s="579" t="str">
        <f>VLOOKUP(B321,示例!$P:$Q,2,0)</f>
        <v>WuJi</v>
      </c>
    </row>
    <row r="322" spans="1:21" x14ac:dyDescent="0.25">
      <c r="A322" s="561" t="s">
        <v>201</v>
      </c>
      <c r="B322" s="561" t="s">
        <v>1327</v>
      </c>
      <c r="C322" s="589" t="s">
        <v>3024</v>
      </c>
      <c r="D322" s="589">
        <v>0</v>
      </c>
      <c r="E322" s="589">
        <v>2012010</v>
      </c>
      <c r="F322" s="605">
        <v>20120100</v>
      </c>
      <c r="G322" s="605">
        <v>1</v>
      </c>
      <c r="H322" s="605" t="s">
        <v>2542</v>
      </c>
      <c r="I322" s="295" t="s">
        <v>3062</v>
      </c>
      <c r="J322" s="605" t="s">
        <v>2997</v>
      </c>
      <c r="K322" s="605"/>
      <c r="L322" s="605"/>
      <c r="M322" s="605">
        <v>-1</v>
      </c>
      <c r="N322" s="605">
        <v>1</v>
      </c>
      <c r="O322" s="605" t="b">
        <v>0</v>
      </c>
      <c r="P322" s="605" t="b">
        <v>0</v>
      </c>
      <c r="Q322" s="605" t="b">
        <v>0</v>
      </c>
      <c r="R322" s="605" t="s">
        <v>2586</v>
      </c>
      <c r="S322" s="605" t="b">
        <v>1</v>
      </c>
      <c r="T322" s="584" t="s">
        <v>2294</v>
      </c>
      <c r="U322" s="579">
        <f>VLOOKUP(B322,示例!$P:$Q,2,0)</f>
        <v>1059</v>
      </c>
    </row>
    <row r="323" spans="1:21" x14ac:dyDescent="0.25">
      <c r="A323" s="561" t="s">
        <v>201</v>
      </c>
      <c r="B323" s="561" t="s">
        <v>1411</v>
      </c>
      <c r="C323" s="589" t="s">
        <v>1459</v>
      </c>
      <c r="D323" s="589">
        <v>0</v>
      </c>
      <c r="E323" s="589">
        <v>2012011</v>
      </c>
      <c r="F323" s="605">
        <v>20120110</v>
      </c>
      <c r="G323" s="605">
        <v>1</v>
      </c>
      <c r="H323" s="605" t="s">
        <v>2396</v>
      </c>
      <c r="I323" s="295" t="s">
        <v>3063</v>
      </c>
      <c r="J323" s="605" t="s">
        <v>3064</v>
      </c>
      <c r="K323" s="605"/>
      <c r="L323" s="605"/>
      <c r="M323" s="605">
        <v>-1</v>
      </c>
      <c r="N323" s="605">
        <v>1</v>
      </c>
      <c r="O323" s="605" t="b">
        <v>0</v>
      </c>
      <c r="P323" s="605" t="b">
        <v>0</v>
      </c>
      <c r="Q323" s="605" t="b">
        <v>0</v>
      </c>
      <c r="R323" s="605" t="s">
        <v>3065</v>
      </c>
      <c r="S323" s="605" t="b">
        <v>1</v>
      </c>
      <c r="T323" s="584" t="s">
        <v>2294</v>
      </c>
      <c r="U323" s="579">
        <f>VLOOKUP(B323,示例!$P:$Q,2,0)</f>
        <v>1004</v>
      </c>
    </row>
    <row r="324" spans="1:21" ht="13.8" customHeight="1" x14ac:dyDescent="0.25">
      <c r="A324" s="561" t="s">
        <v>181</v>
      </c>
      <c r="B324" s="561" t="s">
        <v>181</v>
      </c>
      <c r="C324" s="589" t="s">
        <v>181</v>
      </c>
      <c r="D324" s="589" t="s">
        <v>2289</v>
      </c>
      <c r="E324" s="589">
        <v>3010101</v>
      </c>
      <c r="F324" s="611">
        <v>30101010</v>
      </c>
      <c r="G324" s="611">
        <v>1</v>
      </c>
      <c r="H324" s="611" t="s">
        <v>3012</v>
      </c>
      <c r="I324" s="611" t="s">
        <v>3066</v>
      </c>
      <c r="J324" s="611" t="s">
        <v>3067</v>
      </c>
      <c r="K324" s="611"/>
      <c r="L324" s="611"/>
      <c r="M324" s="611">
        <v>10</v>
      </c>
      <c r="N324" s="611">
        <v>1</v>
      </c>
      <c r="O324" s="611" t="b">
        <v>0</v>
      </c>
      <c r="P324" s="611" t="b">
        <v>0</v>
      </c>
      <c r="Q324" s="611" t="b">
        <v>0</v>
      </c>
      <c r="R324" s="611" t="s">
        <v>3068</v>
      </c>
      <c r="S324" s="611" t="b">
        <v>1</v>
      </c>
      <c r="T324" s="584" t="s">
        <v>2294</v>
      </c>
      <c r="U324" s="579">
        <f>VLOOKUP(B324,示例!$P:$Q,2,0)</f>
        <v>1061</v>
      </c>
    </row>
    <row r="325" spans="1:21" x14ac:dyDescent="0.25">
      <c r="A325" s="561" t="s">
        <v>181</v>
      </c>
      <c r="C325" s="598" t="s">
        <v>1351</v>
      </c>
      <c r="D325" s="598" t="s">
        <v>2289</v>
      </c>
      <c r="E325" s="589">
        <v>3010101</v>
      </c>
      <c r="F325" s="611">
        <v>30101011</v>
      </c>
      <c r="G325" s="611">
        <v>2</v>
      </c>
      <c r="H325" s="611"/>
      <c r="I325" s="611" t="s">
        <v>3066</v>
      </c>
      <c r="J325" s="611" t="s">
        <v>3067</v>
      </c>
      <c r="K325" s="611"/>
      <c r="L325" s="611"/>
      <c r="M325" s="611">
        <v>-1</v>
      </c>
      <c r="N325" s="611">
        <v>1</v>
      </c>
      <c r="O325" s="611" t="b">
        <v>0</v>
      </c>
      <c r="P325" s="611" t="b">
        <v>0</v>
      </c>
      <c r="Q325" s="611" t="b">
        <v>0</v>
      </c>
      <c r="R325" s="611" t="s">
        <v>3069</v>
      </c>
      <c r="S325" s="611" t="b">
        <v>1</v>
      </c>
      <c r="T325" s="584" t="s">
        <v>2294</v>
      </c>
      <c r="U325" s="579" t="e">
        <f>VLOOKUP(B325,示例!$P:$Q,2,0)</f>
        <v>#N/A</v>
      </c>
    </row>
    <row r="326" spans="1:21" x14ac:dyDescent="0.25">
      <c r="A326" s="561" t="s">
        <v>181</v>
      </c>
      <c r="B326" s="561" t="s">
        <v>3019</v>
      </c>
      <c r="C326" s="589" t="s">
        <v>1459</v>
      </c>
      <c r="D326" s="589" t="s">
        <v>2401</v>
      </c>
      <c r="E326" s="589">
        <v>3010102</v>
      </c>
      <c r="F326" s="611">
        <v>30101020</v>
      </c>
      <c r="G326" s="611">
        <v>1</v>
      </c>
      <c r="H326" s="611" t="s">
        <v>3020</v>
      </c>
      <c r="I326" s="611" t="s">
        <v>3070</v>
      </c>
      <c r="J326" s="611" t="s">
        <v>3071</v>
      </c>
      <c r="K326" s="611"/>
      <c r="L326" s="611"/>
      <c r="M326" s="611">
        <v>-1</v>
      </c>
      <c r="N326" s="611">
        <v>1</v>
      </c>
      <c r="O326" s="611" t="b">
        <v>0</v>
      </c>
      <c r="P326" s="611" t="b">
        <v>0</v>
      </c>
      <c r="Q326" s="611" t="b">
        <v>0</v>
      </c>
      <c r="R326" s="611" t="s">
        <v>3072</v>
      </c>
      <c r="S326" s="611" t="b">
        <v>1</v>
      </c>
      <c r="T326" s="584" t="s">
        <v>2294</v>
      </c>
      <c r="U326" s="579">
        <f>VLOOKUP(B326,示例!$P:$Q,2,0)</f>
        <v>1062</v>
      </c>
    </row>
    <row r="327" spans="1:21" ht="13.8" customHeight="1" x14ac:dyDescent="0.25">
      <c r="A327" s="561" t="s">
        <v>181</v>
      </c>
      <c r="B327" s="561" t="s">
        <v>1327</v>
      </c>
      <c r="C327" s="589" t="s">
        <v>2942</v>
      </c>
      <c r="D327" s="589" t="s">
        <v>2289</v>
      </c>
      <c r="E327" s="589">
        <v>3010103</v>
      </c>
      <c r="F327" s="611">
        <v>30101030</v>
      </c>
      <c r="G327" s="611">
        <v>1</v>
      </c>
      <c r="H327" s="611" t="s">
        <v>2542</v>
      </c>
      <c r="I327" s="611" t="s">
        <v>3073</v>
      </c>
      <c r="J327" s="611" t="s">
        <v>3074</v>
      </c>
      <c r="K327" s="611"/>
      <c r="L327" s="611"/>
      <c r="M327" s="611">
        <v>-1</v>
      </c>
      <c r="N327" s="611">
        <v>1</v>
      </c>
      <c r="O327" s="611" t="b">
        <v>0</v>
      </c>
      <c r="P327" s="611" t="b">
        <v>0</v>
      </c>
      <c r="Q327" s="611" t="b">
        <v>0</v>
      </c>
      <c r="R327" s="611" t="s">
        <v>2944</v>
      </c>
      <c r="S327" s="611" t="b">
        <v>1</v>
      </c>
      <c r="T327" s="584" t="s">
        <v>2294</v>
      </c>
      <c r="U327" s="579">
        <f>VLOOKUP(B327,示例!$P:$Q,2,0)</f>
        <v>1059</v>
      </c>
    </row>
    <row r="328" spans="1:21" ht="13.8" customHeight="1" x14ac:dyDescent="0.25">
      <c r="A328" s="561" t="s">
        <v>181</v>
      </c>
      <c r="B328" s="561" t="s">
        <v>2361</v>
      </c>
      <c r="C328" s="589" t="s">
        <v>3024</v>
      </c>
      <c r="D328" s="589" t="s">
        <v>2289</v>
      </c>
      <c r="E328" s="589">
        <v>3010104</v>
      </c>
      <c r="F328" s="611">
        <v>30101040</v>
      </c>
      <c r="G328" s="611">
        <v>1</v>
      </c>
      <c r="H328" s="611" t="s">
        <v>2411</v>
      </c>
      <c r="I328" s="611" t="s">
        <v>3075</v>
      </c>
      <c r="J328" s="611" t="s">
        <v>3076</v>
      </c>
      <c r="K328" s="611"/>
      <c r="L328" s="611"/>
      <c r="M328" s="611">
        <v>10</v>
      </c>
      <c r="N328" s="611">
        <v>1</v>
      </c>
      <c r="O328" s="611" t="b">
        <v>0</v>
      </c>
      <c r="P328" s="611" t="b">
        <v>0</v>
      </c>
      <c r="Q328" s="611" t="b">
        <v>0</v>
      </c>
      <c r="R328" s="611" t="s">
        <v>3048</v>
      </c>
      <c r="S328" s="611" t="b">
        <v>1</v>
      </c>
      <c r="T328" s="584" t="s">
        <v>2294</v>
      </c>
      <c r="U328" s="579">
        <f>VLOOKUP(B328,示例!$P:$Q,2,0)</f>
        <v>1063</v>
      </c>
    </row>
    <row r="329" spans="1:21" x14ac:dyDescent="0.25">
      <c r="A329" s="561" t="s">
        <v>181</v>
      </c>
      <c r="C329" s="598" t="s">
        <v>2496</v>
      </c>
      <c r="D329" s="598" t="s">
        <v>2289</v>
      </c>
      <c r="E329" s="589">
        <v>3010104</v>
      </c>
      <c r="F329" s="611">
        <v>30101041</v>
      </c>
      <c r="G329" s="611">
        <v>2</v>
      </c>
      <c r="H329" s="611"/>
      <c r="I329" s="611" t="s">
        <v>3075</v>
      </c>
      <c r="J329" s="611" t="s">
        <v>3077</v>
      </c>
      <c r="K329" s="611"/>
      <c r="L329" s="611"/>
      <c r="M329" s="611">
        <v>-1</v>
      </c>
      <c r="N329" s="611">
        <v>1</v>
      </c>
      <c r="O329" s="611" t="b">
        <v>0</v>
      </c>
      <c r="P329" s="611" t="b">
        <v>0</v>
      </c>
      <c r="Q329" s="611" t="b">
        <v>0</v>
      </c>
      <c r="R329" s="611" t="s">
        <v>3078</v>
      </c>
      <c r="S329" s="611" t="b">
        <v>1</v>
      </c>
      <c r="T329" s="584" t="s">
        <v>2294</v>
      </c>
      <c r="U329" s="579" t="e">
        <f>VLOOKUP(B329,示例!$P:$Q,2,0)</f>
        <v>#N/A</v>
      </c>
    </row>
    <row r="330" spans="1:21" x14ac:dyDescent="0.25">
      <c r="A330" s="561" t="s">
        <v>181</v>
      </c>
      <c r="C330" s="587" t="s">
        <v>1210</v>
      </c>
      <c r="D330" s="587" t="s">
        <v>2289</v>
      </c>
      <c r="E330" s="589">
        <v>3010104</v>
      </c>
      <c r="F330" s="611">
        <v>30101042</v>
      </c>
      <c r="G330" s="611">
        <v>6</v>
      </c>
      <c r="H330" s="611"/>
      <c r="I330" s="611" t="s">
        <v>3075</v>
      </c>
      <c r="J330" s="611" t="s">
        <v>2870</v>
      </c>
      <c r="K330" s="611"/>
      <c r="L330" s="611"/>
      <c r="M330" s="611">
        <v>-1</v>
      </c>
      <c r="N330" s="611">
        <v>1</v>
      </c>
      <c r="O330" s="611" t="b">
        <v>0</v>
      </c>
      <c r="P330" s="611" t="b">
        <v>0</v>
      </c>
      <c r="Q330" s="611" t="b">
        <v>0</v>
      </c>
      <c r="R330" s="611" t="s">
        <v>3079</v>
      </c>
      <c r="S330" s="611" t="b">
        <v>1</v>
      </c>
      <c r="T330" s="584" t="s">
        <v>2294</v>
      </c>
      <c r="U330" s="579" t="e">
        <f>VLOOKUP(B330,示例!$P:$Q,2,0)</f>
        <v>#N/A</v>
      </c>
    </row>
    <row r="331" spans="1:21" ht="13.8" customHeight="1" x14ac:dyDescent="0.25">
      <c r="A331" s="561" t="s">
        <v>181</v>
      </c>
      <c r="B331" s="561" t="s">
        <v>1171</v>
      </c>
      <c r="C331" s="589" t="s">
        <v>2391</v>
      </c>
      <c r="D331" s="589" t="s">
        <v>2289</v>
      </c>
      <c r="E331" s="589">
        <v>3010105</v>
      </c>
      <c r="F331" s="611">
        <v>30101050</v>
      </c>
      <c r="G331" s="611">
        <v>1</v>
      </c>
      <c r="H331" s="611" t="s">
        <v>2392</v>
      </c>
      <c r="I331" s="611" t="s">
        <v>3080</v>
      </c>
      <c r="J331" s="611" t="s">
        <v>3081</v>
      </c>
      <c r="K331" s="611"/>
      <c r="L331" s="611"/>
      <c r="M331" s="611">
        <v>-1</v>
      </c>
      <c r="N331" s="611">
        <v>1</v>
      </c>
      <c r="O331" s="611" t="b">
        <v>0</v>
      </c>
      <c r="P331" s="611" t="b">
        <v>0</v>
      </c>
      <c r="Q331" s="611" t="b">
        <v>0</v>
      </c>
      <c r="R331" s="611" t="s">
        <v>2395</v>
      </c>
      <c r="S331" s="611" t="b">
        <v>1</v>
      </c>
      <c r="T331" s="584" t="s">
        <v>2294</v>
      </c>
      <c r="U331" s="579">
        <f>VLOOKUP(B331,示例!$P:$Q,2,0)</f>
        <v>1003</v>
      </c>
    </row>
    <row r="332" spans="1:21" x14ac:dyDescent="0.25">
      <c r="A332" s="561" t="s">
        <v>181</v>
      </c>
      <c r="B332" s="561" t="s">
        <v>1150</v>
      </c>
      <c r="C332" s="589" t="s">
        <v>3024</v>
      </c>
      <c r="D332" s="589" t="s">
        <v>2289</v>
      </c>
      <c r="E332" s="589">
        <v>3010106</v>
      </c>
      <c r="F332" s="611">
        <v>30101060</v>
      </c>
      <c r="G332" s="611">
        <v>6</v>
      </c>
      <c r="H332" s="611" t="s">
        <v>2437</v>
      </c>
      <c r="I332" s="317" t="s">
        <v>3082</v>
      </c>
      <c r="J332" s="611" t="s">
        <v>3083</v>
      </c>
      <c r="K332" s="611"/>
      <c r="L332" s="611"/>
      <c r="M332" s="611">
        <v>-1</v>
      </c>
      <c r="N332" s="611">
        <v>1</v>
      </c>
      <c r="O332" s="611" t="b">
        <v>0</v>
      </c>
      <c r="P332" s="611" t="b">
        <v>0</v>
      </c>
      <c r="Q332" s="611" t="b">
        <v>0</v>
      </c>
      <c r="R332" s="611" t="s">
        <v>2747</v>
      </c>
      <c r="S332" s="611" t="b">
        <v>0</v>
      </c>
      <c r="T332" s="584" t="s">
        <v>2294</v>
      </c>
      <c r="U332" s="579">
        <f>VLOOKUP(B332,示例!$P:$Q,2,0)</f>
        <v>1009</v>
      </c>
    </row>
    <row r="333" spans="1:21" x14ac:dyDescent="0.25">
      <c r="A333" s="561" t="s">
        <v>181</v>
      </c>
      <c r="B333" s="561" t="s">
        <v>1150</v>
      </c>
      <c r="C333" s="589" t="s">
        <v>3024</v>
      </c>
      <c r="D333" s="589" t="s">
        <v>2289</v>
      </c>
      <c r="E333" s="589">
        <v>3010106</v>
      </c>
      <c r="F333" s="611">
        <v>30101061</v>
      </c>
      <c r="G333" s="611">
        <v>6</v>
      </c>
      <c r="H333" s="611"/>
      <c r="I333" s="317" t="s">
        <v>3082</v>
      </c>
      <c r="J333" s="611" t="s">
        <v>3084</v>
      </c>
      <c r="K333" s="611"/>
      <c r="L333" s="611"/>
      <c r="M333" s="611">
        <v>-1</v>
      </c>
      <c r="N333" s="611">
        <v>1</v>
      </c>
      <c r="O333" s="611" t="b">
        <v>0</v>
      </c>
      <c r="P333" s="611" t="b">
        <v>0</v>
      </c>
      <c r="Q333" s="611" t="b">
        <v>0</v>
      </c>
      <c r="R333" s="611" t="s">
        <v>2748</v>
      </c>
      <c r="S333" s="611" t="b">
        <v>0</v>
      </c>
      <c r="T333" s="584" t="s">
        <v>2294</v>
      </c>
      <c r="U333" s="579">
        <f>VLOOKUP(B333,示例!$P:$Q,2,0)</f>
        <v>1009</v>
      </c>
    </row>
    <row r="334" spans="1:21" x14ac:dyDescent="0.25">
      <c r="A334" s="561" t="s">
        <v>181</v>
      </c>
      <c r="B334" s="561" t="s">
        <v>1150</v>
      </c>
      <c r="C334" s="589" t="s">
        <v>3024</v>
      </c>
      <c r="D334" s="589" t="s">
        <v>2289</v>
      </c>
      <c r="E334" s="589">
        <v>3010106</v>
      </c>
      <c r="F334" s="611">
        <v>30101062</v>
      </c>
      <c r="G334" s="611">
        <v>6</v>
      </c>
      <c r="H334" s="611"/>
      <c r="I334" s="317" t="s">
        <v>3082</v>
      </c>
      <c r="J334" s="611" t="s">
        <v>3085</v>
      </c>
      <c r="K334" s="611"/>
      <c r="L334" s="611"/>
      <c r="M334" s="611">
        <v>-1</v>
      </c>
      <c r="N334" s="611">
        <v>1</v>
      </c>
      <c r="O334" s="611" t="b">
        <v>0</v>
      </c>
      <c r="P334" s="611" t="b">
        <v>0</v>
      </c>
      <c r="Q334" s="611" t="b">
        <v>0</v>
      </c>
      <c r="R334" s="611" t="s">
        <v>2750</v>
      </c>
      <c r="S334" s="611" t="b">
        <v>0</v>
      </c>
      <c r="T334" s="584" t="s">
        <v>2294</v>
      </c>
      <c r="U334" s="579">
        <f>VLOOKUP(B334,示例!$P:$Q,2,0)</f>
        <v>1009</v>
      </c>
    </row>
    <row r="335" spans="1:21" x14ac:dyDescent="0.25">
      <c r="A335" s="561" t="s">
        <v>181</v>
      </c>
      <c r="B335" s="561" t="s">
        <v>2361</v>
      </c>
      <c r="C335" s="589" t="s">
        <v>3024</v>
      </c>
      <c r="D335" s="589" t="s">
        <v>2289</v>
      </c>
      <c r="E335" s="589">
        <v>3010107</v>
      </c>
      <c r="F335" s="611">
        <v>30101070</v>
      </c>
      <c r="G335" s="611">
        <v>1</v>
      </c>
      <c r="H335" s="611" t="s">
        <v>2411</v>
      </c>
      <c r="I335" s="611" t="s">
        <v>3086</v>
      </c>
      <c r="J335" s="611" t="s">
        <v>3076</v>
      </c>
      <c r="K335" s="611"/>
      <c r="L335" s="611"/>
      <c r="M335" s="611">
        <v>10</v>
      </c>
      <c r="N335" s="611">
        <v>1</v>
      </c>
      <c r="O335" s="611" t="b">
        <v>0</v>
      </c>
      <c r="P335" s="611" t="b">
        <v>0</v>
      </c>
      <c r="Q335" s="611" t="b">
        <v>0</v>
      </c>
      <c r="R335" s="611" t="s">
        <v>3048</v>
      </c>
      <c r="S335" s="611" t="b">
        <v>1</v>
      </c>
      <c r="T335" s="584" t="s">
        <v>2294</v>
      </c>
      <c r="U335" s="579">
        <f>VLOOKUP(B335,示例!$P:$Q,2,0)</f>
        <v>1063</v>
      </c>
    </row>
    <row r="336" spans="1:21" x14ac:dyDescent="0.25">
      <c r="A336" s="561" t="s">
        <v>181</v>
      </c>
      <c r="C336" s="598" t="s">
        <v>2496</v>
      </c>
      <c r="D336" s="598" t="s">
        <v>2289</v>
      </c>
      <c r="E336" s="589">
        <v>3010107</v>
      </c>
      <c r="F336" s="611">
        <v>30101071</v>
      </c>
      <c r="G336" s="611">
        <v>2</v>
      </c>
      <c r="H336" s="611"/>
      <c r="I336" s="611" t="s">
        <v>3086</v>
      </c>
      <c r="J336" s="611" t="s">
        <v>3077</v>
      </c>
      <c r="K336" s="611"/>
      <c r="L336" s="611"/>
      <c r="M336" s="611">
        <v>-1</v>
      </c>
      <c r="N336" s="611">
        <v>1</v>
      </c>
      <c r="O336" s="611" t="b">
        <v>0</v>
      </c>
      <c r="P336" s="611" t="b">
        <v>0</v>
      </c>
      <c r="Q336" s="611" t="b">
        <v>0</v>
      </c>
      <c r="R336" s="611" t="s">
        <v>3087</v>
      </c>
      <c r="S336" s="611" t="b">
        <v>1</v>
      </c>
      <c r="T336" s="584" t="s">
        <v>2294</v>
      </c>
      <c r="U336" s="579" t="e">
        <f>VLOOKUP(B336,示例!$P:$Q,2,0)</f>
        <v>#N/A</v>
      </c>
    </row>
    <row r="337" spans="1:21" ht="14.55" customHeight="1" x14ac:dyDescent="0.25">
      <c r="A337" s="561" t="s">
        <v>181</v>
      </c>
      <c r="C337" s="587" t="s">
        <v>1210</v>
      </c>
      <c r="D337" s="587" t="s">
        <v>2289</v>
      </c>
      <c r="E337" s="589">
        <v>3010107</v>
      </c>
      <c r="F337" s="611">
        <v>30101072</v>
      </c>
      <c r="G337" s="611">
        <v>6</v>
      </c>
      <c r="H337" s="611"/>
      <c r="I337" s="611" t="s">
        <v>3086</v>
      </c>
      <c r="J337" s="619" t="s">
        <v>2870</v>
      </c>
      <c r="K337" s="611"/>
      <c r="L337" s="611"/>
      <c r="M337" s="611">
        <v>-1</v>
      </c>
      <c r="N337" s="611">
        <v>1</v>
      </c>
      <c r="O337" s="611" t="b">
        <v>0</v>
      </c>
      <c r="P337" s="611" t="b">
        <v>0</v>
      </c>
      <c r="Q337" s="611" t="b">
        <v>0</v>
      </c>
      <c r="R337" s="611" t="s">
        <v>3079</v>
      </c>
      <c r="S337" s="611" t="b">
        <v>1</v>
      </c>
      <c r="T337" s="584" t="s">
        <v>2294</v>
      </c>
      <c r="U337" s="579" t="e">
        <f>VLOOKUP(B337,示例!$P:$Q,2,0)</f>
        <v>#N/A</v>
      </c>
    </row>
    <row r="338" spans="1:21" x14ac:dyDescent="0.25">
      <c r="A338" s="573" t="s">
        <v>181</v>
      </c>
      <c r="B338" s="573" t="s">
        <v>1571</v>
      </c>
      <c r="C338" s="65" t="s">
        <v>2377</v>
      </c>
      <c r="D338" s="65" t="s">
        <v>2289</v>
      </c>
      <c r="E338" s="573">
        <v>3010109</v>
      </c>
      <c r="F338" s="65">
        <v>30101090</v>
      </c>
      <c r="G338" s="573">
        <v>1</v>
      </c>
      <c r="H338" s="573" t="s">
        <v>2345</v>
      </c>
      <c r="I338" s="65" t="s">
        <v>3088</v>
      </c>
      <c r="J338" s="573" t="s">
        <v>3089</v>
      </c>
      <c r="K338" s="573"/>
      <c r="L338" s="573"/>
      <c r="M338" s="573">
        <v>-1</v>
      </c>
      <c r="N338" s="573">
        <v>1</v>
      </c>
      <c r="O338" s="573" t="b">
        <v>0</v>
      </c>
      <c r="P338" s="573" t="b">
        <v>0</v>
      </c>
      <c r="Q338" s="573" t="b">
        <v>0</v>
      </c>
      <c r="R338" s="573" t="str">
        <f>IF(J338="进入战斗后,武力属性增加2点","武力,2","")&amp;IF(J338="进入战斗后,内息属性增加2点","内息,2","")&amp;IF(J338="进入战斗后,身法属性增加2点","身法,2","")&amp;IF(J338="进入战斗后,筋骨属性增加2点","筋骨,2","")</f>
        <v/>
      </c>
      <c r="S338" s="573" t="b">
        <v>1</v>
      </c>
      <c r="T338" s="584" t="s">
        <v>2294</v>
      </c>
      <c r="U338" s="579" t="str">
        <f>VLOOKUP(B338,示例!$P:$Q,2,0)</f>
        <v>WuJi</v>
      </c>
    </row>
    <row r="339" spans="1:21" x14ac:dyDescent="0.25">
      <c r="A339" s="561" t="s">
        <v>181</v>
      </c>
      <c r="B339" s="561" t="s">
        <v>3019</v>
      </c>
      <c r="C339" s="589" t="s">
        <v>1459</v>
      </c>
      <c r="D339" s="589">
        <v>0</v>
      </c>
      <c r="E339" s="589">
        <v>3010110</v>
      </c>
      <c r="F339" s="119">
        <v>30101100</v>
      </c>
      <c r="G339" s="119">
        <v>1</v>
      </c>
      <c r="H339" s="119" t="s">
        <v>3020</v>
      </c>
      <c r="I339" s="119" t="s">
        <v>3090</v>
      </c>
      <c r="J339" s="119" t="s">
        <v>3091</v>
      </c>
      <c r="K339" s="119"/>
      <c r="L339" s="119"/>
      <c r="M339" s="119">
        <v>-1</v>
      </c>
      <c r="N339" s="119">
        <v>1</v>
      </c>
      <c r="O339" s="119" t="b">
        <v>0</v>
      </c>
      <c r="P339" s="119" t="b">
        <v>0</v>
      </c>
      <c r="Q339" s="119" t="b">
        <v>0</v>
      </c>
      <c r="R339" s="119" t="s">
        <v>3092</v>
      </c>
      <c r="S339" s="119" t="b">
        <v>1</v>
      </c>
      <c r="T339" s="584" t="s">
        <v>2294</v>
      </c>
      <c r="U339" s="579">
        <f>VLOOKUP(B339,示例!$P:$Q,2,0)</f>
        <v>1062</v>
      </c>
    </row>
    <row r="340" spans="1:21" ht="13.8" customHeight="1" x14ac:dyDescent="0.25">
      <c r="A340" s="561" t="s">
        <v>181</v>
      </c>
      <c r="B340" s="561" t="s">
        <v>2361</v>
      </c>
      <c r="C340" s="589" t="s">
        <v>3024</v>
      </c>
      <c r="D340" s="589">
        <v>0</v>
      </c>
      <c r="E340" s="589">
        <v>3010111</v>
      </c>
      <c r="F340" s="611">
        <v>30101110</v>
      </c>
      <c r="G340" s="611">
        <v>1</v>
      </c>
      <c r="H340" s="611" t="s">
        <v>2411</v>
      </c>
      <c r="I340" s="611" t="s">
        <v>3093</v>
      </c>
      <c r="J340" s="611" t="s">
        <v>3094</v>
      </c>
      <c r="K340" s="611"/>
      <c r="L340" s="611"/>
      <c r="M340" s="611">
        <v>10</v>
      </c>
      <c r="N340" s="611">
        <v>1</v>
      </c>
      <c r="O340" s="611" t="b">
        <v>0</v>
      </c>
      <c r="P340" s="611" t="b">
        <v>0</v>
      </c>
      <c r="Q340" s="611" t="b">
        <v>0</v>
      </c>
      <c r="R340" s="611" t="s">
        <v>3048</v>
      </c>
      <c r="S340" s="611" t="b">
        <v>1</v>
      </c>
      <c r="T340" s="584" t="s">
        <v>2294</v>
      </c>
      <c r="U340" s="579">
        <f>VLOOKUP(B340,示例!$P:$Q,2,0)</f>
        <v>1063</v>
      </c>
    </row>
    <row r="341" spans="1:21" x14ac:dyDescent="0.25">
      <c r="A341" s="561" t="s">
        <v>181</v>
      </c>
      <c r="B341" s="561" t="s">
        <v>1150</v>
      </c>
      <c r="C341" s="587" t="s">
        <v>213</v>
      </c>
      <c r="D341" s="587">
        <v>0</v>
      </c>
      <c r="E341" s="587">
        <v>3010111</v>
      </c>
      <c r="F341" s="611">
        <v>30101111</v>
      </c>
      <c r="G341" s="119">
        <v>6</v>
      </c>
      <c r="H341" s="119"/>
      <c r="I341" s="611" t="s">
        <v>3093</v>
      </c>
      <c r="J341" s="119" t="s">
        <v>3095</v>
      </c>
      <c r="K341" s="119"/>
      <c r="L341" s="119"/>
      <c r="M341" s="119">
        <v>-1</v>
      </c>
      <c r="N341" s="119">
        <v>1</v>
      </c>
      <c r="O341" s="119" t="b">
        <v>0</v>
      </c>
      <c r="P341" s="119" t="b">
        <v>0</v>
      </c>
      <c r="Q341" s="119" t="b">
        <v>0</v>
      </c>
      <c r="R341" s="119" t="s">
        <v>3096</v>
      </c>
      <c r="S341" s="119" t="b">
        <v>0</v>
      </c>
      <c r="T341" s="584" t="s">
        <v>2294</v>
      </c>
      <c r="U341" s="579">
        <f>VLOOKUP(B341,示例!$P:$Q,2,0)</f>
        <v>1009</v>
      </c>
    </row>
    <row r="342" spans="1:21" x14ac:dyDescent="0.25">
      <c r="A342" s="561" t="s">
        <v>213</v>
      </c>
      <c r="B342" s="561" t="s">
        <v>213</v>
      </c>
      <c r="C342" s="589" t="s">
        <v>213</v>
      </c>
      <c r="D342" s="589" t="s">
        <v>2401</v>
      </c>
      <c r="E342" s="589">
        <v>3010201</v>
      </c>
      <c r="F342" s="597">
        <v>30102010</v>
      </c>
      <c r="G342" s="597">
        <v>0</v>
      </c>
      <c r="H342" s="597" t="s">
        <v>3097</v>
      </c>
      <c r="I342" s="597" t="s">
        <v>3098</v>
      </c>
      <c r="J342" s="597" t="s">
        <v>3099</v>
      </c>
      <c r="K342" s="597"/>
      <c r="L342" s="597"/>
      <c r="M342" s="597">
        <v>3</v>
      </c>
      <c r="N342" s="597">
        <v>3</v>
      </c>
      <c r="O342" s="597" t="b">
        <v>0</v>
      </c>
      <c r="P342" s="597" t="b">
        <v>0</v>
      </c>
      <c r="Q342" s="597" t="b">
        <v>0</v>
      </c>
      <c r="R342" s="597"/>
      <c r="S342" s="597" t="b">
        <v>1</v>
      </c>
      <c r="T342" s="584" t="s">
        <v>2294</v>
      </c>
      <c r="U342" s="579">
        <f>VLOOKUP(B342,示例!$P:$Q,2,0)</f>
        <v>1064</v>
      </c>
    </row>
    <row r="343" spans="1:21" x14ac:dyDescent="0.25">
      <c r="A343" s="561" t="s">
        <v>213</v>
      </c>
      <c r="B343" s="561" t="s">
        <v>2474</v>
      </c>
      <c r="C343" s="598" t="s">
        <v>1309</v>
      </c>
      <c r="D343" s="589" t="s">
        <v>2401</v>
      </c>
      <c r="E343" s="589">
        <v>3010203</v>
      </c>
      <c r="F343" s="597">
        <v>30102030</v>
      </c>
      <c r="G343" s="597">
        <v>1</v>
      </c>
      <c r="H343" s="597" t="s">
        <v>2475</v>
      </c>
      <c r="I343" s="597" t="s">
        <v>3100</v>
      </c>
      <c r="J343" s="597" t="s">
        <v>3101</v>
      </c>
      <c r="K343" s="597"/>
      <c r="L343" s="597"/>
      <c r="M343" s="597">
        <v>-1</v>
      </c>
      <c r="N343" s="597">
        <v>1</v>
      </c>
      <c r="O343" s="597" t="b">
        <v>0</v>
      </c>
      <c r="P343" s="597" t="b">
        <v>0</v>
      </c>
      <c r="Q343" s="597" t="b">
        <v>0</v>
      </c>
      <c r="R343" s="597" t="s">
        <v>1390</v>
      </c>
      <c r="S343" s="597" t="b">
        <v>1</v>
      </c>
      <c r="T343" s="584" t="s">
        <v>2294</v>
      </c>
      <c r="U343" s="579">
        <f>VLOOKUP(B343,示例!$P:$Q,2,0)</f>
        <v>1013</v>
      </c>
    </row>
    <row r="344" spans="1:21" ht="13.8" customHeight="1" x14ac:dyDescent="0.25">
      <c r="A344" s="561" t="s">
        <v>213</v>
      </c>
      <c r="B344" s="561" t="s">
        <v>2533</v>
      </c>
      <c r="C344" s="589" t="s">
        <v>213</v>
      </c>
      <c r="D344" s="589" t="s">
        <v>2401</v>
      </c>
      <c r="E344" s="589">
        <v>3010202</v>
      </c>
      <c r="F344" s="205">
        <v>30102020</v>
      </c>
      <c r="G344" s="205">
        <v>1</v>
      </c>
      <c r="H344" s="205" t="s">
        <v>2534</v>
      </c>
      <c r="I344" s="352" t="s">
        <v>3102</v>
      </c>
      <c r="J344" s="205" t="s">
        <v>3103</v>
      </c>
      <c r="K344" s="205"/>
      <c r="L344" s="205"/>
      <c r="M344" s="205">
        <v>1</v>
      </c>
      <c r="N344" s="205">
        <v>1</v>
      </c>
      <c r="O344" s="205" t="b">
        <v>0</v>
      </c>
      <c r="P344" s="205" t="b">
        <v>0</v>
      </c>
      <c r="Q344" s="597" t="b">
        <v>1</v>
      </c>
      <c r="R344" s="205" t="s">
        <v>3104</v>
      </c>
      <c r="S344" s="205" t="b">
        <v>0</v>
      </c>
      <c r="T344" s="584" t="s">
        <v>2294</v>
      </c>
      <c r="U344" s="579">
        <f>VLOOKUP(B344,示例!$P:$Q,2,0)</f>
        <v>1066</v>
      </c>
    </row>
    <row r="345" spans="1:21" ht="13.8" customHeight="1" x14ac:dyDescent="0.25">
      <c r="A345" s="561" t="s">
        <v>213</v>
      </c>
      <c r="B345" s="561" t="s">
        <v>1150</v>
      </c>
      <c r="C345" s="589" t="s">
        <v>213</v>
      </c>
      <c r="D345" s="589" t="s">
        <v>2401</v>
      </c>
      <c r="E345" s="589">
        <v>3010204</v>
      </c>
      <c r="F345" s="205">
        <v>30102040</v>
      </c>
      <c r="G345" s="205">
        <v>6</v>
      </c>
      <c r="H345" s="205" t="s">
        <v>2437</v>
      </c>
      <c r="I345" s="205" t="s">
        <v>3105</v>
      </c>
      <c r="J345" s="205" t="s">
        <v>3095</v>
      </c>
      <c r="K345" s="205"/>
      <c r="L345" s="205"/>
      <c r="M345" s="205">
        <v>-1</v>
      </c>
      <c r="N345" s="205">
        <v>1</v>
      </c>
      <c r="O345" s="205" t="b">
        <v>0</v>
      </c>
      <c r="P345" s="205" t="b">
        <v>0</v>
      </c>
      <c r="Q345" s="205" t="b">
        <v>0</v>
      </c>
      <c r="R345" s="205" t="s">
        <v>3096</v>
      </c>
      <c r="S345" s="205" t="b">
        <v>0</v>
      </c>
      <c r="T345" s="584" t="s">
        <v>2294</v>
      </c>
      <c r="U345" s="579">
        <f>VLOOKUP(B345,示例!$P:$Q,2,0)</f>
        <v>1009</v>
      </c>
    </row>
    <row r="346" spans="1:21" x14ac:dyDescent="0.25">
      <c r="A346" s="561" t="s">
        <v>213</v>
      </c>
      <c r="B346" s="561" t="s">
        <v>2361</v>
      </c>
      <c r="C346" s="589" t="s">
        <v>213</v>
      </c>
      <c r="D346" s="589" t="s">
        <v>2401</v>
      </c>
      <c r="E346" s="589">
        <v>3010205</v>
      </c>
      <c r="F346" s="597">
        <v>30102050</v>
      </c>
      <c r="G346" s="597">
        <v>1</v>
      </c>
      <c r="H346" s="205" t="s">
        <v>2411</v>
      </c>
      <c r="I346" s="205" t="s">
        <v>3106</v>
      </c>
      <c r="J346" s="597" t="s">
        <v>3107</v>
      </c>
      <c r="K346" s="597"/>
      <c r="L346" s="597"/>
      <c r="M346" s="597">
        <v>-1</v>
      </c>
      <c r="N346" s="597">
        <v>1</v>
      </c>
      <c r="O346" s="597" t="b">
        <v>0</v>
      </c>
      <c r="P346" s="597" t="b">
        <v>0</v>
      </c>
      <c r="Q346" s="597" t="b">
        <v>0</v>
      </c>
      <c r="R346" s="597" t="s">
        <v>1392</v>
      </c>
      <c r="S346" s="597" t="b">
        <v>1</v>
      </c>
      <c r="T346" s="584" t="s">
        <v>2294</v>
      </c>
      <c r="U346" s="579">
        <f>VLOOKUP(B346,示例!$P:$Q,2,0)</f>
        <v>1063</v>
      </c>
    </row>
    <row r="347" spans="1:21" x14ac:dyDescent="0.25">
      <c r="A347" s="561" t="s">
        <v>213</v>
      </c>
      <c r="C347" s="589" t="s">
        <v>213</v>
      </c>
      <c r="D347" s="589" t="s">
        <v>2401</v>
      </c>
      <c r="E347" s="589">
        <v>3010205</v>
      </c>
      <c r="F347" s="205">
        <v>30102051</v>
      </c>
      <c r="G347" s="205">
        <v>2</v>
      </c>
      <c r="H347" s="205"/>
      <c r="I347" s="205" t="s">
        <v>3106</v>
      </c>
      <c r="J347" s="205" t="s">
        <v>3108</v>
      </c>
      <c r="K347" s="205"/>
      <c r="L347" s="205"/>
      <c r="M347" s="205">
        <v>-1</v>
      </c>
      <c r="N347" s="205">
        <v>1</v>
      </c>
      <c r="O347" s="205" t="b">
        <v>0</v>
      </c>
      <c r="P347" s="205" t="b">
        <v>0</v>
      </c>
      <c r="Q347" s="205" t="b">
        <v>0</v>
      </c>
      <c r="R347" s="205" t="s">
        <v>3109</v>
      </c>
      <c r="S347" s="205" t="b">
        <v>1</v>
      </c>
      <c r="T347" s="584" t="s">
        <v>2294</v>
      </c>
      <c r="U347" s="579" t="e">
        <f>VLOOKUP(B347,示例!$P:$Q,2,0)</f>
        <v>#N/A</v>
      </c>
    </row>
    <row r="348" spans="1:21" x14ac:dyDescent="0.25">
      <c r="A348" s="561" t="s">
        <v>213</v>
      </c>
      <c r="B348" s="561" t="s">
        <v>3019</v>
      </c>
      <c r="C348" s="589" t="s">
        <v>1459</v>
      </c>
      <c r="D348" s="589" t="s">
        <v>2401</v>
      </c>
      <c r="E348" s="589">
        <v>3010206</v>
      </c>
      <c r="F348" s="205">
        <v>30102060</v>
      </c>
      <c r="G348" s="205">
        <v>1</v>
      </c>
      <c r="H348" s="205" t="s">
        <v>3020</v>
      </c>
      <c r="I348" s="205" t="s">
        <v>3110</v>
      </c>
      <c r="J348" s="205" t="s">
        <v>3091</v>
      </c>
      <c r="K348" s="205"/>
      <c r="L348" s="205"/>
      <c r="M348" s="205">
        <v>-1</v>
      </c>
      <c r="N348" s="205">
        <v>1</v>
      </c>
      <c r="O348" s="205" t="b">
        <v>0</v>
      </c>
      <c r="P348" s="205" t="b">
        <v>0</v>
      </c>
      <c r="Q348" s="205" t="b">
        <v>0</v>
      </c>
      <c r="R348" s="205" t="s">
        <v>3092</v>
      </c>
      <c r="S348" s="205" t="b">
        <v>1</v>
      </c>
      <c r="T348" s="584" t="s">
        <v>2294</v>
      </c>
      <c r="U348" s="579">
        <f>VLOOKUP(B348,示例!$P:$Q,2,0)</f>
        <v>1062</v>
      </c>
    </row>
    <row r="349" spans="1:21" x14ac:dyDescent="0.25">
      <c r="A349" s="561" t="s">
        <v>213</v>
      </c>
      <c r="B349" s="561" t="s">
        <v>1150</v>
      </c>
      <c r="C349" s="587" t="s">
        <v>213</v>
      </c>
      <c r="D349" s="587" t="s">
        <v>2401</v>
      </c>
      <c r="E349" s="587">
        <v>3010207</v>
      </c>
      <c r="F349" s="205">
        <v>30102070</v>
      </c>
      <c r="G349" s="205">
        <v>6</v>
      </c>
      <c r="H349" s="205" t="s">
        <v>2437</v>
      </c>
      <c r="I349" s="205" t="s">
        <v>3111</v>
      </c>
      <c r="J349" s="205" t="s">
        <v>3095</v>
      </c>
      <c r="K349" s="205"/>
      <c r="L349" s="205"/>
      <c r="M349" s="205">
        <v>-1</v>
      </c>
      <c r="N349" s="205">
        <v>1</v>
      </c>
      <c r="O349" s="205" t="b">
        <v>0</v>
      </c>
      <c r="P349" s="205" t="b">
        <v>0</v>
      </c>
      <c r="Q349" s="205" t="b">
        <v>0</v>
      </c>
      <c r="R349" s="205" t="s">
        <v>3096</v>
      </c>
      <c r="S349" s="205" t="b">
        <v>0</v>
      </c>
      <c r="T349" s="584" t="s">
        <v>2294</v>
      </c>
      <c r="U349" s="579">
        <f>VLOOKUP(B349,示例!$P:$Q,2,0)</f>
        <v>1009</v>
      </c>
    </row>
    <row r="350" spans="1:21" x14ac:dyDescent="0.25">
      <c r="A350" s="561" t="s">
        <v>213</v>
      </c>
      <c r="B350" s="561" t="s">
        <v>2474</v>
      </c>
      <c r="C350" s="587" t="s">
        <v>213</v>
      </c>
      <c r="D350" s="587" t="s">
        <v>2401</v>
      </c>
      <c r="E350" s="587">
        <v>3010208</v>
      </c>
      <c r="F350" s="205">
        <v>30102080</v>
      </c>
      <c r="G350" s="205">
        <v>1</v>
      </c>
      <c r="H350" s="205" t="s">
        <v>2475</v>
      </c>
      <c r="I350" s="208" t="s">
        <v>3112</v>
      </c>
      <c r="J350" s="205" t="s">
        <v>3113</v>
      </c>
      <c r="K350" s="205"/>
      <c r="L350" s="205"/>
      <c r="M350" s="205">
        <v>5</v>
      </c>
      <c r="N350" s="205">
        <v>1</v>
      </c>
      <c r="O350" s="205" t="b">
        <v>0</v>
      </c>
      <c r="P350" s="205" t="b">
        <v>0</v>
      </c>
      <c r="Q350" s="205" t="b">
        <v>0</v>
      </c>
      <c r="R350" s="205" t="s">
        <v>3114</v>
      </c>
      <c r="S350" s="205" t="b">
        <v>1</v>
      </c>
      <c r="T350" s="584" t="s">
        <v>2294</v>
      </c>
      <c r="U350" s="579">
        <f>VLOOKUP(B350,示例!$P:$Q,2,0)</f>
        <v>1013</v>
      </c>
    </row>
    <row r="351" spans="1:21" x14ac:dyDescent="0.25">
      <c r="A351" s="573" t="s">
        <v>213</v>
      </c>
      <c r="B351" s="573" t="s">
        <v>1571</v>
      </c>
      <c r="C351" s="65" t="s">
        <v>2377</v>
      </c>
      <c r="D351" s="65" t="s">
        <v>2401</v>
      </c>
      <c r="E351" s="573">
        <v>3010209</v>
      </c>
      <c r="F351" s="65">
        <v>30102090</v>
      </c>
      <c r="G351" s="573">
        <v>1</v>
      </c>
      <c r="H351" s="573" t="s">
        <v>2345</v>
      </c>
      <c r="I351" s="65" t="s">
        <v>3115</v>
      </c>
      <c r="J351" s="573" t="s">
        <v>3089</v>
      </c>
      <c r="K351" s="573"/>
      <c r="L351" s="573"/>
      <c r="M351" s="573">
        <v>-1</v>
      </c>
      <c r="N351" s="573">
        <v>1</v>
      </c>
      <c r="O351" s="573" t="b">
        <v>0</v>
      </c>
      <c r="P351" s="573" t="b">
        <v>0</v>
      </c>
      <c r="Q351" s="573" t="b">
        <v>0</v>
      </c>
      <c r="R351" s="573" t="str">
        <f>IF(J351="进入战斗后,武力属性增加2点","武力,2","")&amp;IF(J351="进入战斗后,内息属性增加2点","内息,2","")&amp;IF(J351="进入战斗后,身法属性增加2点","身法,2","")&amp;IF(J351="进入战斗后,筋骨属性增加2点","筋骨,2","")</f>
        <v/>
      </c>
      <c r="S351" s="573" t="b">
        <v>1</v>
      </c>
      <c r="T351" s="584" t="s">
        <v>2294</v>
      </c>
      <c r="U351" s="579" t="str">
        <f>VLOOKUP(B351,示例!$P:$Q,2,0)</f>
        <v>WuJi</v>
      </c>
    </row>
    <row r="352" spans="1:21" x14ac:dyDescent="0.25">
      <c r="A352" s="561" t="s">
        <v>213</v>
      </c>
      <c r="B352" s="561" t="s">
        <v>3019</v>
      </c>
      <c r="C352" s="589" t="s">
        <v>1459</v>
      </c>
      <c r="D352" s="589">
        <v>0</v>
      </c>
      <c r="E352" s="589">
        <v>3010210</v>
      </c>
      <c r="F352" s="205">
        <v>30102100</v>
      </c>
      <c r="G352" s="205">
        <v>1</v>
      </c>
      <c r="H352" s="205" t="s">
        <v>3020</v>
      </c>
      <c r="I352" s="205" t="s">
        <v>3116</v>
      </c>
      <c r="J352" s="205" t="s">
        <v>3091</v>
      </c>
      <c r="K352" s="205"/>
      <c r="L352" s="205"/>
      <c r="M352" s="205">
        <v>-1</v>
      </c>
      <c r="N352" s="205">
        <v>1</v>
      </c>
      <c r="O352" s="205" t="b">
        <v>0</v>
      </c>
      <c r="P352" s="205" t="b">
        <v>0</v>
      </c>
      <c r="Q352" s="205" t="b">
        <v>0</v>
      </c>
      <c r="R352" s="205" t="s">
        <v>3092</v>
      </c>
      <c r="S352" s="205" t="b">
        <v>1</v>
      </c>
      <c r="T352" s="584" t="s">
        <v>2294</v>
      </c>
      <c r="U352" s="579">
        <f>VLOOKUP(B352,示例!$P:$Q,2,0)</f>
        <v>1062</v>
      </c>
    </row>
    <row r="353" spans="1:21" ht="13.8" customHeight="1" x14ac:dyDescent="0.25">
      <c r="A353" s="561" t="s">
        <v>213</v>
      </c>
      <c r="B353" s="561" t="s">
        <v>1150</v>
      </c>
      <c r="C353" s="589" t="s">
        <v>213</v>
      </c>
      <c r="D353" s="589">
        <v>0</v>
      </c>
      <c r="E353" s="589">
        <v>3010211</v>
      </c>
      <c r="F353" s="205">
        <v>30102110</v>
      </c>
      <c r="G353" s="205">
        <v>6</v>
      </c>
      <c r="H353" s="205" t="s">
        <v>2437</v>
      </c>
      <c r="I353" s="205" t="s">
        <v>3117</v>
      </c>
      <c r="J353" s="205" t="s">
        <v>3095</v>
      </c>
      <c r="K353" s="205"/>
      <c r="L353" s="205"/>
      <c r="M353" s="205">
        <v>-1</v>
      </c>
      <c r="N353" s="205">
        <v>1</v>
      </c>
      <c r="O353" s="205" t="b">
        <v>0</v>
      </c>
      <c r="P353" s="205" t="b">
        <v>0</v>
      </c>
      <c r="Q353" s="205" t="b">
        <v>0</v>
      </c>
      <c r="R353" s="205" t="s">
        <v>3096</v>
      </c>
      <c r="S353" s="205" t="b">
        <v>0</v>
      </c>
      <c r="T353" s="584" t="s">
        <v>2294</v>
      </c>
      <c r="U353" s="579">
        <f>VLOOKUP(B353,示例!$P:$Q,2,0)</f>
        <v>1009</v>
      </c>
    </row>
    <row r="354" spans="1:21" x14ac:dyDescent="0.25">
      <c r="A354" s="561" t="s">
        <v>232</v>
      </c>
      <c r="B354" s="561" t="s">
        <v>232</v>
      </c>
      <c r="C354" s="587" t="s">
        <v>232</v>
      </c>
      <c r="D354" s="587" t="s">
        <v>2401</v>
      </c>
      <c r="E354" s="587">
        <v>3010401</v>
      </c>
      <c r="F354" s="69">
        <v>30104010</v>
      </c>
      <c r="G354" s="69">
        <v>1</v>
      </c>
      <c r="H354" s="69" t="s">
        <v>3118</v>
      </c>
      <c r="I354" s="620" t="s">
        <v>3119</v>
      </c>
      <c r="J354" s="69" t="s">
        <v>3120</v>
      </c>
      <c r="K354" s="69"/>
      <c r="L354" s="69"/>
      <c r="M354" s="69">
        <v>10</v>
      </c>
      <c r="N354" s="69">
        <v>1</v>
      </c>
      <c r="O354" s="69" t="b">
        <v>0</v>
      </c>
      <c r="P354" s="69" t="b">
        <v>0</v>
      </c>
      <c r="Q354" s="69" t="b">
        <v>0</v>
      </c>
      <c r="R354" s="69" t="s">
        <v>3121</v>
      </c>
      <c r="S354" s="69" t="b">
        <v>1</v>
      </c>
      <c r="T354" s="584" t="s">
        <v>2294</v>
      </c>
      <c r="U354" s="579">
        <f>VLOOKUP(B354,示例!$P:$Q,2,0)</f>
        <v>1065</v>
      </c>
    </row>
    <row r="355" spans="1:21" x14ac:dyDescent="0.25">
      <c r="A355" s="561" t="s">
        <v>232</v>
      </c>
      <c r="B355" s="561" t="s">
        <v>2533</v>
      </c>
      <c r="C355" s="587" t="s">
        <v>232</v>
      </c>
      <c r="D355" s="587" t="s">
        <v>2401</v>
      </c>
      <c r="E355" s="587">
        <v>3010402</v>
      </c>
      <c r="F355" s="69">
        <v>30104020</v>
      </c>
      <c r="G355" s="69">
        <v>1</v>
      </c>
      <c r="H355" s="69" t="s">
        <v>2534</v>
      </c>
      <c r="I355" s="69" t="s">
        <v>3122</v>
      </c>
      <c r="J355" s="69" t="s">
        <v>3123</v>
      </c>
      <c r="K355" s="69"/>
      <c r="L355" s="69"/>
      <c r="M355" s="69">
        <v>-1</v>
      </c>
      <c r="N355" s="69">
        <v>1</v>
      </c>
      <c r="O355" s="69" t="b">
        <v>0</v>
      </c>
      <c r="P355" s="69" t="b">
        <v>0</v>
      </c>
      <c r="Q355" s="69" t="b">
        <v>0</v>
      </c>
      <c r="R355" s="69" t="s">
        <v>1389</v>
      </c>
      <c r="S355" s="69" t="b">
        <v>0</v>
      </c>
      <c r="T355" s="584" t="s">
        <v>2294</v>
      </c>
      <c r="U355" s="579">
        <f>VLOOKUP(B355,示例!$P:$Q,2,0)</f>
        <v>1066</v>
      </c>
    </row>
    <row r="356" spans="1:21" x14ac:dyDescent="0.25">
      <c r="A356" s="561" t="s">
        <v>232</v>
      </c>
      <c r="B356" s="561" t="s">
        <v>2474</v>
      </c>
      <c r="C356" s="587" t="s">
        <v>232</v>
      </c>
      <c r="D356" s="587" t="s">
        <v>2401</v>
      </c>
      <c r="E356" s="587">
        <v>3010403</v>
      </c>
      <c r="F356" s="69">
        <v>30104030</v>
      </c>
      <c r="G356" s="69">
        <v>1</v>
      </c>
      <c r="H356" s="69" t="s">
        <v>2475</v>
      </c>
      <c r="I356" s="69" t="s">
        <v>3124</v>
      </c>
      <c r="J356" s="69" t="s">
        <v>3125</v>
      </c>
      <c r="K356" s="69"/>
      <c r="L356" s="69"/>
      <c r="M356" s="69">
        <v>-1</v>
      </c>
      <c r="N356" s="69">
        <v>1</v>
      </c>
      <c r="O356" s="69" t="b">
        <v>0</v>
      </c>
      <c r="P356" s="69" t="b">
        <v>0</v>
      </c>
      <c r="Q356" s="69" t="b">
        <v>0</v>
      </c>
      <c r="R356" s="69" t="s">
        <v>1390</v>
      </c>
      <c r="S356" s="69" t="b">
        <v>1</v>
      </c>
      <c r="T356" s="584" t="s">
        <v>2294</v>
      </c>
      <c r="U356" s="579">
        <f>VLOOKUP(B356,示例!$P:$Q,2,0)</f>
        <v>1013</v>
      </c>
    </row>
    <row r="357" spans="1:21" x14ac:dyDescent="0.25">
      <c r="A357" s="561" t="s">
        <v>232</v>
      </c>
      <c r="B357" s="561" t="s">
        <v>232</v>
      </c>
      <c r="C357" s="587" t="s">
        <v>232</v>
      </c>
      <c r="D357" s="587" t="s">
        <v>2401</v>
      </c>
      <c r="E357" s="587">
        <v>3010404</v>
      </c>
      <c r="F357" s="69">
        <v>30104040</v>
      </c>
      <c r="G357" s="69">
        <v>1</v>
      </c>
      <c r="H357" s="69" t="s">
        <v>3118</v>
      </c>
      <c r="I357" s="69" t="s">
        <v>3126</v>
      </c>
      <c r="J357" s="69" t="s">
        <v>3127</v>
      </c>
      <c r="K357" s="69"/>
      <c r="L357" s="69"/>
      <c r="M357" s="69">
        <v>10</v>
      </c>
      <c r="N357" s="69">
        <v>1</v>
      </c>
      <c r="O357" s="69" t="b">
        <v>0</v>
      </c>
      <c r="P357" s="69" t="b">
        <v>0</v>
      </c>
      <c r="Q357" s="69" t="b">
        <v>0</v>
      </c>
      <c r="R357" s="69" t="s">
        <v>3128</v>
      </c>
      <c r="S357" s="69" t="b">
        <v>1</v>
      </c>
      <c r="T357" s="584" t="s">
        <v>2294</v>
      </c>
      <c r="U357" s="579">
        <f>VLOOKUP(B357,示例!$P:$Q,2,0)</f>
        <v>1065</v>
      </c>
    </row>
    <row r="358" spans="1:21" x14ac:dyDescent="0.25">
      <c r="A358" s="561" t="s">
        <v>232</v>
      </c>
      <c r="C358" s="587" t="s">
        <v>232</v>
      </c>
      <c r="D358" s="587" t="s">
        <v>2401</v>
      </c>
      <c r="E358" s="587">
        <v>3010404</v>
      </c>
      <c r="F358" s="69">
        <v>30104041</v>
      </c>
      <c r="G358" s="69">
        <v>2</v>
      </c>
      <c r="H358" s="69"/>
      <c r="I358" s="69" t="s">
        <v>3126</v>
      </c>
      <c r="J358" s="69" t="s">
        <v>3129</v>
      </c>
      <c r="K358" s="69"/>
      <c r="L358" s="69"/>
      <c r="M358" s="69">
        <v>-1</v>
      </c>
      <c r="N358" s="69">
        <v>1</v>
      </c>
      <c r="O358" s="69" t="b">
        <v>0</v>
      </c>
      <c r="P358" s="69" t="b">
        <v>0</v>
      </c>
      <c r="Q358" s="69" t="b">
        <v>0</v>
      </c>
      <c r="R358" s="69" t="s">
        <v>3130</v>
      </c>
      <c r="S358" s="69" t="b">
        <v>0</v>
      </c>
      <c r="T358" s="584" t="s">
        <v>2294</v>
      </c>
      <c r="U358" s="579" t="e">
        <f>VLOOKUP(B358,示例!$P:$Q,2,0)</f>
        <v>#N/A</v>
      </c>
    </row>
    <row r="359" spans="1:21" x14ac:dyDescent="0.25">
      <c r="A359" s="561" t="s">
        <v>232</v>
      </c>
      <c r="C359" s="561" t="s">
        <v>1210</v>
      </c>
      <c r="D359" s="561" t="s">
        <v>2401</v>
      </c>
      <c r="E359" s="587">
        <v>3010404</v>
      </c>
      <c r="F359" s="69">
        <v>30104042</v>
      </c>
      <c r="G359" s="69">
        <v>6</v>
      </c>
      <c r="H359" s="69"/>
      <c r="I359" s="69" t="s">
        <v>3126</v>
      </c>
      <c r="J359" s="69" t="s">
        <v>3131</v>
      </c>
      <c r="K359" s="69"/>
      <c r="L359" s="69"/>
      <c r="M359" s="69">
        <v>-1</v>
      </c>
      <c r="N359" s="69">
        <v>1</v>
      </c>
      <c r="O359" s="69" t="b">
        <v>0</v>
      </c>
      <c r="P359" s="69" t="b">
        <v>0</v>
      </c>
      <c r="Q359" s="69" t="b">
        <v>0</v>
      </c>
      <c r="R359" s="69" t="s">
        <v>3132</v>
      </c>
      <c r="S359" s="69" t="b">
        <v>1</v>
      </c>
      <c r="T359" s="584" t="s">
        <v>2294</v>
      </c>
      <c r="U359" s="579" t="e">
        <f>VLOOKUP(B359,示例!$P:$Q,2,0)</f>
        <v>#N/A</v>
      </c>
    </row>
    <row r="360" spans="1:21" x14ac:dyDescent="0.25">
      <c r="A360" s="561" t="s">
        <v>232</v>
      </c>
      <c r="B360" s="561" t="s">
        <v>2361</v>
      </c>
      <c r="C360" s="587" t="s">
        <v>232</v>
      </c>
      <c r="D360" s="587" t="s">
        <v>2401</v>
      </c>
      <c r="E360" s="587">
        <v>3010405</v>
      </c>
      <c r="F360" s="69">
        <v>30104050</v>
      </c>
      <c r="G360" s="69">
        <v>1</v>
      </c>
      <c r="H360" s="69" t="s">
        <v>2411</v>
      </c>
      <c r="I360" s="69" t="s">
        <v>3133</v>
      </c>
      <c r="J360" s="69" t="s">
        <v>3134</v>
      </c>
      <c r="K360" s="69"/>
      <c r="L360" s="69"/>
      <c r="M360" s="69">
        <v>-1</v>
      </c>
      <c r="N360" s="69">
        <v>1</v>
      </c>
      <c r="O360" s="69" t="b">
        <v>0</v>
      </c>
      <c r="P360" s="69" t="b">
        <v>0</v>
      </c>
      <c r="Q360" s="69" t="b">
        <v>0</v>
      </c>
      <c r="R360" s="69" t="s">
        <v>1392</v>
      </c>
      <c r="S360" s="69" t="b">
        <v>1</v>
      </c>
      <c r="T360" s="584" t="s">
        <v>2294</v>
      </c>
      <c r="U360" s="579">
        <f>VLOOKUP(B360,示例!$P:$Q,2,0)</f>
        <v>1063</v>
      </c>
    </row>
    <row r="361" spans="1:21" s="556" customFormat="1" x14ac:dyDescent="0.25">
      <c r="A361" s="561" t="s">
        <v>232</v>
      </c>
      <c r="B361" s="561" t="s">
        <v>232</v>
      </c>
      <c r="C361" s="587" t="s">
        <v>232</v>
      </c>
      <c r="D361" s="587" t="s">
        <v>2401</v>
      </c>
      <c r="E361" s="587">
        <v>3010407</v>
      </c>
      <c r="F361" s="69">
        <v>30104070</v>
      </c>
      <c r="G361" s="69">
        <v>1</v>
      </c>
      <c r="H361" s="69" t="s">
        <v>3118</v>
      </c>
      <c r="I361" s="69" t="s">
        <v>3135</v>
      </c>
      <c r="J361" s="69" t="s">
        <v>3127</v>
      </c>
      <c r="K361" s="69"/>
      <c r="L361" s="69"/>
      <c r="M361" s="69">
        <v>10</v>
      </c>
      <c r="N361" s="69">
        <v>1</v>
      </c>
      <c r="O361" s="69" t="b">
        <v>0</v>
      </c>
      <c r="P361" s="69" t="b">
        <v>0</v>
      </c>
      <c r="Q361" s="69" t="b">
        <v>0</v>
      </c>
      <c r="R361" s="69" t="s">
        <v>3128</v>
      </c>
      <c r="S361" s="69" t="b">
        <v>1</v>
      </c>
      <c r="T361" s="584" t="s">
        <v>2294</v>
      </c>
      <c r="U361" s="579">
        <f>VLOOKUP(B361,示例!$P:$Q,2,0)</f>
        <v>1065</v>
      </c>
    </row>
    <row r="362" spans="1:21" s="556" customFormat="1" x14ac:dyDescent="0.25">
      <c r="A362" s="561" t="s">
        <v>232</v>
      </c>
      <c r="B362" s="561"/>
      <c r="C362" s="587" t="s">
        <v>232</v>
      </c>
      <c r="D362" s="587" t="s">
        <v>2401</v>
      </c>
      <c r="E362" s="587">
        <v>3010407</v>
      </c>
      <c r="F362" s="69">
        <v>30104071</v>
      </c>
      <c r="G362" s="69">
        <v>2</v>
      </c>
      <c r="H362" s="69"/>
      <c r="I362" s="69" t="s">
        <v>3135</v>
      </c>
      <c r="J362" s="69" t="s">
        <v>3129</v>
      </c>
      <c r="K362" s="69"/>
      <c r="L362" s="69"/>
      <c r="M362" s="69">
        <v>-1</v>
      </c>
      <c r="N362" s="69">
        <v>1</v>
      </c>
      <c r="O362" s="69" t="b">
        <v>0</v>
      </c>
      <c r="P362" s="69" t="b">
        <v>0</v>
      </c>
      <c r="Q362" s="69" t="b">
        <v>0</v>
      </c>
      <c r="R362" s="69" t="s">
        <v>3136</v>
      </c>
      <c r="S362" s="69" t="b">
        <v>0</v>
      </c>
      <c r="T362" s="584" t="s">
        <v>2294</v>
      </c>
      <c r="U362" s="579" t="e">
        <f>VLOOKUP(B362,示例!$P:$Q,2,0)</f>
        <v>#N/A</v>
      </c>
    </row>
    <row r="363" spans="1:21" x14ac:dyDescent="0.25">
      <c r="A363" s="588" t="s">
        <v>232</v>
      </c>
      <c r="B363" s="588"/>
      <c r="C363" s="588" t="s">
        <v>1210</v>
      </c>
      <c r="D363" s="588" t="s">
        <v>2401</v>
      </c>
      <c r="E363" s="554">
        <v>3010407</v>
      </c>
      <c r="F363" s="69">
        <v>30104072</v>
      </c>
      <c r="G363" s="69">
        <v>6</v>
      </c>
      <c r="H363" s="69"/>
      <c r="I363" s="69" t="s">
        <v>3135</v>
      </c>
      <c r="J363" s="69" t="s">
        <v>3137</v>
      </c>
      <c r="K363" s="69"/>
      <c r="L363" s="69"/>
      <c r="M363" s="69">
        <v>-1</v>
      </c>
      <c r="N363" s="69">
        <v>1</v>
      </c>
      <c r="O363" s="69" t="b">
        <v>0</v>
      </c>
      <c r="P363" s="69" t="b">
        <v>0</v>
      </c>
      <c r="Q363" s="69" t="b">
        <v>0</v>
      </c>
      <c r="R363" s="69" t="s">
        <v>3132</v>
      </c>
      <c r="S363" s="69" t="b">
        <v>1</v>
      </c>
      <c r="T363" s="584" t="s">
        <v>2294</v>
      </c>
      <c r="U363" s="579" t="e">
        <f>VLOOKUP(B363,示例!$P:$Q,2,0)</f>
        <v>#N/A</v>
      </c>
    </row>
    <row r="364" spans="1:21" s="556" customFormat="1" x14ac:dyDescent="0.25">
      <c r="A364" s="561" t="s">
        <v>232</v>
      </c>
      <c r="B364" s="561" t="s">
        <v>2474</v>
      </c>
      <c r="C364" s="587" t="s">
        <v>232</v>
      </c>
      <c r="D364" s="587" t="s">
        <v>2401</v>
      </c>
      <c r="E364" s="587">
        <v>3010408</v>
      </c>
      <c r="F364" s="69">
        <v>30104080</v>
      </c>
      <c r="G364" s="69">
        <v>1</v>
      </c>
      <c r="H364" s="69" t="s">
        <v>2475</v>
      </c>
      <c r="I364" s="168" t="s">
        <v>3138</v>
      </c>
      <c r="J364" s="620" t="s">
        <v>3139</v>
      </c>
      <c r="K364" s="69"/>
      <c r="L364" s="69"/>
      <c r="M364" s="69">
        <v>2</v>
      </c>
      <c r="N364" s="69">
        <v>1</v>
      </c>
      <c r="O364" s="69" t="b">
        <v>0</v>
      </c>
      <c r="P364" s="69" t="b">
        <v>0</v>
      </c>
      <c r="Q364" s="69" t="b">
        <v>0</v>
      </c>
      <c r="R364" s="69" t="s">
        <v>3140</v>
      </c>
      <c r="S364" s="69" t="b">
        <v>1</v>
      </c>
      <c r="T364" s="584" t="s">
        <v>2294</v>
      </c>
      <c r="U364" s="579">
        <f>VLOOKUP(B364,示例!$P:$Q,2,0)</f>
        <v>1013</v>
      </c>
    </row>
    <row r="365" spans="1:21" x14ac:dyDescent="0.25">
      <c r="A365" s="573" t="s">
        <v>232</v>
      </c>
      <c r="B365" s="573" t="s">
        <v>1571</v>
      </c>
      <c r="C365" s="65" t="s">
        <v>2377</v>
      </c>
      <c r="D365" s="65" t="s">
        <v>2401</v>
      </c>
      <c r="E365" s="573">
        <v>3010409</v>
      </c>
      <c r="F365" s="65">
        <v>30104090</v>
      </c>
      <c r="G365" s="573">
        <v>1</v>
      </c>
      <c r="H365" s="573" t="s">
        <v>2345</v>
      </c>
      <c r="I365" s="65" t="s">
        <v>3141</v>
      </c>
      <c r="J365" s="573" t="s">
        <v>3089</v>
      </c>
      <c r="K365" s="573"/>
      <c r="L365" s="573"/>
      <c r="M365" s="573">
        <v>-1</v>
      </c>
      <c r="N365" s="573">
        <v>1</v>
      </c>
      <c r="O365" s="573" t="b">
        <v>0</v>
      </c>
      <c r="P365" s="573" t="b">
        <v>0</v>
      </c>
      <c r="Q365" s="573" t="b">
        <v>0</v>
      </c>
      <c r="R365" s="573" t="str">
        <f>IF(J365="进入战斗后,武力属性增加2点","武力,2","")&amp;IF(J365="进入战斗后,内息属性增加2点","内息,2","")&amp;IF(J365="进入战斗后,身法属性增加2点","身法,2","")&amp;IF(J365="进入战斗后,筋骨属性增加2点","筋骨,2","")</f>
        <v/>
      </c>
      <c r="S365" s="573" t="b">
        <v>1</v>
      </c>
      <c r="T365" s="584" t="s">
        <v>2294</v>
      </c>
      <c r="U365" s="579" t="str">
        <f>VLOOKUP(B365,示例!$P:$Q,2,0)</f>
        <v>WuJi</v>
      </c>
    </row>
    <row r="366" spans="1:21" x14ac:dyDescent="0.25">
      <c r="A366" s="561" t="s">
        <v>232</v>
      </c>
      <c r="C366" s="561" t="s">
        <v>1210</v>
      </c>
      <c r="D366" s="561">
        <v>0</v>
      </c>
      <c r="E366" s="587">
        <v>3010410</v>
      </c>
      <c r="F366" s="69">
        <v>30104100</v>
      </c>
      <c r="G366" s="69">
        <v>6</v>
      </c>
      <c r="H366" s="69"/>
      <c r="I366" s="69" t="s">
        <v>3142</v>
      </c>
      <c r="J366" s="620" t="s">
        <v>3143</v>
      </c>
      <c r="K366" s="69"/>
      <c r="L366" s="69"/>
      <c r="M366" s="69">
        <v>-1</v>
      </c>
      <c r="N366" s="69">
        <v>1</v>
      </c>
      <c r="O366" s="69" t="b">
        <v>0</v>
      </c>
      <c r="P366" s="69" t="b">
        <v>0</v>
      </c>
      <c r="Q366" s="69" t="b">
        <v>0</v>
      </c>
      <c r="R366" s="69" t="s">
        <v>3132</v>
      </c>
      <c r="S366" s="69" t="b">
        <v>1</v>
      </c>
      <c r="T366" s="584" t="s">
        <v>2294</v>
      </c>
      <c r="U366" s="579" t="e">
        <f>VLOOKUP(B366,示例!$P:$Q,2,0)</f>
        <v>#N/A</v>
      </c>
    </row>
    <row r="367" spans="1:21" x14ac:dyDescent="0.25">
      <c r="A367" s="561" t="s">
        <v>232</v>
      </c>
      <c r="B367" s="561" t="s">
        <v>2474</v>
      </c>
      <c r="C367" s="587" t="s">
        <v>232</v>
      </c>
      <c r="D367" s="587">
        <v>0</v>
      </c>
      <c r="E367" s="587">
        <v>3010411</v>
      </c>
      <c r="F367" s="69">
        <v>30104110</v>
      </c>
      <c r="G367" s="69">
        <v>1</v>
      </c>
      <c r="H367" s="69" t="s">
        <v>2475</v>
      </c>
      <c r="I367" s="69" t="s">
        <v>3144</v>
      </c>
      <c r="J367" s="69" t="s">
        <v>3125</v>
      </c>
      <c r="K367" s="69"/>
      <c r="L367" s="69"/>
      <c r="M367" s="69">
        <v>-1</v>
      </c>
      <c r="N367" s="69">
        <v>1</v>
      </c>
      <c r="O367" s="69" t="b">
        <v>0</v>
      </c>
      <c r="P367" s="69" t="b">
        <v>0</v>
      </c>
      <c r="Q367" s="69" t="b">
        <v>0</v>
      </c>
      <c r="R367" s="620" t="s">
        <v>3145</v>
      </c>
      <c r="S367" s="69" t="b">
        <v>1</v>
      </c>
      <c r="T367" s="584" t="s">
        <v>2294</v>
      </c>
      <c r="U367" s="579">
        <f>VLOOKUP(B367,示例!$P:$Q,2,0)</f>
        <v>1013</v>
      </c>
    </row>
    <row r="368" spans="1:21" x14ac:dyDescent="0.25">
      <c r="A368" s="588" t="s">
        <v>223</v>
      </c>
      <c r="B368" s="588" t="s">
        <v>223</v>
      </c>
      <c r="C368" s="554" t="s">
        <v>223</v>
      </c>
      <c r="D368" s="554" t="s">
        <v>2401</v>
      </c>
      <c r="E368" s="554">
        <v>3010501</v>
      </c>
      <c r="F368" s="616">
        <v>30105010</v>
      </c>
      <c r="G368" s="616">
        <v>1</v>
      </c>
      <c r="H368" s="616" t="s">
        <v>3146</v>
      </c>
      <c r="I368" s="616" t="s">
        <v>3147</v>
      </c>
      <c r="J368" s="616" t="s">
        <v>3148</v>
      </c>
      <c r="K368" s="616"/>
      <c r="L368" s="616"/>
      <c r="M368" s="616">
        <v>-1</v>
      </c>
      <c r="N368" s="616">
        <v>99</v>
      </c>
      <c r="O368" s="616" t="b">
        <v>1</v>
      </c>
      <c r="P368" s="616" t="b">
        <v>0</v>
      </c>
      <c r="Q368" s="616" t="b">
        <v>0</v>
      </c>
      <c r="R368" s="616" t="s">
        <v>3149</v>
      </c>
      <c r="S368" s="616" t="b">
        <v>1</v>
      </c>
      <c r="T368" s="584" t="s">
        <v>2294</v>
      </c>
      <c r="U368" s="579">
        <f>VLOOKUP(B368,示例!$P:$Q,2,0)</f>
        <v>1067</v>
      </c>
    </row>
    <row r="369" spans="1:21" s="556" customFormat="1" x14ac:dyDescent="0.25">
      <c r="A369" s="588" t="s">
        <v>223</v>
      </c>
      <c r="B369" s="588"/>
      <c r="C369" s="554" t="s">
        <v>223</v>
      </c>
      <c r="D369" s="554" t="s">
        <v>2401</v>
      </c>
      <c r="E369" s="554">
        <v>3010501</v>
      </c>
      <c r="F369" s="616">
        <v>30105011</v>
      </c>
      <c r="G369" s="616">
        <v>5</v>
      </c>
      <c r="H369" s="616"/>
      <c r="I369" s="616" t="s">
        <v>3147</v>
      </c>
      <c r="J369" s="616" t="s">
        <v>3150</v>
      </c>
      <c r="K369" s="616"/>
      <c r="L369" s="616"/>
      <c r="M369" s="616">
        <v>-1</v>
      </c>
      <c r="N369" s="616">
        <v>99</v>
      </c>
      <c r="O369" s="616" t="b">
        <v>1</v>
      </c>
      <c r="P369" s="616" t="b">
        <v>0</v>
      </c>
      <c r="Q369" s="616" t="b">
        <v>0</v>
      </c>
      <c r="R369" s="616" t="s">
        <v>3151</v>
      </c>
      <c r="S369" s="616" t="b">
        <v>1</v>
      </c>
      <c r="T369" s="584" t="s">
        <v>2294</v>
      </c>
      <c r="U369" s="579" t="e">
        <f>VLOOKUP(B369,示例!$P:$Q,2,0)</f>
        <v>#N/A</v>
      </c>
    </row>
    <row r="370" spans="1:21" ht="13.8" customHeight="1" x14ac:dyDescent="0.25">
      <c r="A370" s="588" t="s">
        <v>223</v>
      </c>
      <c r="B370" s="588" t="s">
        <v>2361</v>
      </c>
      <c r="C370" s="554" t="s">
        <v>232</v>
      </c>
      <c r="D370" s="554" t="s">
        <v>2401</v>
      </c>
      <c r="E370" s="554">
        <v>3010502</v>
      </c>
      <c r="F370" s="617">
        <v>30105020</v>
      </c>
      <c r="G370" s="617">
        <v>1</v>
      </c>
      <c r="H370" s="617" t="s">
        <v>2411</v>
      </c>
      <c r="I370" s="617" t="s">
        <v>3152</v>
      </c>
      <c r="J370" s="617" t="s">
        <v>3077</v>
      </c>
      <c r="K370" s="617"/>
      <c r="L370" s="617"/>
      <c r="M370" s="617">
        <v>-1</v>
      </c>
      <c r="N370" s="617">
        <v>1</v>
      </c>
      <c r="O370" s="617" t="b">
        <v>0</v>
      </c>
      <c r="P370" s="617" t="b">
        <v>0</v>
      </c>
      <c r="Q370" s="617" t="b">
        <v>0</v>
      </c>
      <c r="R370" s="617" t="s">
        <v>3048</v>
      </c>
      <c r="S370" s="617" t="b">
        <v>1</v>
      </c>
      <c r="T370" s="584" t="s">
        <v>2294</v>
      </c>
      <c r="U370" s="579">
        <f>VLOOKUP(B370,示例!$P:$Q,2,0)</f>
        <v>1063</v>
      </c>
    </row>
    <row r="371" spans="1:21" s="556" customFormat="1" x14ac:dyDescent="0.25">
      <c r="A371" s="588" t="s">
        <v>223</v>
      </c>
      <c r="B371" s="588" t="s">
        <v>2474</v>
      </c>
      <c r="C371" s="554" t="s">
        <v>232</v>
      </c>
      <c r="D371" s="554" t="s">
        <v>2401</v>
      </c>
      <c r="E371" s="554">
        <v>3010503</v>
      </c>
      <c r="F371" s="617">
        <v>30105030</v>
      </c>
      <c r="G371" s="617">
        <v>1</v>
      </c>
      <c r="H371" s="617" t="s">
        <v>2475</v>
      </c>
      <c r="I371" s="617" t="s">
        <v>3153</v>
      </c>
      <c r="J371" s="617" t="s">
        <v>3154</v>
      </c>
      <c r="K371" s="617"/>
      <c r="L371" s="617"/>
      <c r="M371" s="617">
        <v>-1</v>
      </c>
      <c r="N371" s="617">
        <v>1</v>
      </c>
      <c r="O371" s="617" t="b">
        <v>0</v>
      </c>
      <c r="P371" s="617" t="b">
        <v>0</v>
      </c>
      <c r="Q371" s="617" t="b">
        <v>0</v>
      </c>
      <c r="R371" s="621" t="s">
        <v>2352</v>
      </c>
      <c r="S371" s="617" t="b">
        <v>1</v>
      </c>
      <c r="T371" s="584" t="s">
        <v>2294</v>
      </c>
      <c r="U371" s="579">
        <f>VLOOKUP(B371,示例!$P:$Q,2,0)</f>
        <v>1013</v>
      </c>
    </row>
    <row r="372" spans="1:21" x14ac:dyDescent="0.25">
      <c r="A372" s="588" t="s">
        <v>223</v>
      </c>
      <c r="B372" s="588" t="s">
        <v>223</v>
      </c>
      <c r="C372" s="554" t="s">
        <v>223</v>
      </c>
      <c r="D372" s="554" t="s">
        <v>2401</v>
      </c>
      <c r="E372" s="554">
        <v>3010504</v>
      </c>
      <c r="F372" s="616">
        <v>30105040</v>
      </c>
      <c r="G372" s="616">
        <v>5</v>
      </c>
      <c r="H372" s="616" t="s">
        <v>3146</v>
      </c>
      <c r="I372" s="616" t="s">
        <v>3155</v>
      </c>
      <c r="J372" s="616" t="s">
        <v>3156</v>
      </c>
      <c r="K372" s="616"/>
      <c r="L372" s="616"/>
      <c r="M372" s="616">
        <v>-1</v>
      </c>
      <c r="N372" s="616">
        <v>1</v>
      </c>
      <c r="O372" s="616" t="b">
        <v>1</v>
      </c>
      <c r="P372" s="616" t="b">
        <v>0</v>
      </c>
      <c r="Q372" s="616" t="b">
        <v>0</v>
      </c>
      <c r="R372" s="616" t="s">
        <v>3157</v>
      </c>
      <c r="S372" s="616" t="b">
        <v>0</v>
      </c>
      <c r="T372" s="584" t="s">
        <v>2294</v>
      </c>
      <c r="U372" s="579">
        <f>VLOOKUP(B372,示例!$P:$Q,2,0)</f>
        <v>1067</v>
      </c>
    </row>
    <row r="373" spans="1:21" x14ac:dyDescent="0.25">
      <c r="A373" s="588" t="s">
        <v>223</v>
      </c>
      <c r="B373" s="588" t="s">
        <v>2817</v>
      </c>
      <c r="C373" s="554" t="s">
        <v>1459</v>
      </c>
      <c r="D373" s="554" t="s">
        <v>2401</v>
      </c>
      <c r="E373" s="554">
        <v>3010505</v>
      </c>
      <c r="F373" s="618">
        <v>30105050</v>
      </c>
      <c r="G373" s="618">
        <v>1</v>
      </c>
      <c r="H373" s="617" t="s">
        <v>2818</v>
      </c>
      <c r="I373" s="617" t="s">
        <v>3158</v>
      </c>
      <c r="J373" s="618" t="s">
        <v>3091</v>
      </c>
      <c r="K373" s="618"/>
      <c r="L373" s="618"/>
      <c r="M373" s="618">
        <v>-1</v>
      </c>
      <c r="N373" s="618">
        <v>1</v>
      </c>
      <c r="O373" s="618" t="b">
        <v>0</v>
      </c>
      <c r="P373" s="618" t="b">
        <v>0</v>
      </c>
      <c r="Q373" s="618" t="b">
        <v>0</v>
      </c>
      <c r="R373" s="618" t="s">
        <v>3092</v>
      </c>
      <c r="S373" s="618" t="b">
        <v>1</v>
      </c>
      <c r="T373" s="584" t="s">
        <v>2294</v>
      </c>
      <c r="U373" s="579">
        <f>VLOOKUP(B373,示例!$P:$Q,2,0)</f>
        <v>1047</v>
      </c>
    </row>
    <row r="374" spans="1:21" x14ac:dyDescent="0.25">
      <c r="A374" s="588" t="s">
        <v>223</v>
      </c>
      <c r="B374" s="588" t="s">
        <v>2817</v>
      </c>
      <c r="C374" s="554" t="s">
        <v>1459</v>
      </c>
      <c r="D374" s="554" t="s">
        <v>2401</v>
      </c>
      <c r="E374" s="554">
        <v>3010506</v>
      </c>
      <c r="F374" s="618">
        <v>30105060</v>
      </c>
      <c r="G374" s="618">
        <v>1</v>
      </c>
      <c r="H374" s="617" t="s">
        <v>2818</v>
      </c>
      <c r="I374" s="245" t="s">
        <v>3159</v>
      </c>
      <c r="J374" s="618" t="s">
        <v>3160</v>
      </c>
      <c r="K374" s="618"/>
      <c r="L374" s="618"/>
      <c r="M374" s="618">
        <v>-1</v>
      </c>
      <c r="N374" s="618">
        <v>1</v>
      </c>
      <c r="O374" s="618" t="b">
        <v>0</v>
      </c>
      <c r="P374" s="618" t="b">
        <v>0</v>
      </c>
      <c r="Q374" s="618" t="b">
        <v>0</v>
      </c>
      <c r="R374" s="618" t="s">
        <v>2676</v>
      </c>
      <c r="S374" s="618" t="b">
        <v>1</v>
      </c>
      <c r="T374" s="584" t="s">
        <v>2294</v>
      </c>
      <c r="U374" s="579">
        <f>VLOOKUP(B374,示例!$P:$Q,2,0)</f>
        <v>1047</v>
      </c>
    </row>
    <row r="375" spans="1:21" x14ac:dyDescent="0.25">
      <c r="A375" s="588" t="s">
        <v>223</v>
      </c>
      <c r="B375" s="588" t="s">
        <v>223</v>
      </c>
      <c r="C375" s="554" t="s">
        <v>223</v>
      </c>
      <c r="D375" s="554" t="s">
        <v>2401</v>
      </c>
      <c r="E375" s="554">
        <v>3010507</v>
      </c>
      <c r="F375" s="616">
        <v>30105070</v>
      </c>
      <c r="G375" s="616">
        <v>5</v>
      </c>
      <c r="H375" s="616" t="s">
        <v>3146</v>
      </c>
      <c r="I375" s="616" t="s">
        <v>3161</v>
      </c>
      <c r="J375" s="616" t="s">
        <v>3156</v>
      </c>
      <c r="K375" s="616"/>
      <c r="L375" s="616"/>
      <c r="M375" s="616">
        <v>-1</v>
      </c>
      <c r="N375" s="616">
        <v>1</v>
      </c>
      <c r="O375" s="616" t="b">
        <v>1</v>
      </c>
      <c r="P375" s="616" t="b">
        <v>0</v>
      </c>
      <c r="Q375" s="616" t="b">
        <v>0</v>
      </c>
      <c r="R375" s="616" t="s">
        <v>3157</v>
      </c>
      <c r="S375" s="616" t="b">
        <v>0</v>
      </c>
      <c r="T375" s="584" t="s">
        <v>2294</v>
      </c>
      <c r="U375" s="579">
        <f>VLOOKUP(B375,示例!$P:$Q,2,0)</f>
        <v>1067</v>
      </c>
    </row>
    <row r="376" spans="1:21" x14ac:dyDescent="0.25">
      <c r="A376" s="588" t="s">
        <v>223</v>
      </c>
      <c r="B376" s="588" t="s">
        <v>2817</v>
      </c>
      <c r="C376" s="554" t="s">
        <v>1459</v>
      </c>
      <c r="D376" s="554" t="s">
        <v>2401</v>
      </c>
      <c r="E376" s="554">
        <v>3010508</v>
      </c>
      <c r="F376" s="618">
        <v>30105080</v>
      </c>
      <c r="G376" s="618">
        <v>1</v>
      </c>
      <c r="H376" s="617" t="s">
        <v>2818</v>
      </c>
      <c r="I376" s="245" t="s">
        <v>3162</v>
      </c>
      <c r="J376" s="618" t="s">
        <v>3163</v>
      </c>
      <c r="K376" s="618"/>
      <c r="L376" s="618"/>
      <c r="M376" s="618">
        <v>-1</v>
      </c>
      <c r="N376" s="618">
        <v>10</v>
      </c>
      <c r="O376" s="618" t="b">
        <v>0</v>
      </c>
      <c r="P376" s="618" t="b">
        <v>0</v>
      </c>
      <c r="Q376" s="618" t="b">
        <v>0</v>
      </c>
      <c r="R376" s="618"/>
      <c r="S376" s="618" t="b">
        <v>1</v>
      </c>
      <c r="T376" s="584" t="s">
        <v>2294</v>
      </c>
      <c r="U376" s="579">
        <f>VLOOKUP(B376,示例!$P:$Q,2,0)</f>
        <v>1047</v>
      </c>
    </row>
    <row r="377" spans="1:21" x14ac:dyDescent="0.25">
      <c r="A377" s="573" t="s">
        <v>223</v>
      </c>
      <c r="B377" s="573" t="s">
        <v>1571</v>
      </c>
      <c r="C377" s="65" t="s">
        <v>2377</v>
      </c>
      <c r="D377" s="65" t="s">
        <v>2401</v>
      </c>
      <c r="E377" s="573">
        <v>3010509</v>
      </c>
      <c r="F377" s="65">
        <v>30105090</v>
      </c>
      <c r="G377" s="573">
        <v>1</v>
      </c>
      <c r="H377" s="573" t="s">
        <v>2345</v>
      </c>
      <c r="I377" s="65" t="s">
        <v>3164</v>
      </c>
      <c r="J377" s="573" t="s">
        <v>3089</v>
      </c>
      <c r="K377" s="573"/>
      <c r="L377" s="573"/>
      <c r="M377" s="573">
        <v>-1</v>
      </c>
      <c r="N377" s="573">
        <v>1</v>
      </c>
      <c r="O377" s="573" t="b">
        <v>0</v>
      </c>
      <c r="P377" s="573" t="b">
        <v>0</v>
      </c>
      <c r="Q377" s="573" t="b">
        <v>0</v>
      </c>
      <c r="R377" s="573" t="str">
        <f>IF(J377="进入战斗后,武力属性增加2点","武力,2","")&amp;IF(J377="进入战斗后,内息属性增加2点","内息,2","")&amp;IF(J377="进入战斗后,身法属性增加2点","身法,2","")&amp;IF(J377="进入战斗后,筋骨属性增加2点","筋骨,2","")</f>
        <v/>
      </c>
      <c r="S377" s="573" t="b">
        <v>1</v>
      </c>
      <c r="T377" s="584" t="s">
        <v>2294</v>
      </c>
      <c r="U377" s="579" t="str">
        <f>VLOOKUP(B377,示例!$P:$Q,2,0)</f>
        <v>WuJi</v>
      </c>
    </row>
    <row r="378" spans="1:21" x14ac:dyDescent="0.25">
      <c r="A378" s="588" t="s">
        <v>223</v>
      </c>
      <c r="B378" s="588" t="s">
        <v>2817</v>
      </c>
      <c r="C378" s="554" t="s">
        <v>1459</v>
      </c>
      <c r="D378" s="554">
        <v>0</v>
      </c>
      <c r="E378" s="554">
        <v>3010510</v>
      </c>
      <c r="F378" s="618">
        <v>30105100</v>
      </c>
      <c r="G378" s="618">
        <v>1</v>
      </c>
      <c r="H378" s="617" t="s">
        <v>2818</v>
      </c>
      <c r="I378" s="617" t="s">
        <v>3165</v>
      </c>
      <c r="J378" s="618" t="s">
        <v>3091</v>
      </c>
      <c r="K378" s="618"/>
      <c r="L378" s="618"/>
      <c r="M378" s="618">
        <v>-1</v>
      </c>
      <c r="N378" s="618">
        <v>1</v>
      </c>
      <c r="O378" s="618" t="b">
        <v>0</v>
      </c>
      <c r="P378" s="618" t="b">
        <v>0</v>
      </c>
      <c r="Q378" s="618" t="b">
        <v>0</v>
      </c>
      <c r="R378" s="618" t="s">
        <v>3092</v>
      </c>
      <c r="S378" s="618" t="b">
        <v>1</v>
      </c>
      <c r="T378" s="584" t="s">
        <v>2294</v>
      </c>
      <c r="U378" s="579">
        <f>VLOOKUP(B378,示例!$P:$Q,2,0)</f>
        <v>1047</v>
      </c>
    </row>
    <row r="379" spans="1:21" x14ac:dyDescent="0.25">
      <c r="A379" s="588" t="s">
        <v>223</v>
      </c>
      <c r="B379" s="588" t="s">
        <v>223</v>
      </c>
      <c r="C379" s="554" t="s">
        <v>223</v>
      </c>
      <c r="D379" s="554">
        <v>0</v>
      </c>
      <c r="E379" s="554">
        <v>3010511</v>
      </c>
      <c r="F379" s="616">
        <v>30105110</v>
      </c>
      <c r="G379" s="616">
        <v>5</v>
      </c>
      <c r="H379" s="616" t="s">
        <v>3146</v>
      </c>
      <c r="I379" s="616" t="s">
        <v>3166</v>
      </c>
      <c r="J379" s="616" t="s">
        <v>3156</v>
      </c>
      <c r="K379" s="616"/>
      <c r="L379" s="616"/>
      <c r="M379" s="616">
        <v>-1</v>
      </c>
      <c r="N379" s="616">
        <v>1</v>
      </c>
      <c r="O379" s="616" t="b">
        <v>1</v>
      </c>
      <c r="P379" s="616" t="b">
        <v>0</v>
      </c>
      <c r="Q379" s="616" t="b">
        <v>0</v>
      </c>
      <c r="R379" s="616" t="s">
        <v>3157</v>
      </c>
      <c r="S379" s="616" t="b">
        <v>0</v>
      </c>
      <c r="T379" s="584" t="s">
        <v>2294</v>
      </c>
      <c r="U379" s="579">
        <f>VLOOKUP(B379,示例!$P:$Q,2,0)</f>
        <v>1067</v>
      </c>
    </row>
    <row r="380" spans="1:21" x14ac:dyDescent="0.25">
      <c r="A380" s="588" t="s">
        <v>241</v>
      </c>
      <c r="B380" s="588" t="s">
        <v>241</v>
      </c>
      <c r="C380" s="554" t="s">
        <v>241</v>
      </c>
      <c r="D380" s="554" t="s">
        <v>2401</v>
      </c>
      <c r="E380" s="554">
        <v>3010601</v>
      </c>
      <c r="F380" s="324">
        <v>30106010</v>
      </c>
      <c r="G380" s="324">
        <v>1</v>
      </c>
      <c r="H380" s="324" t="s">
        <v>3167</v>
      </c>
      <c r="I380" s="324" t="s">
        <v>3168</v>
      </c>
      <c r="J380" s="324" t="s">
        <v>3169</v>
      </c>
      <c r="K380" s="324"/>
      <c r="L380" s="324"/>
      <c r="M380" s="324"/>
      <c r="N380" s="324"/>
      <c r="O380" s="324"/>
      <c r="P380" s="324"/>
      <c r="Q380" s="324"/>
      <c r="R380" s="324"/>
      <c r="S380" s="324" t="b">
        <v>1</v>
      </c>
      <c r="T380" s="584" t="s">
        <v>2294</v>
      </c>
      <c r="U380" s="579">
        <f>VLOOKUP(B380,示例!$P:$Q,2,0)</f>
        <v>1068</v>
      </c>
    </row>
    <row r="381" spans="1:21" x14ac:dyDescent="0.25">
      <c r="A381" s="588" t="s">
        <v>241</v>
      </c>
      <c r="B381" s="561" t="s">
        <v>2474</v>
      </c>
      <c r="C381" s="554" t="s">
        <v>241</v>
      </c>
      <c r="D381" s="554" t="s">
        <v>2401</v>
      </c>
      <c r="E381" s="554">
        <v>3010603</v>
      </c>
      <c r="F381" s="324">
        <v>30106030</v>
      </c>
      <c r="G381" s="324">
        <v>1</v>
      </c>
      <c r="H381" s="324" t="s">
        <v>2475</v>
      </c>
      <c r="I381" s="282" t="s">
        <v>3170</v>
      </c>
      <c r="J381" s="324" t="s">
        <v>3154</v>
      </c>
      <c r="K381" s="324"/>
      <c r="L381" s="324"/>
      <c r="M381" s="324">
        <v>-1</v>
      </c>
      <c r="N381" s="324">
        <v>1</v>
      </c>
      <c r="O381" s="324" t="b">
        <v>0</v>
      </c>
      <c r="P381" s="324" t="b">
        <v>0</v>
      </c>
      <c r="Q381" s="324" t="b">
        <v>0</v>
      </c>
      <c r="R381" s="324" t="s">
        <v>2352</v>
      </c>
      <c r="S381" s="324" t="b">
        <v>1</v>
      </c>
      <c r="T381" s="584" t="s">
        <v>2294</v>
      </c>
      <c r="U381" s="579">
        <f>VLOOKUP(B381,示例!$P:$Q,2,0)</f>
        <v>1013</v>
      </c>
    </row>
    <row r="382" spans="1:21" x14ac:dyDescent="0.25">
      <c r="A382" s="588" t="s">
        <v>241</v>
      </c>
      <c r="B382" s="588" t="s">
        <v>1150</v>
      </c>
      <c r="C382" s="554" t="s">
        <v>241</v>
      </c>
      <c r="D382" s="554" t="s">
        <v>2401</v>
      </c>
      <c r="E382" s="554">
        <v>3010604</v>
      </c>
      <c r="F382" s="324">
        <v>30106040</v>
      </c>
      <c r="G382" s="324">
        <v>6</v>
      </c>
      <c r="H382" s="324" t="s">
        <v>2437</v>
      </c>
      <c r="I382" s="324" t="s">
        <v>3171</v>
      </c>
      <c r="J382" s="324" t="s">
        <v>3172</v>
      </c>
      <c r="K382" s="324"/>
      <c r="L382" s="324"/>
      <c r="M382" s="324">
        <v>-1</v>
      </c>
      <c r="N382" s="324">
        <v>1</v>
      </c>
      <c r="O382" s="324" t="b">
        <v>0</v>
      </c>
      <c r="P382" s="324" t="b">
        <v>0</v>
      </c>
      <c r="Q382" s="324" t="b">
        <v>0</v>
      </c>
      <c r="R382" s="324" t="s">
        <v>3173</v>
      </c>
      <c r="S382" s="324" t="b">
        <v>1</v>
      </c>
      <c r="T382" s="584" t="s">
        <v>2294</v>
      </c>
      <c r="U382" s="579">
        <f>VLOOKUP(B382,示例!$P:$Q,2,0)</f>
        <v>1009</v>
      </c>
    </row>
    <row r="383" spans="1:21" x14ac:dyDescent="0.25">
      <c r="A383" s="588" t="s">
        <v>241</v>
      </c>
      <c r="B383" s="561" t="s">
        <v>2361</v>
      </c>
      <c r="C383" s="554" t="s">
        <v>241</v>
      </c>
      <c r="D383" s="554" t="s">
        <v>2401</v>
      </c>
      <c r="E383" s="554">
        <v>3010605</v>
      </c>
      <c r="F383" s="324">
        <v>30106050</v>
      </c>
      <c r="G383" s="324">
        <v>1</v>
      </c>
      <c r="H383" s="324" t="s">
        <v>2411</v>
      </c>
      <c r="I383" s="282" t="s">
        <v>3174</v>
      </c>
      <c r="J383" s="324" t="s">
        <v>3175</v>
      </c>
      <c r="K383" s="324"/>
      <c r="L383" s="324"/>
      <c r="M383" s="324">
        <v>-1</v>
      </c>
      <c r="N383" s="324">
        <v>1</v>
      </c>
      <c r="O383" s="324" t="b">
        <v>0</v>
      </c>
      <c r="P383" s="324" t="b">
        <v>0</v>
      </c>
      <c r="Q383" s="324" t="b">
        <v>0</v>
      </c>
      <c r="R383" s="324" t="s">
        <v>3176</v>
      </c>
      <c r="S383" s="324" t="b">
        <v>1</v>
      </c>
      <c r="T383" s="584" t="s">
        <v>2294</v>
      </c>
      <c r="U383" s="579">
        <f>VLOOKUP(B383,示例!$P:$Q,2,0)</f>
        <v>1063</v>
      </c>
    </row>
    <row r="384" spans="1:21" x14ac:dyDescent="0.25">
      <c r="A384" s="588" t="s">
        <v>241</v>
      </c>
      <c r="B384" s="561" t="s">
        <v>2361</v>
      </c>
      <c r="C384" s="554" t="s">
        <v>241</v>
      </c>
      <c r="D384" s="554" t="s">
        <v>2401</v>
      </c>
      <c r="E384" s="554">
        <v>3010606</v>
      </c>
      <c r="F384" s="324">
        <v>30106060</v>
      </c>
      <c r="G384" s="324">
        <v>1</v>
      </c>
      <c r="H384" s="324" t="s">
        <v>2411</v>
      </c>
      <c r="I384" s="282" t="s">
        <v>3177</v>
      </c>
      <c r="J384" s="324" t="s">
        <v>3178</v>
      </c>
      <c r="K384" s="324"/>
      <c r="L384" s="324"/>
      <c r="M384" s="324">
        <v>5</v>
      </c>
      <c r="N384" s="324">
        <v>1</v>
      </c>
      <c r="O384" s="324" t="b">
        <v>0</v>
      </c>
      <c r="P384" s="324" t="b">
        <v>0</v>
      </c>
      <c r="Q384" s="324" t="b">
        <v>0</v>
      </c>
      <c r="R384" s="324" t="s">
        <v>1390</v>
      </c>
      <c r="S384" s="324" t="b">
        <v>1</v>
      </c>
      <c r="T384" s="584" t="s">
        <v>2294</v>
      </c>
      <c r="U384" s="579">
        <f>VLOOKUP(B384,示例!$P:$Q,2,0)</f>
        <v>1063</v>
      </c>
    </row>
    <row r="385" spans="1:21" x14ac:dyDescent="0.25">
      <c r="A385" s="588" t="s">
        <v>241</v>
      </c>
      <c r="B385" s="588" t="s">
        <v>1150</v>
      </c>
      <c r="C385" s="554" t="s">
        <v>241</v>
      </c>
      <c r="D385" s="554" t="s">
        <v>2401</v>
      </c>
      <c r="E385" s="554">
        <v>3010607</v>
      </c>
      <c r="F385" s="324">
        <v>30106070</v>
      </c>
      <c r="G385" s="324">
        <v>6</v>
      </c>
      <c r="H385" s="324" t="s">
        <v>2437</v>
      </c>
      <c r="I385" s="324" t="s">
        <v>3179</v>
      </c>
      <c r="J385" s="324" t="s">
        <v>3172</v>
      </c>
      <c r="K385" s="324"/>
      <c r="L385" s="324"/>
      <c r="M385" s="324">
        <v>-1</v>
      </c>
      <c r="N385" s="324">
        <v>1</v>
      </c>
      <c r="O385" s="324" t="b">
        <v>0</v>
      </c>
      <c r="P385" s="324" t="b">
        <v>0</v>
      </c>
      <c r="Q385" s="324" t="b">
        <v>0</v>
      </c>
      <c r="R385" s="324" t="s">
        <v>3173</v>
      </c>
      <c r="S385" s="324" t="b">
        <v>1</v>
      </c>
      <c r="T385" s="584" t="s">
        <v>2294</v>
      </c>
      <c r="U385" s="579">
        <f>VLOOKUP(B385,示例!$P:$Q,2,0)</f>
        <v>1009</v>
      </c>
    </row>
    <row r="386" spans="1:21" x14ac:dyDescent="0.25">
      <c r="A386" s="588" t="s">
        <v>241</v>
      </c>
      <c r="B386" s="588" t="s">
        <v>1649</v>
      </c>
      <c r="C386" s="554" t="s">
        <v>241</v>
      </c>
      <c r="D386" s="554" t="s">
        <v>2401</v>
      </c>
      <c r="E386" s="554">
        <v>3010608</v>
      </c>
      <c r="F386" s="324">
        <v>30106080</v>
      </c>
      <c r="G386" s="324">
        <v>4</v>
      </c>
      <c r="H386" s="324" t="s">
        <v>2556</v>
      </c>
      <c r="I386" s="282" t="s">
        <v>3180</v>
      </c>
      <c r="J386" s="324" t="s">
        <v>3181</v>
      </c>
      <c r="K386" s="324"/>
      <c r="L386" s="324"/>
      <c r="M386" s="324">
        <v>3</v>
      </c>
      <c r="N386" s="324">
        <v>1</v>
      </c>
      <c r="O386" s="324" t="b">
        <v>0</v>
      </c>
      <c r="P386" s="324" t="b">
        <v>0</v>
      </c>
      <c r="Q386" s="324" t="b">
        <v>0</v>
      </c>
      <c r="R386" s="324">
        <v>1</v>
      </c>
      <c r="S386" s="324" t="b">
        <v>1</v>
      </c>
      <c r="T386" s="584" t="s">
        <v>2294</v>
      </c>
      <c r="U386" s="579" t="str">
        <f>VLOOKUP(B386,示例!$P:$Q,2,0)</f>
        <v>BaTi</v>
      </c>
    </row>
    <row r="387" spans="1:21" x14ac:dyDescent="0.25">
      <c r="A387" s="573" t="s">
        <v>241</v>
      </c>
      <c r="B387" s="573" t="s">
        <v>1571</v>
      </c>
      <c r="C387" s="65" t="s">
        <v>2377</v>
      </c>
      <c r="D387" s="65" t="s">
        <v>2401</v>
      </c>
      <c r="E387" s="573">
        <v>3010609</v>
      </c>
      <c r="F387" s="65">
        <v>30106090</v>
      </c>
      <c r="G387" s="573">
        <v>1</v>
      </c>
      <c r="H387" s="573" t="s">
        <v>2345</v>
      </c>
      <c r="I387" s="65" t="s">
        <v>3182</v>
      </c>
      <c r="J387" s="573" t="s">
        <v>3089</v>
      </c>
      <c r="K387" s="573"/>
      <c r="L387" s="573"/>
      <c r="M387" s="573">
        <v>-1</v>
      </c>
      <c r="N387" s="573">
        <v>1</v>
      </c>
      <c r="O387" s="573" t="b">
        <v>0</v>
      </c>
      <c r="P387" s="573" t="b">
        <v>0</v>
      </c>
      <c r="Q387" s="573" t="b">
        <v>0</v>
      </c>
      <c r="R387" s="573" t="str">
        <f>IF(J387="进入战斗后,武力属性增加2点","武力,2","")&amp;IF(J387="进入战斗后,内息属性增加2点","内息,2","")&amp;IF(J387="进入战斗后,身法属性增加2点","身法,2","")&amp;IF(J387="进入战斗后,筋骨属性增加2点","筋骨,2","")</f>
        <v/>
      </c>
      <c r="S387" s="573" t="b">
        <v>1</v>
      </c>
      <c r="T387" s="584" t="s">
        <v>2294</v>
      </c>
      <c r="U387" s="579" t="str">
        <f>VLOOKUP(B387,示例!$P:$Q,2,0)</f>
        <v>WuJi</v>
      </c>
    </row>
    <row r="388" spans="1:21" x14ac:dyDescent="0.25">
      <c r="A388" s="588" t="s">
        <v>241</v>
      </c>
      <c r="B388" s="588" t="s">
        <v>1150</v>
      </c>
      <c r="C388" s="554" t="s">
        <v>241</v>
      </c>
      <c r="D388" s="554">
        <v>0</v>
      </c>
      <c r="E388" s="554">
        <v>3010610</v>
      </c>
      <c r="F388" s="324">
        <v>30106100</v>
      </c>
      <c r="G388" s="324">
        <v>6</v>
      </c>
      <c r="H388" s="324" t="s">
        <v>2437</v>
      </c>
      <c r="I388" s="324" t="s">
        <v>3183</v>
      </c>
      <c r="J388" s="324" t="s">
        <v>3172</v>
      </c>
      <c r="K388" s="324"/>
      <c r="L388" s="324"/>
      <c r="M388" s="324">
        <v>-1</v>
      </c>
      <c r="N388" s="324">
        <v>1</v>
      </c>
      <c r="O388" s="324" t="b">
        <v>0</v>
      </c>
      <c r="P388" s="324" t="b">
        <v>0</v>
      </c>
      <c r="Q388" s="324" t="b">
        <v>0</v>
      </c>
      <c r="R388" s="324" t="s">
        <v>3173</v>
      </c>
      <c r="S388" s="324" t="b">
        <v>1</v>
      </c>
      <c r="T388" s="584" t="s">
        <v>2294</v>
      </c>
      <c r="U388" s="579">
        <f>VLOOKUP(B388,示例!$P:$Q,2,0)</f>
        <v>1009</v>
      </c>
    </row>
    <row r="389" spans="1:21" x14ac:dyDescent="0.25">
      <c r="A389" s="588" t="s">
        <v>241</v>
      </c>
      <c r="B389" s="588" t="s">
        <v>2817</v>
      </c>
      <c r="C389" s="554" t="s">
        <v>1459</v>
      </c>
      <c r="D389" s="554">
        <v>0</v>
      </c>
      <c r="E389" s="554">
        <v>3010611</v>
      </c>
      <c r="F389" s="622">
        <v>30106110</v>
      </c>
      <c r="G389" s="622">
        <v>1</v>
      </c>
      <c r="H389" s="623" t="s">
        <v>2818</v>
      </c>
      <c r="I389" s="623" t="s">
        <v>3184</v>
      </c>
      <c r="J389" s="622" t="s">
        <v>3091</v>
      </c>
      <c r="K389" s="622"/>
      <c r="L389" s="622"/>
      <c r="M389" s="622">
        <v>-1</v>
      </c>
      <c r="N389" s="622">
        <v>1</v>
      </c>
      <c r="O389" s="622" t="b">
        <v>0</v>
      </c>
      <c r="P389" s="622" t="b">
        <v>0</v>
      </c>
      <c r="Q389" s="622" t="b">
        <v>0</v>
      </c>
      <c r="R389" s="622" t="s">
        <v>3092</v>
      </c>
      <c r="S389" s="622" t="b">
        <v>1</v>
      </c>
      <c r="T389" s="584" t="s">
        <v>2294</v>
      </c>
      <c r="U389" s="579">
        <f>VLOOKUP(B389,示例!$P:$Q,2,0)</f>
        <v>1047</v>
      </c>
    </row>
    <row r="390" spans="1:21" x14ac:dyDescent="0.25">
      <c r="A390" s="561" t="s">
        <v>250</v>
      </c>
      <c r="B390" s="561" t="s">
        <v>250</v>
      </c>
      <c r="C390" s="561" t="s">
        <v>250</v>
      </c>
      <c r="D390" s="561" t="s">
        <v>2401</v>
      </c>
      <c r="E390" s="587">
        <v>3010701</v>
      </c>
      <c r="F390" s="615">
        <v>30107010</v>
      </c>
      <c r="G390" s="615">
        <v>1</v>
      </c>
      <c r="H390" s="615" t="s">
        <v>3185</v>
      </c>
      <c r="I390" s="615" t="s">
        <v>3186</v>
      </c>
      <c r="J390" s="615" t="s">
        <v>3187</v>
      </c>
      <c r="K390" s="615"/>
      <c r="L390" s="615"/>
      <c r="M390" s="615">
        <v>6</v>
      </c>
      <c r="N390" s="615">
        <v>1</v>
      </c>
      <c r="O390" s="615" t="b">
        <v>0</v>
      </c>
      <c r="P390" s="615" t="b">
        <v>0</v>
      </c>
      <c r="Q390" s="615" t="b">
        <v>0</v>
      </c>
      <c r="R390" s="615" t="s">
        <v>2456</v>
      </c>
      <c r="S390" s="615" t="b">
        <v>1</v>
      </c>
      <c r="T390" s="584" t="s">
        <v>2294</v>
      </c>
      <c r="U390" s="579">
        <f>VLOOKUP(B390,示例!$P:$Q,2,0)</f>
        <v>1069</v>
      </c>
    </row>
    <row r="391" spans="1:21" x14ac:dyDescent="0.25">
      <c r="A391" s="561" t="s">
        <v>250</v>
      </c>
      <c r="B391" s="561" t="s">
        <v>2474</v>
      </c>
      <c r="C391" s="561" t="s">
        <v>250</v>
      </c>
      <c r="D391" s="561" t="s">
        <v>2401</v>
      </c>
      <c r="E391" s="587">
        <v>3010702</v>
      </c>
      <c r="F391" s="615">
        <v>30107020</v>
      </c>
      <c r="G391" s="615">
        <v>1</v>
      </c>
      <c r="H391" s="615" t="s">
        <v>2475</v>
      </c>
      <c r="I391" s="615" t="s">
        <v>3188</v>
      </c>
      <c r="J391" s="615" t="s">
        <v>3125</v>
      </c>
      <c r="K391" s="615"/>
      <c r="L391" s="615"/>
      <c r="M391" s="615">
        <v>-1</v>
      </c>
      <c r="N391" s="615">
        <v>1</v>
      </c>
      <c r="O391" s="615" t="b">
        <v>0</v>
      </c>
      <c r="P391" s="615" t="b">
        <v>0</v>
      </c>
      <c r="Q391" s="615" t="b">
        <v>0</v>
      </c>
      <c r="R391" s="615" t="s">
        <v>1390</v>
      </c>
      <c r="S391" s="615" t="b">
        <v>1</v>
      </c>
      <c r="T391" s="584" t="s">
        <v>2294</v>
      </c>
      <c r="U391" s="579">
        <f>VLOOKUP(B391,示例!$P:$Q,2,0)</f>
        <v>1013</v>
      </c>
    </row>
    <row r="392" spans="1:21" x14ac:dyDescent="0.25">
      <c r="A392" s="561" t="s">
        <v>250</v>
      </c>
      <c r="B392" s="561" t="s">
        <v>1411</v>
      </c>
      <c r="C392" s="561" t="s">
        <v>250</v>
      </c>
      <c r="D392" s="561" t="s">
        <v>2401</v>
      </c>
      <c r="E392" s="587">
        <v>3010703</v>
      </c>
      <c r="F392" s="615">
        <v>30107030</v>
      </c>
      <c r="G392" s="615">
        <v>1</v>
      </c>
      <c r="H392" s="615" t="s">
        <v>2396</v>
      </c>
      <c r="I392" s="615" t="s">
        <v>3189</v>
      </c>
      <c r="J392" s="615" t="s">
        <v>3190</v>
      </c>
      <c r="K392" s="615"/>
      <c r="L392" s="615"/>
      <c r="M392" s="615">
        <v>-1</v>
      </c>
      <c r="N392" s="615">
        <v>1</v>
      </c>
      <c r="O392" s="615" t="b">
        <v>0</v>
      </c>
      <c r="P392" s="615" t="b">
        <v>0</v>
      </c>
      <c r="Q392" s="615" t="b">
        <v>0</v>
      </c>
      <c r="R392" s="615" t="s">
        <v>3191</v>
      </c>
      <c r="S392" s="615" t="b">
        <v>1</v>
      </c>
      <c r="T392" s="584" t="s">
        <v>2294</v>
      </c>
      <c r="U392" s="579">
        <f>VLOOKUP(B392,示例!$P:$Q,2,0)</f>
        <v>1004</v>
      </c>
    </row>
    <row r="393" spans="1:21" x14ac:dyDescent="0.25">
      <c r="A393" s="561" t="s">
        <v>250</v>
      </c>
      <c r="B393" s="561" t="s">
        <v>250</v>
      </c>
      <c r="C393" s="561" t="s">
        <v>250</v>
      </c>
      <c r="D393" s="561" t="s">
        <v>2401</v>
      </c>
      <c r="E393" s="587">
        <v>3010704</v>
      </c>
      <c r="F393" s="615">
        <v>30107040</v>
      </c>
      <c r="G393" s="615">
        <v>1</v>
      </c>
      <c r="H393" s="615" t="s">
        <v>3185</v>
      </c>
      <c r="I393" s="615" t="s">
        <v>3192</v>
      </c>
      <c r="J393" s="615" t="s">
        <v>3193</v>
      </c>
      <c r="K393" s="615"/>
      <c r="L393" s="615"/>
      <c r="M393" s="615">
        <v>6</v>
      </c>
      <c r="N393" s="615">
        <v>1</v>
      </c>
      <c r="O393" s="615" t="b">
        <v>0</v>
      </c>
      <c r="P393" s="615" t="b">
        <v>0</v>
      </c>
      <c r="Q393" s="615" t="b">
        <v>0</v>
      </c>
      <c r="R393" s="615" t="s">
        <v>2616</v>
      </c>
      <c r="S393" s="615" t="b">
        <v>1</v>
      </c>
      <c r="T393" s="584" t="s">
        <v>2294</v>
      </c>
      <c r="U393" s="579">
        <f>VLOOKUP(B393,示例!$P:$Q,2,0)</f>
        <v>1069</v>
      </c>
    </row>
    <row r="394" spans="1:21" x14ac:dyDescent="0.25">
      <c r="A394" s="561" t="s">
        <v>250</v>
      </c>
      <c r="B394" s="588"/>
      <c r="C394" s="561" t="s">
        <v>1160</v>
      </c>
      <c r="D394" s="561" t="s">
        <v>2401</v>
      </c>
      <c r="E394" s="587">
        <v>3010704</v>
      </c>
      <c r="F394" s="615">
        <v>30107041</v>
      </c>
      <c r="G394" s="615">
        <v>2</v>
      </c>
      <c r="H394" s="615"/>
      <c r="I394" s="615" t="s">
        <v>3192</v>
      </c>
      <c r="J394" s="615" t="s">
        <v>2717</v>
      </c>
      <c r="K394" s="615"/>
      <c r="L394" s="615"/>
      <c r="M394" s="615">
        <v>-1</v>
      </c>
      <c r="N394" s="615">
        <v>1</v>
      </c>
      <c r="O394" s="615" t="b">
        <v>0</v>
      </c>
      <c r="P394" s="615" t="b">
        <v>0</v>
      </c>
      <c r="Q394" s="615" t="b">
        <v>0</v>
      </c>
      <c r="R394" s="615" t="s">
        <v>3194</v>
      </c>
      <c r="S394" s="615" t="b">
        <v>1</v>
      </c>
      <c r="T394" s="584" t="s">
        <v>2294</v>
      </c>
      <c r="U394" s="579" t="e">
        <f>VLOOKUP(B394,示例!$P:$Q,2,0)</f>
        <v>#N/A</v>
      </c>
    </row>
    <row r="395" spans="1:21" x14ac:dyDescent="0.25">
      <c r="A395" s="561" t="s">
        <v>250</v>
      </c>
      <c r="B395" s="561" t="s">
        <v>1150</v>
      </c>
      <c r="C395" s="561" t="s">
        <v>1210</v>
      </c>
      <c r="D395" s="561" t="s">
        <v>2401</v>
      </c>
      <c r="E395" s="587">
        <v>3010704</v>
      </c>
      <c r="F395" s="615">
        <v>30107042</v>
      </c>
      <c r="G395" s="615">
        <v>6</v>
      </c>
      <c r="H395" s="615" t="s">
        <v>2437</v>
      </c>
      <c r="I395" s="615" t="s">
        <v>3192</v>
      </c>
      <c r="J395" s="615" t="s">
        <v>3195</v>
      </c>
      <c r="K395" s="615"/>
      <c r="L395" s="615"/>
      <c r="M395" s="615">
        <v>-1</v>
      </c>
      <c r="N395" s="615">
        <v>1</v>
      </c>
      <c r="O395" s="615" t="b">
        <v>0</v>
      </c>
      <c r="P395" s="615" t="b">
        <v>0</v>
      </c>
      <c r="Q395" s="615" t="b">
        <v>0</v>
      </c>
      <c r="R395" s="615" t="s">
        <v>3196</v>
      </c>
      <c r="S395" s="615" t="b">
        <v>0</v>
      </c>
      <c r="T395" s="584" t="s">
        <v>2294</v>
      </c>
      <c r="U395" s="579">
        <f>VLOOKUP(B395,示例!$P:$Q,2,0)</f>
        <v>1009</v>
      </c>
    </row>
    <row r="396" spans="1:21" x14ac:dyDescent="0.25">
      <c r="A396" s="561" t="s">
        <v>250</v>
      </c>
      <c r="B396" s="561" t="s">
        <v>2361</v>
      </c>
      <c r="C396" s="561" t="s">
        <v>1210</v>
      </c>
      <c r="D396" s="561" t="s">
        <v>2401</v>
      </c>
      <c r="E396" s="587">
        <v>3010705</v>
      </c>
      <c r="F396" s="615">
        <v>30107050</v>
      </c>
      <c r="G396" s="615">
        <v>1</v>
      </c>
      <c r="H396" s="615" t="s">
        <v>2411</v>
      </c>
      <c r="I396" s="615" t="s">
        <v>3197</v>
      </c>
      <c r="J396" s="615" t="s">
        <v>3134</v>
      </c>
      <c r="K396" s="615"/>
      <c r="L396" s="615"/>
      <c r="M396" s="615">
        <v>-1</v>
      </c>
      <c r="N396" s="615">
        <v>1</v>
      </c>
      <c r="O396" s="615" t="b">
        <v>0</v>
      </c>
      <c r="P396" s="615" t="b">
        <v>0</v>
      </c>
      <c r="Q396" s="615" t="b">
        <v>0</v>
      </c>
      <c r="R396" s="615" t="s">
        <v>1392</v>
      </c>
      <c r="S396" s="615" t="b">
        <v>0</v>
      </c>
      <c r="T396" s="584" t="s">
        <v>2294</v>
      </c>
      <c r="U396" s="579">
        <f>VLOOKUP(B396,示例!$P:$Q,2,0)</f>
        <v>1063</v>
      </c>
    </row>
    <row r="397" spans="1:21" x14ac:dyDescent="0.25">
      <c r="A397" s="561" t="s">
        <v>250</v>
      </c>
      <c r="B397" s="561" t="s">
        <v>2817</v>
      </c>
      <c r="C397" s="561" t="s">
        <v>1210</v>
      </c>
      <c r="D397" s="561" t="s">
        <v>2401</v>
      </c>
      <c r="E397" s="587">
        <v>3010706</v>
      </c>
      <c r="F397" s="615">
        <v>30107060</v>
      </c>
      <c r="G397" s="615">
        <v>1</v>
      </c>
      <c r="H397" s="615" t="s">
        <v>2818</v>
      </c>
      <c r="I397" s="615" t="s">
        <v>3198</v>
      </c>
      <c r="J397" s="615" t="s">
        <v>3091</v>
      </c>
      <c r="K397" s="615"/>
      <c r="L397" s="615"/>
      <c r="M397" s="615">
        <v>-1</v>
      </c>
      <c r="N397" s="615">
        <v>1</v>
      </c>
      <c r="O397" s="615" t="b">
        <v>0</v>
      </c>
      <c r="P397" s="615" t="b">
        <v>0</v>
      </c>
      <c r="Q397" s="615" t="b">
        <v>0</v>
      </c>
      <c r="R397" s="615" t="s">
        <v>3092</v>
      </c>
      <c r="S397" s="615" t="b">
        <v>0</v>
      </c>
      <c r="T397" s="584" t="s">
        <v>2294</v>
      </c>
      <c r="U397" s="579">
        <f>VLOOKUP(B397,示例!$P:$Q,2,0)</f>
        <v>1047</v>
      </c>
    </row>
    <row r="398" spans="1:21" x14ac:dyDescent="0.25">
      <c r="A398" s="561" t="s">
        <v>250</v>
      </c>
      <c r="B398" s="561" t="s">
        <v>250</v>
      </c>
      <c r="C398" s="561" t="s">
        <v>250</v>
      </c>
      <c r="D398" s="561" t="s">
        <v>2401</v>
      </c>
      <c r="E398" s="587">
        <v>3010707</v>
      </c>
      <c r="F398" s="615">
        <v>30107070</v>
      </c>
      <c r="G398" s="615">
        <v>1</v>
      </c>
      <c r="H398" s="615" t="s">
        <v>3185</v>
      </c>
      <c r="I398" s="615" t="s">
        <v>3199</v>
      </c>
      <c r="J398" s="615" t="s">
        <v>3193</v>
      </c>
      <c r="K398" s="615"/>
      <c r="L398" s="615"/>
      <c r="M398" s="615">
        <v>6</v>
      </c>
      <c r="N398" s="615">
        <v>1</v>
      </c>
      <c r="O398" s="615" t="b">
        <v>0</v>
      </c>
      <c r="P398" s="615" t="b">
        <v>0</v>
      </c>
      <c r="Q398" s="615" t="b">
        <v>0</v>
      </c>
      <c r="R398" s="615" t="s">
        <v>2616</v>
      </c>
      <c r="S398" s="615" t="b">
        <v>1</v>
      </c>
      <c r="T398" s="584" t="s">
        <v>2294</v>
      </c>
      <c r="U398" s="579">
        <f>VLOOKUP(B398,示例!$P:$Q,2,0)</f>
        <v>1069</v>
      </c>
    </row>
    <row r="399" spans="1:21" x14ac:dyDescent="0.25">
      <c r="A399" s="561" t="s">
        <v>250</v>
      </c>
      <c r="C399" s="561" t="s">
        <v>1160</v>
      </c>
      <c r="D399" s="561" t="s">
        <v>2401</v>
      </c>
      <c r="E399" s="587">
        <v>3010704</v>
      </c>
      <c r="F399" s="615">
        <v>30107071</v>
      </c>
      <c r="G399" s="615">
        <v>2</v>
      </c>
      <c r="H399" s="615"/>
      <c r="I399" s="615" t="s">
        <v>3192</v>
      </c>
      <c r="J399" s="615" t="s">
        <v>2717</v>
      </c>
      <c r="K399" s="615"/>
      <c r="L399" s="615"/>
      <c r="M399" s="615">
        <v>-1</v>
      </c>
      <c r="N399" s="615">
        <v>1</v>
      </c>
      <c r="O399" s="615" t="b">
        <v>0</v>
      </c>
      <c r="P399" s="615" t="b">
        <v>0</v>
      </c>
      <c r="Q399" s="615" t="b">
        <v>0</v>
      </c>
      <c r="R399" s="624" t="s">
        <v>3200</v>
      </c>
      <c r="S399" s="615" t="b">
        <v>1</v>
      </c>
      <c r="T399" s="584" t="s">
        <v>2294</v>
      </c>
      <c r="U399" s="579" t="e">
        <f>VLOOKUP(B399,示例!$P:$Q,2,0)</f>
        <v>#N/A</v>
      </c>
    </row>
    <row r="400" spans="1:21" x14ac:dyDescent="0.25">
      <c r="A400" s="561" t="s">
        <v>250</v>
      </c>
      <c r="B400" s="588" t="s">
        <v>1150</v>
      </c>
      <c r="C400" s="561" t="s">
        <v>1210</v>
      </c>
      <c r="D400" s="561" t="s">
        <v>2401</v>
      </c>
      <c r="E400" s="587">
        <v>3010704</v>
      </c>
      <c r="F400" s="615">
        <v>30107072</v>
      </c>
      <c r="G400" s="615">
        <v>6</v>
      </c>
      <c r="H400" s="615" t="s">
        <v>2437</v>
      </c>
      <c r="I400" s="615" t="s">
        <v>3192</v>
      </c>
      <c r="J400" s="615" t="s">
        <v>3195</v>
      </c>
      <c r="K400" s="615"/>
      <c r="L400" s="615"/>
      <c r="M400" s="615">
        <v>-1</v>
      </c>
      <c r="N400" s="615">
        <v>1</v>
      </c>
      <c r="O400" s="615" t="b">
        <v>0</v>
      </c>
      <c r="P400" s="615" t="b">
        <v>0</v>
      </c>
      <c r="Q400" s="615" t="b">
        <v>0</v>
      </c>
      <c r="R400" s="615" t="s">
        <v>3196</v>
      </c>
      <c r="S400" s="615" t="b">
        <v>0</v>
      </c>
      <c r="T400" s="584" t="s">
        <v>2294</v>
      </c>
      <c r="U400" s="579">
        <f>VLOOKUP(B400,示例!$P:$Q,2,0)</f>
        <v>1009</v>
      </c>
    </row>
    <row r="401" spans="1:21" x14ac:dyDescent="0.25">
      <c r="A401" s="561" t="s">
        <v>250</v>
      </c>
      <c r="B401" s="561" t="s">
        <v>2705</v>
      </c>
      <c r="C401" s="561" t="s">
        <v>250</v>
      </c>
      <c r="D401" s="561" t="s">
        <v>2401</v>
      </c>
      <c r="E401" s="587">
        <v>3010708</v>
      </c>
      <c r="F401" s="615">
        <v>30107080</v>
      </c>
      <c r="G401" s="615">
        <v>1</v>
      </c>
      <c r="H401" s="615" t="s">
        <v>2706</v>
      </c>
      <c r="I401" s="615" t="s">
        <v>3201</v>
      </c>
      <c r="J401" s="615" t="s">
        <v>3202</v>
      </c>
      <c r="K401" s="615"/>
      <c r="L401" s="615"/>
      <c r="M401" s="615">
        <v>-1</v>
      </c>
      <c r="N401" s="615">
        <v>1</v>
      </c>
      <c r="O401" s="615" t="b">
        <v>0</v>
      </c>
      <c r="P401" s="615" t="b">
        <v>0</v>
      </c>
      <c r="Q401" s="615" t="b">
        <v>0</v>
      </c>
      <c r="R401" s="615" t="s">
        <v>3203</v>
      </c>
      <c r="S401" s="615" t="b">
        <v>1</v>
      </c>
      <c r="T401" s="584" t="s">
        <v>2294</v>
      </c>
      <c r="U401" s="579">
        <f>VLOOKUP(B401,示例!$P:$Q,2,0)</f>
        <v>1051</v>
      </c>
    </row>
    <row r="402" spans="1:21" x14ac:dyDescent="0.25">
      <c r="A402" s="573" t="s">
        <v>250</v>
      </c>
      <c r="B402" s="573" t="s">
        <v>1571</v>
      </c>
      <c r="C402" s="65" t="s">
        <v>2377</v>
      </c>
      <c r="D402" s="65" t="s">
        <v>2401</v>
      </c>
      <c r="E402" s="573">
        <v>3010709</v>
      </c>
      <c r="F402" s="65">
        <v>30107090</v>
      </c>
      <c r="G402" s="573">
        <v>1</v>
      </c>
      <c r="H402" s="573" t="s">
        <v>2345</v>
      </c>
      <c r="I402" s="65" t="s">
        <v>3204</v>
      </c>
      <c r="J402" s="573" t="s">
        <v>3089</v>
      </c>
      <c r="K402" s="573"/>
      <c r="L402" s="573"/>
      <c r="M402" s="573">
        <v>-1</v>
      </c>
      <c r="N402" s="573">
        <v>1</v>
      </c>
      <c r="O402" s="573" t="b">
        <v>0</v>
      </c>
      <c r="P402" s="573" t="b">
        <v>0</v>
      </c>
      <c r="Q402" s="573" t="b">
        <v>0</v>
      </c>
      <c r="R402" s="573" t="str">
        <f>IF(J402="进入战斗后,武力属性增加2点","武力,2","")&amp;IF(J402="进入战斗后,内息属性增加2点","内息,2","")&amp;IF(J402="进入战斗后,身法属性增加2点","身法,2","")&amp;IF(J402="进入战斗后,筋骨属性增加2点","筋骨,2","")</f>
        <v/>
      </c>
      <c r="S402" s="573" t="b">
        <v>1</v>
      </c>
      <c r="T402" s="584" t="s">
        <v>2294</v>
      </c>
      <c r="U402" s="579" t="str">
        <f>VLOOKUP(B402,示例!$P:$Q,2,0)</f>
        <v>WuJi</v>
      </c>
    </row>
    <row r="403" spans="1:21" x14ac:dyDescent="0.25">
      <c r="A403" s="561" t="s">
        <v>250</v>
      </c>
      <c r="B403" s="588" t="s">
        <v>1150</v>
      </c>
      <c r="C403" s="561" t="s">
        <v>1210</v>
      </c>
      <c r="D403" s="561">
        <v>0</v>
      </c>
      <c r="E403" s="587">
        <v>3010710</v>
      </c>
      <c r="F403" s="615">
        <v>30107100</v>
      </c>
      <c r="G403" s="615">
        <v>6</v>
      </c>
      <c r="H403" s="615" t="s">
        <v>2437</v>
      </c>
      <c r="I403" s="615" t="s">
        <v>3205</v>
      </c>
      <c r="J403" s="624" t="s">
        <v>3206</v>
      </c>
      <c r="K403" s="615"/>
      <c r="L403" s="615"/>
      <c r="M403" s="615">
        <v>-1</v>
      </c>
      <c r="N403" s="615">
        <v>1</v>
      </c>
      <c r="O403" s="615" t="b">
        <v>0</v>
      </c>
      <c r="P403" s="615" t="b">
        <v>0</v>
      </c>
      <c r="Q403" s="615" t="b">
        <v>0</v>
      </c>
      <c r="R403" s="624" t="s">
        <v>2876</v>
      </c>
      <c r="S403" s="615" t="b">
        <v>0</v>
      </c>
      <c r="T403" s="584" t="s">
        <v>2294</v>
      </c>
      <c r="U403" s="579">
        <f>VLOOKUP(B403,示例!$P:$Q,2,0)</f>
        <v>1009</v>
      </c>
    </row>
    <row r="404" spans="1:21" x14ac:dyDescent="0.25">
      <c r="A404" s="561" t="s">
        <v>250</v>
      </c>
      <c r="B404" s="588" t="s">
        <v>1150</v>
      </c>
      <c r="C404" s="561" t="s">
        <v>1210</v>
      </c>
      <c r="D404" s="561">
        <v>0</v>
      </c>
      <c r="E404" s="587">
        <v>3010710</v>
      </c>
      <c r="F404" s="615">
        <v>30107101</v>
      </c>
      <c r="G404" s="615">
        <v>6</v>
      </c>
      <c r="H404" s="615"/>
      <c r="I404" s="615" t="s">
        <v>3205</v>
      </c>
      <c r="J404" s="615" t="s">
        <v>3206</v>
      </c>
      <c r="K404" s="615"/>
      <c r="L404" s="615"/>
      <c r="M404" s="615">
        <v>-1</v>
      </c>
      <c r="N404" s="615">
        <v>1</v>
      </c>
      <c r="O404" s="615" t="b">
        <v>0</v>
      </c>
      <c r="P404" s="615" t="b">
        <v>0</v>
      </c>
      <c r="Q404" s="615" t="b">
        <v>0</v>
      </c>
      <c r="R404" s="624" t="s">
        <v>2879</v>
      </c>
      <c r="S404" s="615" t="b">
        <v>0</v>
      </c>
      <c r="T404" s="584" t="s">
        <v>2294</v>
      </c>
      <c r="U404" s="579">
        <f>VLOOKUP(B404,示例!$P:$Q,2,0)</f>
        <v>1009</v>
      </c>
    </row>
    <row r="405" spans="1:21" x14ac:dyDescent="0.25">
      <c r="A405" s="561" t="s">
        <v>250</v>
      </c>
      <c r="B405" s="588" t="s">
        <v>1150</v>
      </c>
      <c r="C405" s="561" t="s">
        <v>1210</v>
      </c>
      <c r="D405" s="561">
        <v>0</v>
      </c>
      <c r="E405" s="587">
        <v>3010711</v>
      </c>
      <c r="F405" s="615">
        <v>30107110</v>
      </c>
      <c r="G405" s="615">
        <v>6</v>
      </c>
      <c r="H405" s="615" t="s">
        <v>2437</v>
      </c>
      <c r="I405" s="615" t="s">
        <v>3207</v>
      </c>
      <c r="J405" s="624" t="s">
        <v>3208</v>
      </c>
      <c r="K405" s="615"/>
      <c r="L405" s="615"/>
      <c r="M405" s="615">
        <v>-1</v>
      </c>
      <c r="N405" s="615">
        <v>1</v>
      </c>
      <c r="O405" s="615" t="b">
        <v>0</v>
      </c>
      <c r="P405" s="615" t="b">
        <v>0</v>
      </c>
      <c r="Q405" s="615" t="b">
        <v>0</v>
      </c>
      <c r="R405" s="624" t="s">
        <v>3196</v>
      </c>
      <c r="S405" s="615" t="b">
        <v>0</v>
      </c>
      <c r="T405" s="584" t="s">
        <v>2294</v>
      </c>
      <c r="U405" s="579">
        <f>VLOOKUP(B405,示例!$P:$Q,2,0)</f>
        <v>1009</v>
      </c>
    </row>
    <row r="406" spans="1:21" x14ac:dyDescent="0.25">
      <c r="A406" s="561" t="s">
        <v>250</v>
      </c>
      <c r="B406" s="561" t="s">
        <v>250</v>
      </c>
      <c r="C406" s="561" t="s">
        <v>250</v>
      </c>
      <c r="D406" s="561">
        <v>0</v>
      </c>
      <c r="E406" s="587">
        <v>3010711</v>
      </c>
      <c r="F406" s="615">
        <v>30107111</v>
      </c>
      <c r="G406" s="615">
        <v>1</v>
      </c>
      <c r="H406" s="615"/>
      <c r="I406" s="615" t="s">
        <v>3207</v>
      </c>
      <c r="J406" s="624" t="s">
        <v>3209</v>
      </c>
      <c r="K406" s="615"/>
      <c r="L406" s="615"/>
      <c r="M406" s="615">
        <v>6</v>
      </c>
      <c r="N406" s="615">
        <v>1</v>
      </c>
      <c r="O406" s="615" t="b">
        <v>0</v>
      </c>
      <c r="P406" s="615" t="b">
        <v>0</v>
      </c>
      <c r="Q406" s="615" t="b">
        <v>0</v>
      </c>
      <c r="R406" s="624" t="s">
        <v>2863</v>
      </c>
      <c r="S406" s="615" t="b">
        <v>1</v>
      </c>
      <c r="T406" s="584" t="s">
        <v>2294</v>
      </c>
      <c r="U406" s="579">
        <f>VLOOKUP(B406,示例!$P:$Q,2,0)</f>
        <v>1069</v>
      </c>
    </row>
    <row r="407" spans="1:21" x14ac:dyDescent="0.25">
      <c r="A407" s="561" t="s">
        <v>259</v>
      </c>
      <c r="B407" s="561" t="s">
        <v>259</v>
      </c>
      <c r="C407" s="587" t="s">
        <v>259</v>
      </c>
      <c r="D407" s="587" t="s">
        <v>2401</v>
      </c>
      <c r="E407" s="587">
        <v>3010801</v>
      </c>
      <c r="F407" s="224">
        <v>30108010</v>
      </c>
      <c r="G407" s="224">
        <v>1</v>
      </c>
      <c r="H407" s="224" t="s">
        <v>3210</v>
      </c>
      <c r="I407" s="224" t="s">
        <v>3211</v>
      </c>
      <c r="J407" s="224" t="s">
        <v>3212</v>
      </c>
      <c r="K407" s="224">
        <v>1</v>
      </c>
      <c r="L407" s="224">
        <v>1</v>
      </c>
      <c r="M407" s="224">
        <v>5</v>
      </c>
      <c r="N407" s="224">
        <v>1</v>
      </c>
      <c r="O407" s="224" t="b">
        <v>0</v>
      </c>
      <c r="P407" s="224" t="b">
        <v>0</v>
      </c>
      <c r="Q407" s="224" t="b">
        <v>0</v>
      </c>
      <c r="R407" s="224" t="s">
        <v>3213</v>
      </c>
      <c r="S407" s="224" t="b">
        <v>1</v>
      </c>
      <c r="T407" s="584" t="s">
        <v>2294</v>
      </c>
      <c r="U407" s="579">
        <f>VLOOKUP(B407,示例!$P:$Q,2,0)</f>
        <v>1070</v>
      </c>
    </row>
    <row r="408" spans="1:21" x14ac:dyDescent="0.25">
      <c r="A408" s="561" t="s">
        <v>259</v>
      </c>
      <c r="B408" s="561" t="s">
        <v>2474</v>
      </c>
      <c r="C408" s="587" t="s">
        <v>259</v>
      </c>
      <c r="D408" s="587" t="s">
        <v>2401</v>
      </c>
      <c r="E408" s="587">
        <v>3010802</v>
      </c>
      <c r="F408" s="224">
        <v>30108020</v>
      </c>
      <c r="G408" s="224">
        <v>1</v>
      </c>
      <c r="H408" s="224" t="s">
        <v>2475</v>
      </c>
      <c r="I408" s="224" t="s">
        <v>3214</v>
      </c>
      <c r="J408" s="224" t="s">
        <v>3154</v>
      </c>
      <c r="K408" s="224"/>
      <c r="L408" s="224"/>
      <c r="M408" s="224">
        <v>-1</v>
      </c>
      <c r="N408" s="224">
        <v>1</v>
      </c>
      <c r="O408" s="224" t="b">
        <v>0</v>
      </c>
      <c r="P408" s="224" t="b">
        <v>0</v>
      </c>
      <c r="Q408" s="224" t="b">
        <v>0</v>
      </c>
      <c r="R408" s="224" t="s">
        <v>2352</v>
      </c>
      <c r="S408" s="224" t="b">
        <v>1</v>
      </c>
      <c r="T408" s="584" t="s">
        <v>2294</v>
      </c>
      <c r="U408" s="579">
        <f>VLOOKUP(B408,示例!$P:$Q,2,0)</f>
        <v>1013</v>
      </c>
    </row>
    <row r="409" spans="1:21" x14ac:dyDescent="0.25">
      <c r="A409" s="561" t="s">
        <v>259</v>
      </c>
      <c r="B409" s="561" t="s">
        <v>2817</v>
      </c>
      <c r="C409" s="587" t="s">
        <v>259</v>
      </c>
      <c r="D409" s="587" t="s">
        <v>2401</v>
      </c>
      <c r="E409" s="587">
        <v>3010803</v>
      </c>
      <c r="F409" s="224">
        <v>30108030</v>
      </c>
      <c r="G409" s="224">
        <v>1</v>
      </c>
      <c r="H409" s="224" t="s">
        <v>2818</v>
      </c>
      <c r="I409" s="224" t="s">
        <v>3215</v>
      </c>
      <c r="J409" s="224" t="s">
        <v>2820</v>
      </c>
      <c r="K409" s="224"/>
      <c r="L409" s="224"/>
      <c r="M409" s="224">
        <v>-1</v>
      </c>
      <c r="N409" s="224">
        <v>1</v>
      </c>
      <c r="O409" s="224" t="b">
        <v>0</v>
      </c>
      <c r="P409" s="224" t="b">
        <v>0</v>
      </c>
      <c r="Q409" s="224" t="b">
        <v>0</v>
      </c>
      <c r="R409" s="205" t="s">
        <v>2821</v>
      </c>
      <c r="S409" s="224" t="b">
        <v>1</v>
      </c>
      <c r="T409" s="584" t="s">
        <v>2294</v>
      </c>
      <c r="U409" s="579">
        <f>VLOOKUP(B409,示例!$P:$Q,2,0)</f>
        <v>1047</v>
      </c>
    </row>
    <row r="410" spans="1:21" x14ac:dyDescent="0.25">
      <c r="A410" s="561" t="s">
        <v>259</v>
      </c>
      <c r="B410" s="588" t="s">
        <v>1150</v>
      </c>
      <c r="C410" s="561" t="s">
        <v>1210</v>
      </c>
      <c r="D410" s="587" t="s">
        <v>2401</v>
      </c>
      <c r="E410" s="587">
        <v>3010804</v>
      </c>
      <c r="F410" s="224">
        <v>30108040</v>
      </c>
      <c r="G410" s="224">
        <v>6</v>
      </c>
      <c r="H410" s="224" t="s">
        <v>2437</v>
      </c>
      <c r="I410" s="224" t="s">
        <v>3216</v>
      </c>
      <c r="J410" s="224" t="s">
        <v>3217</v>
      </c>
      <c r="K410" s="224"/>
      <c r="L410" s="224"/>
      <c r="M410" s="224">
        <v>-1</v>
      </c>
      <c r="N410" s="224">
        <v>1</v>
      </c>
      <c r="O410" s="224" t="b">
        <v>0</v>
      </c>
      <c r="P410" s="224" t="b">
        <v>0</v>
      </c>
      <c r="Q410" s="224" t="b">
        <v>0</v>
      </c>
      <c r="R410" s="224" t="s">
        <v>3218</v>
      </c>
      <c r="S410" s="224" t="b">
        <v>0</v>
      </c>
      <c r="T410" s="584" t="s">
        <v>2294</v>
      </c>
      <c r="U410" s="579">
        <f>VLOOKUP(B410,示例!$P:$Q,2,0)</f>
        <v>1009</v>
      </c>
    </row>
    <row r="411" spans="1:21" x14ac:dyDescent="0.25">
      <c r="A411" s="561" t="s">
        <v>259</v>
      </c>
      <c r="B411" s="561" t="s">
        <v>2361</v>
      </c>
      <c r="C411" s="587" t="s">
        <v>259</v>
      </c>
      <c r="D411" s="587" t="s">
        <v>2401</v>
      </c>
      <c r="E411" s="587">
        <v>3010805</v>
      </c>
      <c r="F411" s="224">
        <v>30108050</v>
      </c>
      <c r="G411" s="224">
        <v>1</v>
      </c>
      <c r="H411" s="224" t="s">
        <v>2411</v>
      </c>
      <c r="I411" s="224" t="s">
        <v>3219</v>
      </c>
      <c r="J411" s="224" t="s">
        <v>3220</v>
      </c>
      <c r="K411" s="224"/>
      <c r="L411" s="224"/>
      <c r="M411" s="224">
        <v>-1</v>
      </c>
      <c r="N411" s="224">
        <v>1</v>
      </c>
      <c r="O411" s="224" t="b">
        <v>0</v>
      </c>
      <c r="P411" s="224" t="b">
        <v>0</v>
      </c>
      <c r="Q411" s="224" t="b">
        <v>0</v>
      </c>
      <c r="R411" s="224" t="s">
        <v>3048</v>
      </c>
      <c r="S411" s="224" t="b">
        <v>1</v>
      </c>
      <c r="T411" s="584" t="s">
        <v>2294</v>
      </c>
      <c r="U411" s="579">
        <f>VLOOKUP(B411,示例!$P:$Q,2,0)</f>
        <v>1063</v>
      </c>
    </row>
    <row r="412" spans="1:21" x14ac:dyDescent="0.25">
      <c r="A412" s="561" t="s">
        <v>259</v>
      </c>
      <c r="B412" s="588" t="s">
        <v>1150</v>
      </c>
      <c r="C412" s="587" t="s">
        <v>259</v>
      </c>
      <c r="D412" s="587" t="s">
        <v>2401</v>
      </c>
      <c r="E412" s="587">
        <v>3010806</v>
      </c>
      <c r="F412" s="224">
        <v>30108060</v>
      </c>
      <c r="G412" s="224">
        <v>6</v>
      </c>
      <c r="H412" s="224" t="s">
        <v>2437</v>
      </c>
      <c r="I412" s="249" t="s">
        <v>3221</v>
      </c>
      <c r="J412" s="224" t="s">
        <v>3222</v>
      </c>
      <c r="K412" s="224"/>
      <c r="L412" s="224"/>
      <c r="M412" s="224">
        <v>-1</v>
      </c>
      <c r="N412" s="224">
        <v>1</v>
      </c>
      <c r="O412" s="224" t="b">
        <v>0</v>
      </c>
      <c r="P412" s="224" t="b">
        <v>0</v>
      </c>
      <c r="Q412" s="224" t="b">
        <v>0</v>
      </c>
      <c r="R412" s="224" t="s">
        <v>3223</v>
      </c>
      <c r="S412" s="224" t="b">
        <v>0</v>
      </c>
      <c r="T412" s="584" t="s">
        <v>2294</v>
      </c>
      <c r="U412" s="579">
        <f>VLOOKUP(B412,示例!$P:$Q,2,0)</f>
        <v>1009</v>
      </c>
    </row>
    <row r="413" spans="1:21" x14ac:dyDescent="0.25">
      <c r="A413" s="561" t="s">
        <v>259</v>
      </c>
      <c r="B413" s="588" t="s">
        <v>1150</v>
      </c>
      <c r="C413" s="587" t="s">
        <v>259</v>
      </c>
      <c r="D413" s="587" t="s">
        <v>2401</v>
      </c>
      <c r="E413" s="587">
        <v>3010806</v>
      </c>
      <c r="F413" s="224">
        <v>30108061</v>
      </c>
      <c r="G413" s="224">
        <v>6</v>
      </c>
      <c r="H413" s="224"/>
      <c r="I413" s="249" t="s">
        <v>3221</v>
      </c>
      <c r="J413" s="224" t="s">
        <v>3224</v>
      </c>
      <c r="K413" s="224"/>
      <c r="L413" s="224"/>
      <c r="M413" s="224">
        <v>-1</v>
      </c>
      <c r="N413" s="224">
        <v>1</v>
      </c>
      <c r="O413" s="224" t="b">
        <v>0</v>
      </c>
      <c r="P413" s="224" t="b">
        <v>0</v>
      </c>
      <c r="Q413" s="224" t="b">
        <v>0</v>
      </c>
      <c r="R413" s="224" t="s">
        <v>3225</v>
      </c>
      <c r="S413" s="224" t="b">
        <v>1</v>
      </c>
      <c r="T413" s="584" t="s">
        <v>2294</v>
      </c>
      <c r="U413" s="579">
        <f>VLOOKUP(B413,示例!$P:$Q,2,0)</f>
        <v>1009</v>
      </c>
    </row>
    <row r="414" spans="1:21" x14ac:dyDescent="0.25">
      <c r="A414" s="561" t="s">
        <v>259</v>
      </c>
      <c r="B414" s="588" t="s">
        <v>1150</v>
      </c>
      <c r="C414" s="587" t="s">
        <v>259</v>
      </c>
      <c r="D414" s="587" t="s">
        <v>2401</v>
      </c>
      <c r="E414" s="587">
        <v>3010806</v>
      </c>
      <c r="F414" s="224">
        <v>30108062</v>
      </c>
      <c r="G414" s="224">
        <v>6</v>
      </c>
      <c r="H414" s="224"/>
      <c r="I414" s="249" t="s">
        <v>3221</v>
      </c>
      <c r="J414" s="224" t="s">
        <v>3226</v>
      </c>
      <c r="K414" s="224"/>
      <c r="L414" s="224"/>
      <c r="M414" s="224">
        <v>-1</v>
      </c>
      <c r="N414" s="224">
        <v>1</v>
      </c>
      <c r="O414" s="224" t="b">
        <v>0</v>
      </c>
      <c r="P414" s="224" t="b">
        <v>0</v>
      </c>
      <c r="Q414" s="224" t="b">
        <v>0</v>
      </c>
      <c r="R414" s="224" t="s">
        <v>3227</v>
      </c>
      <c r="S414" s="224" t="b">
        <v>1</v>
      </c>
      <c r="T414" s="584" t="s">
        <v>2294</v>
      </c>
      <c r="U414" s="579">
        <f>VLOOKUP(B414,示例!$P:$Q,2,0)</f>
        <v>1009</v>
      </c>
    </row>
    <row r="415" spans="1:21" x14ac:dyDescent="0.25">
      <c r="A415" s="561" t="s">
        <v>259</v>
      </c>
      <c r="B415" s="588" t="s">
        <v>1150</v>
      </c>
      <c r="C415" s="587" t="s">
        <v>259</v>
      </c>
      <c r="D415" s="587" t="s">
        <v>2401</v>
      </c>
      <c r="E415" s="587">
        <v>3010806</v>
      </c>
      <c r="F415" s="224">
        <v>30108063</v>
      </c>
      <c r="G415" s="224">
        <v>6</v>
      </c>
      <c r="H415" s="224"/>
      <c r="I415" s="249" t="s">
        <v>3221</v>
      </c>
      <c r="J415" s="224" t="s">
        <v>3228</v>
      </c>
      <c r="K415" s="224"/>
      <c r="L415" s="224"/>
      <c r="M415" s="224">
        <v>-1</v>
      </c>
      <c r="N415" s="224">
        <v>1</v>
      </c>
      <c r="O415" s="224" t="b">
        <v>0</v>
      </c>
      <c r="P415" s="224" t="b">
        <v>0</v>
      </c>
      <c r="Q415" s="224" t="b">
        <v>0</v>
      </c>
      <c r="R415" s="224" t="s">
        <v>3229</v>
      </c>
      <c r="S415" s="224" t="b">
        <v>0</v>
      </c>
      <c r="T415" s="584" t="s">
        <v>2294</v>
      </c>
      <c r="U415" s="579">
        <f>VLOOKUP(B415,示例!$P:$Q,2,0)</f>
        <v>1009</v>
      </c>
    </row>
    <row r="416" spans="1:21" x14ac:dyDescent="0.25">
      <c r="A416" s="561" t="s">
        <v>259</v>
      </c>
      <c r="B416" s="588" t="s">
        <v>1150</v>
      </c>
      <c r="C416" s="587" t="s">
        <v>259</v>
      </c>
      <c r="D416" s="587" t="s">
        <v>2401</v>
      </c>
      <c r="E416" s="587">
        <v>3010806</v>
      </c>
      <c r="F416" s="224">
        <v>30108064</v>
      </c>
      <c r="G416" s="224">
        <v>6</v>
      </c>
      <c r="H416" s="224"/>
      <c r="I416" s="249" t="s">
        <v>3221</v>
      </c>
      <c r="J416" s="224" t="s">
        <v>3230</v>
      </c>
      <c r="K416" s="224"/>
      <c r="L416" s="224"/>
      <c r="M416" s="224">
        <v>-1</v>
      </c>
      <c r="N416" s="224">
        <v>1</v>
      </c>
      <c r="O416" s="224" t="b">
        <v>0</v>
      </c>
      <c r="P416" s="224" t="b">
        <v>0</v>
      </c>
      <c r="Q416" s="224" t="b">
        <v>0</v>
      </c>
      <c r="R416" s="224" t="s">
        <v>3231</v>
      </c>
      <c r="S416" s="224" t="b">
        <v>1</v>
      </c>
      <c r="T416" s="584" t="s">
        <v>2294</v>
      </c>
      <c r="U416" s="579">
        <f>VLOOKUP(B416,示例!$P:$Q,2,0)</f>
        <v>1009</v>
      </c>
    </row>
    <row r="417" spans="1:21" x14ac:dyDescent="0.25">
      <c r="A417" s="561" t="s">
        <v>259</v>
      </c>
      <c r="B417" s="588" t="s">
        <v>1150</v>
      </c>
      <c r="C417" s="587" t="s">
        <v>259</v>
      </c>
      <c r="D417" s="587" t="s">
        <v>2401</v>
      </c>
      <c r="E417" s="587">
        <v>3010806</v>
      </c>
      <c r="F417" s="224">
        <v>30108065</v>
      </c>
      <c r="G417" s="224">
        <v>6</v>
      </c>
      <c r="H417" s="224"/>
      <c r="I417" s="249" t="s">
        <v>3221</v>
      </c>
      <c r="J417" s="224" t="s">
        <v>3232</v>
      </c>
      <c r="K417" s="224"/>
      <c r="L417" s="224"/>
      <c r="M417" s="224">
        <v>-1</v>
      </c>
      <c r="N417" s="224">
        <v>1</v>
      </c>
      <c r="O417" s="224" t="b">
        <v>0</v>
      </c>
      <c r="P417" s="224" t="b">
        <v>0</v>
      </c>
      <c r="Q417" s="224" t="b">
        <v>0</v>
      </c>
      <c r="R417" s="224" t="s">
        <v>3233</v>
      </c>
      <c r="S417" s="224" t="b">
        <v>1</v>
      </c>
      <c r="T417" s="584" t="s">
        <v>2294</v>
      </c>
      <c r="U417" s="579">
        <f>VLOOKUP(B417,示例!$P:$Q,2,0)</f>
        <v>1009</v>
      </c>
    </row>
    <row r="418" spans="1:21" x14ac:dyDescent="0.25">
      <c r="A418" s="561" t="s">
        <v>259</v>
      </c>
      <c r="B418" s="588" t="s">
        <v>1150</v>
      </c>
      <c r="C418" s="561" t="s">
        <v>1210</v>
      </c>
      <c r="D418" s="587" t="s">
        <v>2401</v>
      </c>
      <c r="E418" s="587">
        <v>3010807</v>
      </c>
      <c r="F418" s="224">
        <v>30108070</v>
      </c>
      <c r="G418" s="224">
        <v>6</v>
      </c>
      <c r="H418" s="224" t="s">
        <v>2437</v>
      </c>
      <c r="I418" s="224" t="s">
        <v>3234</v>
      </c>
      <c r="J418" s="224" t="s">
        <v>3217</v>
      </c>
      <c r="K418" s="224"/>
      <c r="L418" s="224"/>
      <c r="M418" s="224">
        <v>-1</v>
      </c>
      <c r="N418" s="224">
        <v>1</v>
      </c>
      <c r="O418" s="224" t="b">
        <v>0</v>
      </c>
      <c r="P418" s="224" t="b">
        <v>0</v>
      </c>
      <c r="Q418" s="224" t="b">
        <v>0</v>
      </c>
      <c r="R418" s="224" t="s">
        <v>3218</v>
      </c>
      <c r="S418" s="224" t="b">
        <v>0</v>
      </c>
      <c r="T418" s="584" t="s">
        <v>2294</v>
      </c>
      <c r="U418" s="579">
        <f>VLOOKUP(B418,示例!$P:$Q,2,0)</f>
        <v>1009</v>
      </c>
    </row>
    <row r="419" spans="1:21" x14ac:dyDescent="0.25">
      <c r="A419" s="573" t="s">
        <v>259</v>
      </c>
      <c r="B419" s="573" t="s">
        <v>1571</v>
      </c>
      <c r="C419" s="65" t="s">
        <v>2377</v>
      </c>
      <c r="D419" s="65" t="s">
        <v>2401</v>
      </c>
      <c r="E419" s="573">
        <v>3010809</v>
      </c>
      <c r="F419" s="65">
        <v>30108090</v>
      </c>
      <c r="G419" s="573">
        <v>1</v>
      </c>
      <c r="H419" s="573" t="s">
        <v>2345</v>
      </c>
      <c r="I419" s="65" t="s">
        <v>3235</v>
      </c>
      <c r="J419" s="573" t="s">
        <v>3089</v>
      </c>
      <c r="K419" s="573"/>
      <c r="L419" s="573"/>
      <c r="M419" s="573">
        <v>-1</v>
      </c>
      <c r="N419" s="573">
        <v>1</v>
      </c>
      <c r="O419" s="573" t="b">
        <v>0</v>
      </c>
      <c r="P419" s="573" t="b">
        <v>0</v>
      </c>
      <c r="Q419" s="573" t="b">
        <v>0</v>
      </c>
      <c r="R419" s="573" t="str">
        <f>IF(J419="进入战斗后,武力属性增加2点","武力,2","")&amp;IF(J419="进入战斗后,内息属性增加2点","内息,2","")&amp;IF(J419="进入战斗后,身法属性增加2点","身法,2","")&amp;IF(J419="进入战斗后,筋骨属性增加2点","筋骨,2","")</f>
        <v/>
      </c>
      <c r="S419" s="573" t="b">
        <v>1</v>
      </c>
      <c r="T419" s="584" t="s">
        <v>2294</v>
      </c>
      <c r="U419" s="579" t="str">
        <f>VLOOKUP(B419,示例!$P:$Q,2,0)</f>
        <v>WuJi</v>
      </c>
    </row>
    <row r="420" spans="1:21" x14ac:dyDescent="0.25">
      <c r="A420" s="561" t="s">
        <v>259</v>
      </c>
      <c r="B420" s="588" t="s">
        <v>1150</v>
      </c>
      <c r="C420" s="561" t="s">
        <v>1210</v>
      </c>
      <c r="D420" s="587">
        <v>0</v>
      </c>
      <c r="E420" s="587">
        <v>3010810</v>
      </c>
      <c r="F420" s="224">
        <v>30108100</v>
      </c>
      <c r="G420" s="224">
        <v>6</v>
      </c>
      <c r="H420" s="224" t="s">
        <v>2437</v>
      </c>
      <c r="I420" s="224" t="s">
        <v>3236</v>
      </c>
      <c r="J420" s="224" t="s">
        <v>3217</v>
      </c>
      <c r="K420" s="224"/>
      <c r="L420" s="224"/>
      <c r="M420" s="224">
        <v>-1</v>
      </c>
      <c r="N420" s="224">
        <v>1</v>
      </c>
      <c r="O420" s="224" t="b">
        <v>0</v>
      </c>
      <c r="P420" s="224" t="b">
        <v>0</v>
      </c>
      <c r="Q420" s="224" t="b">
        <v>0</v>
      </c>
      <c r="R420" s="224" t="s">
        <v>3218</v>
      </c>
      <c r="S420" s="224" t="b">
        <v>0</v>
      </c>
      <c r="T420" s="584" t="s">
        <v>2294</v>
      </c>
      <c r="U420" s="579">
        <f>VLOOKUP(B420,示例!$P:$Q,2,0)</f>
        <v>1009</v>
      </c>
    </row>
    <row r="421" spans="1:21" x14ac:dyDescent="0.25">
      <c r="A421" s="561" t="s">
        <v>259</v>
      </c>
      <c r="B421" s="561" t="s">
        <v>259</v>
      </c>
      <c r="C421" s="587" t="s">
        <v>259</v>
      </c>
      <c r="D421" s="587">
        <v>0</v>
      </c>
      <c r="E421" s="587">
        <v>3010811</v>
      </c>
      <c r="F421" s="224">
        <v>30108110</v>
      </c>
      <c r="G421" s="224">
        <v>1</v>
      </c>
      <c r="H421" s="224" t="s">
        <v>3210</v>
      </c>
      <c r="I421" s="224" t="s">
        <v>3237</v>
      </c>
      <c r="J421" s="625" t="s">
        <v>3238</v>
      </c>
      <c r="K421" s="224">
        <v>1</v>
      </c>
      <c r="L421" s="224">
        <v>2</v>
      </c>
      <c r="M421" s="224">
        <v>8</v>
      </c>
      <c r="N421" s="224">
        <v>1</v>
      </c>
      <c r="O421" s="224" t="b">
        <v>0</v>
      </c>
      <c r="P421" s="224" t="b">
        <v>0</v>
      </c>
      <c r="Q421" s="224" t="b">
        <v>0</v>
      </c>
      <c r="R421" s="224" t="s">
        <v>3213</v>
      </c>
      <c r="S421" s="224" t="b">
        <v>1</v>
      </c>
      <c r="T421" s="584" t="s">
        <v>2294</v>
      </c>
      <c r="U421" s="579">
        <f>VLOOKUP(B421,示例!$P:$Q,2,0)</f>
        <v>1070</v>
      </c>
    </row>
    <row r="422" spans="1:21" x14ac:dyDescent="0.25">
      <c r="A422" s="561" t="s">
        <v>269</v>
      </c>
      <c r="B422" s="561" t="s">
        <v>269</v>
      </c>
      <c r="C422" s="587" t="s">
        <v>269</v>
      </c>
      <c r="D422" s="587" t="s">
        <v>2401</v>
      </c>
      <c r="E422" s="587">
        <v>3010901</v>
      </c>
      <c r="F422" s="250">
        <v>30109010</v>
      </c>
      <c r="G422" s="250">
        <v>1</v>
      </c>
      <c r="H422" s="250" t="s">
        <v>3239</v>
      </c>
      <c r="I422" s="250" t="s">
        <v>3240</v>
      </c>
      <c r="J422" s="250" t="s">
        <v>3241</v>
      </c>
      <c r="K422" s="250"/>
      <c r="L422" s="250"/>
      <c r="M422" s="250">
        <v>-1</v>
      </c>
      <c r="N422" s="250">
        <v>1</v>
      </c>
      <c r="O422" s="250" t="b">
        <v>0</v>
      </c>
      <c r="P422" s="250" t="b">
        <v>0</v>
      </c>
      <c r="Q422" s="250" t="b">
        <v>0</v>
      </c>
      <c r="R422" s="250"/>
      <c r="S422" s="250" t="b">
        <v>1</v>
      </c>
      <c r="T422" s="584" t="s">
        <v>2294</v>
      </c>
      <c r="U422" s="579">
        <f>VLOOKUP(B422,示例!$P:$Q,2,0)</f>
        <v>1071</v>
      </c>
    </row>
    <row r="423" spans="1:21" x14ac:dyDescent="0.25">
      <c r="A423" s="561" t="s">
        <v>269</v>
      </c>
      <c r="B423" s="561" t="s">
        <v>2474</v>
      </c>
      <c r="C423" s="587" t="s">
        <v>269</v>
      </c>
      <c r="D423" s="587" t="s">
        <v>2401</v>
      </c>
      <c r="E423" s="587">
        <v>3010902</v>
      </c>
      <c r="F423" s="250">
        <v>30109020</v>
      </c>
      <c r="G423" s="250">
        <v>1</v>
      </c>
      <c r="H423" s="250" t="s">
        <v>2475</v>
      </c>
      <c r="I423" s="250" t="s">
        <v>3242</v>
      </c>
      <c r="J423" s="250" t="s">
        <v>3243</v>
      </c>
      <c r="K423" s="250"/>
      <c r="L423" s="250"/>
      <c r="M423" s="250">
        <v>-1</v>
      </c>
      <c r="N423" s="250">
        <v>1</v>
      </c>
      <c r="O423" s="250" t="b">
        <v>0</v>
      </c>
      <c r="P423" s="250" t="b">
        <v>0</v>
      </c>
      <c r="Q423" s="250" t="b">
        <v>0</v>
      </c>
      <c r="R423" s="250" t="s">
        <v>3244</v>
      </c>
      <c r="S423" s="250" t="b">
        <v>1</v>
      </c>
      <c r="T423" s="584" t="s">
        <v>2294</v>
      </c>
      <c r="U423" s="579">
        <f>VLOOKUP(B423,示例!$P:$Q,2,0)</f>
        <v>1013</v>
      </c>
    </row>
    <row r="424" spans="1:21" x14ac:dyDescent="0.25">
      <c r="A424" s="561" t="s">
        <v>269</v>
      </c>
      <c r="B424" s="561" t="s">
        <v>2817</v>
      </c>
      <c r="C424" s="587" t="s">
        <v>269</v>
      </c>
      <c r="D424" s="587" t="s">
        <v>2401</v>
      </c>
      <c r="E424" s="587">
        <v>3010903</v>
      </c>
      <c r="F424" s="250">
        <v>30109030</v>
      </c>
      <c r="G424" s="250">
        <v>1</v>
      </c>
      <c r="H424" s="250" t="s">
        <v>2818</v>
      </c>
      <c r="I424" s="250" t="s">
        <v>3245</v>
      </c>
      <c r="J424" s="250" t="s">
        <v>2848</v>
      </c>
      <c r="K424" s="250"/>
      <c r="L424" s="250"/>
      <c r="M424" s="250">
        <v>-1</v>
      </c>
      <c r="N424" s="250">
        <v>1</v>
      </c>
      <c r="O424" s="250" t="b">
        <v>0</v>
      </c>
      <c r="P424" s="250" t="b">
        <v>0</v>
      </c>
      <c r="Q424" s="250" t="b">
        <v>0</v>
      </c>
      <c r="R424" s="250" t="s">
        <v>2849</v>
      </c>
      <c r="S424" s="250" t="b">
        <v>1</v>
      </c>
      <c r="T424" s="584" t="s">
        <v>2294</v>
      </c>
      <c r="U424" s="579">
        <f>VLOOKUP(B424,示例!$P:$Q,2,0)</f>
        <v>1047</v>
      </c>
    </row>
    <row r="425" spans="1:21" x14ac:dyDescent="0.25">
      <c r="A425" s="561" t="s">
        <v>269</v>
      </c>
      <c r="C425" s="587" t="s">
        <v>1210</v>
      </c>
      <c r="D425" s="587" t="s">
        <v>2401</v>
      </c>
      <c r="E425" s="587">
        <v>3010904</v>
      </c>
      <c r="F425" s="250">
        <v>30109040</v>
      </c>
      <c r="G425" s="250">
        <v>6</v>
      </c>
      <c r="H425" s="250"/>
      <c r="I425" s="250" t="s">
        <v>3246</v>
      </c>
      <c r="J425" s="250" t="s">
        <v>3247</v>
      </c>
      <c r="K425" s="250"/>
      <c r="L425" s="250"/>
      <c r="M425" s="250">
        <v>-1</v>
      </c>
      <c r="N425" s="250">
        <v>1</v>
      </c>
      <c r="O425" s="250" t="b">
        <v>0</v>
      </c>
      <c r="P425" s="250" t="b">
        <v>0</v>
      </c>
      <c r="Q425" s="250" t="b">
        <v>0</v>
      </c>
      <c r="R425" s="250" t="s">
        <v>3248</v>
      </c>
      <c r="S425" s="250" t="b">
        <v>1</v>
      </c>
      <c r="T425" s="584" t="s">
        <v>2294</v>
      </c>
      <c r="U425" s="579" t="e">
        <f>VLOOKUP(B425,示例!$P:$Q,2,0)</f>
        <v>#N/A</v>
      </c>
    </row>
    <row r="426" spans="1:21" x14ac:dyDescent="0.25">
      <c r="A426" s="561" t="s">
        <v>269</v>
      </c>
      <c r="B426" s="561" t="s">
        <v>2361</v>
      </c>
      <c r="C426" s="587" t="s">
        <v>269</v>
      </c>
      <c r="D426" s="587" t="s">
        <v>2401</v>
      </c>
      <c r="E426" s="587">
        <v>3010905</v>
      </c>
      <c r="F426" s="250">
        <v>30109050</v>
      </c>
      <c r="G426" s="250">
        <v>1</v>
      </c>
      <c r="H426" s="250" t="s">
        <v>2411</v>
      </c>
      <c r="I426" s="250" t="s">
        <v>3249</v>
      </c>
      <c r="J426" s="250" t="s">
        <v>3250</v>
      </c>
      <c r="K426" s="250"/>
      <c r="L426" s="250"/>
      <c r="M426" s="250">
        <v>-1</v>
      </c>
      <c r="N426" s="250">
        <v>1</v>
      </c>
      <c r="O426" s="250" t="b">
        <v>0</v>
      </c>
      <c r="P426" s="250" t="b">
        <v>0</v>
      </c>
      <c r="Q426" s="250" t="b">
        <v>0</v>
      </c>
      <c r="R426" s="250" t="s">
        <v>3251</v>
      </c>
      <c r="S426" s="250" t="b">
        <v>1</v>
      </c>
      <c r="T426" s="584" t="s">
        <v>2294</v>
      </c>
      <c r="U426" s="579">
        <f>VLOOKUP(B426,示例!$P:$Q,2,0)</f>
        <v>1063</v>
      </c>
    </row>
    <row r="427" spans="1:21" x14ac:dyDescent="0.25">
      <c r="A427" s="561" t="s">
        <v>269</v>
      </c>
      <c r="B427" s="561" t="s">
        <v>3252</v>
      </c>
      <c r="C427" s="587" t="s">
        <v>269</v>
      </c>
      <c r="D427" s="587" t="s">
        <v>2401</v>
      </c>
      <c r="E427" s="587">
        <v>3010906</v>
      </c>
      <c r="F427" s="250">
        <v>30109060</v>
      </c>
      <c r="G427" s="250">
        <v>1</v>
      </c>
      <c r="H427" s="250" t="s">
        <v>3253</v>
      </c>
      <c r="I427" s="250" t="s">
        <v>3254</v>
      </c>
      <c r="J427" s="250" t="s">
        <v>3255</v>
      </c>
      <c r="K427" s="250"/>
      <c r="L427" s="250"/>
      <c r="M427" s="250">
        <v>-1</v>
      </c>
      <c r="N427" s="250">
        <v>1</v>
      </c>
      <c r="O427" s="250" t="b">
        <v>0</v>
      </c>
      <c r="P427" s="250" t="b">
        <v>0</v>
      </c>
      <c r="Q427" s="250" t="b">
        <v>0</v>
      </c>
      <c r="R427" s="250" t="s">
        <v>3256</v>
      </c>
      <c r="S427" s="250" t="b">
        <v>1</v>
      </c>
      <c r="T427" s="584" t="s">
        <v>2294</v>
      </c>
      <c r="U427" s="579">
        <f>VLOOKUP(B427,示例!$P:$Q,2,0)</f>
        <v>1072</v>
      </c>
    </row>
    <row r="428" spans="1:21" x14ac:dyDescent="0.25">
      <c r="A428" s="561" t="s">
        <v>269</v>
      </c>
      <c r="B428" s="561" t="s">
        <v>1150</v>
      </c>
      <c r="C428" s="587" t="s">
        <v>1210</v>
      </c>
      <c r="D428" s="587" t="s">
        <v>2401</v>
      </c>
      <c r="E428" s="587">
        <v>3010907</v>
      </c>
      <c r="F428" s="250">
        <v>30109070</v>
      </c>
      <c r="G428" s="250">
        <v>6</v>
      </c>
      <c r="H428" s="250" t="s">
        <v>2437</v>
      </c>
      <c r="I428" s="250" t="s">
        <v>3257</v>
      </c>
      <c r="J428" s="250" t="s">
        <v>3247</v>
      </c>
      <c r="K428" s="250"/>
      <c r="L428" s="250"/>
      <c r="M428" s="250">
        <v>-1</v>
      </c>
      <c r="N428" s="250">
        <v>1</v>
      </c>
      <c r="O428" s="250" t="b">
        <v>0</v>
      </c>
      <c r="P428" s="250" t="b">
        <v>0</v>
      </c>
      <c r="Q428" s="250" t="b">
        <v>0</v>
      </c>
      <c r="R428" s="250" t="s">
        <v>3248</v>
      </c>
      <c r="S428" s="250" t="b">
        <v>1</v>
      </c>
      <c r="T428" s="584" t="s">
        <v>2294</v>
      </c>
      <c r="U428" s="579">
        <f>VLOOKUP(B428,示例!$P:$Q,2,0)</f>
        <v>1009</v>
      </c>
    </row>
    <row r="429" spans="1:21" x14ac:dyDescent="0.25">
      <c r="A429" s="561" t="s">
        <v>269</v>
      </c>
      <c r="B429" s="561" t="s">
        <v>269</v>
      </c>
      <c r="C429" s="587" t="s">
        <v>269</v>
      </c>
      <c r="D429" s="587" t="s">
        <v>2401</v>
      </c>
      <c r="E429" s="587">
        <v>3010908</v>
      </c>
      <c r="F429" s="250">
        <v>30109080</v>
      </c>
      <c r="G429" s="250">
        <v>1</v>
      </c>
      <c r="H429" s="250" t="s">
        <v>3239</v>
      </c>
      <c r="I429" s="34" t="s">
        <v>3258</v>
      </c>
      <c r="J429" s="250" t="s">
        <v>3259</v>
      </c>
      <c r="K429" s="250">
        <v>1</v>
      </c>
      <c r="L429" s="250">
        <v>1</v>
      </c>
      <c r="M429" s="250">
        <v>5</v>
      </c>
      <c r="N429" s="250">
        <v>1</v>
      </c>
      <c r="O429" s="250" t="b">
        <v>0</v>
      </c>
      <c r="P429" s="250" t="b">
        <v>0</v>
      </c>
      <c r="Q429" s="250" t="b">
        <v>0</v>
      </c>
      <c r="R429" s="250" t="s">
        <v>3260</v>
      </c>
      <c r="S429" s="250" t="b">
        <v>0</v>
      </c>
      <c r="T429" s="584" t="s">
        <v>2294</v>
      </c>
      <c r="U429" s="579">
        <f>VLOOKUP(B429,示例!$P:$Q,2,0)</f>
        <v>1071</v>
      </c>
    </row>
    <row r="430" spans="1:21" x14ac:dyDescent="0.25">
      <c r="A430" s="573" t="s">
        <v>269</v>
      </c>
      <c r="B430" s="573" t="s">
        <v>1571</v>
      </c>
      <c r="C430" s="65" t="s">
        <v>2377</v>
      </c>
      <c r="D430" s="65" t="s">
        <v>2401</v>
      </c>
      <c r="E430" s="573">
        <v>3010909</v>
      </c>
      <c r="F430" s="65">
        <v>30109090</v>
      </c>
      <c r="G430" s="573">
        <v>1</v>
      </c>
      <c r="H430" s="573" t="s">
        <v>2345</v>
      </c>
      <c r="I430" s="65" t="s">
        <v>3261</v>
      </c>
      <c r="J430" s="573" t="s">
        <v>3089</v>
      </c>
      <c r="K430" s="573"/>
      <c r="L430" s="573"/>
      <c r="M430" s="573">
        <v>-1</v>
      </c>
      <c r="N430" s="573">
        <v>1</v>
      </c>
      <c r="O430" s="573" t="b">
        <v>0</v>
      </c>
      <c r="P430" s="573" t="b">
        <v>0</v>
      </c>
      <c r="Q430" s="573" t="b">
        <v>0</v>
      </c>
      <c r="R430" s="573" t="str">
        <f>IF(J430="进入战斗后,武力属性增加2点","武力,2","")&amp;IF(J430="进入战斗后,内息属性增加2点","内息,2","")&amp;IF(J430="进入战斗后,身法属性增加2点","身法,2","")&amp;IF(J430="进入战斗后,筋骨属性增加2点","筋骨,2","")</f>
        <v/>
      </c>
      <c r="S430" s="573" t="b">
        <v>1</v>
      </c>
      <c r="T430" s="584" t="s">
        <v>2294</v>
      </c>
      <c r="U430" s="579" t="str">
        <f>VLOOKUP(B430,示例!$P:$Q,2,0)</f>
        <v>WuJi</v>
      </c>
    </row>
    <row r="431" spans="1:21" x14ac:dyDescent="0.25">
      <c r="A431" s="561" t="s">
        <v>269</v>
      </c>
      <c r="B431" s="561" t="s">
        <v>1150</v>
      </c>
      <c r="C431" s="587" t="s">
        <v>1210</v>
      </c>
      <c r="D431" s="587">
        <v>0</v>
      </c>
      <c r="E431" s="587">
        <v>3010910</v>
      </c>
      <c r="F431" s="250">
        <v>30109100</v>
      </c>
      <c r="G431" s="250">
        <v>6</v>
      </c>
      <c r="H431" s="250" t="s">
        <v>2437</v>
      </c>
      <c r="I431" s="250" t="s">
        <v>3262</v>
      </c>
      <c r="J431" s="250" t="s">
        <v>3247</v>
      </c>
      <c r="K431" s="250"/>
      <c r="L431" s="250"/>
      <c r="M431" s="250">
        <v>-1</v>
      </c>
      <c r="N431" s="250">
        <v>1</v>
      </c>
      <c r="O431" s="250" t="b">
        <v>0</v>
      </c>
      <c r="P431" s="250" t="b">
        <v>0</v>
      </c>
      <c r="Q431" s="250" t="b">
        <v>0</v>
      </c>
      <c r="R431" s="250" t="s">
        <v>3248</v>
      </c>
      <c r="S431" s="250" t="b">
        <v>1</v>
      </c>
      <c r="T431" s="584" t="s">
        <v>2294</v>
      </c>
      <c r="U431" s="579">
        <f>VLOOKUP(B431,示例!$P:$Q,2,0)</f>
        <v>1009</v>
      </c>
    </row>
    <row r="432" spans="1:21" x14ac:dyDescent="0.25">
      <c r="A432" s="561" t="s">
        <v>269</v>
      </c>
      <c r="B432" s="561" t="s">
        <v>269</v>
      </c>
      <c r="C432" s="587" t="s">
        <v>269</v>
      </c>
      <c r="D432" s="587">
        <v>0</v>
      </c>
      <c r="E432" s="587">
        <v>3010911</v>
      </c>
      <c r="F432" s="250">
        <v>30109110</v>
      </c>
      <c r="G432" s="250">
        <v>1</v>
      </c>
      <c r="H432" s="250" t="s">
        <v>3239</v>
      </c>
      <c r="I432" s="34" t="s">
        <v>3263</v>
      </c>
      <c r="J432" s="595" t="s">
        <v>3264</v>
      </c>
      <c r="K432" s="250">
        <v>1</v>
      </c>
      <c r="L432" s="250">
        <v>2</v>
      </c>
      <c r="M432" s="250">
        <v>8</v>
      </c>
      <c r="N432" s="250">
        <v>1</v>
      </c>
      <c r="O432" s="250" t="b">
        <v>0</v>
      </c>
      <c r="P432" s="250" t="b">
        <v>0</v>
      </c>
      <c r="Q432" s="250" t="b">
        <v>0</v>
      </c>
      <c r="R432" s="250" t="s">
        <v>3260</v>
      </c>
      <c r="S432" s="250" t="b">
        <v>0</v>
      </c>
      <c r="T432" s="584" t="s">
        <v>2294</v>
      </c>
      <c r="U432" s="579">
        <f>VLOOKUP(B432,示例!$P:$Q,2,0)</f>
        <v>1071</v>
      </c>
    </row>
    <row r="433" spans="1:21" x14ac:dyDescent="0.25">
      <c r="A433" s="561" t="s">
        <v>278</v>
      </c>
      <c r="B433" s="561" t="s">
        <v>278</v>
      </c>
      <c r="C433" s="587" t="s">
        <v>278</v>
      </c>
      <c r="D433" s="587" t="s">
        <v>2401</v>
      </c>
      <c r="E433" s="587">
        <v>3011001</v>
      </c>
      <c r="F433" s="204">
        <v>30110010</v>
      </c>
      <c r="G433" s="204">
        <v>0</v>
      </c>
      <c r="H433" s="204" t="s">
        <v>3265</v>
      </c>
      <c r="I433" s="204" t="s">
        <v>3266</v>
      </c>
      <c r="J433" s="204" t="s">
        <v>3267</v>
      </c>
      <c r="K433" s="204"/>
      <c r="L433" s="204"/>
      <c r="M433" s="204">
        <v>-1</v>
      </c>
      <c r="N433" s="204">
        <v>2</v>
      </c>
      <c r="O433" s="204" t="b">
        <v>0</v>
      </c>
      <c r="P433" s="204" t="b">
        <v>0</v>
      </c>
      <c r="Q433" s="204" t="b">
        <v>0</v>
      </c>
      <c r="R433" s="204"/>
      <c r="S433" s="204" t="b">
        <v>0</v>
      </c>
      <c r="T433" s="584" t="s">
        <v>2294</v>
      </c>
      <c r="U433" s="579">
        <f>VLOOKUP(B433,示例!$P:$Q,2,0)</f>
        <v>1073</v>
      </c>
    </row>
    <row r="434" spans="1:21" x14ac:dyDescent="0.25">
      <c r="A434" s="561" t="s">
        <v>278</v>
      </c>
      <c r="B434" s="561" t="s">
        <v>278</v>
      </c>
      <c r="C434" s="587" t="s">
        <v>278</v>
      </c>
      <c r="D434" s="587" t="s">
        <v>2401</v>
      </c>
      <c r="E434" s="587">
        <v>3011002</v>
      </c>
      <c r="F434" s="204">
        <v>30110020</v>
      </c>
      <c r="G434" s="204">
        <v>1</v>
      </c>
      <c r="H434" s="204" t="s">
        <v>3265</v>
      </c>
      <c r="I434" s="207" t="s">
        <v>3268</v>
      </c>
      <c r="J434" s="204" t="s">
        <v>3269</v>
      </c>
      <c r="K434" s="204"/>
      <c r="L434" s="204"/>
      <c r="M434" s="204">
        <v>10</v>
      </c>
      <c r="N434" s="204">
        <v>1</v>
      </c>
      <c r="O434" s="204" t="b">
        <v>0</v>
      </c>
      <c r="P434" s="204" t="b">
        <v>0</v>
      </c>
      <c r="Q434" s="204" t="b">
        <v>0</v>
      </c>
      <c r="R434" s="204" t="s">
        <v>2676</v>
      </c>
      <c r="S434" s="204" t="b">
        <v>1</v>
      </c>
      <c r="T434" s="584" t="s">
        <v>2294</v>
      </c>
      <c r="U434" s="579">
        <f>VLOOKUP(B434,示例!$P:$Q,2,0)</f>
        <v>1073</v>
      </c>
    </row>
    <row r="435" spans="1:21" x14ac:dyDescent="0.25">
      <c r="A435" s="561" t="s">
        <v>278</v>
      </c>
      <c r="B435" s="561" t="s">
        <v>3270</v>
      </c>
      <c r="C435" s="587" t="s">
        <v>1210</v>
      </c>
      <c r="D435" s="587" t="s">
        <v>2401</v>
      </c>
      <c r="E435" s="587">
        <v>3011003</v>
      </c>
      <c r="F435" s="204">
        <v>30110030</v>
      </c>
      <c r="G435" s="204">
        <v>1</v>
      </c>
      <c r="H435" s="204" t="s">
        <v>3271</v>
      </c>
      <c r="I435" s="207" t="s">
        <v>3272</v>
      </c>
      <c r="J435" s="204" t="s">
        <v>3273</v>
      </c>
      <c r="K435" s="204"/>
      <c r="L435" s="204"/>
      <c r="M435" s="204">
        <v>5</v>
      </c>
      <c r="N435" s="204">
        <v>1</v>
      </c>
      <c r="O435" s="204" t="b">
        <v>0</v>
      </c>
      <c r="P435" s="204" t="b">
        <v>0</v>
      </c>
      <c r="Q435" s="204" t="b">
        <v>0</v>
      </c>
      <c r="R435" s="204" t="s">
        <v>3274</v>
      </c>
      <c r="S435" s="204" t="b">
        <v>1</v>
      </c>
      <c r="T435" s="584" t="s">
        <v>2294</v>
      </c>
      <c r="U435" s="579" t="str">
        <f>VLOOKUP(B435,示例!$P:$Q,2,0)</f>
        <v>JianSu</v>
      </c>
    </row>
    <row r="436" spans="1:21" x14ac:dyDescent="0.25">
      <c r="A436" s="561" t="s">
        <v>278</v>
      </c>
      <c r="B436" s="561" t="s">
        <v>1150</v>
      </c>
      <c r="C436" s="587" t="s">
        <v>1210</v>
      </c>
      <c r="D436" s="587" t="s">
        <v>2401</v>
      </c>
      <c r="E436" s="587">
        <v>3011004</v>
      </c>
      <c r="F436" s="204">
        <v>30110040</v>
      </c>
      <c r="G436" s="204">
        <v>6</v>
      </c>
      <c r="H436" s="204" t="s">
        <v>2437</v>
      </c>
      <c r="I436" s="204" t="s">
        <v>3275</v>
      </c>
      <c r="J436" s="204" t="s">
        <v>3276</v>
      </c>
      <c r="K436" s="204"/>
      <c r="L436" s="204"/>
      <c r="M436" s="204">
        <v>-1</v>
      </c>
      <c r="N436" s="204">
        <v>1</v>
      </c>
      <c r="O436" s="204" t="b">
        <v>0</v>
      </c>
      <c r="P436" s="204" t="b">
        <v>0</v>
      </c>
      <c r="Q436" s="204" t="b">
        <v>0</v>
      </c>
      <c r="R436" s="204" t="s">
        <v>3277</v>
      </c>
      <c r="S436" s="204" t="b">
        <v>0</v>
      </c>
      <c r="T436" s="584" t="s">
        <v>2294</v>
      </c>
      <c r="U436" s="579">
        <f>VLOOKUP(B436,示例!$P:$Q,2,0)</f>
        <v>1009</v>
      </c>
    </row>
    <row r="437" spans="1:21" x14ac:dyDescent="0.25">
      <c r="A437" s="561" t="s">
        <v>278</v>
      </c>
      <c r="B437" s="561" t="s">
        <v>1150</v>
      </c>
      <c r="C437" s="587" t="s">
        <v>1210</v>
      </c>
      <c r="D437" s="587" t="s">
        <v>2401</v>
      </c>
      <c r="E437" s="587">
        <v>3011005</v>
      </c>
      <c r="F437" s="204">
        <v>30110050</v>
      </c>
      <c r="G437" s="204">
        <v>6</v>
      </c>
      <c r="H437" s="204" t="s">
        <v>2437</v>
      </c>
      <c r="I437" s="204" t="s">
        <v>3278</v>
      </c>
      <c r="J437" s="204" t="s">
        <v>3279</v>
      </c>
      <c r="K437" s="204"/>
      <c r="L437" s="204"/>
      <c r="M437" s="204">
        <v>-1</v>
      </c>
      <c r="N437" s="204">
        <v>1</v>
      </c>
      <c r="O437" s="204" t="b">
        <v>0</v>
      </c>
      <c r="P437" s="204" t="b">
        <v>0</v>
      </c>
      <c r="Q437" s="204" t="b">
        <v>0</v>
      </c>
      <c r="R437" s="204" t="s">
        <v>3280</v>
      </c>
      <c r="S437" s="204" t="b">
        <v>0</v>
      </c>
      <c r="T437" s="584" t="s">
        <v>2294</v>
      </c>
      <c r="U437" s="579">
        <f>VLOOKUP(B437,示例!$P:$Q,2,0)</f>
        <v>1009</v>
      </c>
    </row>
    <row r="438" spans="1:21" x14ac:dyDescent="0.25">
      <c r="A438" s="561" t="s">
        <v>278</v>
      </c>
      <c r="B438" s="561" t="s">
        <v>2415</v>
      </c>
      <c r="C438" s="587" t="s">
        <v>1210</v>
      </c>
      <c r="D438" s="587" t="s">
        <v>2401</v>
      </c>
      <c r="E438" s="587">
        <v>3011006</v>
      </c>
      <c r="F438" s="204">
        <v>30110060</v>
      </c>
      <c r="G438" s="204">
        <v>1</v>
      </c>
      <c r="H438" s="204" t="s">
        <v>2416</v>
      </c>
      <c r="I438" s="207" t="s">
        <v>3281</v>
      </c>
      <c r="J438" s="204" t="s">
        <v>3282</v>
      </c>
      <c r="K438" s="204"/>
      <c r="L438" s="204"/>
      <c r="M438" s="204">
        <v>2</v>
      </c>
      <c r="N438" s="204">
        <v>1</v>
      </c>
      <c r="O438" s="204" t="b">
        <v>0</v>
      </c>
      <c r="P438" s="204" t="b">
        <v>0</v>
      </c>
      <c r="Q438" s="204" t="b">
        <v>0</v>
      </c>
      <c r="R438" s="204" t="s">
        <v>3283</v>
      </c>
      <c r="S438" s="204" t="b">
        <v>0</v>
      </c>
      <c r="T438" s="584" t="s">
        <v>2294</v>
      </c>
      <c r="U438" s="579">
        <f>VLOOKUP(B438,示例!$P:$Q,2,0)</f>
        <v>1005</v>
      </c>
    </row>
    <row r="439" spans="1:21" x14ac:dyDescent="0.25">
      <c r="A439" s="561" t="s">
        <v>278</v>
      </c>
      <c r="B439" s="561" t="s">
        <v>2415</v>
      </c>
      <c r="C439" s="587" t="s">
        <v>1210</v>
      </c>
      <c r="D439" s="587" t="s">
        <v>2401</v>
      </c>
      <c r="E439" s="587">
        <v>3011006</v>
      </c>
      <c r="F439" s="204">
        <v>30110061</v>
      </c>
      <c r="G439" s="204">
        <v>1</v>
      </c>
      <c r="H439" s="204" t="s">
        <v>2416</v>
      </c>
      <c r="I439" s="207" t="s">
        <v>3281</v>
      </c>
      <c r="J439" s="204" t="s">
        <v>3282</v>
      </c>
      <c r="K439" s="204"/>
      <c r="L439" s="204"/>
      <c r="M439" s="204">
        <v>3</v>
      </c>
      <c r="N439" s="204">
        <v>1</v>
      </c>
      <c r="O439" s="204" t="b">
        <v>0</v>
      </c>
      <c r="P439" s="204" t="b">
        <v>0</v>
      </c>
      <c r="Q439" s="204" t="b">
        <v>0</v>
      </c>
      <c r="R439" s="204" t="s">
        <v>3283</v>
      </c>
      <c r="S439" s="204" t="b">
        <v>0</v>
      </c>
      <c r="T439" s="584" t="s">
        <v>2294</v>
      </c>
      <c r="U439" s="579">
        <f>VLOOKUP(B439,示例!$P:$Q,2,0)</f>
        <v>1005</v>
      </c>
    </row>
    <row r="440" spans="1:21" x14ac:dyDescent="0.25">
      <c r="A440" s="561" t="s">
        <v>278</v>
      </c>
      <c r="B440" s="561" t="s">
        <v>2415</v>
      </c>
      <c r="C440" s="587" t="s">
        <v>1210</v>
      </c>
      <c r="D440" s="587" t="s">
        <v>2401</v>
      </c>
      <c r="E440" s="587">
        <v>3011006</v>
      </c>
      <c r="F440" s="204">
        <v>30110062</v>
      </c>
      <c r="G440" s="204">
        <v>1</v>
      </c>
      <c r="H440" s="204" t="s">
        <v>2416</v>
      </c>
      <c r="I440" s="207" t="s">
        <v>3281</v>
      </c>
      <c r="J440" s="204" t="s">
        <v>3282</v>
      </c>
      <c r="K440" s="204"/>
      <c r="L440" s="204"/>
      <c r="M440" s="204">
        <v>1.5</v>
      </c>
      <c r="N440" s="204">
        <v>1</v>
      </c>
      <c r="O440" s="204" t="b">
        <v>0</v>
      </c>
      <c r="P440" s="204" t="b">
        <v>0</v>
      </c>
      <c r="Q440" s="204" t="b">
        <v>0</v>
      </c>
      <c r="R440" s="204" t="s">
        <v>3283</v>
      </c>
      <c r="S440" s="204" t="b">
        <v>0</v>
      </c>
      <c r="T440" s="584" t="s">
        <v>2294</v>
      </c>
      <c r="U440" s="579">
        <f>VLOOKUP(B440,示例!$P:$Q,2,0)</f>
        <v>1005</v>
      </c>
    </row>
    <row r="441" spans="1:21" x14ac:dyDescent="0.25">
      <c r="A441" s="561" t="s">
        <v>278</v>
      </c>
      <c r="B441" s="561" t="s">
        <v>1150</v>
      </c>
      <c r="C441" s="587" t="s">
        <v>1210</v>
      </c>
      <c r="D441" s="587" t="s">
        <v>2401</v>
      </c>
      <c r="E441" s="587">
        <v>3011007</v>
      </c>
      <c r="F441" s="204">
        <v>30110070</v>
      </c>
      <c r="G441" s="204">
        <v>6</v>
      </c>
      <c r="H441" s="204" t="s">
        <v>2437</v>
      </c>
      <c r="I441" s="204" t="s">
        <v>3284</v>
      </c>
      <c r="J441" s="204" t="s">
        <v>3276</v>
      </c>
      <c r="K441" s="204"/>
      <c r="L441" s="204"/>
      <c r="M441" s="204">
        <v>-1</v>
      </c>
      <c r="N441" s="204">
        <v>1</v>
      </c>
      <c r="O441" s="204" t="b">
        <v>0</v>
      </c>
      <c r="P441" s="204" t="b">
        <v>0</v>
      </c>
      <c r="Q441" s="204" t="b">
        <v>0</v>
      </c>
      <c r="R441" s="204" t="s">
        <v>3277</v>
      </c>
      <c r="S441" s="204" t="b">
        <v>0</v>
      </c>
      <c r="T441" s="584" t="s">
        <v>2294</v>
      </c>
      <c r="U441" s="579">
        <f>VLOOKUP(B441,示例!$P:$Q,2,0)</f>
        <v>1009</v>
      </c>
    </row>
    <row r="442" spans="1:21" x14ac:dyDescent="0.25">
      <c r="A442" s="561" t="s">
        <v>278</v>
      </c>
      <c r="B442" s="561" t="s">
        <v>1150</v>
      </c>
      <c r="C442" s="587" t="s">
        <v>1210</v>
      </c>
      <c r="D442" s="587" t="s">
        <v>2401</v>
      </c>
      <c r="E442" s="587">
        <v>3011008</v>
      </c>
      <c r="F442" s="204">
        <v>30110080</v>
      </c>
      <c r="G442" s="204">
        <v>6</v>
      </c>
      <c r="H442" s="204"/>
      <c r="I442" s="207" t="s">
        <v>3285</v>
      </c>
      <c r="J442" s="204" t="s">
        <v>3286</v>
      </c>
      <c r="K442" s="204"/>
      <c r="L442" s="204"/>
      <c r="M442" s="204">
        <v>-1</v>
      </c>
      <c r="N442" s="204">
        <v>1</v>
      </c>
      <c r="O442" s="204" t="b">
        <v>0</v>
      </c>
      <c r="P442" s="204" t="b">
        <v>0</v>
      </c>
      <c r="Q442" s="204" t="b">
        <v>0</v>
      </c>
      <c r="R442" s="204" t="s">
        <v>3277</v>
      </c>
      <c r="S442" s="204" t="b">
        <v>1</v>
      </c>
      <c r="T442" s="584" t="s">
        <v>2294</v>
      </c>
      <c r="U442" s="579">
        <f>VLOOKUP(B442,示例!$P:$Q,2,0)</f>
        <v>1009</v>
      </c>
    </row>
    <row r="443" spans="1:21" x14ac:dyDescent="0.25">
      <c r="A443" s="561" t="s">
        <v>278</v>
      </c>
      <c r="B443" s="561" t="s">
        <v>1632</v>
      </c>
      <c r="C443" s="587" t="s">
        <v>1210</v>
      </c>
      <c r="D443" s="587" t="s">
        <v>2401</v>
      </c>
      <c r="E443" s="587">
        <v>3011008</v>
      </c>
      <c r="F443" s="204">
        <v>30110081</v>
      </c>
      <c r="G443" s="204">
        <v>1</v>
      </c>
      <c r="H443" s="204" t="s">
        <v>2766</v>
      </c>
      <c r="I443" s="207" t="s">
        <v>3285</v>
      </c>
      <c r="J443" s="204" t="s">
        <v>3287</v>
      </c>
      <c r="K443" s="204"/>
      <c r="L443" s="204"/>
      <c r="M443" s="204">
        <v>-1</v>
      </c>
      <c r="N443" s="204">
        <v>1</v>
      </c>
      <c r="O443" s="204" t="b">
        <v>0</v>
      </c>
      <c r="P443" s="204" t="b">
        <v>0</v>
      </c>
      <c r="Q443" s="204" t="b">
        <v>0</v>
      </c>
      <c r="R443" s="204" t="s">
        <v>3288</v>
      </c>
      <c r="S443" s="204" t="b">
        <v>1</v>
      </c>
      <c r="T443" s="584" t="s">
        <v>2294</v>
      </c>
      <c r="U443" s="579">
        <f>VLOOKUP(B443,示例!$P:$Q,2,0)</f>
        <v>1055</v>
      </c>
    </row>
    <row r="444" spans="1:21" x14ac:dyDescent="0.25">
      <c r="A444" s="573" t="s">
        <v>278</v>
      </c>
      <c r="B444" s="573" t="s">
        <v>1571</v>
      </c>
      <c r="C444" s="65" t="s">
        <v>2377</v>
      </c>
      <c r="D444" s="65" t="s">
        <v>2401</v>
      </c>
      <c r="E444" s="573">
        <v>3011009</v>
      </c>
      <c r="F444" s="65">
        <v>30110090</v>
      </c>
      <c r="G444" s="573">
        <v>1</v>
      </c>
      <c r="H444" s="573" t="s">
        <v>2345</v>
      </c>
      <c r="I444" s="65" t="s">
        <v>3289</v>
      </c>
      <c r="J444" s="573" t="s">
        <v>3089</v>
      </c>
      <c r="K444" s="573"/>
      <c r="L444" s="573"/>
      <c r="M444" s="573">
        <v>-1</v>
      </c>
      <c r="N444" s="573">
        <v>1</v>
      </c>
      <c r="O444" s="573" t="b">
        <v>0</v>
      </c>
      <c r="P444" s="573" t="b">
        <v>0</v>
      </c>
      <c r="Q444" s="573" t="b">
        <v>0</v>
      </c>
      <c r="R444" s="573" t="str">
        <f>IF(J444="进入战斗后,武力属性增加2点","武力,2","")&amp;IF(J444="进入战斗后,内息属性增加2点","内息,2","")&amp;IF(J444="进入战斗后,身法属性增加2点","身法,2","")&amp;IF(J444="进入战斗后,筋骨属性增加2点","筋骨,2","")</f>
        <v/>
      </c>
      <c r="S444" s="573" t="b">
        <v>1</v>
      </c>
      <c r="T444" s="584" t="s">
        <v>2294</v>
      </c>
      <c r="U444" s="579" t="str">
        <f>VLOOKUP(B444,示例!$P:$Q,2,0)</f>
        <v>WuJi</v>
      </c>
    </row>
    <row r="445" spans="1:21" x14ac:dyDescent="0.25">
      <c r="A445" s="573" t="s">
        <v>278</v>
      </c>
      <c r="B445" s="561" t="s">
        <v>2361</v>
      </c>
      <c r="C445" s="65" t="s">
        <v>2377</v>
      </c>
      <c r="D445" s="65">
        <v>0</v>
      </c>
      <c r="E445" s="573">
        <v>3011010</v>
      </c>
      <c r="F445" s="65">
        <v>30110100</v>
      </c>
      <c r="G445" s="573">
        <v>1</v>
      </c>
      <c r="H445" s="573" t="s">
        <v>2411</v>
      </c>
      <c r="I445" s="65" t="s">
        <v>3290</v>
      </c>
      <c r="J445" s="573" t="s">
        <v>3134</v>
      </c>
      <c r="K445" s="573"/>
      <c r="L445" s="573"/>
      <c r="M445" s="573">
        <v>-1</v>
      </c>
      <c r="N445" s="573">
        <v>1</v>
      </c>
      <c r="O445" s="573" t="b">
        <v>0</v>
      </c>
      <c r="P445" s="573" t="b">
        <v>0</v>
      </c>
      <c r="Q445" s="573" t="b">
        <v>0</v>
      </c>
      <c r="R445" s="573" t="s">
        <v>1392</v>
      </c>
      <c r="S445" s="573" t="b">
        <v>1</v>
      </c>
      <c r="T445" s="584" t="s">
        <v>2294</v>
      </c>
      <c r="U445" s="579">
        <f>VLOOKUP(B445,示例!$P:$Q,2,0)</f>
        <v>1063</v>
      </c>
    </row>
    <row r="446" spans="1:21" x14ac:dyDescent="0.25">
      <c r="A446" s="573" t="s">
        <v>278</v>
      </c>
      <c r="B446" s="561" t="s">
        <v>278</v>
      </c>
      <c r="C446" s="65" t="s">
        <v>2377</v>
      </c>
      <c r="D446" s="65">
        <v>0</v>
      </c>
      <c r="E446" s="573">
        <v>3011011</v>
      </c>
      <c r="F446" s="65">
        <v>30110110</v>
      </c>
      <c r="G446" s="573">
        <v>1</v>
      </c>
      <c r="H446" s="573" t="s">
        <v>3265</v>
      </c>
      <c r="I446" s="65" t="s">
        <v>3291</v>
      </c>
      <c r="J446" s="573" t="s">
        <v>3292</v>
      </c>
      <c r="K446" s="573"/>
      <c r="L446" s="573"/>
      <c r="M446" s="573">
        <v>-1</v>
      </c>
      <c r="N446" s="573">
        <v>1</v>
      </c>
      <c r="O446" s="573" t="b">
        <v>0</v>
      </c>
      <c r="P446" s="573" t="b">
        <v>0</v>
      </c>
      <c r="Q446" s="573" t="b">
        <v>0</v>
      </c>
      <c r="R446" s="573" t="str">
        <f>IF(J446="进入战斗后,武力属性增加2点","武力,2","")&amp;IF(J446="进入战斗后,内息属性增加2点","内息,2","")&amp;IF(J446="进入战斗后,身法属性增加2点","身法,2","")&amp;IF(J446="进入战斗后,筋骨属性增加2点","筋骨,2","")</f>
        <v/>
      </c>
      <c r="S446" s="573" t="b">
        <v>0</v>
      </c>
      <c r="T446" s="584" t="s">
        <v>2294</v>
      </c>
      <c r="U446" s="579">
        <f>VLOOKUP(B446,示例!$P:$Q,2,0)</f>
        <v>1073</v>
      </c>
    </row>
    <row r="447" spans="1:21" x14ac:dyDescent="0.25">
      <c r="A447" s="561" t="s">
        <v>287</v>
      </c>
      <c r="B447" s="561" t="s">
        <v>287</v>
      </c>
      <c r="C447" s="587" t="s">
        <v>287</v>
      </c>
      <c r="D447" s="587" t="s">
        <v>2401</v>
      </c>
      <c r="E447" s="587">
        <v>3011101</v>
      </c>
      <c r="F447" s="333">
        <v>30111010</v>
      </c>
      <c r="G447" s="333">
        <v>1</v>
      </c>
      <c r="H447" s="333" t="s">
        <v>3293</v>
      </c>
      <c r="I447" s="333" t="s">
        <v>3294</v>
      </c>
      <c r="J447" s="333" t="s">
        <v>3295</v>
      </c>
      <c r="K447" s="333"/>
      <c r="L447" s="333"/>
      <c r="M447" s="333">
        <v>5</v>
      </c>
      <c r="N447" s="333">
        <v>1</v>
      </c>
      <c r="O447" s="333" t="b">
        <v>0</v>
      </c>
      <c r="P447" s="333" t="b">
        <v>0</v>
      </c>
      <c r="Q447" s="333" t="b">
        <v>0</v>
      </c>
      <c r="R447" s="333"/>
      <c r="S447" s="333" t="b">
        <v>0</v>
      </c>
      <c r="T447" s="584" t="s">
        <v>2294</v>
      </c>
      <c r="U447" s="579">
        <f>VLOOKUP(B447,示例!$P:$Q,2,0)</f>
        <v>1074</v>
      </c>
    </row>
    <row r="448" spans="1:21" x14ac:dyDescent="0.25">
      <c r="A448" s="561" t="s">
        <v>287</v>
      </c>
      <c r="B448" s="561" t="s">
        <v>2817</v>
      </c>
      <c r="C448" s="587" t="s">
        <v>287</v>
      </c>
      <c r="D448" s="587" t="s">
        <v>2401</v>
      </c>
      <c r="E448" s="587">
        <v>3011102</v>
      </c>
      <c r="F448" s="333">
        <v>30111020</v>
      </c>
      <c r="G448" s="333">
        <v>1</v>
      </c>
      <c r="H448" s="333" t="s">
        <v>2818</v>
      </c>
      <c r="I448" s="333" t="s">
        <v>3296</v>
      </c>
      <c r="J448" s="333" t="s">
        <v>2820</v>
      </c>
      <c r="K448" s="333"/>
      <c r="L448" s="333"/>
      <c r="M448" s="333">
        <v>-1</v>
      </c>
      <c r="N448" s="333">
        <v>1</v>
      </c>
      <c r="O448" s="333" t="b">
        <v>0</v>
      </c>
      <c r="P448" s="333" t="b">
        <v>0</v>
      </c>
      <c r="Q448" s="333" t="b">
        <v>0</v>
      </c>
      <c r="R448" s="333" t="s">
        <v>2821</v>
      </c>
      <c r="S448" s="333" t="b">
        <v>1</v>
      </c>
      <c r="T448" s="584" t="s">
        <v>2294</v>
      </c>
      <c r="U448" s="579">
        <f>VLOOKUP(B448,示例!$P:$Q,2,0)</f>
        <v>1047</v>
      </c>
    </row>
    <row r="449" spans="1:21" x14ac:dyDescent="0.25">
      <c r="A449" s="561" t="s">
        <v>287</v>
      </c>
      <c r="B449" s="561" t="s">
        <v>1150</v>
      </c>
      <c r="C449" s="587" t="s">
        <v>287</v>
      </c>
      <c r="D449" s="587" t="s">
        <v>2401</v>
      </c>
      <c r="E449" s="587">
        <v>3011104</v>
      </c>
      <c r="F449" s="333">
        <v>30111040</v>
      </c>
      <c r="G449" s="333">
        <v>6</v>
      </c>
      <c r="H449" s="333" t="s">
        <v>2437</v>
      </c>
      <c r="I449" s="333" t="s">
        <v>3297</v>
      </c>
      <c r="J449" s="333" t="s">
        <v>3298</v>
      </c>
      <c r="K449" s="333"/>
      <c r="L449" s="333"/>
      <c r="M449" s="333">
        <v>-1</v>
      </c>
      <c r="N449" s="333">
        <v>1</v>
      </c>
      <c r="O449" s="333" t="b">
        <v>0</v>
      </c>
      <c r="P449" s="333" t="b">
        <v>0</v>
      </c>
      <c r="Q449" s="333" t="b">
        <v>0</v>
      </c>
      <c r="R449" s="333" t="s">
        <v>3299</v>
      </c>
      <c r="S449" s="333" t="b">
        <v>0</v>
      </c>
      <c r="T449" s="584" t="s">
        <v>2294</v>
      </c>
      <c r="U449" s="579">
        <f>VLOOKUP(B449,示例!$P:$Q,2,0)</f>
        <v>1009</v>
      </c>
    </row>
    <row r="450" spans="1:21" x14ac:dyDescent="0.25">
      <c r="A450" s="561" t="s">
        <v>287</v>
      </c>
      <c r="B450" s="561" t="s">
        <v>2519</v>
      </c>
      <c r="C450" s="587" t="s">
        <v>287</v>
      </c>
      <c r="D450" s="587" t="s">
        <v>2401</v>
      </c>
      <c r="E450" s="587">
        <v>3011103</v>
      </c>
      <c r="F450" s="333">
        <v>30111030</v>
      </c>
      <c r="G450" s="333">
        <v>1</v>
      </c>
      <c r="H450" s="333" t="s">
        <v>2521</v>
      </c>
      <c r="I450" s="333" t="s">
        <v>3300</v>
      </c>
      <c r="J450" s="333" t="s">
        <v>3301</v>
      </c>
      <c r="K450" s="333"/>
      <c r="L450" s="333"/>
      <c r="M450" s="333">
        <v>-1</v>
      </c>
      <c r="N450" s="333">
        <v>1</v>
      </c>
      <c r="O450" s="333" t="b">
        <v>0</v>
      </c>
      <c r="P450" s="333" t="b">
        <v>0</v>
      </c>
      <c r="Q450" s="333" t="b">
        <v>0</v>
      </c>
      <c r="R450" s="333" t="s">
        <v>2523</v>
      </c>
      <c r="S450" s="333" t="b">
        <v>1</v>
      </c>
      <c r="T450" s="584" t="s">
        <v>2294</v>
      </c>
      <c r="U450" s="579">
        <f>VLOOKUP(B450,示例!$P:$Q,2,0)</f>
        <v>1081</v>
      </c>
    </row>
    <row r="451" spans="1:21" x14ac:dyDescent="0.25">
      <c r="A451" s="561" t="s">
        <v>287</v>
      </c>
      <c r="B451" s="561" t="s">
        <v>2361</v>
      </c>
      <c r="C451" s="587" t="s">
        <v>287</v>
      </c>
      <c r="D451" s="587" t="s">
        <v>2401</v>
      </c>
      <c r="E451" s="587">
        <v>3011105</v>
      </c>
      <c r="F451" s="333">
        <v>30111050</v>
      </c>
      <c r="G451" s="333">
        <v>1</v>
      </c>
      <c r="H451" s="333" t="s">
        <v>2411</v>
      </c>
      <c r="I451" s="333" t="s">
        <v>3302</v>
      </c>
      <c r="J451" s="333" t="s">
        <v>3250</v>
      </c>
      <c r="K451" s="333"/>
      <c r="L451" s="333"/>
      <c r="M451" s="333">
        <v>-1</v>
      </c>
      <c r="N451" s="333">
        <v>1</v>
      </c>
      <c r="O451" s="333" t="b">
        <v>0</v>
      </c>
      <c r="P451" s="333" t="b">
        <v>0</v>
      </c>
      <c r="Q451" s="333" t="b">
        <v>0</v>
      </c>
      <c r="R451" s="333" t="s">
        <v>3251</v>
      </c>
      <c r="S451" s="333" t="b">
        <v>1</v>
      </c>
      <c r="T451" s="584" t="s">
        <v>2294</v>
      </c>
      <c r="U451" s="579">
        <f>VLOOKUP(B451,示例!$P:$Q,2,0)</f>
        <v>1063</v>
      </c>
    </row>
    <row r="452" spans="1:21" x14ac:dyDescent="0.25">
      <c r="A452" s="561" t="s">
        <v>287</v>
      </c>
      <c r="B452" s="561" t="s">
        <v>2361</v>
      </c>
      <c r="C452" s="587" t="s">
        <v>287</v>
      </c>
      <c r="D452" s="587" t="s">
        <v>2401</v>
      </c>
      <c r="E452" s="587">
        <v>3011106</v>
      </c>
      <c r="F452" s="333">
        <v>30111060</v>
      </c>
      <c r="G452" s="333">
        <v>1</v>
      </c>
      <c r="H452" s="333" t="s">
        <v>2411</v>
      </c>
      <c r="I452" s="333" t="s">
        <v>3303</v>
      </c>
      <c r="J452" s="333" t="s">
        <v>3304</v>
      </c>
      <c r="K452" s="333"/>
      <c r="L452" s="333"/>
      <c r="M452" s="333">
        <v>5</v>
      </c>
      <c r="N452" s="333">
        <v>1</v>
      </c>
      <c r="O452" s="333" t="b">
        <v>0</v>
      </c>
      <c r="P452" s="333" t="b">
        <v>0</v>
      </c>
      <c r="Q452" s="333" t="b">
        <v>0</v>
      </c>
      <c r="R452" s="333" t="s">
        <v>2414</v>
      </c>
      <c r="S452" s="333" t="b">
        <v>1</v>
      </c>
      <c r="T452" s="584" t="s">
        <v>2294</v>
      </c>
      <c r="U452" s="579">
        <f>VLOOKUP(B452,示例!$P:$Q,2,0)</f>
        <v>1063</v>
      </c>
    </row>
    <row r="453" spans="1:21" x14ac:dyDescent="0.25">
      <c r="A453" s="561" t="s">
        <v>287</v>
      </c>
      <c r="B453" s="561" t="s">
        <v>1150</v>
      </c>
      <c r="C453" s="587" t="s">
        <v>287</v>
      </c>
      <c r="D453" s="587" t="s">
        <v>2401</v>
      </c>
      <c r="E453" s="587">
        <v>3011107</v>
      </c>
      <c r="F453" s="333">
        <v>30111070</v>
      </c>
      <c r="G453" s="333">
        <v>6</v>
      </c>
      <c r="H453" s="333" t="s">
        <v>2437</v>
      </c>
      <c r="I453" s="34" t="s">
        <v>3305</v>
      </c>
      <c r="J453" s="333" t="s">
        <v>3298</v>
      </c>
      <c r="K453" s="333"/>
      <c r="L453" s="333"/>
      <c r="M453" s="333">
        <v>-1</v>
      </c>
      <c r="N453" s="333">
        <v>1</v>
      </c>
      <c r="O453" s="333" t="b">
        <v>0</v>
      </c>
      <c r="P453" s="333" t="b">
        <v>0</v>
      </c>
      <c r="Q453" s="333" t="b">
        <v>0</v>
      </c>
      <c r="R453" s="333" t="s">
        <v>3299</v>
      </c>
      <c r="S453" s="333" t="b">
        <v>0</v>
      </c>
      <c r="T453" s="584" t="s">
        <v>2294</v>
      </c>
      <c r="U453" s="579">
        <f>VLOOKUP(B453,示例!$P:$Q,2,0)</f>
        <v>1009</v>
      </c>
    </row>
    <row r="454" spans="1:21" x14ac:dyDescent="0.25">
      <c r="A454" s="561" t="s">
        <v>287</v>
      </c>
      <c r="B454" s="561" t="s">
        <v>1411</v>
      </c>
      <c r="C454" s="587" t="s">
        <v>287</v>
      </c>
      <c r="D454" s="587" t="s">
        <v>2401</v>
      </c>
      <c r="E454" s="587">
        <v>3011108</v>
      </c>
      <c r="F454" s="333">
        <v>30111080</v>
      </c>
      <c r="G454" s="333">
        <v>1</v>
      </c>
      <c r="H454" s="333" t="s">
        <v>2396</v>
      </c>
      <c r="I454" s="333" t="s">
        <v>3306</v>
      </c>
      <c r="J454" s="333" t="s">
        <v>3307</v>
      </c>
      <c r="K454" s="333"/>
      <c r="L454" s="333"/>
      <c r="M454" s="333">
        <v>5</v>
      </c>
      <c r="N454" s="333">
        <v>1</v>
      </c>
      <c r="O454" s="333" t="b">
        <v>0</v>
      </c>
      <c r="P454" s="333" t="b">
        <v>0</v>
      </c>
      <c r="Q454" s="333" t="b">
        <v>0</v>
      </c>
      <c r="R454" s="333" t="s">
        <v>2721</v>
      </c>
      <c r="S454" s="333" t="b">
        <v>1</v>
      </c>
      <c r="T454" s="584" t="s">
        <v>2294</v>
      </c>
      <c r="U454" s="579">
        <f>VLOOKUP(B454,示例!$P:$Q,2,0)</f>
        <v>1004</v>
      </c>
    </row>
    <row r="455" spans="1:21" x14ac:dyDescent="0.25">
      <c r="A455" s="573" t="s">
        <v>287</v>
      </c>
      <c r="B455" s="573" t="s">
        <v>1571</v>
      </c>
      <c r="C455" s="65" t="s">
        <v>2377</v>
      </c>
      <c r="D455" s="65" t="s">
        <v>2401</v>
      </c>
      <c r="E455" s="573">
        <v>3011109</v>
      </c>
      <c r="F455" s="65">
        <v>30111090</v>
      </c>
      <c r="G455" s="573">
        <v>1</v>
      </c>
      <c r="H455" s="573" t="s">
        <v>2345</v>
      </c>
      <c r="I455" s="65" t="s">
        <v>3308</v>
      </c>
      <c r="J455" s="573" t="s">
        <v>3089</v>
      </c>
      <c r="K455" s="573"/>
      <c r="L455" s="573"/>
      <c r="M455" s="573">
        <v>-1</v>
      </c>
      <c r="N455" s="573">
        <v>1</v>
      </c>
      <c r="O455" s="573" t="b">
        <v>0</v>
      </c>
      <c r="P455" s="573" t="b">
        <v>0</v>
      </c>
      <c r="Q455" s="573" t="b">
        <v>0</v>
      </c>
      <c r="R455" s="573" t="str">
        <f>IF(J455="进入战斗后,武力属性增加2点","武力,2","")&amp;IF(J455="进入战斗后,内息属性增加2点","内息,2","")&amp;IF(J455="进入战斗后,身法属性增加2点","身法,2","")&amp;IF(J455="进入战斗后,筋骨属性增加2点","筋骨,2","")</f>
        <v/>
      </c>
      <c r="S455" s="573" t="b">
        <v>1</v>
      </c>
      <c r="T455" s="584" t="s">
        <v>2294</v>
      </c>
      <c r="U455" s="579" t="str">
        <f>VLOOKUP(B455,示例!$P:$Q,2,0)</f>
        <v>WuJi</v>
      </c>
    </row>
    <row r="456" spans="1:21" x14ac:dyDescent="0.25">
      <c r="A456" s="561" t="s">
        <v>287</v>
      </c>
      <c r="B456" s="561" t="s">
        <v>1150</v>
      </c>
      <c r="C456" s="587" t="s">
        <v>287</v>
      </c>
      <c r="D456" s="587">
        <v>0</v>
      </c>
      <c r="E456" s="587">
        <v>3011110</v>
      </c>
      <c r="F456" s="333">
        <v>30111100</v>
      </c>
      <c r="G456" s="333">
        <v>6</v>
      </c>
      <c r="H456" s="333" t="s">
        <v>2437</v>
      </c>
      <c r="I456" s="34" t="s">
        <v>3309</v>
      </c>
      <c r="J456" s="333" t="s">
        <v>3298</v>
      </c>
      <c r="K456" s="333"/>
      <c r="L456" s="333"/>
      <c r="M456" s="333">
        <v>-1</v>
      </c>
      <c r="N456" s="333">
        <v>1</v>
      </c>
      <c r="O456" s="333" t="b">
        <v>0</v>
      </c>
      <c r="P456" s="333" t="b">
        <v>0</v>
      </c>
      <c r="Q456" s="333" t="b">
        <v>0</v>
      </c>
      <c r="R456" s="333" t="s">
        <v>3299</v>
      </c>
      <c r="S456" s="333" t="b">
        <v>0</v>
      </c>
      <c r="T456" s="584" t="s">
        <v>2294</v>
      </c>
      <c r="U456" s="579">
        <f>VLOOKUP(B456,示例!$P:$Q,2,0)</f>
        <v>1009</v>
      </c>
    </row>
    <row r="457" spans="1:21" x14ac:dyDescent="0.25">
      <c r="A457" s="561" t="s">
        <v>287</v>
      </c>
      <c r="B457" s="561" t="s">
        <v>2817</v>
      </c>
      <c r="C457" s="587" t="s">
        <v>287</v>
      </c>
      <c r="D457" s="587">
        <v>0</v>
      </c>
      <c r="E457" s="587">
        <v>3011111</v>
      </c>
      <c r="F457" s="333">
        <v>30111110</v>
      </c>
      <c r="G457" s="333">
        <v>1</v>
      </c>
      <c r="H457" s="333" t="s">
        <v>2818</v>
      </c>
      <c r="I457" s="333" t="s">
        <v>3310</v>
      </c>
      <c r="J457" s="626" t="s">
        <v>3091</v>
      </c>
      <c r="K457" s="333"/>
      <c r="L457" s="333"/>
      <c r="M457" s="333">
        <v>-1</v>
      </c>
      <c r="N457" s="333">
        <v>1</v>
      </c>
      <c r="O457" s="333" t="b">
        <v>0</v>
      </c>
      <c r="P457" s="333" t="b">
        <v>0</v>
      </c>
      <c r="Q457" s="333" t="b">
        <v>0</v>
      </c>
      <c r="R457" s="333" t="s">
        <v>2821</v>
      </c>
      <c r="S457" s="333" t="b">
        <v>1</v>
      </c>
      <c r="T457" s="584" t="s">
        <v>2294</v>
      </c>
      <c r="U457" s="579">
        <f>VLOOKUP(B457,示例!$P:$Q,2,0)</f>
        <v>1047</v>
      </c>
    </row>
    <row r="458" spans="1:21" x14ac:dyDescent="0.25">
      <c r="A458" s="561" t="s">
        <v>295</v>
      </c>
      <c r="B458" s="561" t="s">
        <v>295</v>
      </c>
      <c r="C458" s="587" t="s">
        <v>295</v>
      </c>
      <c r="D458" s="587">
        <v>0</v>
      </c>
      <c r="E458" s="587">
        <v>3011201</v>
      </c>
      <c r="F458" s="169">
        <v>30112010</v>
      </c>
      <c r="G458" s="169">
        <v>1</v>
      </c>
      <c r="H458" s="169" t="s">
        <v>3311</v>
      </c>
      <c r="I458" s="169" t="s">
        <v>3312</v>
      </c>
      <c r="J458" s="169" t="s">
        <v>3313</v>
      </c>
      <c r="K458" s="169"/>
      <c r="L458" s="169"/>
      <c r="M458" s="169">
        <v>10</v>
      </c>
      <c r="N458" s="169">
        <v>1</v>
      </c>
      <c r="O458" s="169" t="b">
        <v>0</v>
      </c>
      <c r="P458" s="169" t="b">
        <v>0</v>
      </c>
      <c r="Q458" s="169" t="b">
        <v>0</v>
      </c>
      <c r="R458" s="169" t="s">
        <v>3314</v>
      </c>
      <c r="S458" s="169" t="b">
        <v>0</v>
      </c>
      <c r="T458" s="584" t="s">
        <v>2294</v>
      </c>
      <c r="U458" s="579">
        <f>VLOOKUP(B458,示例!$P:$Q,2,0)</f>
        <v>1075</v>
      </c>
    </row>
    <row r="459" spans="1:21" x14ac:dyDescent="0.25">
      <c r="A459" s="561" t="s">
        <v>295</v>
      </c>
      <c r="B459" s="561" t="s">
        <v>2361</v>
      </c>
      <c r="C459" s="587" t="s">
        <v>295</v>
      </c>
      <c r="D459" s="587">
        <v>0</v>
      </c>
      <c r="E459" s="587">
        <v>3011202</v>
      </c>
      <c r="F459" s="169">
        <v>30112020</v>
      </c>
      <c r="G459" s="169">
        <v>1</v>
      </c>
      <c r="H459" s="169" t="s">
        <v>2411</v>
      </c>
      <c r="I459" s="627" t="s">
        <v>3315</v>
      </c>
      <c r="J459" s="169" t="s">
        <v>3250</v>
      </c>
      <c r="K459" s="169"/>
      <c r="L459" s="169"/>
      <c r="M459" s="169">
        <v>-1</v>
      </c>
      <c r="N459" s="169">
        <v>1</v>
      </c>
      <c r="O459" s="169" t="b">
        <v>0</v>
      </c>
      <c r="P459" s="169" t="b">
        <v>0</v>
      </c>
      <c r="Q459" s="169" t="b">
        <v>0</v>
      </c>
      <c r="R459" s="169" t="s">
        <v>3251</v>
      </c>
      <c r="S459" s="169" t="b">
        <v>1</v>
      </c>
      <c r="T459" s="584" t="s">
        <v>2294</v>
      </c>
      <c r="U459" s="579">
        <f>VLOOKUP(B459,示例!$P:$Q,2,0)</f>
        <v>1063</v>
      </c>
    </row>
    <row r="460" spans="1:21" x14ac:dyDescent="0.25">
      <c r="A460" s="561" t="s">
        <v>295</v>
      </c>
      <c r="B460" s="561" t="s">
        <v>2533</v>
      </c>
      <c r="C460" s="587" t="s">
        <v>295</v>
      </c>
      <c r="D460" s="587">
        <v>0</v>
      </c>
      <c r="E460" s="587">
        <v>3011203</v>
      </c>
      <c r="F460" s="169">
        <v>30112030</v>
      </c>
      <c r="G460" s="169">
        <v>1</v>
      </c>
      <c r="H460" s="169" t="s">
        <v>2534</v>
      </c>
      <c r="I460" s="627" t="s">
        <v>3316</v>
      </c>
      <c r="J460" s="169" t="s">
        <v>3123</v>
      </c>
      <c r="K460" s="169"/>
      <c r="L460" s="169"/>
      <c r="M460" s="169">
        <v>-1</v>
      </c>
      <c r="N460" s="169">
        <v>1</v>
      </c>
      <c r="O460" s="169" t="b">
        <v>0</v>
      </c>
      <c r="P460" s="169" t="b">
        <v>0</v>
      </c>
      <c r="Q460" s="169" t="b">
        <v>0</v>
      </c>
      <c r="R460" s="169" t="s">
        <v>3317</v>
      </c>
      <c r="S460" s="169" t="b">
        <v>0</v>
      </c>
      <c r="T460" s="584" t="s">
        <v>2294</v>
      </c>
      <c r="U460" s="579">
        <f>VLOOKUP(B460,示例!$P:$Q,2,0)</f>
        <v>1066</v>
      </c>
    </row>
    <row r="461" spans="1:21" x14ac:dyDescent="0.25">
      <c r="A461" s="561" t="s">
        <v>295</v>
      </c>
      <c r="B461" s="561" t="s">
        <v>295</v>
      </c>
      <c r="C461" s="587" t="s">
        <v>295</v>
      </c>
      <c r="D461" s="587">
        <v>0</v>
      </c>
      <c r="E461" s="587">
        <v>3011204</v>
      </c>
      <c r="F461" s="169">
        <v>30112040</v>
      </c>
      <c r="G461" s="169">
        <v>1</v>
      </c>
      <c r="H461" s="169" t="s">
        <v>3311</v>
      </c>
      <c r="I461" s="169" t="s">
        <v>3318</v>
      </c>
      <c r="J461" s="628" t="s">
        <v>3319</v>
      </c>
      <c r="K461" s="169">
        <v>1</v>
      </c>
      <c r="L461" s="169">
        <v>1</v>
      </c>
      <c r="M461" s="169">
        <v>12</v>
      </c>
      <c r="N461" s="169">
        <v>1</v>
      </c>
      <c r="O461" s="169" t="b">
        <v>0</v>
      </c>
      <c r="P461" s="169" t="b">
        <v>0</v>
      </c>
      <c r="Q461" s="169" t="b">
        <v>0</v>
      </c>
      <c r="R461" s="169" t="s">
        <v>3314</v>
      </c>
      <c r="S461" s="169" t="b">
        <v>0</v>
      </c>
      <c r="T461" s="584" t="s">
        <v>2294</v>
      </c>
      <c r="U461" s="579">
        <f>VLOOKUP(B461,示例!$P:$Q,2,0)</f>
        <v>1075</v>
      </c>
    </row>
    <row r="462" spans="1:21" x14ac:dyDescent="0.25">
      <c r="A462" s="561" t="s">
        <v>295</v>
      </c>
      <c r="C462" s="587" t="s">
        <v>2296</v>
      </c>
      <c r="D462" s="587">
        <v>0</v>
      </c>
      <c r="E462" s="587">
        <v>3011204</v>
      </c>
      <c r="F462" s="169">
        <v>30112041</v>
      </c>
      <c r="G462" s="169">
        <v>2</v>
      </c>
      <c r="H462" s="169"/>
      <c r="I462" s="169" t="s">
        <v>3318</v>
      </c>
      <c r="J462" s="169" t="s">
        <v>3320</v>
      </c>
      <c r="K462" s="169">
        <v>2</v>
      </c>
      <c r="L462" s="169">
        <v>1</v>
      </c>
      <c r="M462" s="169">
        <v>-1</v>
      </c>
      <c r="N462" s="169">
        <v>1</v>
      </c>
      <c r="O462" s="169" t="b">
        <v>0</v>
      </c>
      <c r="P462" s="169" t="b">
        <v>0</v>
      </c>
      <c r="Q462" s="169" t="b">
        <v>0</v>
      </c>
      <c r="R462" s="169" t="s">
        <v>3321</v>
      </c>
      <c r="S462" s="169" t="b">
        <v>0</v>
      </c>
      <c r="T462" s="584" t="s">
        <v>2294</v>
      </c>
      <c r="U462" s="579" t="e">
        <f>VLOOKUP(B462,示例!$P:$Q,2,0)</f>
        <v>#N/A</v>
      </c>
    </row>
    <row r="463" spans="1:21" x14ac:dyDescent="0.25">
      <c r="A463" s="561" t="s">
        <v>295</v>
      </c>
      <c r="B463" s="561" t="s">
        <v>1150</v>
      </c>
      <c r="C463" s="587" t="s">
        <v>1210</v>
      </c>
      <c r="D463" s="587">
        <v>0</v>
      </c>
      <c r="E463" s="587">
        <v>3011204</v>
      </c>
      <c r="F463" s="169">
        <v>30112042</v>
      </c>
      <c r="G463" s="169">
        <v>6</v>
      </c>
      <c r="H463" s="169" t="s">
        <v>2437</v>
      </c>
      <c r="I463" s="169" t="s">
        <v>3318</v>
      </c>
      <c r="J463" s="169" t="s">
        <v>3322</v>
      </c>
      <c r="K463" s="169"/>
      <c r="L463" s="169"/>
      <c r="M463" s="169">
        <v>-1</v>
      </c>
      <c r="N463" s="169">
        <v>1</v>
      </c>
      <c r="O463" s="169" t="b">
        <v>0</v>
      </c>
      <c r="P463" s="169" t="b">
        <v>0</v>
      </c>
      <c r="Q463" s="169" t="b">
        <v>0</v>
      </c>
      <c r="R463" s="169" t="s">
        <v>3323</v>
      </c>
      <c r="S463" s="169" t="b">
        <v>0</v>
      </c>
      <c r="T463" s="584" t="s">
        <v>2294</v>
      </c>
      <c r="U463" s="579">
        <f>VLOOKUP(B463,示例!$P:$Q,2,0)</f>
        <v>1009</v>
      </c>
    </row>
    <row r="464" spans="1:21" x14ac:dyDescent="0.25">
      <c r="A464" s="561" t="s">
        <v>295</v>
      </c>
      <c r="B464" s="561" t="s">
        <v>3252</v>
      </c>
      <c r="C464" s="587" t="s">
        <v>1210</v>
      </c>
      <c r="D464" s="587">
        <v>0</v>
      </c>
      <c r="E464" s="587">
        <v>3011205</v>
      </c>
      <c r="F464" s="169">
        <v>30112050</v>
      </c>
      <c r="G464" s="169">
        <v>1</v>
      </c>
      <c r="H464" s="169" t="s">
        <v>3253</v>
      </c>
      <c r="I464" s="169" t="s">
        <v>3324</v>
      </c>
      <c r="J464" s="169" t="s">
        <v>3325</v>
      </c>
      <c r="K464" s="169"/>
      <c r="L464" s="169"/>
      <c r="M464" s="169">
        <v>-1</v>
      </c>
      <c r="N464" s="169">
        <v>1</v>
      </c>
      <c r="O464" s="169" t="b">
        <v>0</v>
      </c>
      <c r="P464" s="169" t="b">
        <v>0</v>
      </c>
      <c r="Q464" s="169" t="b">
        <v>0</v>
      </c>
      <c r="R464" s="169" t="s">
        <v>3326</v>
      </c>
      <c r="S464" s="169" t="b">
        <v>1</v>
      </c>
      <c r="T464" s="584" t="s">
        <v>2294</v>
      </c>
      <c r="U464" s="579">
        <f>VLOOKUP(B464,示例!$P:$Q,2,0)</f>
        <v>1072</v>
      </c>
    </row>
    <row r="465" spans="1:21" x14ac:dyDescent="0.25">
      <c r="A465" s="561" t="s">
        <v>295</v>
      </c>
      <c r="B465" s="561" t="s">
        <v>2474</v>
      </c>
      <c r="C465" s="587" t="s">
        <v>1210</v>
      </c>
      <c r="D465" s="587">
        <v>0</v>
      </c>
      <c r="E465" s="587">
        <v>3011206</v>
      </c>
      <c r="F465" s="169">
        <v>30112060</v>
      </c>
      <c r="G465" s="169">
        <v>1</v>
      </c>
      <c r="H465" s="169" t="s">
        <v>2475</v>
      </c>
      <c r="I465" s="169" t="s">
        <v>3327</v>
      </c>
      <c r="J465" s="169" t="s">
        <v>3125</v>
      </c>
      <c r="K465" s="169"/>
      <c r="L465" s="169"/>
      <c r="M465" s="169">
        <v>-1</v>
      </c>
      <c r="N465" s="169">
        <v>1</v>
      </c>
      <c r="O465" s="169" t="b">
        <v>0</v>
      </c>
      <c r="P465" s="169" t="b">
        <v>0</v>
      </c>
      <c r="Q465" s="169" t="b">
        <v>0</v>
      </c>
      <c r="R465" s="169" t="s">
        <v>1390</v>
      </c>
      <c r="S465" s="169" t="b">
        <v>1</v>
      </c>
      <c r="T465" s="584" t="s">
        <v>2294</v>
      </c>
      <c r="U465" s="579">
        <f>VLOOKUP(B465,示例!$P:$Q,2,0)</f>
        <v>1013</v>
      </c>
    </row>
    <row r="466" spans="1:21" x14ac:dyDescent="0.25">
      <c r="A466" s="561" t="s">
        <v>295</v>
      </c>
      <c r="B466" s="561" t="s">
        <v>295</v>
      </c>
      <c r="C466" s="587" t="s">
        <v>295</v>
      </c>
      <c r="D466" s="587">
        <v>0</v>
      </c>
      <c r="E466" s="587">
        <v>3011207</v>
      </c>
      <c r="F466" s="169">
        <v>30112070</v>
      </c>
      <c r="G466" s="169">
        <v>1</v>
      </c>
      <c r="H466" s="169" t="s">
        <v>3311</v>
      </c>
      <c r="I466" s="169" t="s">
        <v>3328</v>
      </c>
      <c r="J466" s="628" t="s">
        <v>3329</v>
      </c>
      <c r="K466" s="169">
        <v>1</v>
      </c>
      <c r="L466" s="169">
        <v>2</v>
      </c>
      <c r="M466" s="169">
        <v>14</v>
      </c>
      <c r="N466" s="169">
        <v>1</v>
      </c>
      <c r="O466" s="169" t="b">
        <v>0</v>
      </c>
      <c r="P466" s="169" t="b">
        <v>0</v>
      </c>
      <c r="Q466" s="169" t="b">
        <v>0</v>
      </c>
      <c r="R466" s="169" t="s">
        <v>3314</v>
      </c>
      <c r="S466" s="169" t="b">
        <v>0</v>
      </c>
      <c r="T466" s="584" t="s">
        <v>2294</v>
      </c>
      <c r="U466" s="579">
        <f>VLOOKUP(B466,示例!$P:$Q,2,0)</f>
        <v>1075</v>
      </c>
    </row>
    <row r="467" spans="1:21" x14ac:dyDescent="0.25">
      <c r="A467" s="561" t="s">
        <v>295</v>
      </c>
      <c r="C467" s="587" t="s">
        <v>2296</v>
      </c>
      <c r="D467" s="587">
        <v>0</v>
      </c>
      <c r="E467" s="587">
        <v>3011207</v>
      </c>
      <c r="F467" s="169">
        <v>30112071</v>
      </c>
      <c r="G467" s="169">
        <v>2</v>
      </c>
      <c r="H467" s="169"/>
      <c r="I467" s="169" t="s">
        <v>3328</v>
      </c>
      <c r="J467" s="169" t="s">
        <v>3330</v>
      </c>
      <c r="K467" s="169">
        <v>2</v>
      </c>
      <c r="L467" s="169">
        <v>2</v>
      </c>
      <c r="M467" s="169">
        <v>-1</v>
      </c>
      <c r="N467" s="169">
        <v>1</v>
      </c>
      <c r="O467" s="169" t="b">
        <v>0</v>
      </c>
      <c r="P467" s="169" t="b">
        <v>0</v>
      </c>
      <c r="Q467" s="169" t="b">
        <v>0</v>
      </c>
      <c r="R467" s="169" t="s">
        <v>3331</v>
      </c>
      <c r="S467" s="169" t="b">
        <v>0</v>
      </c>
      <c r="T467" s="584" t="s">
        <v>2294</v>
      </c>
      <c r="U467" s="579" t="e">
        <f>VLOOKUP(B467,示例!$P:$Q,2,0)</f>
        <v>#N/A</v>
      </c>
    </row>
    <row r="468" spans="1:21" x14ac:dyDescent="0.25">
      <c r="A468" s="561" t="s">
        <v>295</v>
      </c>
      <c r="B468" s="561" t="s">
        <v>1150</v>
      </c>
      <c r="C468" s="587" t="s">
        <v>1210</v>
      </c>
      <c r="D468" s="587">
        <v>0</v>
      </c>
      <c r="E468" s="587">
        <v>3011207</v>
      </c>
      <c r="F468" s="169">
        <v>30112072</v>
      </c>
      <c r="G468" s="169">
        <v>6</v>
      </c>
      <c r="H468" s="169" t="s">
        <v>2437</v>
      </c>
      <c r="I468" s="169" t="s">
        <v>3328</v>
      </c>
      <c r="J468" s="169" t="s">
        <v>3322</v>
      </c>
      <c r="K468" s="169"/>
      <c r="L468" s="169"/>
      <c r="M468" s="169">
        <v>-1</v>
      </c>
      <c r="N468" s="169">
        <v>1</v>
      </c>
      <c r="O468" s="169" t="b">
        <v>0</v>
      </c>
      <c r="P468" s="169" t="b">
        <v>0</v>
      </c>
      <c r="Q468" s="169" t="b">
        <v>0</v>
      </c>
      <c r="R468" s="169" t="s">
        <v>3323</v>
      </c>
      <c r="S468" s="169" t="b">
        <v>0</v>
      </c>
      <c r="T468" s="584" t="s">
        <v>2294</v>
      </c>
      <c r="U468" s="579">
        <f>VLOOKUP(B468,示例!$P:$Q,2,0)</f>
        <v>1009</v>
      </c>
    </row>
    <row r="469" spans="1:21" x14ac:dyDescent="0.25">
      <c r="A469" s="561" t="s">
        <v>295</v>
      </c>
      <c r="B469" s="561" t="s">
        <v>2474</v>
      </c>
      <c r="C469" s="587" t="s">
        <v>295</v>
      </c>
      <c r="D469" s="587">
        <v>0</v>
      </c>
      <c r="E469" s="587">
        <v>3011208</v>
      </c>
      <c r="F469" s="169">
        <v>30112080</v>
      </c>
      <c r="G469" s="169">
        <v>1</v>
      </c>
      <c r="H469" s="169" t="s">
        <v>2475</v>
      </c>
      <c r="I469" s="169" t="s">
        <v>3332</v>
      </c>
      <c r="J469" s="169" t="s">
        <v>2848</v>
      </c>
      <c r="K469" s="169"/>
      <c r="L469" s="169"/>
      <c r="M469" s="169">
        <v>-1</v>
      </c>
      <c r="N469" s="169">
        <v>1</v>
      </c>
      <c r="O469" s="169" t="b">
        <v>0</v>
      </c>
      <c r="P469" s="169" t="b">
        <v>0</v>
      </c>
      <c r="Q469" s="169" t="b">
        <v>0</v>
      </c>
      <c r="R469" s="169" t="s">
        <v>2849</v>
      </c>
      <c r="S469" s="169" t="b">
        <v>1</v>
      </c>
      <c r="T469" s="584" t="s">
        <v>2294</v>
      </c>
      <c r="U469" s="579">
        <f>VLOOKUP(B469,示例!$P:$Q,2,0)</f>
        <v>1013</v>
      </c>
    </row>
    <row r="470" spans="1:21" x14ac:dyDescent="0.25">
      <c r="A470" s="573" t="s">
        <v>295</v>
      </c>
      <c r="B470" s="573" t="s">
        <v>1571</v>
      </c>
      <c r="C470" s="65" t="s">
        <v>2377</v>
      </c>
      <c r="D470" s="65">
        <v>0</v>
      </c>
      <c r="E470" s="573">
        <v>3011209</v>
      </c>
      <c r="F470" s="65">
        <v>30112090</v>
      </c>
      <c r="G470" s="573">
        <v>1</v>
      </c>
      <c r="H470" s="573" t="s">
        <v>2345</v>
      </c>
      <c r="I470" s="65" t="s">
        <v>3333</v>
      </c>
      <c r="J470" s="573" t="s">
        <v>3089</v>
      </c>
      <c r="K470" s="573"/>
      <c r="L470" s="573"/>
      <c r="M470" s="573">
        <v>-1</v>
      </c>
      <c r="N470" s="573">
        <v>1</v>
      </c>
      <c r="O470" s="573" t="b">
        <v>0</v>
      </c>
      <c r="P470" s="573" t="b">
        <v>0</v>
      </c>
      <c r="Q470" s="573" t="b">
        <v>0</v>
      </c>
      <c r="R470" s="573" t="str">
        <f>IF(J470="进入战斗后,武力属性增加2点","武力,2","")&amp;IF(J470="进入战斗后,内息属性增加2点","内息,2","")&amp;IF(J470="进入战斗后,身法属性增加2点","身法,2","")&amp;IF(J470="进入战斗后,筋骨属性增加2点","筋骨,2","")</f>
        <v/>
      </c>
      <c r="S470" s="573" t="b">
        <v>1</v>
      </c>
      <c r="T470" s="584" t="s">
        <v>2294</v>
      </c>
      <c r="U470" s="579" t="str">
        <f>VLOOKUP(B470,示例!$P:$Q,2,0)</f>
        <v>WuJi</v>
      </c>
    </row>
    <row r="471" spans="1:21" x14ac:dyDescent="0.25">
      <c r="A471" s="561" t="s">
        <v>295</v>
      </c>
      <c r="B471" s="561" t="s">
        <v>2474</v>
      </c>
      <c r="C471" s="587" t="s">
        <v>1210</v>
      </c>
      <c r="D471" s="587">
        <v>0</v>
      </c>
      <c r="E471" s="587">
        <v>3011210</v>
      </c>
      <c r="F471" s="169">
        <v>30112100</v>
      </c>
      <c r="G471" s="169">
        <v>1</v>
      </c>
      <c r="H471" s="169" t="s">
        <v>2475</v>
      </c>
      <c r="I471" s="169" t="s">
        <v>3334</v>
      </c>
      <c r="J471" s="169" t="s">
        <v>3125</v>
      </c>
      <c r="K471" s="169"/>
      <c r="L471" s="169"/>
      <c r="M471" s="169">
        <v>-1</v>
      </c>
      <c r="N471" s="169">
        <v>1</v>
      </c>
      <c r="O471" s="169" t="b">
        <v>0</v>
      </c>
      <c r="P471" s="169" t="b">
        <v>0</v>
      </c>
      <c r="Q471" s="169" t="b">
        <v>0</v>
      </c>
      <c r="R471" s="169" t="s">
        <v>1390</v>
      </c>
      <c r="S471" s="169" t="b">
        <v>1</v>
      </c>
      <c r="T471" s="584" t="s">
        <v>2294</v>
      </c>
      <c r="U471" s="579">
        <f>VLOOKUP(B471,示例!$P:$Q,2,0)</f>
        <v>1013</v>
      </c>
    </row>
    <row r="472" spans="1:21" x14ac:dyDescent="0.25">
      <c r="A472" s="561" t="s">
        <v>295</v>
      </c>
      <c r="B472" s="561" t="s">
        <v>1150</v>
      </c>
      <c r="C472" s="587" t="s">
        <v>1210</v>
      </c>
      <c r="D472" s="587">
        <v>0</v>
      </c>
      <c r="E472" s="587">
        <v>3011211</v>
      </c>
      <c r="F472" s="169">
        <v>30112110</v>
      </c>
      <c r="G472" s="169">
        <v>6</v>
      </c>
      <c r="H472" s="169" t="s">
        <v>2437</v>
      </c>
      <c r="I472" s="169" t="s">
        <v>3335</v>
      </c>
      <c r="J472" s="169" t="s">
        <v>3322</v>
      </c>
      <c r="K472" s="169"/>
      <c r="L472" s="169"/>
      <c r="M472" s="169">
        <v>-1</v>
      </c>
      <c r="N472" s="169">
        <v>1</v>
      </c>
      <c r="O472" s="169" t="b">
        <v>0</v>
      </c>
      <c r="P472" s="169" t="b">
        <v>0</v>
      </c>
      <c r="Q472" s="169" t="b">
        <v>0</v>
      </c>
      <c r="R472" s="169" t="s">
        <v>3323</v>
      </c>
      <c r="S472" s="169" t="b">
        <v>0</v>
      </c>
      <c r="T472" s="584" t="s">
        <v>2294</v>
      </c>
      <c r="U472" s="579">
        <f>VLOOKUP(B472,示例!$P:$Q,2,0)</f>
        <v>1009</v>
      </c>
    </row>
    <row r="473" spans="1:21" x14ac:dyDescent="0.25">
      <c r="A473" s="561" t="s">
        <v>304</v>
      </c>
      <c r="B473" s="561" t="s">
        <v>304</v>
      </c>
      <c r="C473" s="587" t="s">
        <v>304</v>
      </c>
      <c r="D473" s="587">
        <v>0</v>
      </c>
      <c r="E473" s="587">
        <v>3011301</v>
      </c>
      <c r="F473" s="170">
        <v>30113010</v>
      </c>
      <c r="G473" s="170">
        <v>1</v>
      </c>
      <c r="H473" s="170" t="s">
        <v>3336</v>
      </c>
      <c r="I473" s="170" t="s">
        <v>3337</v>
      </c>
      <c r="J473" s="170" t="s">
        <v>3338</v>
      </c>
      <c r="K473" s="170"/>
      <c r="L473" s="170"/>
      <c r="M473" s="170">
        <v>20</v>
      </c>
      <c r="N473" s="170">
        <v>1</v>
      </c>
      <c r="O473" s="170" t="b">
        <v>0</v>
      </c>
      <c r="P473" s="170" t="b">
        <v>0</v>
      </c>
      <c r="Q473" s="170" t="b">
        <v>0</v>
      </c>
      <c r="R473" s="170" t="s">
        <v>3339</v>
      </c>
      <c r="S473" s="170" t="b">
        <v>0</v>
      </c>
      <c r="T473" s="584" t="s">
        <v>2294</v>
      </c>
      <c r="U473" s="579">
        <f>VLOOKUP(B473,示例!$P:$Q,2,0)</f>
        <v>1076</v>
      </c>
    </row>
    <row r="474" spans="1:21" x14ac:dyDescent="0.25">
      <c r="A474" s="561" t="s">
        <v>304</v>
      </c>
      <c r="B474" s="561" t="s">
        <v>2817</v>
      </c>
      <c r="C474" s="587" t="s">
        <v>304</v>
      </c>
      <c r="D474" s="587">
        <v>0</v>
      </c>
      <c r="E474" s="587">
        <v>3011302</v>
      </c>
      <c r="F474" s="170">
        <v>30113020</v>
      </c>
      <c r="G474" s="170">
        <v>1</v>
      </c>
      <c r="H474" s="170" t="s">
        <v>2818</v>
      </c>
      <c r="I474" s="170" t="s">
        <v>3340</v>
      </c>
      <c r="J474" s="170" t="s">
        <v>3091</v>
      </c>
      <c r="K474" s="170"/>
      <c r="L474" s="170"/>
      <c r="M474" s="170">
        <v>-1</v>
      </c>
      <c r="N474" s="170">
        <v>1</v>
      </c>
      <c r="O474" s="170" t="b">
        <v>0</v>
      </c>
      <c r="P474" s="170" t="b">
        <v>0</v>
      </c>
      <c r="Q474" s="170" t="b">
        <v>0</v>
      </c>
      <c r="R474" s="170" t="s">
        <v>3092</v>
      </c>
      <c r="S474" s="170" t="b">
        <v>1</v>
      </c>
      <c r="T474" s="584" t="s">
        <v>2294</v>
      </c>
      <c r="U474" s="579">
        <f>VLOOKUP(B474,示例!$P:$Q,2,0)</f>
        <v>1047</v>
      </c>
    </row>
    <row r="475" spans="1:21" x14ac:dyDescent="0.25">
      <c r="A475" s="561" t="s">
        <v>304</v>
      </c>
      <c r="B475" s="561" t="s">
        <v>2361</v>
      </c>
      <c r="C475" s="587" t="s">
        <v>304</v>
      </c>
      <c r="D475" s="587">
        <v>0</v>
      </c>
      <c r="E475" s="587">
        <v>3011303</v>
      </c>
      <c r="F475" s="170">
        <v>30113030</v>
      </c>
      <c r="G475" s="170">
        <v>1</v>
      </c>
      <c r="H475" s="170" t="s">
        <v>2411</v>
      </c>
      <c r="I475" s="170" t="s">
        <v>3341</v>
      </c>
      <c r="J475" s="170" t="s">
        <v>3134</v>
      </c>
      <c r="K475" s="170"/>
      <c r="L475" s="170"/>
      <c r="M475" s="170">
        <v>-1</v>
      </c>
      <c r="N475" s="170">
        <v>1</v>
      </c>
      <c r="O475" s="170" t="b">
        <v>0</v>
      </c>
      <c r="P475" s="170" t="b">
        <v>0</v>
      </c>
      <c r="Q475" s="170" t="b">
        <v>0</v>
      </c>
      <c r="R475" s="170" t="s">
        <v>1392</v>
      </c>
      <c r="S475" s="170" t="b">
        <v>1</v>
      </c>
      <c r="T475" s="584" t="s">
        <v>2294</v>
      </c>
      <c r="U475" s="579">
        <f>VLOOKUP(B475,示例!$P:$Q,2,0)</f>
        <v>1063</v>
      </c>
    </row>
    <row r="476" spans="1:21" x14ac:dyDescent="0.25">
      <c r="A476" s="561" t="s">
        <v>304</v>
      </c>
      <c r="B476" s="561" t="s">
        <v>2474</v>
      </c>
      <c r="C476" s="587" t="s">
        <v>1210</v>
      </c>
      <c r="D476" s="587">
        <v>0</v>
      </c>
      <c r="E476" s="587">
        <v>3011305</v>
      </c>
      <c r="F476" s="170">
        <v>30113050</v>
      </c>
      <c r="G476" s="170">
        <v>1</v>
      </c>
      <c r="H476" s="170" t="s">
        <v>2475</v>
      </c>
      <c r="I476" s="170" t="s">
        <v>3342</v>
      </c>
      <c r="J476" s="170" t="s">
        <v>3125</v>
      </c>
      <c r="K476" s="170"/>
      <c r="L476" s="170"/>
      <c r="M476" s="170">
        <v>-1</v>
      </c>
      <c r="N476" s="170">
        <v>1</v>
      </c>
      <c r="O476" s="170" t="b">
        <v>0</v>
      </c>
      <c r="P476" s="170" t="b">
        <v>0</v>
      </c>
      <c r="Q476" s="170" t="b">
        <v>0</v>
      </c>
      <c r="R476" s="170" t="s">
        <v>1390</v>
      </c>
      <c r="S476" s="170" t="b">
        <v>1</v>
      </c>
      <c r="T476" s="584" t="s">
        <v>2294</v>
      </c>
      <c r="U476" s="579">
        <f>VLOOKUP(B476,示例!$P:$Q,2,0)</f>
        <v>1013</v>
      </c>
    </row>
    <row r="477" spans="1:21" x14ac:dyDescent="0.25">
      <c r="A477" s="561" t="s">
        <v>304</v>
      </c>
      <c r="B477" s="561" t="s">
        <v>1150</v>
      </c>
      <c r="C477" s="587" t="s">
        <v>1210</v>
      </c>
      <c r="D477" s="587">
        <v>0</v>
      </c>
      <c r="E477" s="587">
        <v>3011304</v>
      </c>
      <c r="F477" s="170">
        <v>30113040</v>
      </c>
      <c r="G477" s="170">
        <v>6</v>
      </c>
      <c r="H477" s="170" t="s">
        <v>2437</v>
      </c>
      <c r="I477" s="170" t="s">
        <v>3343</v>
      </c>
      <c r="J477" s="170" t="s">
        <v>3344</v>
      </c>
      <c r="K477" s="170"/>
      <c r="L477" s="170"/>
      <c r="M477" s="170">
        <v>-1</v>
      </c>
      <c r="N477" s="170">
        <v>1</v>
      </c>
      <c r="O477" s="170" t="b">
        <v>0</v>
      </c>
      <c r="P477" s="170" t="b">
        <v>0</v>
      </c>
      <c r="Q477" s="170" t="b">
        <v>0</v>
      </c>
      <c r="R477" s="170" t="s">
        <v>3345</v>
      </c>
      <c r="S477" s="170" t="b">
        <v>0</v>
      </c>
      <c r="T477" s="584" t="s">
        <v>2294</v>
      </c>
      <c r="U477" s="579">
        <f>VLOOKUP(B477,示例!$P:$Q,2,0)</f>
        <v>1009</v>
      </c>
    </row>
    <row r="478" spans="1:21" x14ac:dyDescent="0.25">
      <c r="A478" s="561" t="s">
        <v>304</v>
      </c>
      <c r="B478" s="561" t="s">
        <v>2400</v>
      </c>
      <c r="C478" s="587" t="s">
        <v>1210</v>
      </c>
      <c r="D478" s="587">
        <v>0</v>
      </c>
      <c r="E478" s="587">
        <v>3011306</v>
      </c>
      <c r="F478" s="170">
        <v>30113060</v>
      </c>
      <c r="G478" s="170">
        <v>1</v>
      </c>
      <c r="H478" s="170" t="s">
        <v>2354</v>
      </c>
      <c r="I478" s="170" t="s">
        <v>3346</v>
      </c>
      <c r="J478" s="170" t="s">
        <v>3347</v>
      </c>
      <c r="K478" s="170"/>
      <c r="L478" s="170"/>
      <c r="M478" s="170">
        <v>-1</v>
      </c>
      <c r="N478" s="170">
        <v>3</v>
      </c>
      <c r="O478" s="170" t="b">
        <v>1</v>
      </c>
      <c r="P478" s="170" t="b">
        <v>0</v>
      </c>
      <c r="Q478" s="170" t="b">
        <v>0</v>
      </c>
      <c r="R478" s="170" t="s">
        <v>3348</v>
      </c>
      <c r="S478" s="170" t="b">
        <v>0</v>
      </c>
      <c r="T478" s="584" t="s">
        <v>2294</v>
      </c>
      <c r="U478" s="579" t="str">
        <f>VLOOKUP(B478,示例!$P:$Q,2,0)</f>
        <v>GongJiTiSheng</v>
      </c>
    </row>
    <row r="479" spans="1:21" x14ac:dyDescent="0.25">
      <c r="A479" s="561" t="s">
        <v>304</v>
      </c>
      <c r="B479" s="561" t="s">
        <v>1150</v>
      </c>
      <c r="C479" s="587" t="s">
        <v>1210</v>
      </c>
      <c r="D479" s="587">
        <v>0</v>
      </c>
      <c r="E479" s="587">
        <v>3011307</v>
      </c>
      <c r="F479" s="170">
        <v>30113070</v>
      </c>
      <c r="G479" s="170">
        <v>6</v>
      </c>
      <c r="H479" s="170" t="s">
        <v>2437</v>
      </c>
      <c r="I479" s="170" t="s">
        <v>3349</v>
      </c>
      <c r="J479" s="170" t="s">
        <v>3344</v>
      </c>
      <c r="K479" s="170"/>
      <c r="L479" s="170"/>
      <c r="M479" s="170">
        <v>-1</v>
      </c>
      <c r="N479" s="170">
        <v>1</v>
      </c>
      <c r="O479" s="170" t="b">
        <v>0</v>
      </c>
      <c r="P479" s="170" t="b">
        <v>0</v>
      </c>
      <c r="Q479" s="170" t="b">
        <v>0</v>
      </c>
      <c r="R479" s="170" t="s">
        <v>3345</v>
      </c>
      <c r="S479" s="170" t="b">
        <v>0</v>
      </c>
      <c r="T479" s="584" t="s">
        <v>2294</v>
      </c>
      <c r="U479" s="579">
        <f>VLOOKUP(B479,示例!$P:$Q,2,0)</f>
        <v>1009</v>
      </c>
    </row>
    <row r="480" spans="1:21" x14ac:dyDescent="0.25">
      <c r="A480" s="561" t="s">
        <v>304</v>
      </c>
      <c r="B480" s="561" t="s">
        <v>1411</v>
      </c>
      <c r="C480" s="587" t="s">
        <v>1210</v>
      </c>
      <c r="D480" s="587">
        <v>0</v>
      </c>
      <c r="E480" s="587">
        <v>3011308</v>
      </c>
      <c r="F480" s="170">
        <v>30113080</v>
      </c>
      <c r="G480" s="170">
        <v>1</v>
      </c>
      <c r="H480" s="170" t="s">
        <v>2396</v>
      </c>
      <c r="I480" s="170" t="s">
        <v>3350</v>
      </c>
      <c r="J480" s="170" t="s">
        <v>3351</v>
      </c>
      <c r="K480" s="170"/>
      <c r="L480" s="170"/>
      <c r="M480" s="170">
        <v>20</v>
      </c>
      <c r="N480" s="170">
        <v>1</v>
      </c>
      <c r="O480" s="170" t="b">
        <v>0</v>
      </c>
      <c r="P480" s="170" t="b">
        <v>0</v>
      </c>
      <c r="Q480" s="170" t="b">
        <v>0</v>
      </c>
      <c r="R480" s="170" t="s">
        <v>2549</v>
      </c>
      <c r="S480" s="170" t="b">
        <v>0</v>
      </c>
      <c r="T480" s="584" t="s">
        <v>2294</v>
      </c>
      <c r="U480" s="579">
        <f>VLOOKUP(B480,示例!$P:$Q,2,0)</f>
        <v>1004</v>
      </c>
    </row>
    <row r="481" spans="1:21" x14ac:dyDescent="0.25">
      <c r="A481" s="573" t="s">
        <v>304</v>
      </c>
      <c r="B481" s="573" t="s">
        <v>1571</v>
      </c>
      <c r="C481" s="65" t="s">
        <v>2377</v>
      </c>
      <c r="D481" s="65">
        <v>0</v>
      </c>
      <c r="E481" s="573">
        <v>3011309</v>
      </c>
      <c r="F481" s="65">
        <v>30113090</v>
      </c>
      <c r="G481" s="573">
        <v>1</v>
      </c>
      <c r="H481" s="573" t="s">
        <v>2345</v>
      </c>
      <c r="I481" s="65" t="s">
        <v>3352</v>
      </c>
      <c r="J481" s="573" t="s">
        <v>3089</v>
      </c>
      <c r="K481" s="573"/>
      <c r="L481" s="573"/>
      <c r="M481" s="573">
        <v>-1</v>
      </c>
      <c r="N481" s="573">
        <v>1</v>
      </c>
      <c r="O481" s="573" t="b">
        <v>0</v>
      </c>
      <c r="P481" s="573" t="b">
        <v>0</v>
      </c>
      <c r="Q481" s="573" t="b">
        <v>0</v>
      </c>
      <c r="R481" s="573" t="str">
        <f>IF(J481="进入战斗后,武力属性增加2点","武力,2","")&amp;IF(J481="进入战斗后,内息属性增加2点","内息,2","")&amp;IF(J481="进入战斗后,身法属性增加2点","身法,2","")&amp;IF(J481="进入战斗后,筋骨属性增加2点","筋骨,2","")</f>
        <v/>
      </c>
      <c r="S481" s="573" t="b">
        <v>1</v>
      </c>
      <c r="T481" s="584" t="s">
        <v>2294</v>
      </c>
      <c r="U481" s="579" t="str">
        <f>VLOOKUP(B481,示例!$P:$Q,2,0)</f>
        <v>WuJi</v>
      </c>
    </row>
    <row r="482" spans="1:21" x14ac:dyDescent="0.25">
      <c r="A482" s="561" t="s">
        <v>304</v>
      </c>
      <c r="B482" s="561" t="s">
        <v>1411</v>
      </c>
      <c r="C482" s="587" t="s">
        <v>304</v>
      </c>
      <c r="D482" s="587">
        <v>0</v>
      </c>
      <c r="E482" s="587">
        <v>3011310</v>
      </c>
      <c r="F482" s="170">
        <v>30113100</v>
      </c>
      <c r="G482" s="170">
        <v>1</v>
      </c>
      <c r="H482" s="170" t="s">
        <v>2396</v>
      </c>
      <c r="I482" s="170" t="s">
        <v>3353</v>
      </c>
      <c r="J482" s="170" t="s">
        <v>3351</v>
      </c>
      <c r="K482" s="170"/>
      <c r="L482" s="170"/>
      <c r="M482" s="170">
        <v>20</v>
      </c>
      <c r="N482" s="170">
        <v>1</v>
      </c>
      <c r="O482" s="170" t="b">
        <v>0</v>
      </c>
      <c r="P482" s="170" t="b">
        <v>0</v>
      </c>
      <c r="Q482" s="170" t="b">
        <v>0</v>
      </c>
      <c r="R482" s="170" t="s">
        <v>2549</v>
      </c>
      <c r="S482" s="170" t="b">
        <v>1</v>
      </c>
      <c r="T482" s="584" t="s">
        <v>2294</v>
      </c>
      <c r="U482" s="579">
        <f>VLOOKUP(B482,示例!$P:$Q,2,0)</f>
        <v>1004</v>
      </c>
    </row>
    <row r="483" spans="1:21" x14ac:dyDescent="0.25">
      <c r="A483" s="561" t="s">
        <v>304</v>
      </c>
      <c r="B483" s="561" t="s">
        <v>304</v>
      </c>
      <c r="C483" s="587" t="s">
        <v>304</v>
      </c>
      <c r="D483" s="587">
        <v>0</v>
      </c>
      <c r="E483" s="587">
        <v>3011311</v>
      </c>
      <c r="F483" s="170">
        <v>30113110</v>
      </c>
      <c r="G483" s="170">
        <v>1</v>
      </c>
      <c r="H483" s="170" t="s">
        <v>3336</v>
      </c>
      <c r="I483" s="170" t="s">
        <v>3354</v>
      </c>
      <c r="J483" s="431" t="s">
        <v>3355</v>
      </c>
      <c r="K483" s="170"/>
      <c r="L483" s="170"/>
      <c r="M483" s="170">
        <v>20</v>
      </c>
      <c r="N483" s="170">
        <v>1</v>
      </c>
      <c r="O483" s="170" t="b">
        <v>0</v>
      </c>
      <c r="P483" s="170" t="b">
        <v>0</v>
      </c>
      <c r="Q483" s="170" t="b">
        <v>0</v>
      </c>
      <c r="R483" s="170" t="s">
        <v>3339</v>
      </c>
      <c r="S483" s="170" t="b">
        <v>0</v>
      </c>
      <c r="T483" s="584" t="s">
        <v>2294</v>
      </c>
      <c r="U483" s="579">
        <f>VLOOKUP(B483,示例!$P:$Q,2,0)</f>
        <v>1076</v>
      </c>
    </row>
    <row r="484" spans="1:21" x14ac:dyDescent="0.25">
      <c r="A484" s="561" t="s">
        <v>304</v>
      </c>
      <c r="B484" s="561" t="s">
        <v>1150</v>
      </c>
      <c r="C484" s="587" t="s">
        <v>1210</v>
      </c>
      <c r="D484" s="587">
        <v>0</v>
      </c>
      <c r="E484" s="587">
        <v>3011311</v>
      </c>
      <c r="F484" s="169">
        <v>30113111</v>
      </c>
      <c r="G484" s="170">
        <v>6</v>
      </c>
      <c r="H484" s="170" t="s">
        <v>2437</v>
      </c>
      <c r="I484" s="170" t="s">
        <v>3354</v>
      </c>
      <c r="J484" s="170" t="s">
        <v>3344</v>
      </c>
      <c r="K484" s="170"/>
      <c r="L484" s="170"/>
      <c r="M484" s="170">
        <v>-1</v>
      </c>
      <c r="N484" s="170">
        <v>1</v>
      </c>
      <c r="O484" s="170" t="b">
        <v>0</v>
      </c>
      <c r="P484" s="170" t="b">
        <v>0</v>
      </c>
      <c r="Q484" s="170" t="b">
        <v>0</v>
      </c>
      <c r="R484" s="170" t="s">
        <v>3345</v>
      </c>
      <c r="S484" s="170" t="b">
        <v>0</v>
      </c>
      <c r="T484" s="584" t="s">
        <v>2294</v>
      </c>
      <c r="U484" s="579">
        <f>VLOOKUP(B484,示例!$P:$Q,2,0)</f>
        <v>1009</v>
      </c>
    </row>
    <row r="485" spans="1:21" x14ac:dyDescent="0.25">
      <c r="A485" s="561" t="s">
        <v>313</v>
      </c>
      <c r="B485" s="561" t="s">
        <v>313</v>
      </c>
      <c r="C485" s="587" t="s">
        <v>313</v>
      </c>
      <c r="D485" s="587">
        <v>0</v>
      </c>
      <c r="E485" s="587">
        <v>3011401</v>
      </c>
      <c r="F485" s="32">
        <v>30114010</v>
      </c>
      <c r="G485" s="32">
        <v>1</v>
      </c>
      <c r="H485" s="32" t="s">
        <v>3356</v>
      </c>
      <c r="I485" s="32" t="s">
        <v>3357</v>
      </c>
      <c r="J485" s="629" t="s">
        <v>2848</v>
      </c>
      <c r="K485" s="32"/>
      <c r="L485" s="32"/>
      <c r="M485" s="32">
        <v>-1</v>
      </c>
      <c r="N485" s="32">
        <v>1</v>
      </c>
      <c r="O485" s="32" t="b">
        <v>0</v>
      </c>
      <c r="P485" s="32" t="b">
        <v>0</v>
      </c>
      <c r="Q485" s="32" t="b">
        <v>0</v>
      </c>
      <c r="R485" s="629" t="s">
        <v>2849</v>
      </c>
      <c r="S485" s="32" t="b">
        <v>1</v>
      </c>
      <c r="T485" s="584" t="s">
        <v>2294</v>
      </c>
      <c r="U485" s="579">
        <f>VLOOKUP(B485,示例!$P:$Q,2,0)</f>
        <v>1077</v>
      </c>
    </row>
    <row r="486" spans="1:21" x14ac:dyDescent="0.25">
      <c r="A486" s="561" t="s">
        <v>313</v>
      </c>
      <c r="B486" s="561" t="s">
        <v>2474</v>
      </c>
      <c r="C486" s="587" t="s">
        <v>313</v>
      </c>
      <c r="D486" s="587">
        <v>0</v>
      </c>
      <c r="E486" s="587">
        <v>3011402</v>
      </c>
      <c r="F486" s="32">
        <v>30114020</v>
      </c>
      <c r="G486" s="32">
        <v>1</v>
      </c>
      <c r="H486" s="32" t="s">
        <v>2475</v>
      </c>
      <c r="I486" s="31" t="s">
        <v>3358</v>
      </c>
      <c r="J486" s="32" t="s">
        <v>3125</v>
      </c>
      <c r="K486" s="32"/>
      <c r="L486" s="32"/>
      <c r="M486" s="32">
        <v>-1</v>
      </c>
      <c r="N486" s="32">
        <v>1</v>
      </c>
      <c r="O486" s="32" t="b">
        <v>0</v>
      </c>
      <c r="P486" s="32" t="b">
        <v>0</v>
      </c>
      <c r="Q486" s="32" t="b">
        <v>0</v>
      </c>
      <c r="R486" s="32" t="s">
        <v>1390</v>
      </c>
      <c r="S486" s="32" t="b">
        <v>1</v>
      </c>
      <c r="T486" s="584" t="s">
        <v>2294</v>
      </c>
      <c r="U486" s="579">
        <f>VLOOKUP(B486,示例!$P:$Q,2,0)</f>
        <v>1013</v>
      </c>
    </row>
    <row r="487" spans="1:21" x14ac:dyDescent="0.25">
      <c r="A487" s="561" t="s">
        <v>313</v>
      </c>
      <c r="B487" s="561" t="s">
        <v>2495</v>
      </c>
      <c r="C487" s="587" t="s">
        <v>313</v>
      </c>
      <c r="D487" s="587">
        <v>0</v>
      </c>
      <c r="E487" s="587">
        <v>3011403</v>
      </c>
      <c r="F487" s="32">
        <v>30114030</v>
      </c>
      <c r="G487" s="32">
        <v>2</v>
      </c>
      <c r="H487" s="32" t="s">
        <v>2497</v>
      </c>
      <c r="I487" s="31" t="s">
        <v>3359</v>
      </c>
      <c r="J487" s="32" t="s">
        <v>3360</v>
      </c>
      <c r="K487" s="32"/>
      <c r="L487" s="32"/>
      <c r="M487" s="32">
        <v>-1</v>
      </c>
      <c r="N487" s="32">
        <v>1</v>
      </c>
      <c r="O487" s="32" t="b">
        <v>0</v>
      </c>
      <c r="P487" s="32" t="b">
        <v>0</v>
      </c>
      <c r="Q487" s="32" t="b">
        <v>0</v>
      </c>
      <c r="R487" s="32" t="s">
        <v>2500</v>
      </c>
      <c r="S487" s="32" t="b">
        <v>0</v>
      </c>
      <c r="T487" s="584" t="s">
        <v>2294</v>
      </c>
      <c r="U487" s="579">
        <f>VLOOKUP(B487,示例!$P:$Q,2,0)</f>
        <v>1015</v>
      </c>
    </row>
    <row r="488" spans="1:21" x14ac:dyDescent="0.25">
      <c r="A488" s="561" t="s">
        <v>313</v>
      </c>
      <c r="B488" s="561" t="s">
        <v>2817</v>
      </c>
      <c r="C488" s="587" t="s">
        <v>313</v>
      </c>
      <c r="D488" s="587">
        <v>0</v>
      </c>
      <c r="E488" s="587">
        <v>3011404</v>
      </c>
      <c r="F488" s="32">
        <v>30114040</v>
      </c>
      <c r="G488" s="32">
        <v>1</v>
      </c>
      <c r="H488" s="32" t="s">
        <v>2818</v>
      </c>
      <c r="I488" s="32" t="s">
        <v>3361</v>
      </c>
      <c r="J488" s="32" t="s">
        <v>3362</v>
      </c>
      <c r="K488" s="32"/>
      <c r="L488" s="32"/>
      <c r="M488" s="32">
        <v>-1</v>
      </c>
      <c r="N488" s="32">
        <v>1</v>
      </c>
      <c r="O488" s="32" t="b">
        <v>0</v>
      </c>
      <c r="P488" s="32" t="b">
        <v>0</v>
      </c>
      <c r="Q488" s="32" t="b">
        <v>0</v>
      </c>
      <c r="R488" s="32" t="s">
        <v>3363</v>
      </c>
      <c r="S488" s="32" t="b">
        <v>1</v>
      </c>
      <c r="T488" s="584" t="s">
        <v>2294</v>
      </c>
      <c r="U488" s="579">
        <f>VLOOKUP(B488,示例!$P:$Q,2,0)</f>
        <v>1047</v>
      </c>
    </row>
    <row r="489" spans="1:21" x14ac:dyDescent="0.25">
      <c r="A489" s="561" t="s">
        <v>313</v>
      </c>
      <c r="B489" s="561" t="s">
        <v>2474</v>
      </c>
      <c r="C489" s="587" t="s">
        <v>313</v>
      </c>
      <c r="D489" s="587">
        <v>0</v>
      </c>
      <c r="E489" s="587">
        <v>3011405</v>
      </c>
      <c r="F489" s="32">
        <v>30114050</v>
      </c>
      <c r="G489" s="32">
        <v>1</v>
      </c>
      <c r="H489" s="32" t="s">
        <v>2475</v>
      </c>
      <c r="I489" s="31" t="s">
        <v>3364</v>
      </c>
      <c r="J489" s="32" t="s">
        <v>3125</v>
      </c>
      <c r="K489" s="32"/>
      <c r="L489" s="32"/>
      <c r="M489" s="32">
        <v>-1</v>
      </c>
      <c r="N489" s="32">
        <v>1</v>
      </c>
      <c r="O489" s="32" t="b">
        <v>0</v>
      </c>
      <c r="P489" s="32" t="b">
        <v>0</v>
      </c>
      <c r="Q489" s="32" t="b">
        <v>0</v>
      </c>
      <c r="R489" s="32" t="s">
        <v>1390</v>
      </c>
      <c r="S489" s="32" t="b">
        <v>1</v>
      </c>
      <c r="T489" s="584" t="s">
        <v>2294</v>
      </c>
      <c r="U489" s="579">
        <f>VLOOKUP(B489,示例!$P:$Q,2,0)</f>
        <v>1013</v>
      </c>
    </row>
    <row r="490" spans="1:21" x14ac:dyDescent="0.25">
      <c r="A490" s="561" t="s">
        <v>313</v>
      </c>
      <c r="B490" s="561" t="s">
        <v>2495</v>
      </c>
      <c r="C490" s="587" t="s">
        <v>313</v>
      </c>
      <c r="D490" s="587">
        <v>0</v>
      </c>
      <c r="E490" s="587">
        <v>3011406</v>
      </c>
      <c r="F490" s="32">
        <v>30114060</v>
      </c>
      <c r="G490" s="32">
        <v>2</v>
      </c>
      <c r="H490" s="32" t="s">
        <v>2497</v>
      </c>
      <c r="I490" s="31" t="s">
        <v>3365</v>
      </c>
      <c r="J490" s="32" t="s">
        <v>3360</v>
      </c>
      <c r="K490" s="32"/>
      <c r="L490" s="32"/>
      <c r="M490" s="32">
        <v>-1</v>
      </c>
      <c r="N490" s="32">
        <v>1</v>
      </c>
      <c r="O490" s="32" t="b">
        <v>0</v>
      </c>
      <c r="P490" s="32" t="b">
        <v>0</v>
      </c>
      <c r="Q490" s="32" t="b">
        <v>0</v>
      </c>
      <c r="R490" s="32" t="s">
        <v>2500</v>
      </c>
      <c r="S490" s="32" t="b">
        <v>0</v>
      </c>
      <c r="T490" s="584" t="s">
        <v>2294</v>
      </c>
      <c r="U490" s="579">
        <f>VLOOKUP(B490,示例!$P:$Q,2,0)</f>
        <v>1015</v>
      </c>
    </row>
    <row r="491" spans="1:21" x14ac:dyDescent="0.25">
      <c r="A491" s="561" t="s">
        <v>313</v>
      </c>
      <c r="B491" s="561" t="s">
        <v>2817</v>
      </c>
      <c r="C491" s="587" t="s">
        <v>313</v>
      </c>
      <c r="D491" s="587">
        <v>0</v>
      </c>
      <c r="E491" s="587">
        <v>3011407</v>
      </c>
      <c r="F491" s="32">
        <v>30114070</v>
      </c>
      <c r="G491" s="32">
        <v>1</v>
      </c>
      <c r="H491" s="32" t="s">
        <v>2818</v>
      </c>
      <c r="I491" s="32" t="s">
        <v>3366</v>
      </c>
      <c r="J491" s="32" t="s">
        <v>3367</v>
      </c>
      <c r="K491" s="32"/>
      <c r="L491" s="32"/>
      <c r="M491" s="32">
        <v>-1</v>
      </c>
      <c r="N491" s="32">
        <v>1</v>
      </c>
      <c r="O491" s="32" t="b">
        <v>0</v>
      </c>
      <c r="P491" s="32" t="b">
        <v>0</v>
      </c>
      <c r="Q491" s="32" t="b">
        <v>0</v>
      </c>
      <c r="R491" s="32" t="s">
        <v>3368</v>
      </c>
      <c r="S491" s="32" t="b">
        <v>1</v>
      </c>
      <c r="T491" s="584" t="s">
        <v>2294</v>
      </c>
      <c r="U491" s="579">
        <f>VLOOKUP(B491,示例!$P:$Q,2,0)</f>
        <v>1047</v>
      </c>
    </row>
    <row r="492" spans="1:21" x14ac:dyDescent="0.25">
      <c r="A492" s="561" t="s">
        <v>313</v>
      </c>
      <c r="B492" s="561" t="s">
        <v>2474</v>
      </c>
      <c r="C492" s="587" t="s">
        <v>313</v>
      </c>
      <c r="D492" s="587">
        <v>0</v>
      </c>
      <c r="E492" s="587">
        <v>3011408</v>
      </c>
      <c r="F492" s="32">
        <v>30114080</v>
      </c>
      <c r="G492" s="32">
        <v>1</v>
      </c>
      <c r="H492" s="32" t="s">
        <v>2475</v>
      </c>
      <c r="I492" s="31" t="s">
        <v>3369</v>
      </c>
      <c r="J492" s="32" t="s">
        <v>3370</v>
      </c>
      <c r="K492" s="32"/>
      <c r="L492" s="32"/>
      <c r="M492" s="32">
        <v>30</v>
      </c>
      <c r="N492" s="32">
        <v>1</v>
      </c>
      <c r="O492" s="32" t="b">
        <v>0</v>
      </c>
      <c r="P492" s="32" t="b">
        <v>0</v>
      </c>
      <c r="Q492" s="32" t="b">
        <v>0</v>
      </c>
      <c r="R492" s="32"/>
      <c r="S492" s="32" t="b">
        <v>0</v>
      </c>
      <c r="T492" s="584" t="s">
        <v>2294</v>
      </c>
      <c r="U492" s="579">
        <f>VLOOKUP(B492,示例!$P:$Q,2,0)</f>
        <v>1013</v>
      </c>
    </row>
    <row r="493" spans="1:21" x14ac:dyDescent="0.25">
      <c r="A493" s="573" t="s">
        <v>313</v>
      </c>
      <c r="B493" s="573" t="s">
        <v>1571</v>
      </c>
      <c r="C493" s="65" t="s">
        <v>2377</v>
      </c>
      <c r="D493" s="65">
        <v>0</v>
      </c>
      <c r="E493" s="573">
        <v>3011409</v>
      </c>
      <c r="F493" s="65">
        <v>30114090</v>
      </c>
      <c r="G493" s="573">
        <v>1</v>
      </c>
      <c r="H493" s="573" t="s">
        <v>2345</v>
      </c>
      <c r="I493" s="65" t="s">
        <v>3371</v>
      </c>
      <c r="J493" s="573" t="s">
        <v>3089</v>
      </c>
      <c r="K493" s="573"/>
      <c r="L493" s="573"/>
      <c r="M493" s="573">
        <v>-1</v>
      </c>
      <c r="N493" s="573">
        <v>1</v>
      </c>
      <c r="O493" s="573" t="b">
        <v>0</v>
      </c>
      <c r="P493" s="573" t="b">
        <v>0</v>
      </c>
      <c r="Q493" s="573" t="b">
        <v>0</v>
      </c>
      <c r="R493" s="573" t="str">
        <f>IF(J493="进入战斗后,武力属性增加2点","武力,2","")&amp;IF(J493="进入战斗后,内息属性增加2点","内息,2","")&amp;IF(J493="进入战斗后,身法属性增加2点","身法,2","")&amp;IF(J493="进入战斗后,筋骨属性增加2点","筋骨,2","")</f>
        <v/>
      </c>
      <c r="S493" s="573" t="b">
        <v>1</v>
      </c>
      <c r="T493" s="584" t="s">
        <v>2294</v>
      </c>
      <c r="U493" s="579" t="str">
        <f>VLOOKUP(B493,示例!$P:$Q,2,0)</f>
        <v>WuJi</v>
      </c>
    </row>
    <row r="494" spans="1:21" x14ac:dyDescent="0.25">
      <c r="A494" s="561" t="s">
        <v>313</v>
      </c>
      <c r="B494" s="561" t="s">
        <v>2817</v>
      </c>
      <c r="C494" s="587" t="s">
        <v>313</v>
      </c>
      <c r="D494" s="587">
        <v>0</v>
      </c>
      <c r="E494" s="587">
        <v>3011410</v>
      </c>
      <c r="F494" s="32">
        <v>30114100</v>
      </c>
      <c r="G494" s="32">
        <v>1</v>
      </c>
      <c r="H494" s="32" t="s">
        <v>2818</v>
      </c>
      <c r="I494" s="32" t="s">
        <v>3372</v>
      </c>
      <c r="J494" s="32" t="s">
        <v>3373</v>
      </c>
      <c r="K494" s="32"/>
      <c r="L494" s="32"/>
      <c r="M494" s="32">
        <v>-1</v>
      </c>
      <c r="N494" s="32">
        <v>1</v>
      </c>
      <c r="O494" s="32" t="b">
        <v>0</v>
      </c>
      <c r="P494" s="32" t="b">
        <v>0</v>
      </c>
      <c r="Q494" s="32" t="b">
        <v>0</v>
      </c>
      <c r="R494" s="629" t="s">
        <v>3092</v>
      </c>
      <c r="S494" s="32" t="b">
        <v>1</v>
      </c>
      <c r="T494" s="584" t="s">
        <v>2294</v>
      </c>
      <c r="U494" s="579">
        <f>VLOOKUP(B494,示例!$P:$Q,2,0)</f>
        <v>1047</v>
      </c>
    </row>
    <row r="495" spans="1:21" x14ac:dyDescent="0.25">
      <c r="A495" s="561" t="s">
        <v>313</v>
      </c>
      <c r="B495" s="561" t="s">
        <v>2474</v>
      </c>
      <c r="C495" s="587" t="s">
        <v>313</v>
      </c>
      <c r="D495" s="587">
        <v>0</v>
      </c>
      <c r="E495" s="587">
        <v>3011411</v>
      </c>
      <c r="F495" s="32">
        <v>30114110</v>
      </c>
      <c r="G495" s="32">
        <v>1</v>
      </c>
      <c r="H495" s="32" t="s">
        <v>2475</v>
      </c>
      <c r="I495" s="31" t="s">
        <v>3374</v>
      </c>
      <c r="J495" s="32" t="s">
        <v>3375</v>
      </c>
      <c r="K495" s="32"/>
      <c r="L495" s="32"/>
      <c r="M495" s="32">
        <v>-1</v>
      </c>
      <c r="N495" s="32">
        <v>1</v>
      </c>
      <c r="O495" s="32" t="b">
        <v>0</v>
      </c>
      <c r="P495" s="32" t="b">
        <v>0</v>
      </c>
      <c r="Q495" s="32" t="b">
        <v>0</v>
      </c>
      <c r="R495" s="629" t="s">
        <v>3244</v>
      </c>
      <c r="S495" s="32" t="b">
        <v>1</v>
      </c>
      <c r="T495" s="584" t="s">
        <v>2294</v>
      </c>
      <c r="U495" s="579">
        <f>VLOOKUP(B495,示例!$P:$Q,2,0)</f>
        <v>1013</v>
      </c>
    </row>
    <row r="496" spans="1:21" x14ac:dyDescent="0.25">
      <c r="A496" s="561" t="s">
        <v>322</v>
      </c>
      <c r="B496" s="561" t="s">
        <v>1150</v>
      </c>
      <c r="C496" s="587" t="s">
        <v>304</v>
      </c>
      <c r="D496" s="587">
        <v>0</v>
      </c>
      <c r="E496" s="587">
        <v>3011502</v>
      </c>
      <c r="F496" s="170">
        <v>30115020</v>
      </c>
      <c r="G496" s="170">
        <v>6</v>
      </c>
      <c r="H496" s="170" t="s">
        <v>2437</v>
      </c>
      <c r="I496" s="170" t="s">
        <v>3376</v>
      </c>
      <c r="J496" s="170" t="s">
        <v>3377</v>
      </c>
      <c r="K496" s="170"/>
      <c r="L496" s="170"/>
      <c r="M496" s="170">
        <v>-1</v>
      </c>
      <c r="N496" s="170">
        <v>1</v>
      </c>
      <c r="O496" s="170" t="b">
        <v>0</v>
      </c>
      <c r="P496" s="170" t="b">
        <v>0</v>
      </c>
      <c r="Q496" s="170" t="b">
        <v>0</v>
      </c>
      <c r="R496" s="170" t="s">
        <v>3378</v>
      </c>
      <c r="S496" s="170" t="b">
        <v>0</v>
      </c>
      <c r="T496" s="584" t="s">
        <v>2294</v>
      </c>
      <c r="U496" s="579">
        <f>VLOOKUP(B496,示例!$P:$Q,2,0)</f>
        <v>1009</v>
      </c>
    </row>
    <row r="497" spans="1:21" x14ac:dyDescent="0.25">
      <c r="A497" s="561" t="s">
        <v>322</v>
      </c>
      <c r="B497" s="561" t="s">
        <v>3270</v>
      </c>
      <c r="C497" s="587" t="s">
        <v>304</v>
      </c>
      <c r="D497" s="587">
        <v>0</v>
      </c>
      <c r="E497" s="587">
        <v>3011503</v>
      </c>
      <c r="F497" s="170">
        <v>30115030</v>
      </c>
      <c r="G497" s="170">
        <v>1</v>
      </c>
      <c r="H497" s="170" t="s">
        <v>3271</v>
      </c>
      <c r="I497" s="170" t="s">
        <v>3379</v>
      </c>
      <c r="J497" s="170" t="s">
        <v>3380</v>
      </c>
      <c r="K497" s="170">
        <v>1</v>
      </c>
      <c r="L497" s="170">
        <v>1</v>
      </c>
      <c r="M497" s="170">
        <v>3</v>
      </c>
      <c r="N497" s="170">
        <v>1</v>
      </c>
      <c r="O497" s="170" t="b">
        <v>0</v>
      </c>
      <c r="P497" s="170" t="b">
        <v>0</v>
      </c>
      <c r="Q497" s="170" t="b">
        <v>1</v>
      </c>
      <c r="R497" s="170" t="s">
        <v>3274</v>
      </c>
      <c r="S497" s="170" t="b">
        <v>1</v>
      </c>
      <c r="T497" s="584" t="s">
        <v>2294</v>
      </c>
      <c r="U497" s="579" t="str">
        <f>VLOOKUP(B497,示例!$P:$Q,2,0)</f>
        <v>JianSu</v>
      </c>
    </row>
    <row r="498" spans="1:21" x14ac:dyDescent="0.25">
      <c r="A498" s="561" t="s">
        <v>322</v>
      </c>
      <c r="B498" s="561" t="s">
        <v>2817</v>
      </c>
      <c r="C498" s="587" t="s">
        <v>304</v>
      </c>
      <c r="D498" s="587">
        <v>0</v>
      </c>
      <c r="E498" s="587">
        <v>3011504</v>
      </c>
      <c r="F498" s="170">
        <v>30115040</v>
      </c>
      <c r="G498" s="170">
        <v>1</v>
      </c>
      <c r="H498" s="170" t="s">
        <v>2818</v>
      </c>
      <c r="I498" s="170" t="s">
        <v>3381</v>
      </c>
      <c r="J498" s="170" t="s">
        <v>2848</v>
      </c>
      <c r="K498" s="170"/>
      <c r="L498" s="170"/>
      <c r="M498" s="170">
        <v>-1</v>
      </c>
      <c r="N498" s="170">
        <v>1</v>
      </c>
      <c r="O498" s="170" t="b">
        <v>0</v>
      </c>
      <c r="P498" s="170" t="b">
        <v>0</v>
      </c>
      <c r="Q498" s="170" t="b">
        <v>0</v>
      </c>
      <c r="R498" s="170" t="s">
        <v>2849</v>
      </c>
      <c r="S498" s="170" t="b">
        <v>1</v>
      </c>
      <c r="T498" s="584" t="s">
        <v>2294</v>
      </c>
      <c r="U498" s="579">
        <f>VLOOKUP(B498,示例!$P:$Q,2,0)</f>
        <v>1047</v>
      </c>
    </row>
    <row r="499" spans="1:21" x14ac:dyDescent="0.25">
      <c r="A499" s="561" t="s">
        <v>322</v>
      </c>
      <c r="B499" s="561" t="s">
        <v>1150</v>
      </c>
      <c r="C499" s="587" t="s">
        <v>1210</v>
      </c>
      <c r="D499" s="587">
        <v>0</v>
      </c>
      <c r="E499" s="587">
        <v>3011505</v>
      </c>
      <c r="F499" s="170">
        <v>30115050</v>
      </c>
      <c r="G499" s="170">
        <v>6</v>
      </c>
      <c r="H499" s="170" t="s">
        <v>2437</v>
      </c>
      <c r="I499" s="170" t="s">
        <v>3382</v>
      </c>
      <c r="J499" s="170" t="s">
        <v>3377</v>
      </c>
      <c r="K499" s="170"/>
      <c r="L499" s="170"/>
      <c r="M499" s="170">
        <v>-1</v>
      </c>
      <c r="N499" s="170">
        <v>1</v>
      </c>
      <c r="O499" s="170" t="b">
        <v>0</v>
      </c>
      <c r="P499" s="170" t="b">
        <v>0</v>
      </c>
      <c r="Q499" s="170" t="b">
        <v>0</v>
      </c>
      <c r="R499" s="170" t="s">
        <v>3378</v>
      </c>
      <c r="S499" s="170" t="b">
        <v>0</v>
      </c>
      <c r="T499" s="584" t="s">
        <v>2294</v>
      </c>
      <c r="U499" s="579">
        <f>VLOOKUP(B499,示例!$P:$Q,2,0)</f>
        <v>1009</v>
      </c>
    </row>
    <row r="500" spans="1:21" x14ac:dyDescent="0.25">
      <c r="A500" s="561" t="s">
        <v>322</v>
      </c>
      <c r="B500" s="561" t="s">
        <v>2474</v>
      </c>
      <c r="C500" s="587" t="s">
        <v>1210</v>
      </c>
      <c r="D500" s="587">
        <v>0</v>
      </c>
      <c r="E500" s="587">
        <v>3011506</v>
      </c>
      <c r="F500" s="170">
        <v>30115060</v>
      </c>
      <c r="G500" s="170">
        <v>1</v>
      </c>
      <c r="H500" s="170" t="s">
        <v>2475</v>
      </c>
      <c r="I500" s="170" t="s">
        <v>3383</v>
      </c>
      <c r="J500" s="170" t="s">
        <v>3243</v>
      </c>
      <c r="K500" s="170"/>
      <c r="L500" s="170"/>
      <c r="M500" s="170">
        <v>-1</v>
      </c>
      <c r="N500" s="170">
        <v>1</v>
      </c>
      <c r="O500" s="170" t="b">
        <v>0</v>
      </c>
      <c r="P500" s="170" t="b">
        <v>0</v>
      </c>
      <c r="Q500" s="170" t="b">
        <v>0</v>
      </c>
      <c r="R500" s="170" t="s">
        <v>3244</v>
      </c>
      <c r="S500" s="170" t="b">
        <v>1</v>
      </c>
      <c r="T500" s="584" t="s">
        <v>2294</v>
      </c>
      <c r="U500" s="579">
        <f>VLOOKUP(B500,示例!$P:$Q,2,0)</f>
        <v>1013</v>
      </c>
    </row>
    <row r="501" spans="1:21" x14ac:dyDescent="0.25">
      <c r="A501" s="561" t="s">
        <v>322</v>
      </c>
      <c r="B501" s="561" t="s">
        <v>2361</v>
      </c>
      <c r="C501" s="587" t="s">
        <v>1210</v>
      </c>
      <c r="D501" s="587">
        <v>0</v>
      </c>
      <c r="E501" s="587">
        <v>3011507</v>
      </c>
      <c r="F501" s="170">
        <v>30115070</v>
      </c>
      <c r="G501" s="170">
        <v>1</v>
      </c>
      <c r="H501" s="170" t="s">
        <v>2411</v>
      </c>
      <c r="I501" s="170" t="s">
        <v>3384</v>
      </c>
      <c r="J501" s="170" t="s">
        <v>3250</v>
      </c>
      <c r="K501" s="170"/>
      <c r="L501" s="170"/>
      <c r="M501" s="170">
        <v>-1</v>
      </c>
      <c r="N501" s="170">
        <v>1</v>
      </c>
      <c r="O501" s="170" t="b">
        <v>0</v>
      </c>
      <c r="P501" s="170" t="b">
        <v>0</v>
      </c>
      <c r="Q501" s="170" t="b">
        <v>0</v>
      </c>
      <c r="R501" s="170" t="s">
        <v>3251</v>
      </c>
      <c r="S501" s="170" t="b">
        <v>1</v>
      </c>
      <c r="T501" s="584" t="s">
        <v>2294</v>
      </c>
      <c r="U501" s="579">
        <f>VLOOKUP(B501,示例!$P:$Q,2,0)</f>
        <v>1063</v>
      </c>
    </row>
    <row r="502" spans="1:21" x14ac:dyDescent="0.25">
      <c r="A502" s="561" t="s">
        <v>322</v>
      </c>
      <c r="B502" s="561" t="s">
        <v>3270</v>
      </c>
      <c r="C502" s="587" t="s">
        <v>1210</v>
      </c>
      <c r="D502" s="587">
        <v>0</v>
      </c>
      <c r="E502" s="587">
        <v>3011508</v>
      </c>
      <c r="F502" s="170">
        <v>30115080</v>
      </c>
      <c r="G502" s="170">
        <v>1</v>
      </c>
      <c r="H502" s="170" t="s">
        <v>3271</v>
      </c>
      <c r="I502" s="170" t="s">
        <v>3385</v>
      </c>
      <c r="J502" s="170" t="s">
        <v>3386</v>
      </c>
      <c r="K502" s="170">
        <v>1</v>
      </c>
      <c r="L502" s="170">
        <v>2</v>
      </c>
      <c r="M502" s="170">
        <v>3</v>
      </c>
      <c r="N502" s="170">
        <v>1</v>
      </c>
      <c r="O502" s="170" t="b">
        <v>0</v>
      </c>
      <c r="P502" s="170" t="b">
        <v>0</v>
      </c>
      <c r="Q502" s="170" t="b">
        <v>1</v>
      </c>
      <c r="R502" s="170" t="s">
        <v>3387</v>
      </c>
      <c r="S502" s="170" t="b">
        <v>1</v>
      </c>
      <c r="T502" s="584" t="s">
        <v>2294</v>
      </c>
      <c r="U502" s="579" t="str">
        <f>VLOOKUP(B502,示例!$P:$Q,2,0)</f>
        <v>JianSu</v>
      </c>
    </row>
    <row r="503" spans="1:21" x14ac:dyDescent="0.25">
      <c r="A503" s="573" t="s">
        <v>322</v>
      </c>
      <c r="B503" s="573" t="s">
        <v>1571</v>
      </c>
      <c r="C503" s="65" t="s">
        <v>2377</v>
      </c>
      <c r="D503" s="65">
        <v>0</v>
      </c>
      <c r="E503" s="573">
        <v>3011509</v>
      </c>
      <c r="F503" s="170">
        <v>30115090</v>
      </c>
      <c r="G503" s="170">
        <v>1</v>
      </c>
      <c r="H503" s="170" t="s">
        <v>2345</v>
      </c>
      <c r="I503" s="170" t="s">
        <v>3388</v>
      </c>
      <c r="J503" s="170" t="s">
        <v>3089</v>
      </c>
      <c r="K503" s="170"/>
      <c r="L503" s="170"/>
      <c r="M503" s="170">
        <v>-1</v>
      </c>
      <c r="N503" s="170">
        <v>1</v>
      </c>
      <c r="O503" s="170" t="b">
        <v>0</v>
      </c>
      <c r="P503" s="170" t="b">
        <v>0</v>
      </c>
      <c r="Q503" s="170" t="b">
        <v>0</v>
      </c>
      <c r="R503" s="170" t="str">
        <f>IF(J503="进入战斗后,武力属性增加2点","武力,2","")&amp;IF(J503="进入战斗后,内息属性增加2点","内息,2","")&amp;IF(J503="进入战斗后,身法属性增加2点","身法,2","")&amp;IF(J503="进入战斗后,筋骨属性增加2点","筋骨,2","")</f>
        <v/>
      </c>
      <c r="S503" s="170" t="b">
        <v>1</v>
      </c>
      <c r="T503" s="584" t="s">
        <v>2294</v>
      </c>
      <c r="U503" s="579" t="str">
        <f>VLOOKUP(B503,示例!$P:$Q,2,0)</f>
        <v>WuJi</v>
      </c>
    </row>
    <row r="504" spans="1:21" x14ac:dyDescent="0.25">
      <c r="A504" s="561" t="s">
        <v>322</v>
      </c>
      <c r="B504" s="561" t="s">
        <v>1150</v>
      </c>
      <c r="C504" s="587" t="s">
        <v>1210</v>
      </c>
      <c r="D504" s="587">
        <v>0</v>
      </c>
      <c r="E504" s="587">
        <v>3011510</v>
      </c>
      <c r="F504" s="170">
        <v>30115100</v>
      </c>
      <c r="G504" s="170">
        <v>6</v>
      </c>
      <c r="H504" s="170" t="s">
        <v>2437</v>
      </c>
      <c r="I504" s="170" t="s">
        <v>3389</v>
      </c>
      <c r="J504" s="170" t="s">
        <v>3377</v>
      </c>
      <c r="K504" s="170"/>
      <c r="L504" s="170"/>
      <c r="M504" s="170">
        <v>-1</v>
      </c>
      <c r="N504" s="170">
        <v>1</v>
      </c>
      <c r="O504" s="170" t="b">
        <v>0</v>
      </c>
      <c r="P504" s="170" t="b">
        <v>0</v>
      </c>
      <c r="Q504" s="170" t="b">
        <v>0</v>
      </c>
      <c r="R504" s="170" t="s">
        <v>3378</v>
      </c>
      <c r="S504" s="170" t="b">
        <v>0</v>
      </c>
      <c r="T504" s="584" t="s">
        <v>2294</v>
      </c>
      <c r="U504" s="579">
        <f>VLOOKUP(B504,示例!$P:$Q,2,0)</f>
        <v>1009</v>
      </c>
    </row>
    <row r="505" spans="1:21" x14ac:dyDescent="0.25">
      <c r="A505" s="573" t="s">
        <v>322</v>
      </c>
      <c r="B505" s="573" t="s">
        <v>1571</v>
      </c>
      <c r="C505" s="65" t="s">
        <v>2377</v>
      </c>
      <c r="D505" s="65">
        <v>0</v>
      </c>
      <c r="E505" s="573">
        <v>3011511</v>
      </c>
      <c r="F505" s="170">
        <v>30115110</v>
      </c>
      <c r="G505" s="170">
        <v>1</v>
      </c>
      <c r="H505" s="170" t="s">
        <v>2345</v>
      </c>
      <c r="I505" s="170" t="s">
        <v>3390</v>
      </c>
      <c r="J505" s="170" t="s">
        <v>3391</v>
      </c>
      <c r="K505" s="170"/>
      <c r="L505" s="170"/>
      <c r="M505" s="170">
        <v>5</v>
      </c>
      <c r="N505" s="170">
        <v>1</v>
      </c>
      <c r="O505" s="170" t="b">
        <v>0</v>
      </c>
      <c r="P505" s="170" t="b">
        <v>0</v>
      </c>
      <c r="Q505" s="170" t="b">
        <v>0</v>
      </c>
      <c r="R505" s="431" t="s">
        <v>2704</v>
      </c>
      <c r="S505" s="170" t="b">
        <v>1</v>
      </c>
      <c r="T505" s="584" t="s">
        <v>2294</v>
      </c>
      <c r="U505" s="579" t="str">
        <f>VLOOKUP(B505,示例!$P:$Q,2,0)</f>
        <v>WuJi</v>
      </c>
    </row>
    <row r="506" spans="1:21" ht="19.2" x14ac:dyDescent="0.25">
      <c r="A506" s="561" t="s">
        <v>331</v>
      </c>
      <c r="B506" s="561" t="s">
        <v>2490</v>
      </c>
      <c r="C506" s="587" t="s">
        <v>304</v>
      </c>
      <c r="D506" s="587" t="s">
        <v>3011</v>
      </c>
      <c r="E506" s="587">
        <v>3011601</v>
      </c>
      <c r="F506" s="35">
        <v>30116010</v>
      </c>
      <c r="G506" s="35">
        <v>1</v>
      </c>
      <c r="H506" s="35" t="s">
        <v>2491</v>
      </c>
      <c r="I506" s="35" t="s">
        <v>3392</v>
      </c>
      <c r="J506" s="630" t="s">
        <v>3393</v>
      </c>
      <c r="K506" s="35"/>
      <c r="L506" s="35"/>
      <c r="M506" s="35">
        <v>-1</v>
      </c>
      <c r="N506" s="35">
        <v>1</v>
      </c>
      <c r="O506" s="35" t="b">
        <v>0</v>
      </c>
      <c r="P506" s="35" t="b">
        <v>0</v>
      </c>
      <c r="Q506" s="35" t="b">
        <v>0</v>
      </c>
      <c r="R506" s="631" t="s">
        <v>3394</v>
      </c>
      <c r="S506" s="35" t="b">
        <v>1</v>
      </c>
      <c r="T506" s="584" t="s">
        <v>2294</v>
      </c>
      <c r="U506" s="579">
        <f>VLOOKUP(B506,示例!$P:$Q,2,0)</f>
        <v>1014</v>
      </c>
    </row>
    <row r="507" spans="1:21" ht="19.2" x14ac:dyDescent="0.25">
      <c r="A507" s="561" t="s">
        <v>331</v>
      </c>
      <c r="B507" s="561" t="s">
        <v>2490</v>
      </c>
      <c r="C507" s="587" t="s">
        <v>304</v>
      </c>
      <c r="D507" s="587" t="s">
        <v>3011</v>
      </c>
      <c r="E507" s="587">
        <v>3011601</v>
      </c>
      <c r="F507" s="35">
        <v>30116011</v>
      </c>
      <c r="G507" s="35">
        <v>1</v>
      </c>
      <c r="H507" s="35"/>
      <c r="I507" s="35" t="s">
        <v>3392</v>
      </c>
      <c r="J507" s="630" t="s">
        <v>3395</v>
      </c>
      <c r="K507" s="35"/>
      <c r="L507" s="35"/>
      <c r="M507" s="35">
        <v>3</v>
      </c>
      <c r="N507" s="35">
        <v>1</v>
      </c>
      <c r="O507" s="35" t="b">
        <v>0</v>
      </c>
      <c r="P507" s="35" t="b">
        <v>0</v>
      </c>
      <c r="Q507" s="35" t="b">
        <v>0</v>
      </c>
      <c r="R507" s="631" t="s">
        <v>3396</v>
      </c>
      <c r="S507" s="35" t="b">
        <v>1</v>
      </c>
      <c r="T507" s="584" t="s">
        <v>2294</v>
      </c>
      <c r="U507" s="579">
        <f>VLOOKUP(B507,示例!$P:$Q,2,0)</f>
        <v>1014</v>
      </c>
    </row>
    <row r="508" spans="1:21" ht="19.2" x14ac:dyDescent="0.25">
      <c r="A508" s="561" t="s">
        <v>331</v>
      </c>
      <c r="B508" s="561" t="s">
        <v>3270</v>
      </c>
      <c r="C508" s="587" t="s">
        <v>304</v>
      </c>
      <c r="D508" s="587" t="s">
        <v>3015</v>
      </c>
      <c r="E508" s="587">
        <v>3011602</v>
      </c>
      <c r="F508" s="35">
        <v>30116020</v>
      </c>
      <c r="G508" s="35">
        <v>1</v>
      </c>
      <c r="H508" s="35" t="s">
        <v>3271</v>
      </c>
      <c r="I508" s="35" t="s">
        <v>3397</v>
      </c>
      <c r="J508" s="630" t="s">
        <v>3398</v>
      </c>
      <c r="K508" s="35"/>
      <c r="L508" s="35"/>
      <c r="M508" s="35">
        <v>-1</v>
      </c>
      <c r="N508" s="35">
        <v>1</v>
      </c>
      <c r="O508" s="35" t="b">
        <v>0</v>
      </c>
      <c r="P508" s="35" t="b">
        <v>0</v>
      </c>
      <c r="Q508" s="35" t="b">
        <v>0</v>
      </c>
      <c r="R508" s="35" t="s">
        <v>3092</v>
      </c>
      <c r="S508" s="35" t="b">
        <v>1</v>
      </c>
      <c r="T508" s="584" t="s">
        <v>2294</v>
      </c>
      <c r="U508" s="579" t="str">
        <f>VLOOKUP(B508,示例!$P:$Q,2,0)</f>
        <v>JianSu</v>
      </c>
    </row>
    <row r="509" spans="1:21" ht="19.2" x14ac:dyDescent="0.25">
      <c r="A509" s="561" t="s">
        <v>331</v>
      </c>
      <c r="B509" s="561" t="s">
        <v>2817</v>
      </c>
      <c r="C509" s="587" t="s">
        <v>304</v>
      </c>
      <c r="D509" s="587" t="s">
        <v>3015</v>
      </c>
      <c r="E509" s="587">
        <v>3011603</v>
      </c>
      <c r="F509" s="35">
        <v>30116030</v>
      </c>
      <c r="G509" s="35">
        <v>1</v>
      </c>
      <c r="H509" s="35" t="s">
        <v>2818</v>
      </c>
      <c r="I509" s="35" t="s">
        <v>3399</v>
      </c>
      <c r="J509" s="630" t="s">
        <v>3400</v>
      </c>
      <c r="K509" s="35"/>
      <c r="L509" s="35"/>
      <c r="M509" s="35">
        <v>-1</v>
      </c>
      <c r="N509" s="35">
        <v>1</v>
      </c>
      <c r="O509" s="35" t="b">
        <v>0</v>
      </c>
      <c r="P509" s="35" t="b">
        <v>0</v>
      </c>
      <c r="Q509" s="35" t="b">
        <v>0</v>
      </c>
      <c r="R509" s="35" t="s">
        <v>1390</v>
      </c>
      <c r="S509" s="35" t="b">
        <v>1</v>
      </c>
      <c r="T509" s="584" t="s">
        <v>2294</v>
      </c>
      <c r="U509" s="579">
        <f>VLOOKUP(B509,示例!$P:$Q,2,0)</f>
        <v>1047</v>
      </c>
    </row>
    <row r="510" spans="1:21" ht="19.2" x14ac:dyDescent="0.25">
      <c r="A510" s="561" t="s">
        <v>331</v>
      </c>
      <c r="B510" s="561" t="s">
        <v>2490</v>
      </c>
      <c r="C510" s="587" t="s">
        <v>1210</v>
      </c>
      <c r="D510" s="587" t="s">
        <v>3015</v>
      </c>
      <c r="E510" s="587">
        <v>3011604</v>
      </c>
      <c r="F510" s="35">
        <v>30116040</v>
      </c>
      <c r="G510" s="35">
        <v>1</v>
      </c>
      <c r="H510" s="35" t="s">
        <v>2491</v>
      </c>
      <c r="I510" s="35" t="s">
        <v>3401</v>
      </c>
      <c r="J510" s="630" t="s">
        <v>3402</v>
      </c>
      <c r="K510" s="35"/>
      <c r="L510" s="35"/>
      <c r="M510" s="35">
        <v>-1</v>
      </c>
      <c r="N510" s="35">
        <v>1</v>
      </c>
      <c r="O510" s="35" t="b">
        <v>0</v>
      </c>
      <c r="P510" s="35" t="b">
        <v>0</v>
      </c>
      <c r="Q510" s="35" t="b">
        <v>0</v>
      </c>
      <c r="R510" s="35">
        <v>0.01</v>
      </c>
      <c r="S510" s="35" t="b">
        <v>0</v>
      </c>
      <c r="T510" s="584" t="s">
        <v>2294</v>
      </c>
      <c r="U510" s="579">
        <f>VLOOKUP(B510,示例!$P:$Q,2,0)</f>
        <v>1014</v>
      </c>
    </row>
    <row r="511" spans="1:21" ht="19.2" x14ac:dyDescent="0.25">
      <c r="A511" s="561" t="s">
        <v>331</v>
      </c>
      <c r="B511" s="561" t="s">
        <v>2490</v>
      </c>
      <c r="C511" s="587" t="s">
        <v>1210</v>
      </c>
      <c r="D511" s="587" t="s">
        <v>3015</v>
      </c>
      <c r="E511" s="587">
        <v>3011604</v>
      </c>
      <c r="F511" s="35">
        <v>30116041</v>
      </c>
      <c r="G511" s="35">
        <v>1</v>
      </c>
      <c r="H511" s="35"/>
      <c r="I511" s="35" t="s">
        <v>3401</v>
      </c>
      <c r="J511" s="630" t="s">
        <v>3403</v>
      </c>
      <c r="K511" s="35"/>
      <c r="L511" s="35"/>
      <c r="M511" s="35">
        <v>3</v>
      </c>
      <c r="N511" s="35">
        <v>1</v>
      </c>
      <c r="O511" s="35" t="b">
        <v>0</v>
      </c>
      <c r="P511" s="35" t="b">
        <v>0</v>
      </c>
      <c r="Q511" s="35" t="b">
        <v>0</v>
      </c>
      <c r="R511" s="631" t="s">
        <v>3140</v>
      </c>
      <c r="S511" s="35" t="b">
        <v>1</v>
      </c>
      <c r="T511" s="584" t="s">
        <v>2294</v>
      </c>
      <c r="U511" s="579">
        <f>VLOOKUP(B511,示例!$P:$Q,2,0)</f>
        <v>1014</v>
      </c>
    </row>
    <row r="512" spans="1:21" ht="19.2" x14ac:dyDescent="0.25">
      <c r="A512" s="561" t="s">
        <v>331</v>
      </c>
      <c r="B512" s="561" t="s">
        <v>2490</v>
      </c>
      <c r="C512" s="587" t="s">
        <v>1210</v>
      </c>
      <c r="D512" s="587" t="s">
        <v>3015</v>
      </c>
      <c r="E512" s="587">
        <v>3011604</v>
      </c>
      <c r="F512" s="35">
        <v>30116042</v>
      </c>
      <c r="G512" s="35">
        <v>6</v>
      </c>
      <c r="H512" s="35"/>
      <c r="I512" s="35" t="s">
        <v>3401</v>
      </c>
      <c r="J512" s="630" t="s">
        <v>2870</v>
      </c>
      <c r="K512" s="35"/>
      <c r="L512" s="35"/>
      <c r="M512" s="35">
        <v>-1</v>
      </c>
      <c r="N512" s="35">
        <v>1</v>
      </c>
      <c r="O512" s="35" t="b">
        <v>0</v>
      </c>
      <c r="P512" s="35" t="b">
        <v>0</v>
      </c>
      <c r="Q512" s="35" t="b">
        <v>0</v>
      </c>
      <c r="R512" s="35" t="s">
        <v>3404</v>
      </c>
      <c r="S512" s="35" t="b">
        <v>0</v>
      </c>
      <c r="T512" s="584" t="s">
        <v>2294</v>
      </c>
      <c r="U512" s="579">
        <f>VLOOKUP(B512,示例!$P:$Q,2,0)</f>
        <v>1014</v>
      </c>
    </row>
    <row r="513" spans="1:21" ht="19.2" x14ac:dyDescent="0.25">
      <c r="A513" s="561" t="s">
        <v>331</v>
      </c>
      <c r="B513" s="561" t="s">
        <v>2474</v>
      </c>
      <c r="C513" s="587" t="s">
        <v>1210</v>
      </c>
      <c r="D513" s="587" t="s">
        <v>3015</v>
      </c>
      <c r="E513" s="587">
        <v>3011605</v>
      </c>
      <c r="F513" s="35">
        <v>30116050</v>
      </c>
      <c r="G513" s="35">
        <v>1</v>
      </c>
      <c r="H513" s="35" t="s">
        <v>2475</v>
      </c>
      <c r="I513" s="35" t="s">
        <v>3405</v>
      </c>
      <c r="J513" s="630" t="s">
        <v>3406</v>
      </c>
      <c r="K513" s="35"/>
      <c r="L513" s="35"/>
      <c r="M513" s="35">
        <v>3</v>
      </c>
      <c r="N513" s="35">
        <v>1</v>
      </c>
      <c r="O513" s="35" t="b">
        <v>0</v>
      </c>
      <c r="P513" s="35" t="b">
        <v>0</v>
      </c>
      <c r="Q513" s="35" t="b">
        <v>0</v>
      </c>
      <c r="R513" s="35" t="s">
        <v>2549</v>
      </c>
      <c r="S513" s="35" t="b">
        <v>1</v>
      </c>
      <c r="T513" s="584" t="s">
        <v>2294</v>
      </c>
      <c r="U513" s="579">
        <f>VLOOKUP(B513,示例!$P:$Q,2,0)</f>
        <v>1013</v>
      </c>
    </row>
    <row r="514" spans="1:21" ht="19.2" x14ac:dyDescent="0.25">
      <c r="A514" s="561" t="s">
        <v>331</v>
      </c>
      <c r="B514" s="561" t="s">
        <v>2361</v>
      </c>
      <c r="C514" s="587" t="s">
        <v>1210</v>
      </c>
      <c r="D514" s="587" t="s">
        <v>3015</v>
      </c>
      <c r="E514" s="587">
        <v>3011606</v>
      </c>
      <c r="F514" s="35">
        <v>30116060</v>
      </c>
      <c r="G514" s="35">
        <v>1</v>
      </c>
      <c r="H514" s="35" t="s">
        <v>2411</v>
      </c>
      <c r="I514" s="35" t="s">
        <v>3407</v>
      </c>
      <c r="J514" s="630" t="s">
        <v>3408</v>
      </c>
      <c r="K514" s="35"/>
      <c r="L514" s="35"/>
      <c r="M514" s="35">
        <v>3</v>
      </c>
      <c r="N514" s="35">
        <v>1</v>
      </c>
      <c r="O514" s="35" t="b">
        <v>0</v>
      </c>
      <c r="P514" s="35" t="b">
        <v>0</v>
      </c>
      <c r="Q514" s="35" t="b">
        <v>0</v>
      </c>
      <c r="R514" s="35" t="s">
        <v>3065</v>
      </c>
      <c r="S514" s="35" t="b">
        <v>1</v>
      </c>
      <c r="T514" s="584" t="s">
        <v>2294</v>
      </c>
      <c r="U514" s="579">
        <f>VLOOKUP(B514,示例!$P:$Q,2,0)</f>
        <v>1063</v>
      </c>
    </row>
    <row r="515" spans="1:21" ht="19.2" x14ac:dyDescent="0.25">
      <c r="A515" s="561" t="s">
        <v>331</v>
      </c>
      <c r="B515" s="561" t="s">
        <v>2490</v>
      </c>
      <c r="C515" s="587" t="s">
        <v>1210</v>
      </c>
      <c r="D515" s="587" t="s">
        <v>3015</v>
      </c>
      <c r="E515" s="587">
        <v>3011607</v>
      </c>
      <c r="F515" s="35">
        <v>30116070</v>
      </c>
      <c r="G515" s="35">
        <v>1</v>
      </c>
      <c r="H515" s="35" t="s">
        <v>2491</v>
      </c>
      <c r="I515" s="35" t="s">
        <v>3409</v>
      </c>
      <c r="J515" s="630" t="s">
        <v>3402</v>
      </c>
      <c r="K515" s="35"/>
      <c r="L515" s="35"/>
      <c r="M515" s="35">
        <v>-1</v>
      </c>
      <c r="N515" s="35">
        <v>1</v>
      </c>
      <c r="O515" s="35" t="b">
        <v>0</v>
      </c>
      <c r="P515" s="35" t="b">
        <v>0</v>
      </c>
      <c r="Q515" s="35" t="b">
        <v>1</v>
      </c>
      <c r="R515" s="35">
        <v>0.01</v>
      </c>
      <c r="S515" s="35" t="b">
        <v>1</v>
      </c>
      <c r="T515" s="584" t="s">
        <v>2294</v>
      </c>
      <c r="U515" s="579">
        <f>VLOOKUP(B515,示例!$P:$Q,2,0)</f>
        <v>1014</v>
      </c>
    </row>
    <row r="516" spans="1:21" ht="19.2" x14ac:dyDescent="0.25">
      <c r="A516" s="561" t="s">
        <v>331</v>
      </c>
      <c r="B516" s="561" t="s">
        <v>2490</v>
      </c>
      <c r="C516" s="587" t="s">
        <v>1210</v>
      </c>
      <c r="D516" s="587" t="s">
        <v>3015</v>
      </c>
      <c r="E516" s="587">
        <v>3011607</v>
      </c>
      <c r="F516" s="35">
        <v>30116071</v>
      </c>
      <c r="G516" s="35">
        <v>1</v>
      </c>
      <c r="H516" s="35" t="s">
        <v>2491</v>
      </c>
      <c r="I516" s="35" t="s">
        <v>3409</v>
      </c>
      <c r="J516" s="630" t="s">
        <v>3403</v>
      </c>
      <c r="K516" s="35"/>
      <c r="L516" s="35"/>
      <c r="M516" s="35">
        <v>3</v>
      </c>
      <c r="N516" s="35">
        <v>1</v>
      </c>
      <c r="O516" s="35" t="b">
        <v>0</v>
      </c>
      <c r="P516" s="35" t="b">
        <v>0</v>
      </c>
      <c r="Q516" s="35" t="b">
        <v>1</v>
      </c>
      <c r="R516" s="35" t="s">
        <v>3140</v>
      </c>
      <c r="S516" s="35" t="b">
        <v>1</v>
      </c>
      <c r="T516" s="584" t="s">
        <v>2294</v>
      </c>
      <c r="U516" s="579">
        <f>VLOOKUP(B516,示例!$P:$Q,2,0)</f>
        <v>1014</v>
      </c>
    </row>
    <row r="517" spans="1:21" ht="19.2" x14ac:dyDescent="0.25">
      <c r="A517" s="561" t="s">
        <v>331</v>
      </c>
      <c r="B517" s="561" t="s">
        <v>2490</v>
      </c>
      <c r="C517" s="587" t="s">
        <v>1210</v>
      </c>
      <c r="D517" s="587" t="s">
        <v>3015</v>
      </c>
      <c r="E517" s="587">
        <v>3011607</v>
      </c>
      <c r="F517" s="35">
        <v>30116072</v>
      </c>
      <c r="G517" s="35">
        <v>6</v>
      </c>
      <c r="H517" s="35" t="s">
        <v>2491</v>
      </c>
      <c r="I517" s="35" t="s">
        <v>3409</v>
      </c>
      <c r="J517" s="630" t="s">
        <v>2870</v>
      </c>
      <c r="K517" s="35"/>
      <c r="L517" s="35"/>
      <c r="M517" s="35">
        <v>-1</v>
      </c>
      <c r="N517" s="35">
        <v>1</v>
      </c>
      <c r="O517" s="35" t="b">
        <v>0</v>
      </c>
      <c r="P517" s="35" t="b">
        <v>0</v>
      </c>
      <c r="Q517" s="35" t="b">
        <v>1</v>
      </c>
      <c r="R517" s="35" t="s">
        <v>3404</v>
      </c>
      <c r="S517" s="35" t="b">
        <v>1</v>
      </c>
      <c r="T517" s="584" t="s">
        <v>2294</v>
      </c>
      <c r="U517" s="579">
        <f>VLOOKUP(B517,示例!$P:$Q,2,0)</f>
        <v>1014</v>
      </c>
    </row>
    <row r="518" spans="1:21" ht="19.2" x14ac:dyDescent="0.25">
      <c r="A518" s="573" t="s">
        <v>331</v>
      </c>
      <c r="B518" s="573" t="s">
        <v>1571</v>
      </c>
      <c r="C518" s="65" t="s">
        <v>2377</v>
      </c>
      <c r="D518" s="65" t="s">
        <v>3015</v>
      </c>
      <c r="E518" s="573">
        <v>3011608</v>
      </c>
      <c r="F518" s="35">
        <v>30116080</v>
      </c>
      <c r="G518" s="35">
        <v>1</v>
      </c>
      <c r="H518" s="35" t="s">
        <v>2345</v>
      </c>
      <c r="I518" s="35" t="s">
        <v>3410</v>
      </c>
      <c r="J518" s="630" t="s">
        <v>3411</v>
      </c>
      <c r="K518" s="35"/>
      <c r="L518" s="35"/>
      <c r="M518" s="35">
        <v>-1</v>
      </c>
      <c r="N518" s="35">
        <v>1</v>
      </c>
      <c r="O518" s="35" t="b">
        <v>0</v>
      </c>
      <c r="P518" s="35" t="b">
        <v>0</v>
      </c>
      <c r="Q518" s="35" t="b">
        <v>0</v>
      </c>
      <c r="R518" s="35"/>
      <c r="S518" s="35" t="b">
        <v>0</v>
      </c>
      <c r="T518" s="584" t="s">
        <v>2294</v>
      </c>
      <c r="U518" s="579" t="str">
        <f>VLOOKUP(B518,示例!$P:$Q,2,0)</f>
        <v>WuJi</v>
      </c>
    </row>
    <row r="519" spans="1:21" ht="19.2" x14ac:dyDescent="0.25">
      <c r="A519" s="573" t="s">
        <v>331</v>
      </c>
      <c r="B519" s="573" t="s">
        <v>1571</v>
      </c>
      <c r="C519" s="65" t="s">
        <v>2377</v>
      </c>
      <c r="D519" s="65" t="s">
        <v>3015</v>
      </c>
      <c r="E519" s="573">
        <v>3011609</v>
      </c>
      <c r="F519" s="35">
        <v>30116090</v>
      </c>
      <c r="G519" s="35">
        <v>1</v>
      </c>
      <c r="H519" s="35" t="s">
        <v>2345</v>
      </c>
      <c r="I519" s="35" t="s">
        <v>3412</v>
      </c>
      <c r="J519" s="630" t="s">
        <v>2804</v>
      </c>
      <c r="K519" s="35"/>
      <c r="L519" s="35"/>
      <c r="M519" s="35">
        <v>-1</v>
      </c>
      <c r="N519" s="35">
        <v>1</v>
      </c>
      <c r="O519" s="35" t="b">
        <v>0</v>
      </c>
      <c r="P519" s="35" t="b">
        <v>0</v>
      </c>
      <c r="Q519" s="35" t="b">
        <v>0</v>
      </c>
      <c r="R519" s="631" t="s">
        <v>2805</v>
      </c>
      <c r="S519" s="35" t="b">
        <v>1</v>
      </c>
      <c r="T519" s="584" t="s">
        <v>2294</v>
      </c>
      <c r="U519" s="579" t="str">
        <f>VLOOKUP(B519,示例!$P:$Q,2,0)</f>
        <v>WuJi</v>
      </c>
    </row>
    <row r="520" spans="1:21" ht="19.2" x14ac:dyDescent="0.25">
      <c r="A520" s="561" t="s">
        <v>331</v>
      </c>
      <c r="B520" s="561" t="s">
        <v>1150</v>
      </c>
      <c r="C520" s="587" t="s">
        <v>1210</v>
      </c>
      <c r="D520" s="587">
        <v>0</v>
      </c>
      <c r="E520" s="587">
        <v>3011610</v>
      </c>
      <c r="F520" s="35">
        <v>30116100</v>
      </c>
      <c r="G520" s="35">
        <v>6</v>
      </c>
      <c r="H520" s="35" t="s">
        <v>2437</v>
      </c>
      <c r="I520" s="35" t="s">
        <v>3413</v>
      </c>
      <c r="J520" s="630" t="s">
        <v>2870</v>
      </c>
      <c r="K520" s="35"/>
      <c r="L520" s="35"/>
      <c r="M520" s="35">
        <v>-1</v>
      </c>
      <c r="N520" s="35">
        <v>1</v>
      </c>
      <c r="O520" s="35" t="b">
        <v>0</v>
      </c>
      <c r="P520" s="35" t="b">
        <v>0</v>
      </c>
      <c r="Q520" s="35" t="b">
        <v>0</v>
      </c>
      <c r="R520" s="35" t="s">
        <v>3404</v>
      </c>
      <c r="S520" s="35" t="b">
        <v>0</v>
      </c>
      <c r="T520" s="584" t="s">
        <v>2294</v>
      </c>
      <c r="U520" s="579">
        <f>VLOOKUP(B520,示例!$P:$Q,2,0)</f>
        <v>1009</v>
      </c>
    </row>
    <row r="521" spans="1:21" ht="19.2" x14ac:dyDescent="0.25">
      <c r="A521" s="561" t="s">
        <v>331</v>
      </c>
      <c r="B521" s="561" t="s">
        <v>2474</v>
      </c>
      <c r="C521" s="587" t="s">
        <v>1210</v>
      </c>
      <c r="D521" s="587">
        <v>0</v>
      </c>
      <c r="E521" s="587">
        <v>3011611</v>
      </c>
      <c r="F521" s="35">
        <v>30116110</v>
      </c>
      <c r="G521" s="35">
        <v>1</v>
      </c>
      <c r="H521" s="35" t="s">
        <v>2475</v>
      </c>
      <c r="I521" s="35" t="s">
        <v>3414</v>
      </c>
      <c r="J521" s="630" t="s">
        <v>3406</v>
      </c>
      <c r="K521" s="35"/>
      <c r="L521" s="35"/>
      <c r="M521" s="35">
        <v>3</v>
      </c>
      <c r="N521" s="35">
        <v>1</v>
      </c>
      <c r="O521" s="35" t="b">
        <v>0</v>
      </c>
      <c r="P521" s="35" t="b">
        <v>0</v>
      </c>
      <c r="Q521" s="35" t="b">
        <v>0</v>
      </c>
      <c r="R521" s="35" t="s">
        <v>2549</v>
      </c>
      <c r="S521" s="35" t="b">
        <v>1</v>
      </c>
      <c r="T521" s="584" t="s">
        <v>2294</v>
      </c>
      <c r="U521" s="579">
        <f>VLOOKUP(B521,示例!$P:$Q,2,0)</f>
        <v>1013</v>
      </c>
    </row>
    <row r="522" spans="1:21" ht="19.2" x14ac:dyDescent="0.25">
      <c r="A522" s="561" t="s">
        <v>341</v>
      </c>
      <c r="B522" s="561" t="s">
        <v>2361</v>
      </c>
      <c r="C522" s="587" t="s">
        <v>304</v>
      </c>
      <c r="D522" s="587">
        <v>0</v>
      </c>
      <c r="E522" s="587">
        <v>3011701</v>
      </c>
      <c r="F522" s="170">
        <v>30117010</v>
      </c>
      <c r="G522" s="170">
        <v>6</v>
      </c>
      <c r="H522" s="170" t="s">
        <v>2411</v>
      </c>
      <c r="I522" s="170" t="s">
        <v>3415</v>
      </c>
      <c r="J522" s="630" t="s">
        <v>3220</v>
      </c>
      <c r="K522" s="170"/>
      <c r="L522" s="170"/>
      <c r="M522" s="170">
        <v>-1</v>
      </c>
      <c r="N522" s="170">
        <v>1</v>
      </c>
      <c r="O522" s="170" t="b">
        <v>0</v>
      </c>
      <c r="P522" s="170" t="b">
        <v>0</v>
      </c>
      <c r="Q522" s="170" t="b">
        <v>0</v>
      </c>
      <c r="R522" s="431" t="s">
        <v>3048</v>
      </c>
      <c r="S522" s="170" t="b">
        <v>1</v>
      </c>
      <c r="T522" s="584" t="s">
        <v>2294</v>
      </c>
      <c r="U522" s="579">
        <f>VLOOKUP(B522,示例!$P:$Q,2,0)</f>
        <v>1063</v>
      </c>
    </row>
    <row r="523" spans="1:21" ht="19.2" x14ac:dyDescent="0.25">
      <c r="A523" s="561" t="s">
        <v>341</v>
      </c>
      <c r="B523" s="561" t="s">
        <v>1411</v>
      </c>
      <c r="C523" s="587" t="s">
        <v>304</v>
      </c>
      <c r="D523" s="587">
        <v>0</v>
      </c>
      <c r="E523" s="587">
        <v>3011702</v>
      </c>
      <c r="F523" s="170">
        <v>30117020</v>
      </c>
      <c r="G523" s="170">
        <v>1</v>
      </c>
      <c r="H523" s="170" t="s">
        <v>2396</v>
      </c>
      <c r="I523" s="170" t="s">
        <v>3416</v>
      </c>
      <c r="J523" s="630" t="s">
        <v>3417</v>
      </c>
      <c r="K523" s="170"/>
      <c r="L523" s="170"/>
      <c r="M523" s="170">
        <v>-1</v>
      </c>
      <c r="N523" s="170">
        <v>1</v>
      </c>
      <c r="O523" s="170" t="b">
        <v>0</v>
      </c>
      <c r="P523" s="170" t="b">
        <v>0</v>
      </c>
      <c r="Q523" s="170" t="b">
        <v>0</v>
      </c>
      <c r="R523" s="170" t="s">
        <v>2549</v>
      </c>
      <c r="S523" s="170" t="b">
        <v>1</v>
      </c>
      <c r="T523" s="584" t="s">
        <v>2294</v>
      </c>
      <c r="U523" s="579">
        <f>VLOOKUP(B523,示例!$P:$Q,2,0)</f>
        <v>1004</v>
      </c>
    </row>
    <row r="524" spans="1:21" ht="19.2" x14ac:dyDescent="0.25">
      <c r="A524" s="561" t="s">
        <v>341</v>
      </c>
      <c r="B524" s="561" t="s">
        <v>2474</v>
      </c>
      <c r="C524" s="587" t="s">
        <v>304</v>
      </c>
      <c r="D524" s="587">
        <v>0</v>
      </c>
      <c r="E524" s="587">
        <v>3011703</v>
      </c>
      <c r="F524" s="170">
        <v>30117030</v>
      </c>
      <c r="G524" s="170">
        <v>1</v>
      </c>
      <c r="H524" s="170" t="s">
        <v>2475</v>
      </c>
      <c r="I524" s="170" t="s">
        <v>3418</v>
      </c>
      <c r="J524" s="630" t="s">
        <v>3419</v>
      </c>
      <c r="K524" s="170"/>
      <c r="L524" s="170"/>
      <c r="M524" s="170">
        <v>10</v>
      </c>
      <c r="N524" s="170">
        <v>1</v>
      </c>
      <c r="O524" s="170" t="b">
        <v>0</v>
      </c>
      <c r="P524" s="170" t="b">
        <v>0</v>
      </c>
      <c r="Q524" s="170" t="b">
        <v>0</v>
      </c>
      <c r="R524" s="431" t="s">
        <v>3420</v>
      </c>
      <c r="S524" s="170" t="b">
        <v>1</v>
      </c>
      <c r="T524" s="584" t="s">
        <v>2294</v>
      </c>
      <c r="U524" s="579">
        <f>VLOOKUP(B524,示例!$P:$Q,2,0)</f>
        <v>1013</v>
      </c>
    </row>
    <row r="525" spans="1:21" ht="19.2" x14ac:dyDescent="0.25">
      <c r="A525" s="561" t="s">
        <v>341</v>
      </c>
      <c r="B525" s="561" t="s">
        <v>2490</v>
      </c>
      <c r="C525" s="587" t="s">
        <v>1210</v>
      </c>
      <c r="D525" s="587">
        <v>0</v>
      </c>
      <c r="E525" s="587">
        <v>3011704</v>
      </c>
      <c r="F525" s="170">
        <v>30117040</v>
      </c>
      <c r="G525" s="170">
        <v>6</v>
      </c>
      <c r="H525" s="170" t="s">
        <v>2491</v>
      </c>
      <c r="I525" s="170" t="s">
        <v>3421</v>
      </c>
      <c r="J525" s="630" t="s">
        <v>3422</v>
      </c>
      <c r="K525" s="170"/>
      <c r="L525" s="170"/>
      <c r="M525" s="170">
        <v>-1</v>
      </c>
      <c r="N525" s="170">
        <v>1</v>
      </c>
      <c r="O525" s="170" t="b">
        <v>0</v>
      </c>
      <c r="P525" s="170" t="b">
        <v>0</v>
      </c>
      <c r="Q525" s="170" t="b">
        <v>0</v>
      </c>
      <c r="R525" s="431" t="s">
        <v>3423</v>
      </c>
      <c r="S525" s="170" t="b">
        <v>1</v>
      </c>
      <c r="T525" s="584" t="s">
        <v>2294</v>
      </c>
      <c r="U525" s="579">
        <f>VLOOKUP(B525,示例!$P:$Q,2,0)</f>
        <v>1014</v>
      </c>
    </row>
    <row r="526" spans="1:21" ht="19.2" x14ac:dyDescent="0.25">
      <c r="A526" s="561" t="s">
        <v>341</v>
      </c>
      <c r="B526" s="561" t="s">
        <v>2490</v>
      </c>
      <c r="C526" s="587" t="s">
        <v>1210</v>
      </c>
      <c r="D526" s="587">
        <v>0</v>
      </c>
      <c r="E526" s="587">
        <v>3011705</v>
      </c>
      <c r="F526" s="170">
        <v>30117050</v>
      </c>
      <c r="G526" s="170">
        <v>1</v>
      </c>
      <c r="H526" s="170" t="s">
        <v>2491</v>
      </c>
      <c r="I526" s="170" t="s">
        <v>3424</v>
      </c>
      <c r="J526" s="630" t="s">
        <v>3425</v>
      </c>
      <c r="K526" s="170"/>
      <c r="L526" s="170"/>
      <c r="M526" s="170">
        <v>-1</v>
      </c>
      <c r="N526" s="170">
        <v>1</v>
      </c>
      <c r="O526" s="170" t="b">
        <v>0</v>
      </c>
      <c r="P526" s="170" t="b">
        <v>0</v>
      </c>
      <c r="Q526" s="170" t="b">
        <v>0</v>
      </c>
      <c r="R526" s="431" t="s">
        <v>3426</v>
      </c>
      <c r="S526" s="170" t="b">
        <v>1</v>
      </c>
      <c r="T526" s="584" t="s">
        <v>2294</v>
      </c>
      <c r="U526" s="579">
        <f>VLOOKUP(B526,示例!$P:$Q,2,0)</f>
        <v>1014</v>
      </c>
    </row>
    <row r="527" spans="1:21" ht="19.2" x14ac:dyDescent="0.25">
      <c r="A527" s="561" t="s">
        <v>341</v>
      </c>
      <c r="B527" s="561" t="s">
        <v>2361</v>
      </c>
      <c r="C527" s="587" t="s">
        <v>1210</v>
      </c>
      <c r="D527" s="587">
        <v>0</v>
      </c>
      <c r="E527" s="587">
        <v>3011706</v>
      </c>
      <c r="F527" s="170">
        <v>30117060</v>
      </c>
      <c r="G527" s="170">
        <v>1</v>
      </c>
      <c r="H527" s="170" t="s">
        <v>2411</v>
      </c>
      <c r="I527" s="170" t="s">
        <v>3427</v>
      </c>
      <c r="J527" s="630" t="s">
        <v>3428</v>
      </c>
      <c r="K527" s="170"/>
      <c r="L527" s="170"/>
      <c r="M527" s="170">
        <v>-1</v>
      </c>
      <c r="N527" s="170">
        <v>1</v>
      </c>
      <c r="O527" s="170" t="b">
        <v>0</v>
      </c>
      <c r="P527" s="170" t="b">
        <v>0</v>
      </c>
      <c r="Q527" s="170" t="b">
        <v>0</v>
      </c>
      <c r="R527" s="431" t="s">
        <v>3429</v>
      </c>
      <c r="S527" s="170" t="b">
        <v>1</v>
      </c>
      <c r="T527" s="584" t="s">
        <v>2294</v>
      </c>
      <c r="U527" s="579">
        <f>VLOOKUP(B527,示例!$P:$Q,2,0)</f>
        <v>1063</v>
      </c>
    </row>
    <row r="528" spans="1:21" ht="19.2" x14ac:dyDescent="0.25">
      <c r="A528" s="561" t="s">
        <v>341</v>
      </c>
      <c r="B528" s="561" t="s">
        <v>3270</v>
      </c>
      <c r="C528" s="587" t="s">
        <v>1210</v>
      </c>
      <c r="D528" s="587">
        <v>0</v>
      </c>
      <c r="E528" s="587">
        <v>3011707</v>
      </c>
      <c r="F528" s="170">
        <v>30117070</v>
      </c>
      <c r="G528" s="170">
        <v>1</v>
      </c>
      <c r="H528" s="170" t="s">
        <v>3271</v>
      </c>
      <c r="I528" s="170" t="s">
        <v>3430</v>
      </c>
      <c r="J528" s="630" t="s">
        <v>3431</v>
      </c>
      <c r="K528" s="170"/>
      <c r="L528" s="170"/>
      <c r="M528" s="170">
        <v>-1</v>
      </c>
      <c r="N528" s="170">
        <v>1</v>
      </c>
      <c r="O528" s="170" t="b">
        <v>0</v>
      </c>
      <c r="P528" s="170" t="b">
        <v>0</v>
      </c>
      <c r="Q528" s="170" t="b">
        <v>0</v>
      </c>
      <c r="R528" s="431" t="s">
        <v>3432</v>
      </c>
      <c r="S528" s="170" t="b">
        <v>1</v>
      </c>
      <c r="T528" s="584" t="s">
        <v>2294</v>
      </c>
      <c r="U528" s="579" t="str">
        <f>VLOOKUP(B528,示例!$P:$Q,2,0)</f>
        <v>JianSu</v>
      </c>
    </row>
    <row r="529" spans="1:21" ht="19.2" x14ac:dyDescent="0.25">
      <c r="A529" s="573" t="s">
        <v>341</v>
      </c>
      <c r="B529" s="561" t="s">
        <v>2361</v>
      </c>
      <c r="C529" s="65" t="s">
        <v>2377</v>
      </c>
      <c r="D529" s="65">
        <v>0</v>
      </c>
      <c r="E529" s="573">
        <v>3011708</v>
      </c>
      <c r="F529" s="170">
        <v>30117080</v>
      </c>
      <c r="G529" s="170">
        <v>1</v>
      </c>
      <c r="H529" s="170" t="s">
        <v>2411</v>
      </c>
      <c r="I529" s="170" t="s">
        <v>3433</v>
      </c>
      <c r="J529" s="630" t="s">
        <v>3434</v>
      </c>
      <c r="K529" s="170"/>
      <c r="L529" s="170"/>
      <c r="M529" s="170">
        <v>5</v>
      </c>
      <c r="N529" s="170">
        <v>1</v>
      </c>
      <c r="O529" s="170" t="b">
        <v>0</v>
      </c>
      <c r="P529" s="170" t="b">
        <v>0</v>
      </c>
      <c r="Q529" s="170" t="b">
        <v>0</v>
      </c>
      <c r="R529" s="431" t="s">
        <v>3048</v>
      </c>
      <c r="S529" s="170" t="b">
        <v>1</v>
      </c>
      <c r="T529" s="584" t="s">
        <v>2294</v>
      </c>
      <c r="U529" s="579">
        <f>VLOOKUP(B529,示例!$P:$Q,2,0)</f>
        <v>1063</v>
      </c>
    </row>
    <row r="530" spans="1:21" ht="19.2" x14ac:dyDescent="0.25">
      <c r="A530" s="561" t="s">
        <v>341</v>
      </c>
      <c r="B530" s="573" t="s">
        <v>1571</v>
      </c>
      <c r="C530" s="587" t="s">
        <v>1210</v>
      </c>
      <c r="D530" s="587">
        <v>0</v>
      </c>
      <c r="E530" s="587">
        <v>3011709</v>
      </c>
      <c r="F530" s="170">
        <v>30117090</v>
      </c>
      <c r="G530" s="170">
        <v>6</v>
      </c>
      <c r="H530" s="170" t="s">
        <v>2345</v>
      </c>
      <c r="I530" s="170" t="s">
        <v>3435</v>
      </c>
      <c r="J530" s="630" t="s">
        <v>3089</v>
      </c>
      <c r="K530" s="170"/>
      <c r="L530" s="170"/>
      <c r="M530" s="170">
        <v>-1</v>
      </c>
      <c r="N530" s="170">
        <v>1</v>
      </c>
      <c r="O530" s="170" t="b">
        <v>0</v>
      </c>
      <c r="P530" s="170" t="b">
        <v>0</v>
      </c>
      <c r="Q530" s="170" t="b">
        <v>0</v>
      </c>
      <c r="R530" s="431" t="s">
        <v>3326</v>
      </c>
      <c r="S530" s="170" t="b">
        <v>1</v>
      </c>
      <c r="T530" s="584" t="s">
        <v>2294</v>
      </c>
      <c r="U530" s="579" t="str">
        <f>VLOOKUP(B530,示例!$P:$Q,2,0)</f>
        <v>WuJi</v>
      </c>
    </row>
    <row r="531" spans="1:21" ht="19.2" x14ac:dyDescent="0.25">
      <c r="A531" s="573" t="s">
        <v>341</v>
      </c>
      <c r="B531" s="561" t="s">
        <v>1411</v>
      </c>
      <c r="C531" s="65" t="s">
        <v>2377</v>
      </c>
      <c r="D531" s="65">
        <v>0</v>
      </c>
      <c r="E531" s="573">
        <v>3011710</v>
      </c>
      <c r="F531" s="170">
        <v>30117100</v>
      </c>
      <c r="G531" s="170">
        <v>1</v>
      </c>
      <c r="H531" s="170" t="s">
        <v>2396</v>
      </c>
      <c r="I531" s="170" t="s">
        <v>3436</v>
      </c>
      <c r="J531" s="630" t="s">
        <v>3064</v>
      </c>
      <c r="K531" s="170"/>
      <c r="L531" s="170"/>
      <c r="M531" s="170">
        <v>-1</v>
      </c>
      <c r="N531" s="170">
        <v>1</v>
      </c>
      <c r="O531" s="170" t="b">
        <v>0</v>
      </c>
      <c r="P531" s="170" t="b">
        <v>0</v>
      </c>
      <c r="Q531" s="170" t="b">
        <v>0</v>
      </c>
      <c r="R531" s="431" t="s">
        <v>3065</v>
      </c>
      <c r="S531" s="170" t="b">
        <v>1</v>
      </c>
      <c r="T531" s="584" t="s">
        <v>2294</v>
      </c>
      <c r="U531" s="579">
        <f>VLOOKUP(B531,示例!$P:$Q,2,0)</f>
        <v>1004</v>
      </c>
    </row>
    <row r="532" spans="1:21" ht="19.2" x14ac:dyDescent="0.25">
      <c r="A532" s="573" t="s">
        <v>341</v>
      </c>
      <c r="B532" s="561" t="s">
        <v>2400</v>
      </c>
      <c r="C532" s="65" t="s">
        <v>2377</v>
      </c>
      <c r="D532" s="65">
        <v>0</v>
      </c>
      <c r="E532" s="573">
        <v>3011711</v>
      </c>
      <c r="F532" s="170">
        <v>30117110</v>
      </c>
      <c r="G532" s="170">
        <v>1</v>
      </c>
      <c r="H532" s="170" t="s">
        <v>2354</v>
      </c>
      <c r="I532" s="170" t="s">
        <v>3437</v>
      </c>
      <c r="J532" s="630" t="s">
        <v>3438</v>
      </c>
      <c r="K532" s="170"/>
      <c r="L532" s="170"/>
      <c r="M532" s="170">
        <v>5</v>
      </c>
      <c r="N532" s="170">
        <v>1</v>
      </c>
      <c r="O532" s="170" t="b">
        <v>0</v>
      </c>
      <c r="P532" s="170" t="b">
        <v>0</v>
      </c>
      <c r="Q532" s="170" t="b">
        <v>0</v>
      </c>
      <c r="R532" s="170" t="s">
        <v>3439</v>
      </c>
      <c r="S532" s="170" t="b">
        <v>1</v>
      </c>
      <c r="T532" s="584" t="s">
        <v>2294</v>
      </c>
      <c r="U532" s="579" t="str">
        <f>VLOOKUP(B532,示例!$P:$Q,2,0)</f>
        <v>GongJiTiSheng</v>
      </c>
    </row>
    <row r="533" spans="1:21" ht="19.2" x14ac:dyDescent="0.25">
      <c r="A533" s="561" t="s">
        <v>353</v>
      </c>
      <c r="B533" s="561" t="s">
        <v>2295</v>
      </c>
      <c r="C533" s="587" t="s">
        <v>357</v>
      </c>
      <c r="D533" s="587" t="s">
        <v>2289</v>
      </c>
      <c r="E533" s="587">
        <v>1010102</v>
      </c>
      <c r="F533" s="34">
        <v>10101020</v>
      </c>
      <c r="G533" s="34">
        <v>1</v>
      </c>
      <c r="H533" s="34" t="s">
        <v>3440</v>
      </c>
      <c r="I533" s="34" t="s">
        <v>3441</v>
      </c>
      <c r="J533" s="630" t="s">
        <v>3442</v>
      </c>
      <c r="K533" s="34"/>
      <c r="L533" s="34"/>
      <c r="M533" s="34">
        <v>1</v>
      </c>
      <c r="N533" s="34">
        <v>1</v>
      </c>
      <c r="O533" s="34" t="b">
        <v>0</v>
      </c>
      <c r="P533" s="34" t="b">
        <v>0</v>
      </c>
      <c r="Q533" s="34" t="b">
        <v>0</v>
      </c>
      <c r="R533" s="34" t="s">
        <v>3288</v>
      </c>
      <c r="S533" s="32" t="b">
        <v>1</v>
      </c>
      <c r="T533" s="584" t="s">
        <v>2294</v>
      </c>
      <c r="U533" s="579">
        <f>VLOOKUP(B533,示例!$P:$Q,2,0)</f>
        <v>1080</v>
      </c>
    </row>
    <row r="534" spans="1:21" ht="19.2" x14ac:dyDescent="0.25">
      <c r="A534" s="561" t="s">
        <v>353</v>
      </c>
      <c r="B534" s="561" t="s">
        <v>2400</v>
      </c>
      <c r="C534" s="587" t="s">
        <v>357</v>
      </c>
      <c r="D534" s="587" t="s">
        <v>2289</v>
      </c>
      <c r="E534" s="587">
        <v>1010104</v>
      </c>
      <c r="F534" s="34">
        <v>10101040</v>
      </c>
      <c r="G534" s="34">
        <v>6</v>
      </c>
      <c r="H534" s="34" t="s">
        <v>2354</v>
      </c>
      <c r="I534" s="34" t="s">
        <v>3443</v>
      </c>
      <c r="J534" s="630" t="s">
        <v>3444</v>
      </c>
      <c r="K534" s="34"/>
      <c r="L534" s="34"/>
      <c r="M534" s="34">
        <v>5</v>
      </c>
      <c r="N534" s="34">
        <v>1</v>
      </c>
      <c r="O534" s="34" t="b">
        <v>0</v>
      </c>
      <c r="P534" s="34" t="b">
        <v>0</v>
      </c>
      <c r="Q534" s="34" t="b">
        <v>0</v>
      </c>
      <c r="R534" s="34" t="s">
        <v>3445</v>
      </c>
      <c r="S534" s="32" t="b">
        <v>1</v>
      </c>
      <c r="T534" s="584" t="s">
        <v>2294</v>
      </c>
      <c r="U534" s="579" t="str">
        <f>VLOOKUP(B534,示例!$P:$Q,2,0)</f>
        <v>GongJiTiSheng</v>
      </c>
    </row>
    <row r="535" spans="1:21" ht="19.2" x14ac:dyDescent="0.25">
      <c r="A535" s="561" t="e">
        <v>#N/A</v>
      </c>
      <c r="B535" s="561" t="s">
        <v>1411</v>
      </c>
      <c r="C535" s="587" t="s">
        <v>357</v>
      </c>
      <c r="D535" s="587" t="e">
        <v>#N/A</v>
      </c>
      <c r="E535" s="587" t="e">
        <v>#N/A</v>
      </c>
      <c r="F535" s="34">
        <v>10101060</v>
      </c>
      <c r="G535" s="34">
        <v>0</v>
      </c>
      <c r="H535" s="34" t="s">
        <v>2396</v>
      </c>
      <c r="I535" s="34" t="s">
        <v>3446</v>
      </c>
      <c r="J535" s="630" t="s">
        <v>3447</v>
      </c>
      <c r="K535" s="34"/>
      <c r="L535" s="34"/>
      <c r="M535" s="34">
        <v>3</v>
      </c>
      <c r="N535" s="34">
        <v>1</v>
      </c>
      <c r="O535" s="34" t="b">
        <v>0</v>
      </c>
      <c r="P535" s="34" t="b">
        <v>0</v>
      </c>
      <c r="Q535" s="34" t="b">
        <v>0</v>
      </c>
      <c r="R535" s="34"/>
      <c r="S535" s="32" t="b">
        <v>1</v>
      </c>
      <c r="T535" s="584" t="s">
        <v>2294</v>
      </c>
      <c r="U535" s="579">
        <f>VLOOKUP(B535,示例!$P:$Q,2,0)</f>
        <v>1004</v>
      </c>
    </row>
    <row r="536" spans="1:21" ht="19.2" x14ac:dyDescent="0.25">
      <c r="A536" s="561" t="s">
        <v>353</v>
      </c>
      <c r="B536" s="561" t="s">
        <v>1411</v>
      </c>
      <c r="C536" s="587" t="s">
        <v>357</v>
      </c>
      <c r="D536" s="587" t="s">
        <v>2289</v>
      </c>
      <c r="E536" s="587">
        <v>1010106</v>
      </c>
      <c r="F536" s="34">
        <v>10101061</v>
      </c>
      <c r="G536" s="34">
        <v>1</v>
      </c>
      <c r="H536" s="34" t="s">
        <v>2396</v>
      </c>
      <c r="I536" s="34" t="s">
        <v>3448</v>
      </c>
      <c r="J536" s="630" t="s">
        <v>3449</v>
      </c>
      <c r="K536" s="34"/>
      <c r="L536" s="34"/>
      <c r="M536" s="34">
        <v>1.5</v>
      </c>
      <c r="N536" s="34">
        <v>1</v>
      </c>
      <c r="O536" s="34" t="b">
        <v>0</v>
      </c>
      <c r="P536" s="34" t="b">
        <v>0</v>
      </c>
      <c r="Q536" s="34" t="b">
        <v>0</v>
      </c>
      <c r="R536" s="34" t="s">
        <v>2779</v>
      </c>
      <c r="S536" s="32" t="b">
        <v>1</v>
      </c>
      <c r="T536" s="584" t="s">
        <v>2294</v>
      </c>
      <c r="U536" s="579">
        <f>VLOOKUP(B536,示例!$P:$Q,2,0)</f>
        <v>1004</v>
      </c>
    </row>
    <row r="537" spans="1:21" ht="14.55" customHeight="1" x14ac:dyDescent="0.25">
      <c r="A537" s="561" t="s">
        <v>353</v>
      </c>
      <c r="B537" s="561" t="s">
        <v>2295</v>
      </c>
      <c r="C537" s="587" t="s">
        <v>357</v>
      </c>
      <c r="D537" s="587" t="s">
        <v>2289</v>
      </c>
      <c r="E537" s="587">
        <v>1010107</v>
      </c>
      <c r="F537" s="34">
        <v>10101070</v>
      </c>
      <c r="G537" s="34">
        <v>1</v>
      </c>
      <c r="H537" s="34" t="s">
        <v>3440</v>
      </c>
      <c r="I537" s="34" t="s">
        <v>3450</v>
      </c>
      <c r="J537" s="630" t="s">
        <v>3451</v>
      </c>
      <c r="K537" s="34"/>
      <c r="L537" s="34"/>
      <c r="M537" s="34">
        <v>3</v>
      </c>
      <c r="N537" s="34">
        <v>1</v>
      </c>
      <c r="O537" s="34" t="b">
        <v>1</v>
      </c>
      <c r="P537" s="34" t="b">
        <v>0</v>
      </c>
      <c r="Q537" s="34" t="b">
        <v>0</v>
      </c>
      <c r="R537" s="34" t="s">
        <v>3018</v>
      </c>
      <c r="S537" s="32" t="b">
        <v>1</v>
      </c>
      <c r="T537" s="584" t="s">
        <v>2294</v>
      </c>
      <c r="U537" s="579">
        <f>VLOOKUP(B537,示例!$P:$Q,2,0)</f>
        <v>1080</v>
      </c>
    </row>
    <row r="538" spans="1:21" x14ac:dyDescent="0.25">
      <c r="A538" s="561" t="s">
        <v>353</v>
      </c>
      <c r="B538" s="561" t="s">
        <v>2295</v>
      </c>
      <c r="C538" s="587" t="s">
        <v>357</v>
      </c>
      <c r="D538" s="587" t="s">
        <v>2289</v>
      </c>
      <c r="E538" s="587">
        <v>1010108</v>
      </c>
      <c r="F538" s="34">
        <v>10101080</v>
      </c>
      <c r="G538" s="34">
        <v>1</v>
      </c>
      <c r="H538" s="34"/>
      <c r="I538" s="34" t="s">
        <v>3452</v>
      </c>
      <c r="J538" s="34"/>
      <c r="K538" s="34"/>
      <c r="L538" s="34"/>
      <c r="M538" s="34">
        <v>3</v>
      </c>
      <c r="N538" s="34">
        <v>1</v>
      </c>
      <c r="O538" s="34" t="b">
        <v>0</v>
      </c>
      <c r="P538" s="34" t="b">
        <v>0</v>
      </c>
      <c r="Q538" s="34" t="b">
        <v>0</v>
      </c>
      <c r="R538" s="34"/>
      <c r="S538" s="32" t="b">
        <v>1</v>
      </c>
      <c r="T538" s="584" t="s">
        <v>2294</v>
      </c>
      <c r="U538" s="579">
        <f>VLOOKUP(B538,示例!$P:$Q,2,0)</f>
        <v>1080</v>
      </c>
    </row>
    <row r="539" spans="1:21" ht="19.2" x14ac:dyDescent="0.25">
      <c r="A539" s="561" t="s">
        <v>353</v>
      </c>
      <c r="B539" s="561" t="s">
        <v>2295</v>
      </c>
      <c r="C539" s="587" t="s">
        <v>357</v>
      </c>
      <c r="D539" s="587" t="s">
        <v>2289</v>
      </c>
      <c r="E539" s="587">
        <v>1010108</v>
      </c>
      <c r="F539" s="34">
        <v>10101081</v>
      </c>
      <c r="G539" s="34">
        <v>1</v>
      </c>
      <c r="H539" s="34" t="s">
        <v>3440</v>
      </c>
      <c r="I539" s="34" t="s">
        <v>3452</v>
      </c>
      <c r="J539" s="630" t="s">
        <v>3453</v>
      </c>
      <c r="K539" s="34"/>
      <c r="L539" s="34"/>
      <c r="M539" s="34">
        <v>3</v>
      </c>
      <c r="N539" s="34">
        <v>1</v>
      </c>
      <c r="O539" s="34" t="b">
        <v>0</v>
      </c>
      <c r="P539" s="34" t="b">
        <v>0</v>
      </c>
      <c r="Q539" s="34" t="b">
        <v>0</v>
      </c>
      <c r="R539" s="34" t="s">
        <v>3018</v>
      </c>
      <c r="S539" s="32" t="b">
        <v>1</v>
      </c>
      <c r="T539" s="584" t="s">
        <v>2294</v>
      </c>
      <c r="U539" s="579">
        <f>VLOOKUP(B539,示例!$P:$Q,2,0)</f>
        <v>1080</v>
      </c>
    </row>
    <row r="540" spans="1:21" ht="19.2" x14ac:dyDescent="0.25">
      <c r="A540" s="561" t="s">
        <v>353</v>
      </c>
      <c r="B540" s="561" t="s">
        <v>2295</v>
      </c>
      <c r="C540" s="587" t="s">
        <v>357</v>
      </c>
      <c r="D540" s="587" t="s">
        <v>2289</v>
      </c>
      <c r="E540" s="587">
        <v>1010109</v>
      </c>
      <c r="F540" s="34">
        <v>10101090</v>
      </c>
      <c r="G540" s="34">
        <v>1</v>
      </c>
      <c r="H540" s="34"/>
      <c r="I540" s="34" t="s">
        <v>3454</v>
      </c>
      <c r="J540" s="630" t="s">
        <v>3455</v>
      </c>
      <c r="K540" s="34"/>
      <c r="L540" s="34"/>
      <c r="M540" s="34">
        <v>1.5</v>
      </c>
      <c r="N540" s="34">
        <v>1</v>
      </c>
      <c r="O540" s="34" t="b">
        <v>0</v>
      </c>
      <c r="P540" s="34" t="b">
        <v>0</v>
      </c>
      <c r="Q540" s="34" t="b">
        <v>0</v>
      </c>
      <c r="R540" s="34"/>
      <c r="S540" s="32" t="b">
        <v>1</v>
      </c>
      <c r="T540" s="584" t="s">
        <v>2294</v>
      </c>
      <c r="U540" s="579">
        <f>VLOOKUP(B540,示例!$P:$Q,2,0)</f>
        <v>1080</v>
      </c>
    </row>
    <row r="541" spans="1:21" ht="19.2" x14ac:dyDescent="0.25">
      <c r="A541" s="561" t="s">
        <v>353</v>
      </c>
      <c r="B541" s="561" t="s">
        <v>2295</v>
      </c>
      <c r="C541" s="587" t="s">
        <v>357</v>
      </c>
      <c r="D541" s="587" t="s">
        <v>2289</v>
      </c>
      <c r="E541" s="587">
        <v>1010109</v>
      </c>
      <c r="F541" s="34">
        <v>10101091</v>
      </c>
      <c r="G541" s="34">
        <v>1</v>
      </c>
      <c r="H541" s="34" t="s">
        <v>3440</v>
      </c>
      <c r="I541" s="34" t="s">
        <v>3454</v>
      </c>
      <c r="J541" s="630" t="s">
        <v>3456</v>
      </c>
      <c r="K541" s="34"/>
      <c r="L541" s="34"/>
      <c r="M541" s="34">
        <v>5</v>
      </c>
      <c r="N541" s="34">
        <v>1</v>
      </c>
      <c r="O541" s="34" t="b">
        <v>0</v>
      </c>
      <c r="P541" s="34" t="b">
        <v>0</v>
      </c>
      <c r="Q541" s="34" t="b">
        <v>0</v>
      </c>
      <c r="R541" s="34" t="s">
        <v>3288</v>
      </c>
      <c r="S541" s="32" t="b">
        <v>1</v>
      </c>
      <c r="T541" s="584" t="s">
        <v>2294</v>
      </c>
      <c r="U541" s="579">
        <f>VLOOKUP(B541,示例!$P:$Q,2,0)</f>
        <v>1080</v>
      </c>
    </row>
    <row r="542" spans="1:21" ht="14.55" customHeight="1" x14ac:dyDescent="0.25">
      <c r="A542" s="561" t="s">
        <v>353</v>
      </c>
      <c r="B542" s="561" t="s">
        <v>2295</v>
      </c>
      <c r="C542" s="587" t="s">
        <v>360</v>
      </c>
      <c r="D542" s="587" t="s">
        <v>2289</v>
      </c>
      <c r="E542" s="587">
        <v>1010110</v>
      </c>
      <c r="F542" s="34">
        <v>10101100</v>
      </c>
      <c r="G542" s="34">
        <v>1</v>
      </c>
      <c r="H542" s="34" t="s">
        <v>3440</v>
      </c>
      <c r="I542" s="34" t="s">
        <v>3457</v>
      </c>
      <c r="J542" s="630" t="s">
        <v>3458</v>
      </c>
      <c r="K542" s="34"/>
      <c r="L542" s="34"/>
      <c r="M542" s="34">
        <v>10</v>
      </c>
      <c r="N542" s="34">
        <v>10</v>
      </c>
      <c r="O542" s="34" t="b">
        <v>1</v>
      </c>
      <c r="P542" s="34" t="b">
        <v>0</v>
      </c>
      <c r="Q542" s="34" t="b">
        <v>0</v>
      </c>
      <c r="R542" s="34" t="s">
        <v>3459</v>
      </c>
      <c r="S542" s="32" t="b">
        <v>1</v>
      </c>
      <c r="T542" s="584" t="s">
        <v>2294</v>
      </c>
      <c r="U542" s="579">
        <f>VLOOKUP(B542,示例!$P:$Q,2,0)</f>
        <v>1080</v>
      </c>
    </row>
    <row r="543" spans="1:21" ht="19.2" x14ac:dyDescent="0.25">
      <c r="A543" s="573" t="s">
        <v>353</v>
      </c>
      <c r="B543" s="573" t="s">
        <v>1571</v>
      </c>
      <c r="C543" s="65" t="s">
        <v>2377</v>
      </c>
      <c r="D543" s="65" t="s">
        <v>2401</v>
      </c>
      <c r="E543" s="573">
        <v>1010111</v>
      </c>
      <c r="F543" s="67">
        <v>10101110</v>
      </c>
      <c r="G543" s="284">
        <v>1</v>
      </c>
      <c r="H543" s="284" t="s">
        <v>2345</v>
      </c>
      <c r="I543" s="67" t="s">
        <v>3460</v>
      </c>
      <c r="J543" s="630" t="s">
        <v>3461</v>
      </c>
      <c r="K543" s="284"/>
      <c r="L543" s="284"/>
      <c r="M543" s="284">
        <v>-1</v>
      </c>
      <c r="N543" s="284">
        <v>1</v>
      </c>
      <c r="O543" s="284" t="b">
        <v>0</v>
      </c>
      <c r="P543" s="284" t="b">
        <v>0</v>
      </c>
      <c r="Q543" s="284" t="b">
        <v>0</v>
      </c>
      <c r="R543" s="284" t="str">
        <f>IF(J543="进入战斗后,武力属性增加3点","武力,3","")&amp;IF(J543="进入战斗后,内息属性增加3点","内息,3","")&amp;IF(J543="进入战斗后,身法属性增加3点","身法,3","")&amp;IF(J543="进入战斗后,筋骨属性增加3点","筋骨,3","")</f>
        <v/>
      </c>
      <c r="S543" s="573" t="b">
        <v>1</v>
      </c>
      <c r="T543" s="584" t="s">
        <v>2294</v>
      </c>
      <c r="U543" s="579" t="str">
        <f>VLOOKUP(B543,示例!$P:$Q,2,0)</f>
        <v>WuJi</v>
      </c>
    </row>
    <row r="544" spans="1:21" ht="14.55" customHeight="1" x14ac:dyDescent="0.25">
      <c r="A544" s="561" t="s">
        <v>353</v>
      </c>
      <c r="B544" s="561" t="s">
        <v>2295</v>
      </c>
      <c r="C544" s="587" t="s">
        <v>357</v>
      </c>
      <c r="D544" s="587">
        <v>0</v>
      </c>
      <c r="E544" s="587">
        <v>1010112</v>
      </c>
      <c r="F544" s="34">
        <v>10101120</v>
      </c>
      <c r="G544" s="34">
        <v>1</v>
      </c>
      <c r="H544" s="34" t="s">
        <v>3440</v>
      </c>
      <c r="I544" s="34" t="s">
        <v>3462</v>
      </c>
      <c r="J544" s="630" t="s">
        <v>3463</v>
      </c>
      <c r="K544" s="34"/>
      <c r="L544" s="34"/>
      <c r="M544" s="34">
        <v>1.5</v>
      </c>
      <c r="N544" s="34">
        <v>1</v>
      </c>
      <c r="O544" s="34" t="b">
        <v>1</v>
      </c>
      <c r="P544" s="34" t="b">
        <v>0</v>
      </c>
      <c r="Q544" s="34" t="b">
        <v>0</v>
      </c>
      <c r="R544" s="591" t="s">
        <v>3439</v>
      </c>
      <c r="S544" s="32" t="b">
        <v>1</v>
      </c>
      <c r="T544" s="584" t="s">
        <v>2294</v>
      </c>
      <c r="U544" s="579">
        <f>VLOOKUP(B544,示例!$P:$Q,2,0)</f>
        <v>1080</v>
      </c>
    </row>
    <row r="545" spans="1:21" ht="14.55" customHeight="1" x14ac:dyDescent="0.25">
      <c r="A545" s="561" t="s">
        <v>353</v>
      </c>
      <c r="B545" s="561" t="s">
        <v>2295</v>
      </c>
      <c r="C545" s="587" t="s">
        <v>357</v>
      </c>
      <c r="D545" s="587">
        <v>0</v>
      </c>
      <c r="E545" s="587">
        <v>1010113</v>
      </c>
      <c r="F545" s="34">
        <v>10101130</v>
      </c>
      <c r="G545" s="34">
        <v>1</v>
      </c>
      <c r="H545" s="34" t="s">
        <v>3440</v>
      </c>
      <c r="I545" s="34" t="s">
        <v>3464</v>
      </c>
      <c r="J545" s="630" t="s">
        <v>3465</v>
      </c>
      <c r="K545" s="34"/>
      <c r="L545" s="34"/>
      <c r="M545" s="34">
        <v>5</v>
      </c>
      <c r="N545" s="34">
        <v>1</v>
      </c>
      <c r="O545" s="34" t="b">
        <v>0</v>
      </c>
      <c r="P545" s="34" t="b">
        <v>0</v>
      </c>
      <c r="Q545" s="34" t="b">
        <v>0</v>
      </c>
      <c r="R545" s="591" t="s">
        <v>2721</v>
      </c>
      <c r="S545" s="32" t="b">
        <v>1</v>
      </c>
      <c r="T545" s="584" t="s">
        <v>2294</v>
      </c>
      <c r="U545" s="579">
        <f>VLOOKUP(B545,示例!$P:$Q,2,0)</f>
        <v>1080</v>
      </c>
    </row>
    <row r="546" spans="1:21" ht="19.2" x14ac:dyDescent="0.25">
      <c r="A546" s="561" t="s">
        <v>362</v>
      </c>
      <c r="B546" s="561" t="s">
        <v>2400</v>
      </c>
      <c r="C546" s="587" t="s">
        <v>2296</v>
      </c>
      <c r="D546" s="587" t="s">
        <v>2401</v>
      </c>
      <c r="E546" s="587">
        <v>1010202</v>
      </c>
      <c r="F546" s="35">
        <v>10102020</v>
      </c>
      <c r="G546" s="35">
        <v>1</v>
      </c>
      <c r="H546" s="35" t="s">
        <v>2354</v>
      </c>
      <c r="I546" s="35" t="s">
        <v>3466</v>
      </c>
      <c r="J546" s="630" t="s">
        <v>3467</v>
      </c>
      <c r="K546" s="35"/>
      <c r="L546" s="35"/>
      <c r="M546" s="35">
        <v>5</v>
      </c>
      <c r="N546" s="35">
        <v>1</v>
      </c>
      <c r="O546" s="35" t="b">
        <v>0</v>
      </c>
      <c r="P546" s="35" t="b">
        <v>0</v>
      </c>
      <c r="Q546" s="35" t="b">
        <v>0</v>
      </c>
      <c r="R546" s="631" t="s">
        <v>3468</v>
      </c>
      <c r="S546" s="169" t="b">
        <v>1</v>
      </c>
      <c r="T546" s="584" t="s">
        <v>2294</v>
      </c>
      <c r="U546" s="579" t="str">
        <f>VLOOKUP(B546,示例!$P:$Q,2,0)</f>
        <v>GongJiTiSheng</v>
      </c>
    </row>
    <row r="547" spans="1:21" x14ac:dyDescent="0.25">
      <c r="A547" s="561" t="s">
        <v>362</v>
      </c>
      <c r="B547" s="561" t="s">
        <v>2295</v>
      </c>
      <c r="C547" s="587" t="s">
        <v>2296</v>
      </c>
      <c r="D547" s="587" t="s">
        <v>2401</v>
      </c>
      <c r="E547" s="587">
        <v>1010204</v>
      </c>
      <c r="F547" s="35">
        <v>10102040</v>
      </c>
      <c r="G547" s="35">
        <v>1</v>
      </c>
      <c r="H547" s="35"/>
      <c r="I547" s="35" t="s">
        <v>3469</v>
      </c>
      <c r="J547" s="35"/>
      <c r="K547" s="35"/>
      <c r="L547" s="35"/>
      <c r="M547" s="35">
        <v>5</v>
      </c>
      <c r="N547" s="35">
        <v>1</v>
      </c>
      <c r="O547" s="35" t="b">
        <v>0</v>
      </c>
      <c r="P547" s="35" t="b">
        <v>0</v>
      </c>
      <c r="Q547" s="35" t="b">
        <v>0</v>
      </c>
      <c r="R547" s="35"/>
      <c r="S547" s="169" t="b">
        <v>1</v>
      </c>
      <c r="T547" s="584" t="s">
        <v>2294</v>
      </c>
      <c r="U547" s="579">
        <f>VLOOKUP(B547,示例!$P:$Q,2,0)</f>
        <v>1080</v>
      </c>
    </row>
    <row r="548" spans="1:21" ht="19.2" x14ac:dyDescent="0.25">
      <c r="A548" s="561" t="s">
        <v>362</v>
      </c>
      <c r="B548" s="561" t="s">
        <v>2295</v>
      </c>
      <c r="C548" s="587" t="s">
        <v>2296</v>
      </c>
      <c r="D548" s="587" t="s">
        <v>2401</v>
      </c>
      <c r="E548" s="587">
        <v>1010204</v>
      </c>
      <c r="F548" s="35">
        <v>10102041</v>
      </c>
      <c r="G548" s="35">
        <v>1</v>
      </c>
      <c r="H548" s="35" t="s">
        <v>3440</v>
      </c>
      <c r="I548" s="35" t="s">
        <v>3469</v>
      </c>
      <c r="J548" s="630" t="s">
        <v>3470</v>
      </c>
      <c r="K548" s="35"/>
      <c r="L548" s="35"/>
      <c r="M548" s="35">
        <v>10</v>
      </c>
      <c r="N548" s="35">
        <v>1</v>
      </c>
      <c r="O548" s="35" t="b">
        <v>0</v>
      </c>
      <c r="P548" s="35" t="b">
        <v>0</v>
      </c>
      <c r="Q548" s="35" t="b">
        <v>0</v>
      </c>
      <c r="R548" s="35" t="s">
        <v>3471</v>
      </c>
      <c r="S548" s="169" t="b">
        <v>1</v>
      </c>
      <c r="T548" s="584" t="s">
        <v>2294</v>
      </c>
      <c r="U548" s="579">
        <f>VLOOKUP(B548,示例!$P:$Q,2,0)</f>
        <v>1080</v>
      </c>
    </row>
    <row r="549" spans="1:21" ht="19.2" x14ac:dyDescent="0.25">
      <c r="A549" s="561" t="s">
        <v>362</v>
      </c>
      <c r="B549" s="561" t="s">
        <v>2295</v>
      </c>
      <c r="C549" s="587" t="s">
        <v>2296</v>
      </c>
      <c r="D549" s="587" t="s">
        <v>2289</v>
      </c>
      <c r="E549" s="587">
        <v>1010206</v>
      </c>
      <c r="F549" s="35">
        <v>10102060</v>
      </c>
      <c r="G549" s="35">
        <v>0</v>
      </c>
      <c r="H549" s="35"/>
      <c r="I549" s="35" t="s">
        <v>3472</v>
      </c>
      <c r="J549" s="630" t="s">
        <v>3473</v>
      </c>
      <c r="K549" s="35"/>
      <c r="L549" s="35"/>
      <c r="M549" s="35">
        <v>5</v>
      </c>
      <c r="N549" s="35">
        <v>1</v>
      </c>
      <c r="O549" s="35" t="b">
        <v>0</v>
      </c>
      <c r="P549" s="35" t="b">
        <v>0</v>
      </c>
      <c r="Q549" s="35" t="b">
        <v>0</v>
      </c>
      <c r="R549" s="35"/>
      <c r="S549" s="169" t="b">
        <v>1</v>
      </c>
      <c r="T549" s="584" t="s">
        <v>2294</v>
      </c>
      <c r="U549" s="579">
        <f>VLOOKUP(B549,示例!$P:$Q,2,0)</f>
        <v>1080</v>
      </c>
    </row>
    <row r="550" spans="1:21" ht="19.2" x14ac:dyDescent="0.25">
      <c r="A550" s="561" t="s">
        <v>362</v>
      </c>
      <c r="B550" s="561" t="s">
        <v>1649</v>
      </c>
      <c r="C550" s="587" t="s">
        <v>2296</v>
      </c>
      <c r="D550" s="587" t="s">
        <v>2289</v>
      </c>
      <c r="E550" s="587">
        <v>1010206</v>
      </c>
      <c r="F550" s="35">
        <v>10102061</v>
      </c>
      <c r="G550" s="35">
        <v>4</v>
      </c>
      <c r="H550" s="35" t="s">
        <v>2556</v>
      </c>
      <c r="I550" s="631" t="s">
        <v>3472</v>
      </c>
      <c r="J550" s="630" t="s">
        <v>3474</v>
      </c>
      <c r="K550" s="35"/>
      <c r="L550" s="35"/>
      <c r="M550" s="35">
        <v>1</v>
      </c>
      <c r="N550" s="35">
        <v>1</v>
      </c>
      <c r="O550" s="35" t="b">
        <v>0</v>
      </c>
      <c r="P550" s="35" t="b">
        <v>0</v>
      </c>
      <c r="Q550" s="35" t="b">
        <v>0</v>
      </c>
      <c r="R550" s="35">
        <v>1</v>
      </c>
      <c r="S550" s="169" t="b">
        <v>1</v>
      </c>
      <c r="T550" s="584" t="s">
        <v>2294</v>
      </c>
      <c r="U550" s="579" t="str">
        <f>VLOOKUP(B550,示例!$P:$Q,2,0)</f>
        <v>BaTi</v>
      </c>
    </row>
    <row r="551" spans="1:21" ht="19.2" x14ac:dyDescent="0.25">
      <c r="A551" s="561" t="s">
        <v>362</v>
      </c>
      <c r="B551" s="561" t="s">
        <v>2295</v>
      </c>
      <c r="C551" s="587" t="s">
        <v>2296</v>
      </c>
      <c r="D551" s="587" t="s">
        <v>2289</v>
      </c>
      <c r="E551" s="587">
        <v>1010207</v>
      </c>
      <c r="F551" s="35">
        <v>10102070</v>
      </c>
      <c r="G551" s="35">
        <v>1</v>
      </c>
      <c r="H551" s="35" t="s">
        <v>3440</v>
      </c>
      <c r="I551" s="35" t="s">
        <v>3475</v>
      </c>
      <c r="J551" s="630" t="s">
        <v>3476</v>
      </c>
      <c r="K551" s="35"/>
      <c r="L551" s="35"/>
      <c r="M551" s="35">
        <v>3</v>
      </c>
      <c r="N551" s="35">
        <v>1</v>
      </c>
      <c r="O551" s="35" t="b">
        <v>0</v>
      </c>
      <c r="P551" s="35" t="b">
        <v>0</v>
      </c>
      <c r="Q551" s="35" t="b">
        <v>0</v>
      </c>
      <c r="R551" s="35" t="s">
        <v>3288</v>
      </c>
      <c r="S551" s="169" t="b">
        <v>1</v>
      </c>
      <c r="T551" s="584" t="s">
        <v>2294</v>
      </c>
      <c r="U551" s="579">
        <f>VLOOKUP(B551,示例!$P:$Q,2,0)</f>
        <v>1080</v>
      </c>
    </row>
    <row r="552" spans="1:21" ht="19.2" x14ac:dyDescent="0.25">
      <c r="A552" s="561" t="s">
        <v>362</v>
      </c>
      <c r="B552" s="561" t="s">
        <v>2295</v>
      </c>
      <c r="C552" s="587" t="s">
        <v>2296</v>
      </c>
      <c r="D552" s="587" t="s">
        <v>2289</v>
      </c>
      <c r="E552" s="587">
        <v>1010209</v>
      </c>
      <c r="F552" s="35">
        <v>10102090</v>
      </c>
      <c r="G552" s="35">
        <v>1</v>
      </c>
      <c r="H552" s="35" t="s">
        <v>3440</v>
      </c>
      <c r="I552" s="35" t="s">
        <v>3477</v>
      </c>
      <c r="J552" s="630" t="s">
        <v>3478</v>
      </c>
      <c r="K552" s="35"/>
      <c r="L552" s="35"/>
      <c r="M552" s="35">
        <v>1</v>
      </c>
      <c r="N552" s="35">
        <v>1</v>
      </c>
      <c r="O552" s="35" t="b">
        <v>0</v>
      </c>
      <c r="P552" s="35" t="b">
        <v>0</v>
      </c>
      <c r="Q552" s="35" t="b">
        <v>0</v>
      </c>
      <c r="R552" s="35" t="s">
        <v>2779</v>
      </c>
      <c r="S552" s="169" t="b">
        <v>1</v>
      </c>
      <c r="T552" s="584" t="s">
        <v>2294</v>
      </c>
      <c r="U552" s="579">
        <f>VLOOKUP(B552,示例!$P:$Q,2,0)</f>
        <v>1080</v>
      </c>
    </row>
    <row r="553" spans="1:21" ht="19.2" x14ac:dyDescent="0.25">
      <c r="A553" s="561" t="s">
        <v>362</v>
      </c>
      <c r="B553" s="561" t="s">
        <v>2295</v>
      </c>
      <c r="C553" s="587" t="s">
        <v>2296</v>
      </c>
      <c r="D553" s="587" t="s">
        <v>2401</v>
      </c>
      <c r="E553" s="587">
        <v>1010210</v>
      </c>
      <c r="F553" s="35">
        <v>10102100</v>
      </c>
      <c r="G553" s="35">
        <v>1</v>
      </c>
      <c r="H553" s="35" t="s">
        <v>3440</v>
      </c>
      <c r="I553" s="35" t="s">
        <v>3479</v>
      </c>
      <c r="J553" s="630" t="s">
        <v>3480</v>
      </c>
      <c r="K553" s="35"/>
      <c r="L553" s="35"/>
      <c r="M553" s="35">
        <v>10</v>
      </c>
      <c r="N553" s="35">
        <v>5</v>
      </c>
      <c r="O553" s="35" t="b">
        <v>1</v>
      </c>
      <c r="P553" s="35" t="b">
        <v>0</v>
      </c>
      <c r="Q553" s="35" t="b">
        <v>0</v>
      </c>
      <c r="R553" s="35" t="s">
        <v>3481</v>
      </c>
      <c r="S553" s="169" t="b">
        <v>1</v>
      </c>
      <c r="T553" s="584" t="s">
        <v>2294</v>
      </c>
      <c r="U553" s="579">
        <f>VLOOKUP(B553,示例!$P:$Q,2,0)</f>
        <v>1080</v>
      </c>
    </row>
    <row r="554" spans="1:21" ht="19.2" x14ac:dyDescent="0.25">
      <c r="A554" s="573" t="s">
        <v>362</v>
      </c>
      <c r="B554" s="573" t="s">
        <v>1571</v>
      </c>
      <c r="C554" s="65" t="s">
        <v>2377</v>
      </c>
      <c r="D554" s="65" t="s">
        <v>2289</v>
      </c>
      <c r="E554" s="573">
        <v>1010211</v>
      </c>
      <c r="F554" s="68">
        <v>10102110</v>
      </c>
      <c r="G554" s="632">
        <v>1</v>
      </c>
      <c r="H554" s="632" t="s">
        <v>2345</v>
      </c>
      <c r="I554" s="68" t="s">
        <v>3482</v>
      </c>
      <c r="J554" s="630" t="s">
        <v>3461</v>
      </c>
      <c r="K554" s="632"/>
      <c r="L554" s="632"/>
      <c r="M554" s="632">
        <v>-1</v>
      </c>
      <c r="N554" s="632">
        <v>1</v>
      </c>
      <c r="O554" s="632" t="b">
        <v>0</v>
      </c>
      <c r="P554" s="632" t="b">
        <v>0</v>
      </c>
      <c r="Q554" s="632" t="b">
        <v>0</v>
      </c>
      <c r="R554" s="632" t="str">
        <f>IF(J554="进入战斗后,武力属性增加3点","武力,3","")&amp;IF(J554="进入战斗后,内息属性增加3点","内息,3","")&amp;IF(J554="进入战斗后,身法属性增加3点","身法,3","")&amp;IF(J554="进入战斗后,筋骨属性增加3点","筋骨,3","")</f>
        <v/>
      </c>
      <c r="S554" s="573" t="b">
        <v>1</v>
      </c>
      <c r="T554" s="584" t="s">
        <v>2294</v>
      </c>
      <c r="U554" s="579" t="str">
        <f>VLOOKUP(B554,示例!$P:$Q,2,0)</f>
        <v>WuJi</v>
      </c>
    </row>
    <row r="555" spans="1:21" ht="14.55" customHeight="1" x14ac:dyDescent="0.25">
      <c r="A555" s="561" t="s">
        <v>362</v>
      </c>
      <c r="B555" s="561" t="s">
        <v>2295</v>
      </c>
      <c r="C555" s="587" t="s">
        <v>357</v>
      </c>
      <c r="D555" s="587">
        <v>0</v>
      </c>
      <c r="E555" s="587">
        <v>1010212</v>
      </c>
      <c r="F555" s="35">
        <v>10102120</v>
      </c>
      <c r="G555" s="35">
        <v>1</v>
      </c>
      <c r="H555" s="35" t="s">
        <v>3440</v>
      </c>
      <c r="I555" s="35" t="s">
        <v>3483</v>
      </c>
      <c r="J555" s="630" t="s">
        <v>3484</v>
      </c>
      <c r="K555" s="35"/>
      <c r="L555" s="35"/>
      <c r="M555" s="35">
        <v>3</v>
      </c>
      <c r="N555" s="35">
        <v>1</v>
      </c>
      <c r="O555" s="35" t="b">
        <v>0</v>
      </c>
      <c r="P555" s="35" t="b">
        <v>0</v>
      </c>
      <c r="Q555" s="35" t="b">
        <v>0</v>
      </c>
      <c r="R555" s="631" t="s">
        <v>3439</v>
      </c>
      <c r="S555" s="639" t="b">
        <v>1</v>
      </c>
      <c r="T555" s="584" t="s">
        <v>2294</v>
      </c>
      <c r="U555" s="579">
        <f>VLOOKUP(B555,示例!$P:$Q,2,0)</f>
        <v>1080</v>
      </c>
    </row>
    <row r="556" spans="1:21" ht="19.2" x14ac:dyDescent="0.25">
      <c r="A556" s="561" t="s">
        <v>362</v>
      </c>
      <c r="B556" s="561" t="s">
        <v>2295</v>
      </c>
      <c r="C556" s="587" t="s">
        <v>357</v>
      </c>
      <c r="D556" s="587">
        <v>0</v>
      </c>
      <c r="E556" s="587">
        <v>1010213</v>
      </c>
      <c r="F556" s="35">
        <v>10102130</v>
      </c>
      <c r="G556" s="35">
        <v>1</v>
      </c>
      <c r="H556" s="35" t="s">
        <v>3440</v>
      </c>
      <c r="I556" s="35" t="s">
        <v>3485</v>
      </c>
      <c r="J556" s="630" t="s">
        <v>3486</v>
      </c>
      <c r="K556" s="35"/>
      <c r="L556" s="35"/>
      <c r="M556" s="35">
        <v>5</v>
      </c>
      <c r="N556" s="35">
        <v>1</v>
      </c>
      <c r="O556" s="35" t="b">
        <v>0</v>
      </c>
      <c r="P556" s="35" t="b">
        <v>0</v>
      </c>
      <c r="Q556" s="35" t="b">
        <v>0</v>
      </c>
      <c r="R556" s="631" t="s">
        <v>3487</v>
      </c>
      <c r="S556" s="639" t="b">
        <v>1</v>
      </c>
      <c r="T556" s="584" t="s">
        <v>2294</v>
      </c>
      <c r="U556" s="579">
        <f>VLOOKUP(B556,示例!$P:$Q,2,0)</f>
        <v>1080</v>
      </c>
    </row>
    <row r="557" spans="1:21" x14ac:dyDescent="0.25">
      <c r="A557" s="561" t="s">
        <v>371</v>
      </c>
      <c r="B557" s="561" t="s">
        <v>2295</v>
      </c>
      <c r="C557" s="587"/>
      <c r="D557" s="587" t="s">
        <v>2289</v>
      </c>
      <c r="E557" s="587">
        <v>1010305</v>
      </c>
      <c r="F557" s="633">
        <v>10103050</v>
      </c>
      <c r="G557" s="633">
        <v>6</v>
      </c>
      <c r="H557" s="634" t="s">
        <v>3440</v>
      </c>
      <c r="I557" s="634" t="s">
        <v>3488</v>
      </c>
      <c r="J557" s="633"/>
      <c r="K557" s="633"/>
      <c r="L557" s="633"/>
      <c r="M557" s="633">
        <v>5</v>
      </c>
      <c r="N557" s="633">
        <v>5</v>
      </c>
      <c r="O557" s="633" t="b">
        <v>1</v>
      </c>
      <c r="P557" s="633" t="b">
        <v>0</v>
      </c>
      <c r="Q557" s="633" t="b">
        <v>0</v>
      </c>
      <c r="R557" s="633" t="s">
        <v>3489</v>
      </c>
      <c r="S557" s="633" t="b">
        <v>1</v>
      </c>
      <c r="T557" s="584" t="s">
        <v>2294</v>
      </c>
      <c r="U557" s="579">
        <f>VLOOKUP(B557,示例!$P:$Q,2,0)</f>
        <v>1080</v>
      </c>
    </row>
    <row r="558" spans="1:21" x14ac:dyDescent="0.25">
      <c r="A558" s="561" t="s">
        <v>371</v>
      </c>
      <c r="B558" s="561" t="s">
        <v>2722</v>
      </c>
      <c r="C558" s="587"/>
      <c r="D558" s="587" t="s">
        <v>2289</v>
      </c>
      <c r="E558" s="587">
        <v>1010306</v>
      </c>
      <c r="F558" s="633">
        <v>10103060</v>
      </c>
      <c r="G558" s="633">
        <v>4</v>
      </c>
      <c r="H558" s="634"/>
      <c r="I558" s="634" t="s">
        <v>3490</v>
      </c>
      <c r="J558" s="633"/>
      <c r="K558" s="633"/>
      <c r="L558" s="633"/>
      <c r="M558" s="633">
        <v>2</v>
      </c>
      <c r="N558" s="633">
        <v>1</v>
      </c>
      <c r="O558" s="633" t="b">
        <v>0</v>
      </c>
      <c r="P558" s="633" t="b">
        <v>0</v>
      </c>
      <c r="Q558" s="633" t="b">
        <v>0</v>
      </c>
      <c r="R558" s="633">
        <v>4</v>
      </c>
      <c r="S558" s="633" t="b">
        <v>0</v>
      </c>
      <c r="T558" s="584" t="s">
        <v>2294</v>
      </c>
      <c r="U558" s="579">
        <f>VLOOKUP(B558,示例!$P:$Q,2,0)</f>
        <v>1038</v>
      </c>
    </row>
    <row r="559" spans="1:21" x14ac:dyDescent="0.25">
      <c r="A559" s="561" t="s">
        <v>371</v>
      </c>
      <c r="B559" s="561" t="s">
        <v>1649</v>
      </c>
      <c r="C559" s="587"/>
      <c r="D559" s="587" t="s">
        <v>2289</v>
      </c>
      <c r="E559" s="587">
        <v>1010307</v>
      </c>
      <c r="F559" s="633">
        <v>10103070</v>
      </c>
      <c r="G559" s="633">
        <v>4</v>
      </c>
      <c r="H559" s="634" t="s">
        <v>2556</v>
      </c>
      <c r="I559" s="634" t="s">
        <v>3491</v>
      </c>
      <c r="J559" s="633" t="s">
        <v>3474</v>
      </c>
      <c r="K559" s="633"/>
      <c r="L559" s="633"/>
      <c r="M559" s="633">
        <v>2</v>
      </c>
      <c r="N559" s="633">
        <v>1</v>
      </c>
      <c r="O559" s="633" t="b">
        <v>0</v>
      </c>
      <c r="P559" s="633" t="b">
        <v>0</v>
      </c>
      <c r="Q559" s="633" t="b">
        <v>0</v>
      </c>
      <c r="R559" s="633">
        <v>1</v>
      </c>
      <c r="S559" s="633" t="b">
        <v>0</v>
      </c>
      <c r="T559" s="584" t="s">
        <v>2294</v>
      </c>
      <c r="U559" s="579" t="str">
        <f>VLOOKUP(B559,示例!$P:$Q,2,0)</f>
        <v>BaTi</v>
      </c>
    </row>
    <row r="560" spans="1:21" x14ac:dyDescent="0.25">
      <c r="A560" s="561" t="s">
        <v>371</v>
      </c>
      <c r="B560" s="561" t="s">
        <v>2722</v>
      </c>
      <c r="C560" s="587"/>
      <c r="D560" s="587" t="s">
        <v>2289</v>
      </c>
      <c r="E560" s="587">
        <v>1010302</v>
      </c>
      <c r="F560" s="633">
        <v>10103020</v>
      </c>
      <c r="G560" s="633">
        <v>1</v>
      </c>
      <c r="H560" s="634"/>
      <c r="I560" s="634" t="s">
        <v>3492</v>
      </c>
      <c r="J560" s="633"/>
      <c r="K560" s="633"/>
      <c r="L560" s="633"/>
      <c r="M560" s="633">
        <v>10</v>
      </c>
      <c r="N560" s="633">
        <v>1</v>
      </c>
      <c r="O560" s="633" t="b">
        <v>0</v>
      </c>
      <c r="P560" s="633" t="b">
        <v>0</v>
      </c>
      <c r="Q560" s="633" t="b">
        <v>0</v>
      </c>
      <c r="R560" s="633"/>
      <c r="S560" s="633" t="b">
        <v>1</v>
      </c>
      <c r="T560" s="584" t="s">
        <v>2294</v>
      </c>
      <c r="U560" s="579">
        <f>VLOOKUP(B560,示例!$P:$Q,2,0)</f>
        <v>1038</v>
      </c>
    </row>
    <row r="561" spans="1:21" x14ac:dyDescent="0.25">
      <c r="A561" s="561" t="s">
        <v>371</v>
      </c>
      <c r="B561" s="561" t="s">
        <v>2722</v>
      </c>
      <c r="C561" s="587"/>
      <c r="D561" s="587" t="s">
        <v>2289</v>
      </c>
      <c r="E561" s="587">
        <v>1010302</v>
      </c>
      <c r="F561" s="633">
        <v>10103021</v>
      </c>
      <c r="G561" s="633">
        <v>1</v>
      </c>
      <c r="H561" s="634" t="s">
        <v>2724</v>
      </c>
      <c r="I561" s="634" t="s">
        <v>3492</v>
      </c>
      <c r="J561" s="633" t="s">
        <v>3493</v>
      </c>
      <c r="K561" s="633"/>
      <c r="L561" s="633"/>
      <c r="M561" s="633">
        <v>6</v>
      </c>
      <c r="N561" s="633">
        <v>6</v>
      </c>
      <c r="O561" s="633" t="b">
        <v>0</v>
      </c>
      <c r="P561" s="633" t="b">
        <v>0</v>
      </c>
      <c r="Q561" s="633" t="b">
        <v>0</v>
      </c>
      <c r="R561" s="633" t="s">
        <v>3394</v>
      </c>
      <c r="S561" s="633" t="b">
        <v>1</v>
      </c>
      <c r="T561" s="584" t="s">
        <v>2294</v>
      </c>
      <c r="U561" s="579">
        <f>VLOOKUP(B561,示例!$P:$Q,2,0)</f>
        <v>1038</v>
      </c>
    </row>
    <row r="562" spans="1:21" x14ac:dyDescent="0.25">
      <c r="A562" s="561" t="s">
        <v>371</v>
      </c>
      <c r="B562" s="561" t="s">
        <v>1231</v>
      </c>
      <c r="C562" s="587"/>
      <c r="D562" s="587" t="s">
        <v>2289</v>
      </c>
      <c r="E562" s="587">
        <v>1010308</v>
      </c>
      <c r="F562" s="633">
        <v>10103080</v>
      </c>
      <c r="G562" s="633">
        <v>1</v>
      </c>
      <c r="H562" s="634" t="s">
        <v>2560</v>
      </c>
      <c r="I562" s="634" t="s">
        <v>3494</v>
      </c>
      <c r="J562" s="633" t="s">
        <v>3495</v>
      </c>
      <c r="K562" s="633"/>
      <c r="L562" s="633"/>
      <c r="M562" s="633">
        <v>1.5</v>
      </c>
      <c r="N562" s="633">
        <v>1</v>
      </c>
      <c r="O562" s="633" t="b">
        <v>0</v>
      </c>
      <c r="P562" s="633" t="b">
        <v>0</v>
      </c>
      <c r="Q562" s="633" t="b">
        <v>0</v>
      </c>
      <c r="R562" s="633" t="s">
        <v>3496</v>
      </c>
      <c r="S562" s="633" t="b">
        <v>1</v>
      </c>
      <c r="T562" s="584" t="s">
        <v>2294</v>
      </c>
      <c r="U562" s="579">
        <f>VLOOKUP(B562,示例!$P:$Q,2,0)</f>
        <v>1033</v>
      </c>
    </row>
    <row r="563" spans="1:21" x14ac:dyDescent="0.25">
      <c r="A563" s="561" t="s">
        <v>371</v>
      </c>
      <c r="B563" s="576" t="s">
        <v>2452</v>
      </c>
      <c r="C563" s="587"/>
      <c r="D563" s="587" t="s">
        <v>2401</v>
      </c>
      <c r="E563" s="587">
        <v>1010309</v>
      </c>
      <c r="F563" s="633">
        <v>10103090</v>
      </c>
      <c r="G563" s="633">
        <v>1</v>
      </c>
      <c r="H563" s="634" t="s">
        <v>2453</v>
      </c>
      <c r="I563" s="634" t="s">
        <v>3497</v>
      </c>
      <c r="J563" s="633" t="s">
        <v>3498</v>
      </c>
      <c r="K563" s="633">
        <v>1</v>
      </c>
      <c r="L563" s="633">
        <v>1</v>
      </c>
      <c r="M563" s="633">
        <v>6</v>
      </c>
      <c r="N563" s="633">
        <v>1</v>
      </c>
      <c r="O563" s="633" t="b">
        <v>0</v>
      </c>
      <c r="P563" s="633" t="b">
        <v>0</v>
      </c>
      <c r="Q563" s="633" t="b">
        <v>0</v>
      </c>
      <c r="R563" s="633" t="s">
        <v>2616</v>
      </c>
      <c r="S563" s="633" t="b">
        <v>1</v>
      </c>
      <c r="T563" s="584" t="s">
        <v>2294</v>
      </c>
      <c r="U563" s="579">
        <f>VLOOKUP(B563,示例!$P:$Q,2,0)</f>
        <v>1007</v>
      </c>
    </row>
    <row r="564" spans="1:21" x14ac:dyDescent="0.25">
      <c r="A564" s="561" t="s">
        <v>371</v>
      </c>
      <c r="B564" s="561" t="s">
        <v>1231</v>
      </c>
      <c r="C564" s="587"/>
      <c r="D564" s="587" t="s">
        <v>2401</v>
      </c>
      <c r="E564" s="587">
        <v>1010310</v>
      </c>
      <c r="F564" s="633">
        <v>10103100</v>
      </c>
      <c r="G564" s="633">
        <v>1</v>
      </c>
      <c r="H564" s="634" t="s">
        <v>2560</v>
      </c>
      <c r="I564" s="634" t="s">
        <v>3499</v>
      </c>
      <c r="J564" s="633" t="s">
        <v>3495</v>
      </c>
      <c r="K564" s="633"/>
      <c r="L564" s="633"/>
      <c r="M564" s="633">
        <v>-1</v>
      </c>
      <c r="N564" s="633">
        <v>1</v>
      </c>
      <c r="O564" s="633" t="b">
        <v>0</v>
      </c>
      <c r="P564" s="633" t="b">
        <v>0</v>
      </c>
      <c r="Q564" s="633" t="b">
        <v>0</v>
      </c>
      <c r="R564" s="633" t="s">
        <v>3500</v>
      </c>
      <c r="S564" s="633" t="b">
        <v>1</v>
      </c>
      <c r="T564" s="584" t="s">
        <v>2294</v>
      </c>
      <c r="U564" s="579">
        <f>VLOOKUP(B564,示例!$P:$Q,2,0)</f>
        <v>1033</v>
      </c>
    </row>
    <row r="565" spans="1:21" x14ac:dyDescent="0.25">
      <c r="A565" s="573" t="s">
        <v>371</v>
      </c>
      <c r="B565" s="573" t="s">
        <v>1571</v>
      </c>
      <c r="C565" s="65" t="s">
        <v>2377</v>
      </c>
      <c r="D565" s="65" t="s">
        <v>2401</v>
      </c>
      <c r="E565" s="573">
        <v>1010311</v>
      </c>
      <c r="F565" s="635">
        <v>10103110</v>
      </c>
      <c r="G565" s="636">
        <v>1</v>
      </c>
      <c r="H565" s="636" t="s">
        <v>2345</v>
      </c>
      <c r="I565" s="635" t="s">
        <v>3501</v>
      </c>
      <c r="J565" s="636" t="s">
        <v>3502</v>
      </c>
      <c r="K565" s="636"/>
      <c r="L565" s="636"/>
      <c r="M565" s="636">
        <v>-1</v>
      </c>
      <c r="N565" s="636">
        <v>1</v>
      </c>
      <c r="O565" s="636" t="b">
        <v>0</v>
      </c>
      <c r="P565" s="636" t="b">
        <v>0</v>
      </c>
      <c r="Q565" s="636" t="b">
        <v>0</v>
      </c>
      <c r="R565" s="636" t="str">
        <f>IF(J565="进入战斗后,武力属性增加3点","武力,3","")&amp;IF(J565="进入战斗后,内息属性增加3点","内息,3","")&amp;IF(J565="进入战斗后,身法属性增加3点","身法,3","")&amp;IF(J565="进入战斗后,筋骨属性增加3点","筋骨,3","")</f>
        <v/>
      </c>
      <c r="S565" s="636" t="b">
        <v>1</v>
      </c>
      <c r="T565" s="584" t="s">
        <v>2294</v>
      </c>
      <c r="U565" s="579" t="str">
        <f>VLOOKUP(B565,示例!$P:$Q,2,0)</f>
        <v>WuJi</v>
      </c>
    </row>
    <row r="566" spans="1:21" x14ac:dyDescent="0.25">
      <c r="A566" s="561" t="s">
        <v>371</v>
      </c>
      <c r="B566" s="561" t="s">
        <v>1231</v>
      </c>
      <c r="C566" s="587"/>
      <c r="D566" s="587">
        <v>0</v>
      </c>
      <c r="E566" s="587">
        <v>1010312</v>
      </c>
      <c r="F566" s="633">
        <v>10103120</v>
      </c>
      <c r="G566" s="633">
        <v>1</v>
      </c>
      <c r="H566" s="634" t="s">
        <v>2560</v>
      </c>
      <c r="I566" s="634" t="s">
        <v>3503</v>
      </c>
      <c r="J566" s="637" t="s">
        <v>3504</v>
      </c>
      <c r="K566" s="633">
        <v>1</v>
      </c>
      <c r="L566" s="633">
        <v>2</v>
      </c>
      <c r="M566" s="633">
        <v>10</v>
      </c>
      <c r="N566" s="633">
        <v>1</v>
      </c>
      <c r="O566" s="633" t="b">
        <v>0</v>
      </c>
      <c r="P566" s="633" t="b">
        <v>0</v>
      </c>
      <c r="Q566" s="633" t="b">
        <v>0</v>
      </c>
      <c r="R566" s="637" t="s">
        <v>2863</v>
      </c>
      <c r="S566" s="633" t="b">
        <v>1</v>
      </c>
      <c r="T566" s="584" t="s">
        <v>2294</v>
      </c>
      <c r="U566" s="579">
        <f>VLOOKUP(B566,示例!$P:$Q,2,0)</f>
        <v>1033</v>
      </c>
    </row>
    <row r="567" spans="1:21" x14ac:dyDescent="0.25">
      <c r="A567" s="561" t="s">
        <v>1045</v>
      </c>
      <c r="B567" s="561" t="s">
        <v>2400</v>
      </c>
      <c r="C567" s="587" t="s">
        <v>357</v>
      </c>
      <c r="D567" s="587">
        <v>0</v>
      </c>
      <c r="E567" s="587">
        <v>1010402</v>
      </c>
      <c r="F567" s="34">
        <v>10104020</v>
      </c>
      <c r="G567" s="34">
        <v>1</v>
      </c>
      <c r="H567" s="34" t="s">
        <v>2354</v>
      </c>
      <c r="I567" s="638" t="s">
        <v>3505</v>
      </c>
      <c r="J567" s="591" t="s">
        <v>3506</v>
      </c>
      <c r="K567" s="34"/>
      <c r="L567" s="34"/>
      <c r="M567" s="34">
        <v>6</v>
      </c>
      <c r="N567" s="34">
        <v>3</v>
      </c>
      <c r="O567" s="34" t="b">
        <v>0</v>
      </c>
      <c r="P567" s="34" t="b">
        <v>0</v>
      </c>
      <c r="Q567" s="34" t="b">
        <v>0</v>
      </c>
      <c r="R567" s="591" t="s">
        <v>3507</v>
      </c>
      <c r="S567" s="32" t="b">
        <v>1</v>
      </c>
      <c r="T567" s="584" t="s">
        <v>2294</v>
      </c>
      <c r="U567" s="579" t="str">
        <f>VLOOKUP(B567,示例!$P:$Q,2,0)</f>
        <v>GongJiTiSheng</v>
      </c>
    </row>
    <row r="568" spans="1:21" x14ac:dyDescent="0.25">
      <c r="A568" s="561" t="s">
        <v>1045</v>
      </c>
      <c r="B568" s="561" t="s">
        <v>3270</v>
      </c>
      <c r="C568" s="587" t="s">
        <v>357</v>
      </c>
      <c r="D568" s="587">
        <v>0</v>
      </c>
      <c r="E568" s="587">
        <v>1010404</v>
      </c>
      <c r="F568" s="34">
        <v>10104040</v>
      </c>
      <c r="G568" s="34">
        <v>6</v>
      </c>
      <c r="H568" s="34" t="s">
        <v>3271</v>
      </c>
      <c r="I568" s="638" t="s">
        <v>3508</v>
      </c>
      <c r="J568" s="591" t="s">
        <v>3509</v>
      </c>
      <c r="K568" s="34"/>
      <c r="L568" s="34"/>
      <c r="M568" s="34">
        <v>3</v>
      </c>
      <c r="N568" s="34">
        <v>1</v>
      </c>
      <c r="O568" s="34" t="b">
        <v>1</v>
      </c>
      <c r="P568" s="34" t="b">
        <v>0</v>
      </c>
      <c r="Q568" s="34" t="b">
        <v>1</v>
      </c>
      <c r="R568" s="591" t="s">
        <v>3510</v>
      </c>
      <c r="S568" s="32" t="b">
        <v>1</v>
      </c>
      <c r="T568" s="584" t="s">
        <v>2294</v>
      </c>
      <c r="U568" s="579" t="str">
        <f>VLOOKUP(B568,示例!$P:$Q,2,0)</f>
        <v>JianSu</v>
      </c>
    </row>
    <row r="569" spans="1:21" x14ac:dyDescent="0.25">
      <c r="A569" s="561" t="s">
        <v>1045</v>
      </c>
      <c r="B569" s="561" t="s">
        <v>2400</v>
      </c>
      <c r="C569" s="587" t="s">
        <v>357</v>
      </c>
      <c r="D569" s="587">
        <v>0</v>
      </c>
      <c r="E569" s="587">
        <v>1010406</v>
      </c>
      <c r="F569" s="34">
        <v>10104060</v>
      </c>
      <c r="G569" s="34">
        <v>0</v>
      </c>
      <c r="H569" s="34" t="s">
        <v>2354</v>
      </c>
      <c r="I569" s="638" t="s">
        <v>3511</v>
      </c>
      <c r="J569" s="34" t="s">
        <v>3512</v>
      </c>
      <c r="K569" s="34"/>
      <c r="L569" s="34"/>
      <c r="M569" s="34">
        <v>1.5</v>
      </c>
      <c r="N569" s="34">
        <v>1</v>
      </c>
      <c r="O569" s="34" t="b">
        <v>0</v>
      </c>
      <c r="P569" s="34" t="b">
        <v>0</v>
      </c>
      <c r="Q569" s="34" t="b">
        <v>0</v>
      </c>
      <c r="R569" s="591" t="s">
        <v>2404</v>
      </c>
      <c r="S569" s="32" t="b">
        <v>1</v>
      </c>
      <c r="T569" s="584" t="s">
        <v>2294</v>
      </c>
      <c r="U569" s="579" t="str">
        <f>VLOOKUP(B569,示例!$P:$Q,2,0)</f>
        <v>GongJiTiSheng</v>
      </c>
    </row>
    <row r="570" spans="1:21" ht="14.55" customHeight="1" x14ac:dyDescent="0.25">
      <c r="A570" s="561" t="s">
        <v>1045</v>
      </c>
      <c r="B570" s="561" t="s">
        <v>2400</v>
      </c>
      <c r="C570" s="587" t="s">
        <v>357</v>
      </c>
      <c r="D570" s="587">
        <v>0</v>
      </c>
      <c r="E570" s="587">
        <v>1010408</v>
      </c>
      <c r="F570" s="34">
        <v>10104080</v>
      </c>
      <c r="G570" s="34">
        <v>1</v>
      </c>
      <c r="H570" s="34" t="s">
        <v>2354</v>
      </c>
      <c r="I570" s="638" t="s">
        <v>3513</v>
      </c>
      <c r="J570" s="34" t="s">
        <v>3514</v>
      </c>
      <c r="K570" s="34"/>
      <c r="L570" s="34"/>
      <c r="M570" s="34">
        <v>1.5</v>
      </c>
      <c r="N570" s="34">
        <v>1</v>
      </c>
      <c r="O570" s="34" t="b">
        <v>0</v>
      </c>
      <c r="P570" s="34" t="b">
        <v>0</v>
      </c>
      <c r="Q570" s="34" t="b">
        <v>0</v>
      </c>
      <c r="R570" s="591" t="s">
        <v>2404</v>
      </c>
      <c r="S570" s="32" t="b">
        <v>1</v>
      </c>
      <c r="T570" s="584" t="s">
        <v>2294</v>
      </c>
      <c r="U570" s="579" t="str">
        <f>VLOOKUP(B570,示例!$P:$Q,2,0)</f>
        <v>GongJiTiSheng</v>
      </c>
    </row>
    <row r="571" spans="1:21" x14ac:dyDescent="0.25">
      <c r="A571" s="561" t="s">
        <v>1045</v>
      </c>
      <c r="B571" s="561" t="s">
        <v>2400</v>
      </c>
      <c r="C571" s="587" t="s">
        <v>357</v>
      </c>
      <c r="D571" s="587">
        <v>0</v>
      </c>
      <c r="E571" s="587">
        <v>1010409</v>
      </c>
      <c r="F571" s="34">
        <v>10104090</v>
      </c>
      <c r="G571" s="34">
        <v>1</v>
      </c>
      <c r="H571" s="34" t="s">
        <v>2354</v>
      </c>
      <c r="I571" s="638" t="s">
        <v>3515</v>
      </c>
      <c r="J571" s="34" t="s">
        <v>3516</v>
      </c>
      <c r="K571" s="34"/>
      <c r="L571" s="34"/>
      <c r="M571" s="34">
        <v>1.5</v>
      </c>
      <c r="N571" s="34">
        <v>1</v>
      </c>
      <c r="O571" s="34" t="b">
        <v>0</v>
      </c>
      <c r="P571" s="34" t="b">
        <v>0</v>
      </c>
      <c r="Q571" s="34" t="b">
        <v>0</v>
      </c>
      <c r="R571" s="591" t="s">
        <v>2404</v>
      </c>
      <c r="S571" s="32" t="b">
        <v>1</v>
      </c>
      <c r="T571" s="584" t="s">
        <v>2294</v>
      </c>
      <c r="U571" s="579" t="str">
        <f>VLOOKUP(B571,示例!$P:$Q,2,0)</f>
        <v>GongJiTiSheng</v>
      </c>
    </row>
    <row r="572" spans="1:21" x14ac:dyDescent="0.25">
      <c r="A572" s="561" t="s">
        <v>1045</v>
      </c>
      <c r="B572" s="561" t="s">
        <v>2400</v>
      </c>
      <c r="C572" s="587" t="s">
        <v>357</v>
      </c>
      <c r="D572" s="587">
        <v>0</v>
      </c>
      <c r="E572" s="587">
        <v>1010410</v>
      </c>
      <c r="F572" s="34">
        <v>10104100</v>
      </c>
      <c r="G572" s="34">
        <v>1</v>
      </c>
      <c r="H572" s="34" t="s">
        <v>2354</v>
      </c>
      <c r="I572" s="638" t="s">
        <v>3517</v>
      </c>
      <c r="J572" s="34" t="s">
        <v>3518</v>
      </c>
      <c r="K572" s="34"/>
      <c r="L572" s="34"/>
      <c r="M572" s="34">
        <v>5</v>
      </c>
      <c r="N572" s="34">
        <v>1</v>
      </c>
      <c r="O572" s="34" t="b">
        <v>0</v>
      </c>
      <c r="P572" s="34" t="b">
        <v>0</v>
      </c>
      <c r="Q572" s="34" t="b">
        <v>0</v>
      </c>
      <c r="R572" s="591" t="s">
        <v>2404</v>
      </c>
      <c r="S572" s="32" t="b">
        <v>1</v>
      </c>
      <c r="T572" s="584" t="s">
        <v>2294</v>
      </c>
      <c r="U572" s="579" t="str">
        <f>VLOOKUP(B572,示例!$P:$Q,2,0)</f>
        <v>GongJiTiSheng</v>
      </c>
    </row>
    <row r="573" spans="1:21" x14ac:dyDescent="0.25">
      <c r="A573" s="561" t="s">
        <v>1045</v>
      </c>
      <c r="B573" s="576" t="s">
        <v>1571</v>
      </c>
      <c r="C573" s="587" t="s">
        <v>357</v>
      </c>
      <c r="D573" s="587">
        <v>0</v>
      </c>
      <c r="E573" s="587">
        <v>1010411</v>
      </c>
      <c r="F573" s="34">
        <v>10104110</v>
      </c>
      <c r="G573" s="34">
        <v>1</v>
      </c>
      <c r="H573" s="34" t="s">
        <v>2345</v>
      </c>
      <c r="I573" s="638" t="s">
        <v>3519</v>
      </c>
      <c r="J573" s="34" t="s">
        <v>3502</v>
      </c>
      <c r="K573" s="34"/>
      <c r="L573" s="34"/>
      <c r="M573" s="34">
        <v>-1</v>
      </c>
      <c r="N573" s="34">
        <v>1</v>
      </c>
      <c r="O573" s="34" t="b">
        <v>0</v>
      </c>
      <c r="P573" s="34" t="b">
        <v>0</v>
      </c>
      <c r="Q573" s="34" t="b">
        <v>0</v>
      </c>
      <c r="R573" s="591" t="s">
        <v>2322</v>
      </c>
      <c r="S573" s="32" t="b">
        <v>1</v>
      </c>
      <c r="T573" s="584" t="s">
        <v>2294</v>
      </c>
      <c r="U573" s="579" t="str">
        <f>VLOOKUP(B573,示例!$P:$Q,2,0)</f>
        <v>WuJi</v>
      </c>
    </row>
    <row r="574" spans="1:21" x14ac:dyDescent="0.25">
      <c r="A574" s="561" t="s">
        <v>1045</v>
      </c>
      <c r="B574" s="576" t="s">
        <v>2452</v>
      </c>
      <c r="C574" s="587" t="s">
        <v>357</v>
      </c>
      <c r="D574" s="587">
        <v>0</v>
      </c>
      <c r="E574" s="587">
        <v>1010412</v>
      </c>
      <c r="F574" s="34">
        <v>10104120</v>
      </c>
      <c r="G574" s="34">
        <v>1</v>
      </c>
      <c r="H574" s="34" t="s">
        <v>2453</v>
      </c>
      <c r="I574" s="638" t="s">
        <v>3520</v>
      </c>
      <c r="J574" s="34" t="s">
        <v>3058</v>
      </c>
      <c r="K574" s="34"/>
      <c r="L574" s="34"/>
      <c r="M574" s="34">
        <v>-1</v>
      </c>
      <c r="N574" s="34">
        <v>1</v>
      </c>
      <c r="O574" s="34" t="b">
        <v>0</v>
      </c>
      <c r="P574" s="34" t="b">
        <v>0</v>
      </c>
      <c r="Q574" s="34" t="b">
        <v>0</v>
      </c>
      <c r="R574" s="34" t="s">
        <v>2863</v>
      </c>
      <c r="S574" s="32" t="b">
        <v>1</v>
      </c>
      <c r="T574" s="584" t="s">
        <v>2294</v>
      </c>
      <c r="U574" s="579">
        <f>VLOOKUP(B574,示例!$P:$Q,2,0)</f>
        <v>1007</v>
      </c>
    </row>
    <row r="575" spans="1:21" ht="14.55" customHeight="1" x14ac:dyDescent="0.25">
      <c r="A575" s="561" t="s">
        <v>1045</v>
      </c>
      <c r="B575" s="561" t="s">
        <v>1411</v>
      </c>
      <c r="C575" s="587" t="s">
        <v>360</v>
      </c>
      <c r="D575" s="587">
        <v>0</v>
      </c>
      <c r="E575" s="587">
        <v>1010413</v>
      </c>
      <c r="F575" s="34">
        <v>10104130</v>
      </c>
      <c r="G575" s="34">
        <v>1</v>
      </c>
      <c r="H575" s="34" t="s">
        <v>2396</v>
      </c>
      <c r="I575" s="638" t="s">
        <v>3521</v>
      </c>
      <c r="J575" s="591" t="s">
        <v>3522</v>
      </c>
      <c r="K575" s="34"/>
      <c r="L575" s="34"/>
      <c r="M575" s="34">
        <v>-1</v>
      </c>
      <c r="N575" s="34">
        <v>1</v>
      </c>
      <c r="O575" s="34" t="b">
        <v>0</v>
      </c>
      <c r="P575" s="34" t="b">
        <v>0</v>
      </c>
      <c r="Q575" s="34" t="b">
        <v>0</v>
      </c>
      <c r="R575" s="591" t="s">
        <v>3523</v>
      </c>
      <c r="S575" s="32" t="b">
        <v>1</v>
      </c>
      <c r="T575" s="584" t="s">
        <v>2294</v>
      </c>
      <c r="U575" s="579">
        <f>VLOOKUP(B575,示例!$P:$Q,2,0)</f>
        <v>1004</v>
      </c>
    </row>
    <row r="576" spans="1:21" x14ac:dyDescent="0.25">
      <c r="A576" s="561" t="s">
        <v>379</v>
      </c>
      <c r="B576" s="561" t="s">
        <v>2295</v>
      </c>
      <c r="C576" s="587" t="s">
        <v>3524</v>
      </c>
      <c r="D576" s="587"/>
      <c r="E576" s="587">
        <v>1020204</v>
      </c>
      <c r="F576" s="271">
        <v>10202040</v>
      </c>
      <c r="G576" s="271">
        <v>1</v>
      </c>
      <c r="H576" s="271" t="s">
        <v>3440</v>
      </c>
      <c r="I576" s="271" t="s">
        <v>3525</v>
      </c>
      <c r="J576" s="271" t="s">
        <v>3526</v>
      </c>
      <c r="K576" s="271"/>
      <c r="L576" s="271"/>
      <c r="M576" s="271">
        <v>-1</v>
      </c>
      <c r="N576" s="271">
        <v>1</v>
      </c>
      <c r="O576" s="271" t="b">
        <v>0</v>
      </c>
      <c r="P576" s="271" t="b">
        <v>0</v>
      </c>
      <c r="Q576" s="271" t="b">
        <v>0</v>
      </c>
      <c r="R576" s="271" t="s">
        <v>2549</v>
      </c>
      <c r="S576" s="271" t="b">
        <v>1</v>
      </c>
      <c r="T576" s="584" t="s">
        <v>2294</v>
      </c>
      <c r="U576" s="579">
        <f>VLOOKUP(B576,示例!$P:$Q,2,0)</f>
        <v>1080</v>
      </c>
    </row>
    <row r="577" spans="1:21" x14ac:dyDescent="0.25">
      <c r="A577" s="561" t="s">
        <v>379</v>
      </c>
      <c r="B577" s="561" t="s">
        <v>2295</v>
      </c>
      <c r="C577" s="587" t="s">
        <v>3524</v>
      </c>
      <c r="D577" s="587"/>
      <c r="E577" s="587">
        <v>1020209</v>
      </c>
      <c r="F577" s="271">
        <v>10202090</v>
      </c>
      <c r="G577" s="271">
        <v>1</v>
      </c>
      <c r="H577" s="271" t="s">
        <v>3440</v>
      </c>
      <c r="I577" s="271" t="s">
        <v>3527</v>
      </c>
      <c r="J577" s="271" t="s">
        <v>3528</v>
      </c>
      <c r="K577" s="271"/>
      <c r="L577" s="271"/>
      <c r="M577" s="271">
        <v>2</v>
      </c>
      <c r="N577" s="271">
        <v>1</v>
      </c>
      <c r="O577" s="271" t="b">
        <v>0</v>
      </c>
      <c r="P577" s="271" t="b">
        <v>0</v>
      </c>
      <c r="Q577" s="271" t="b">
        <v>0</v>
      </c>
      <c r="R577" s="271" t="s">
        <v>3288</v>
      </c>
      <c r="S577" s="271" t="b">
        <v>1</v>
      </c>
      <c r="T577" s="584" t="s">
        <v>2294</v>
      </c>
      <c r="U577" s="579">
        <f>VLOOKUP(B577,示例!$P:$Q,2,0)</f>
        <v>1080</v>
      </c>
    </row>
    <row r="578" spans="1:21" x14ac:dyDescent="0.25">
      <c r="A578" s="561" t="s">
        <v>379</v>
      </c>
      <c r="B578" s="561" t="s">
        <v>1150</v>
      </c>
      <c r="C578" s="587" t="s">
        <v>3524</v>
      </c>
      <c r="D578" s="587"/>
      <c r="E578" s="587">
        <v>1020207</v>
      </c>
      <c r="F578" s="271">
        <v>10202070</v>
      </c>
      <c r="G578" s="271">
        <v>1</v>
      </c>
      <c r="H578" s="271"/>
      <c r="I578" s="271" t="s">
        <v>3529</v>
      </c>
      <c r="J578" s="271" t="s">
        <v>3530</v>
      </c>
      <c r="K578" s="271"/>
      <c r="L578" s="271"/>
      <c r="M578" s="271">
        <v>1</v>
      </c>
      <c r="N578" s="271">
        <v>1</v>
      </c>
      <c r="O578" s="271" t="b">
        <v>0</v>
      </c>
      <c r="P578" s="271" t="b">
        <v>0</v>
      </c>
      <c r="Q578" s="271" t="b">
        <v>0</v>
      </c>
      <c r="R578" s="271"/>
      <c r="S578" s="271" t="b">
        <v>1</v>
      </c>
      <c r="T578" s="584" t="s">
        <v>2294</v>
      </c>
      <c r="U578" s="579">
        <f>VLOOKUP(B578,示例!$P:$Q,2,0)</f>
        <v>1009</v>
      </c>
    </row>
    <row r="579" spans="1:21" x14ac:dyDescent="0.25">
      <c r="A579" s="561" t="s">
        <v>379</v>
      </c>
      <c r="B579" s="561" t="s">
        <v>1571</v>
      </c>
      <c r="C579" s="587" t="s">
        <v>3524</v>
      </c>
      <c r="D579" s="587"/>
      <c r="E579" s="587">
        <v>1020210</v>
      </c>
      <c r="F579" s="271">
        <v>10202100</v>
      </c>
      <c r="G579" s="271">
        <v>4</v>
      </c>
      <c r="H579" s="271" t="s">
        <v>2345</v>
      </c>
      <c r="I579" s="271" t="s">
        <v>3531</v>
      </c>
      <c r="J579" s="271" t="s">
        <v>3532</v>
      </c>
      <c r="K579" s="271"/>
      <c r="L579" s="271"/>
      <c r="M579" s="271">
        <v>1</v>
      </c>
      <c r="N579" s="271">
        <v>1</v>
      </c>
      <c r="O579" s="271" t="b">
        <v>0</v>
      </c>
      <c r="P579" s="271" t="b">
        <v>0</v>
      </c>
      <c r="Q579" s="271" t="b">
        <v>0</v>
      </c>
      <c r="R579" s="271">
        <v>2</v>
      </c>
      <c r="S579" s="271" t="b">
        <v>1</v>
      </c>
      <c r="T579" s="584" t="s">
        <v>2294</v>
      </c>
      <c r="U579" s="579" t="str">
        <f>VLOOKUP(B579,示例!$P:$Q,2,0)</f>
        <v>WuJi</v>
      </c>
    </row>
    <row r="580" spans="1:21" x14ac:dyDescent="0.25">
      <c r="A580" s="573" t="s">
        <v>379</v>
      </c>
      <c r="B580" s="573" t="s">
        <v>1571</v>
      </c>
      <c r="C580" s="65" t="s">
        <v>2377</v>
      </c>
      <c r="D580" s="65" t="s">
        <v>2289</v>
      </c>
      <c r="E580" s="573">
        <v>1020211</v>
      </c>
      <c r="F580" s="65">
        <v>10202110</v>
      </c>
      <c r="G580" s="573">
        <v>1</v>
      </c>
      <c r="H580" s="573" t="s">
        <v>2345</v>
      </c>
      <c r="I580" s="65" t="s">
        <v>3533</v>
      </c>
      <c r="J580" s="573" t="s">
        <v>3534</v>
      </c>
      <c r="K580" s="573"/>
      <c r="L580" s="573"/>
      <c r="M580" s="573">
        <v>-1</v>
      </c>
      <c r="N580" s="573">
        <v>1</v>
      </c>
      <c r="O580" s="573" t="b">
        <v>0</v>
      </c>
      <c r="P580" s="573" t="b">
        <v>0</v>
      </c>
      <c r="Q580" s="573" t="b">
        <v>0</v>
      </c>
      <c r="R580" s="573" t="str">
        <f>IF(J580="进入战斗后,武力属性增加3点","武力,3","")&amp;IF(J580="进入战斗后,内息属性增加3点","内息,3","")&amp;IF(J580="进入战斗后,身法属性增加3点","身法,3","")&amp;IF(J580="进入战斗后,筋骨属性增加3点","筋骨,3","")</f>
        <v/>
      </c>
      <c r="S580" s="573" t="b">
        <v>1</v>
      </c>
      <c r="T580" s="584" t="s">
        <v>2294</v>
      </c>
      <c r="U580" s="579" t="str">
        <f>VLOOKUP(B580,示例!$P:$Q,2,0)</f>
        <v>WuJi</v>
      </c>
    </row>
    <row r="581" spans="1:21" x14ac:dyDescent="0.25">
      <c r="A581" s="561" t="s">
        <v>379</v>
      </c>
      <c r="B581" s="561" t="s">
        <v>2295</v>
      </c>
      <c r="C581" s="587" t="s">
        <v>3524</v>
      </c>
      <c r="D581" s="587"/>
      <c r="E581" s="587">
        <v>1020212</v>
      </c>
      <c r="F581" s="271">
        <v>10202120</v>
      </c>
      <c r="G581" s="271">
        <v>6</v>
      </c>
      <c r="H581" s="271" t="s">
        <v>3440</v>
      </c>
      <c r="I581" s="271" t="s">
        <v>3535</v>
      </c>
      <c r="J581" s="435" t="s">
        <v>3536</v>
      </c>
      <c r="K581" s="271"/>
      <c r="L581" s="271"/>
      <c r="M581" s="271">
        <v>8</v>
      </c>
      <c r="N581" s="271">
        <v>1</v>
      </c>
      <c r="O581" s="271" t="b">
        <v>0</v>
      </c>
      <c r="P581" s="271" t="b">
        <v>0</v>
      </c>
      <c r="Q581" s="271" t="b">
        <v>0</v>
      </c>
      <c r="R581" s="435" t="s">
        <v>3537</v>
      </c>
      <c r="S581" s="271" t="b">
        <v>1</v>
      </c>
      <c r="T581" s="584" t="s">
        <v>2294</v>
      </c>
      <c r="U581" s="579">
        <f>VLOOKUP(B581,示例!$P:$Q,2,0)</f>
        <v>1080</v>
      </c>
    </row>
    <row r="582" spans="1:21" x14ac:dyDescent="0.25">
      <c r="A582" s="573" t="s">
        <v>379</v>
      </c>
      <c r="B582" s="561" t="s">
        <v>2400</v>
      </c>
      <c r="C582" s="65" t="s">
        <v>2377</v>
      </c>
      <c r="D582" s="65">
        <v>0</v>
      </c>
      <c r="E582" s="573">
        <v>1020213</v>
      </c>
      <c r="F582" s="65">
        <v>10202130</v>
      </c>
      <c r="G582" s="573">
        <v>1</v>
      </c>
      <c r="H582" s="573" t="s">
        <v>2354</v>
      </c>
      <c r="I582" s="37" t="s">
        <v>3538</v>
      </c>
      <c r="J582" s="573" t="s">
        <v>3539</v>
      </c>
      <c r="K582" s="573"/>
      <c r="L582" s="573"/>
      <c r="M582" s="573">
        <v>-1</v>
      </c>
      <c r="N582" s="573">
        <v>1</v>
      </c>
      <c r="O582" s="573" t="b">
        <v>0</v>
      </c>
      <c r="P582" s="573" t="b">
        <v>0</v>
      </c>
      <c r="Q582" s="573" t="b">
        <v>0</v>
      </c>
      <c r="R582" s="573" t="s">
        <v>3540</v>
      </c>
      <c r="S582" s="573" t="b">
        <v>1</v>
      </c>
      <c r="T582" s="584" t="s">
        <v>2294</v>
      </c>
      <c r="U582" s="579" t="str">
        <f>VLOOKUP(B582,示例!$P:$Q,2,0)</f>
        <v>GongJiTiSheng</v>
      </c>
    </row>
    <row r="583" spans="1:21" x14ac:dyDescent="0.25">
      <c r="A583" s="561" t="s">
        <v>385</v>
      </c>
      <c r="B583" s="561" t="s">
        <v>1411</v>
      </c>
      <c r="C583" s="587"/>
      <c r="D583" s="587" t="s">
        <v>2289</v>
      </c>
      <c r="E583" s="587">
        <v>1020302</v>
      </c>
      <c r="F583" s="170">
        <v>10203020</v>
      </c>
      <c r="G583" s="170">
        <v>1</v>
      </c>
      <c r="H583" s="170" t="s">
        <v>2396</v>
      </c>
      <c r="I583" s="170" t="s">
        <v>3541</v>
      </c>
      <c r="J583" s="170" t="s">
        <v>3542</v>
      </c>
      <c r="K583" s="170"/>
      <c r="L583" s="170"/>
      <c r="M583" s="170">
        <v>-1</v>
      </c>
      <c r="N583" s="170">
        <v>1</v>
      </c>
      <c r="O583" s="170" t="b">
        <v>0</v>
      </c>
      <c r="P583" s="170" t="b">
        <v>0</v>
      </c>
      <c r="Q583" s="170" t="b">
        <v>0</v>
      </c>
      <c r="R583" s="170" t="s">
        <v>3191</v>
      </c>
      <c r="S583" s="170" t="b">
        <v>1</v>
      </c>
      <c r="T583" s="584" t="s">
        <v>2294</v>
      </c>
      <c r="U583" s="579">
        <f>VLOOKUP(B583,示例!$P:$Q,2,0)</f>
        <v>1004</v>
      </c>
    </row>
    <row r="584" spans="1:21" x14ac:dyDescent="0.25">
      <c r="A584" s="561" t="s">
        <v>385</v>
      </c>
      <c r="B584" s="561" t="s">
        <v>2400</v>
      </c>
      <c r="C584" s="587"/>
      <c r="D584" s="587" t="s">
        <v>2289</v>
      </c>
      <c r="E584" s="587">
        <v>1020306</v>
      </c>
      <c r="F584" s="170">
        <v>10203060</v>
      </c>
      <c r="G584" s="170">
        <v>1</v>
      </c>
      <c r="H584" s="170" t="s">
        <v>2354</v>
      </c>
      <c r="I584" s="170" t="s">
        <v>3543</v>
      </c>
      <c r="J584" s="170" t="s">
        <v>3544</v>
      </c>
      <c r="K584" s="170"/>
      <c r="L584" s="170"/>
      <c r="M584" s="170">
        <v>5</v>
      </c>
      <c r="N584" s="170">
        <v>5</v>
      </c>
      <c r="O584" s="170" t="b">
        <v>1</v>
      </c>
      <c r="P584" s="170" t="b">
        <v>0</v>
      </c>
      <c r="Q584" s="170" t="b">
        <v>0</v>
      </c>
      <c r="R584" s="170" t="s">
        <v>3487</v>
      </c>
      <c r="S584" s="170" t="b">
        <v>1</v>
      </c>
      <c r="T584" s="584" t="s">
        <v>2294</v>
      </c>
      <c r="U584" s="579" t="str">
        <f>VLOOKUP(B584,示例!$P:$Q,2,0)</f>
        <v>GongJiTiSheng</v>
      </c>
    </row>
    <row r="585" spans="1:21" x14ac:dyDescent="0.25">
      <c r="A585" s="561" t="s">
        <v>385</v>
      </c>
      <c r="B585" s="561" t="s">
        <v>2400</v>
      </c>
      <c r="C585" s="587"/>
      <c r="D585" s="587" t="s">
        <v>2401</v>
      </c>
      <c r="E585" s="587">
        <v>1020307</v>
      </c>
      <c r="F585" s="170">
        <v>10203070</v>
      </c>
      <c r="G585" s="170">
        <v>1</v>
      </c>
      <c r="H585" s="170" t="s">
        <v>2354</v>
      </c>
      <c r="I585" s="170" t="s">
        <v>3545</v>
      </c>
      <c r="J585" s="170" t="s">
        <v>3546</v>
      </c>
      <c r="K585" s="170"/>
      <c r="L585" s="170"/>
      <c r="M585" s="170">
        <v>5</v>
      </c>
      <c r="N585" s="170">
        <v>5</v>
      </c>
      <c r="O585" s="170" t="b">
        <v>1</v>
      </c>
      <c r="P585" s="170" t="b">
        <v>0</v>
      </c>
      <c r="Q585" s="170" t="b">
        <v>0</v>
      </c>
      <c r="R585" s="170" t="s">
        <v>3487</v>
      </c>
      <c r="S585" s="170" t="b">
        <v>1</v>
      </c>
      <c r="T585" s="584" t="s">
        <v>2294</v>
      </c>
      <c r="U585" s="579" t="str">
        <f>VLOOKUP(B585,示例!$P:$Q,2,0)</f>
        <v>GongJiTiSheng</v>
      </c>
    </row>
    <row r="586" spans="1:21" x14ac:dyDescent="0.25">
      <c r="A586" s="561" t="s">
        <v>385</v>
      </c>
      <c r="B586" s="561" t="s">
        <v>1411</v>
      </c>
      <c r="C586" s="587"/>
      <c r="D586" s="587" t="s">
        <v>2289</v>
      </c>
      <c r="E586" s="587">
        <v>1020310</v>
      </c>
      <c r="F586" s="170">
        <v>10203100</v>
      </c>
      <c r="G586" s="170">
        <v>1</v>
      </c>
      <c r="H586" s="170" t="s">
        <v>2396</v>
      </c>
      <c r="I586" s="170" t="s">
        <v>3547</v>
      </c>
      <c r="J586" s="431" t="s">
        <v>3548</v>
      </c>
      <c r="K586" s="170"/>
      <c r="L586" s="170"/>
      <c r="M586" s="170">
        <v>10</v>
      </c>
      <c r="N586" s="170">
        <v>5</v>
      </c>
      <c r="O586" s="170" t="b">
        <v>1</v>
      </c>
      <c r="P586" s="170" t="b">
        <v>0</v>
      </c>
      <c r="Q586" s="170" t="b">
        <v>0</v>
      </c>
      <c r="R586" s="170" t="s">
        <v>3549</v>
      </c>
      <c r="S586" s="170" t="b">
        <v>1</v>
      </c>
      <c r="T586" s="584" t="s">
        <v>2294</v>
      </c>
      <c r="U586" s="579">
        <f>VLOOKUP(B586,示例!$P:$Q,2,0)</f>
        <v>1004</v>
      </c>
    </row>
    <row r="587" spans="1:21" x14ac:dyDescent="0.25">
      <c r="A587" s="573" t="s">
        <v>385</v>
      </c>
      <c r="B587" s="573" t="s">
        <v>1571</v>
      </c>
      <c r="C587" s="65" t="s">
        <v>2377</v>
      </c>
      <c r="D587" s="65" t="s">
        <v>2401</v>
      </c>
      <c r="E587" s="573">
        <v>1020311</v>
      </c>
      <c r="F587" s="65">
        <v>10203110</v>
      </c>
      <c r="G587" s="573">
        <v>1</v>
      </c>
      <c r="H587" s="573" t="s">
        <v>2345</v>
      </c>
      <c r="I587" s="65" t="s">
        <v>3550</v>
      </c>
      <c r="J587" s="573" t="s">
        <v>3534</v>
      </c>
      <c r="K587" s="573"/>
      <c r="L587" s="573"/>
      <c r="M587" s="573">
        <v>-1</v>
      </c>
      <c r="N587" s="573">
        <v>1</v>
      </c>
      <c r="O587" s="573" t="b">
        <v>0</v>
      </c>
      <c r="P587" s="573" t="b">
        <v>0</v>
      </c>
      <c r="Q587" s="573" t="b">
        <v>0</v>
      </c>
      <c r="R587" s="573" t="str">
        <f>IF(J587="进入战斗后,武力属性增加3点","武力,3","")&amp;IF(J587="进入战斗后,内息属性增加3点","内息,3","")&amp;IF(J587="进入战斗后,身法属性增加3点","身法,3","")&amp;IF(J587="进入战斗后,筋骨属性增加3点","筋骨,3","")</f>
        <v/>
      </c>
      <c r="S587" s="573" t="b">
        <v>1</v>
      </c>
      <c r="T587" s="584" t="s">
        <v>2294</v>
      </c>
      <c r="U587" s="579" t="str">
        <f>VLOOKUP(B587,示例!$P:$Q,2,0)</f>
        <v>WuJi</v>
      </c>
    </row>
    <row r="588" spans="1:21" x14ac:dyDescent="0.25">
      <c r="A588" s="561" t="s">
        <v>403</v>
      </c>
      <c r="B588" s="561" t="s">
        <v>3270</v>
      </c>
      <c r="C588" s="587"/>
      <c r="D588" s="587">
        <v>0</v>
      </c>
      <c r="E588" s="587">
        <v>1020312</v>
      </c>
      <c r="F588" s="170">
        <v>10203120</v>
      </c>
      <c r="G588" s="170">
        <v>1</v>
      </c>
      <c r="H588" s="170" t="s">
        <v>3271</v>
      </c>
      <c r="I588" s="641" t="s">
        <v>3551</v>
      </c>
      <c r="J588" s="431" t="s">
        <v>3552</v>
      </c>
      <c r="K588" s="170"/>
      <c r="L588" s="170"/>
      <c r="M588" s="170">
        <v>5</v>
      </c>
      <c r="N588" s="170">
        <v>1</v>
      </c>
      <c r="O588" s="170" t="b">
        <v>0</v>
      </c>
      <c r="P588" s="170" t="b">
        <v>0</v>
      </c>
      <c r="Q588" s="170" t="b">
        <v>0</v>
      </c>
      <c r="R588" s="431" t="s">
        <v>3274</v>
      </c>
      <c r="S588" s="170" t="b">
        <v>1</v>
      </c>
      <c r="T588" s="584" t="s">
        <v>2294</v>
      </c>
      <c r="U588" s="579" t="str">
        <f>VLOOKUP(B588,示例!$P:$Q,2,0)</f>
        <v>JianSu</v>
      </c>
    </row>
    <row r="589" spans="1:21" x14ac:dyDescent="0.25">
      <c r="A589" s="561" t="s">
        <v>403</v>
      </c>
      <c r="B589" s="561" t="s">
        <v>2400</v>
      </c>
      <c r="C589" s="587"/>
      <c r="D589" s="587">
        <v>0</v>
      </c>
      <c r="E589" s="587">
        <v>1020313</v>
      </c>
      <c r="F589" s="170">
        <v>10203130</v>
      </c>
      <c r="G589" s="170">
        <v>1</v>
      </c>
      <c r="H589" s="170" t="s">
        <v>2354</v>
      </c>
      <c r="I589" s="641" t="s">
        <v>3553</v>
      </c>
      <c r="J589" s="431" t="s">
        <v>3554</v>
      </c>
      <c r="K589" s="170"/>
      <c r="L589" s="170"/>
      <c r="M589" s="170">
        <v>7</v>
      </c>
      <c r="N589" s="170">
        <v>5</v>
      </c>
      <c r="O589" s="170" t="b">
        <v>0</v>
      </c>
      <c r="P589" s="170" t="b">
        <v>0</v>
      </c>
      <c r="Q589" s="170" t="b">
        <v>0</v>
      </c>
      <c r="R589" s="431" t="s">
        <v>3348</v>
      </c>
      <c r="S589" s="170" t="b">
        <v>1</v>
      </c>
      <c r="T589" s="584" t="s">
        <v>2294</v>
      </c>
      <c r="U589" s="579" t="str">
        <f>VLOOKUP(B589,示例!$P:$Q,2,0)</f>
        <v>GongJiTiSheng</v>
      </c>
    </row>
    <row r="590" spans="1:21" x14ac:dyDescent="0.25">
      <c r="A590" s="561" t="s">
        <v>394</v>
      </c>
      <c r="B590" s="561" t="s">
        <v>1571</v>
      </c>
      <c r="C590" s="587"/>
      <c r="D590" s="587" t="s">
        <v>2289</v>
      </c>
      <c r="E590" s="587">
        <v>1020402</v>
      </c>
      <c r="F590" s="204">
        <v>10204020</v>
      </c>
      <c r="G590" s="204">
        <v>1</v>
      </c>
      <c r="H590" s="204" t="s">
        <v>2345</v>
      </c>
      <c r="I590" s="204" t="s">
        <v>3555</v>
      </c>
      <c r="J590" s="204" t="s">
        <v>3556</v>
      </c>
      <c r="K590" s="204"/>
      <c r="L590" s="204"/>
      <c r="M590" s="204">
        <v>-1</v>
      </c>
      <c r="N590" s="204">
        <v>1</v>
      </c>
      <c r="O590" s="204" t="b">
        <v>0</v>
      </c>
      <c r="P590" s="204" t="b">
        <v>0</v>
      </c>
      <c r="Q590" s="204" t="b">
        <v>0</v>
      </c>
      <c r="R590" s="204"/>
      <c r="S590" s="204" t="b">
        <v>0</v>
      </c>
      <c r="T590" s="584" t="s">
        <v>2294</v>
      </c>
      <c r="U590" s="579" t="str">
        <f>VLOOKUP(B590,示例!$P:$Q,2,0)</f>
        <v>WuJi</v>
      </c>
    </row>
    <row r="591" spans="1:21" x14ac:dyDescent="0.25">
      <c r="A591" s="561" t="s">
        <v>394</v>
      </c>
      <c r="B591" s="561" t="s">
        <v>1571</v>
      </c>
      <c r="C591" s="587"/>
      <c r="D591" s="587" t="s">
        <v>2289</v>
      </c>
      <c r="E591" s="587">
        <v>1020404</v>
      </c>
      <c r="F591" s="204">
        <v>10204040</v>
      </c>
      <c r="G591" s="204">
        <v>1</v>
      </c>
      <c r="H591" s="204" t="s">
        <v>2345</v>
      </c>
      <c r="I591" s="204" t="s">
        <v>3557</v>
      </c>
      <c r="J591" s="204" t="s">
        <v>3558</v>
      </c>
      <c r="K591" s="204"/>
      <c r="L591" s="204"/>
      <c r="M591" s="204">
        <v>5</v>
      </c>
      <c r="N591" s="204">
        <v>5</v>
      </c>
      <c r="O591" s="204" t="b">
        <v>1</v>
      </c>
      <c r="P591" s="204" t="b">
        <v>0</v>
      </c>
      <c r="Q591" s="204" t="b">
        <v>0</v>
      </c>
      <c r="R591" s="204"/>
      <c r="S591" s="204" t="b">
        <v>0</v>
      </c>
      <c r="T591" s="584" t="s">
        <v>2294</v>
      </c>
      <c r="U591" s="579" t="str">
        <f>VLOOKUP(B591,示例!$P:$Q,2,0)</f>
        <v>WuJi</v>
      </c>
    </row>
    <row r="592" spans="1:21" x14ac:dyDescent="0.25">
      <c r="A592" s="561" t="s">
        <v>394</v>
      </c>
      <c r="B592" s="561" t="s">
        <v>1150</v>
      </c>
      <c r="C592" s="587"/>
      <c r="D592" s="587" t="s">
        <v>2401</v>
      </c>
      <c r="E592" s="587">
        <v>1020406</v>
      </c>
      <c r="F592" s="204">
        <v>10204060</v>
      </c>
      <c r="G592" s="204">
        <v>1</v>
      </c>
      <c r="H592" s="204" t="s">
        <v>2437</v>
      </c>
      <c r="I592" s="204" t="s">
        <v>3559</v>
      </c>
      <c r="J592" s="204" t="s">
        <v>3560</v>
      </c>
      <c r="K592" s="204"/>
      <c r="L592" s="204"/>
      <c r="M592" s="204">
        <v>-1</v>
      </c>
      <c r="N592" s="204">
        <v>1</v>
      </c>
      <c r="O592" s="204" t="b">
        <v>0</v>
      </c>
      <c r="P592" s="204" t="b">
        <v>0</v>
      </c>
      <c r="Q592" s="204" t="b">
        <v>0</v>
      </c>
      <c r="R592" s="204"/>
      <c r="S592" s="204" t="b">
        <v>0</v>
      </c>
      <c r="T592" s="584" t="s">
        <v>2294</v>
      </c>
      <c r="U592" s="579">
        <f>VLOOKUP(B592,示例!$P:$Q,2,0)</f>
        <v>1009</v>
      </c>
    </row>
    <row r="593" spans="1:21" x14ac:dyDescent="0.25">
      <c r="A593" s="561" t="s">
        <v>394</v>
      </c>
      <c r="B593" s="561" t="s">
        <v>1649</v>
      </c>
      <c r="C593" s="587"/>
      <c r="D593" s="587" t="s">
        <v>2289</v>
      </c>
      <c r="E593" s="587">
        <v>1020407</v>
      </c>
      <c r="F593" s="204">
        <v>10204070</v>
      </c>
      <c r="G593" s="204">
        <v>4</v>
      </c>
      <c r="H593" s="204" t="s">
        <v>2556</v>
      </c>
      <c r="I593" s="204" t="s">
        <v>3561</v>
      </c>
      <c r="J593" s="204" t="s">
        <v>3562</v>
      </c>
      <c r="K593" s="204"/>
      <c r="L593" s="204"/>
      <c r="M593" s="204">
        <v>2</v>
      </c>
      <c r="N593" s="204">
        <v>1</v>
      </c>
      <c r="O593" s="204" t="b">
        <v>0</v>
      </c>
      <c r="P593" s="204" t="b">
        <v>0</v>
      </c>
      <c r="Q593" s="204" t="b">
        <v>0</v>
      </c>
      <c r="R593" s="204">
        <v>1</v>
      </c>
      <c r="S593" s="204" t="b">
        <v>0</v>
      </c>
      <c r="T593" s="584" t="s">
        <v>2294</v>
      </c>
      <c r="U593" s="579" t="str">
        <f>VLOOKUP(B593,示例!$P:$Q,2,0)</f>
        <v>BaTi</v>
      </c>
    </row>
    <row r="594" spans="1:21" x14ac:dyDescent="0.25">
      <c r="A594" s="561" t="s">
        <v>394</v>
      </c>
      <c r="B594" s="561" t="s">
        <v>1571</v>
      </c>
      <c r="C594" s="587"/>
      <c r="D594" s="587" t="s">
        <v>2289</v>
      </c>
      <c r="E594" s="587">
        <v>1020409</v>
      </c>
      <c r="F594" s="204">
        <v>10204090</v>
      </c>
      <c r="G594" s="204">
        <v>1</v>
      </c>
      <c r="H594" s="204" t="s">
        <v>2345</v>
      </c>
      <c r="I594" s="204" t="s">
        <v>3563</v>
      </c>
      <c r="J594" s="204" t="s">
        <v>3564</v>
      </c>
      <c r="K594" s="204"/>
      <c r="L594" s="204"/>
      <c r="M594" s="204">
        <v>5</v>
      </c>
      <c r="N594" s="204">
        <v>5</v>
      </c>
      <c r="O594" s="204" t="b">
        <v>1</v>
      </c>
      <c r="P594" s="204" t="b">
        <v>0</v>
      </c>
      <c r="Q594" s="204" t="b">
        <v>0</v>
      </c>
      <c r="R594" s="204"/>
      <c r="S594" s="204" t="b">
        <v>0</v>
      </c>
      <c r="T594" s="584" t="s">
        <v>2294</v>
      </c>
      <c r="U594" s="579" t="str">
        <f>VLOOKUP(B594,示例!$P:$Q,2,0)</f>
        <v>WuJi</v>
      </c>
    </row>
    <row r="595" spans="1:21" x14ac:dyDescent="0.25">
      <c r="A595" s="561" t="s">
        <v>394</v>
      </c>
      <c r="B595" s="561" t="s">
        <v>2415</v>
      </c>
      <c r="C595" s="587"/>
      <c r="D595" s="587" t="s">
        <v>2401</v>
      </c>
      <c r="E595" s="587">
        <v>1020410</v>
      </c>
      <c r="F595" s="204">
        <v>10204100</v>
      </c>
      <c r="G595" s="204">
        <v>1</v>
      </c>
      <c r="H595" s="204"/>
      <c r="I595" s="204" t="s">
        <v>3565</v>
      </c>
      <c r="J595" s="204" t="s">
        <v>2797</v>
      </c>
      <c r="K595" s="204"/>
      <c r="L595" s="204"/>
      <c r="M595" s="204">
        <v>-1</v>
      </c>
      <c r="N595" s="204">
        <v>5</v>
      </c>
      <c r="O595" s="204" t="b">
        <v>1</v>
      </c>
      <c r="P595" s="204" t="b">
        <v>0</v>
      </c>
      <c r="Q595" s="204" t="b">
        <v>0</v>
      </c>
      <c r="R595" s="204"/>
      <c r="S595" s="204" t="b">
        <v>0</v>
      </c>
      <c r="T595" s="584" t="s">
        <v>2294</v>
      </c>
      <c r="U595" s="579">
        <f>VLOOKUP(B595,示例!$P:$Q,2,0)</f>
        <v>1005</v>
      </c>
    </row>
    <row r="596" spans="1:21" x14ac:dyDescent="0.25">
      <c r="A596" s="561" t="s">
        <v>394</v>
      </c>
      <c r="B596" s="561" t="s">
        <v>2415</v>
      </c>
      <c r="C596" s="587"/>
      <c r="D596" s="587" t="s">
        <v>2401</v>
      </c>
      <c r="E596" s="587">
        <v>1020410</v>
      </c>
      <c r="F596" s="204">
        <v>10204101</v>
      </c>
      <c r="G596" s="204">
        <v>1</v>
      </c>
      <c r="H596" s="204" t="s">
        <v>2416</v>
      </c>
      <c r="I596" s="204" t="s">
        <v>3565</v>
      </c>
      <c r="J596" s="642" t="s">
        <v>3566</v>
      </c>
      <c r="K596" s="204"/>
      <c r="L596" s="204"/>
      <c r="M596" s="204">
        <v>2</v>
      </c>
      <c r="N596" s="204">
        <v>3</v>
      </c>
      <c r="O596" s="204" t="b">
        <v>1</v>
      </c>
      <c r="P596" s="204" t="b">
        <v>0</v>
      </c>
      <c r="Q596" s="204" t="b">
        <v>0</v>
      </c>
      <c r="R596" s="204" t="s">
        <v>2466</v>
      </c>
      <c r="S596" s="204" t="b">
        <v>1</v>
      </c>
      <c r="T596" s="584" t="s">
        <v>2294</v>
      </c>
      <c r="U596" s="579">
        <f>VLOOKUP(B596,示例!$P:$Q,2,0)</f>
        <v>1005</v>
      </c>
    </row>
    <row r="597" spans="1:21" x14ac:dyDescent="0.25">
      <c r="A597" s="573" t="s">
        <v>394</v>
      </c>
      <c r="B597" s="573" t="s">
        <v>1571</v>
      </c>
      <c r="C597" s="65" t="s">
        <v>2377</v>
      </c>
      <c r="D597" s="65" t="s">
        <v>2289</v>
      </c>
      <c r="E597" s="573">
        <v>1020411</v>
      </c>
      <c r="F597" s="65">
        <v>10204110</v>
      </c>
      <c r="G597" s="573">
        <v>1</v>
      </c>
      <c r="H597" s="573" t="s">
        <v>2345</v>
      </c>
      <c r="I597" s="65" t="s">
        <v>3567</v>
      </c>
      <c r="J597" s="573" t="s">
        <v>3461</v>
      </c>
      <c r="K597" s="573"/>
      <c r="L597" s="573"/>
      <c r="M597" s="573">
        <v>-1</v>
      </c>
      <c r="N597" s="573">
        <v>1</v>
      </c>
      <c r="O597" s="573" t="b">
        <v>0</v>
      </c>
      <c r="P597" s="573" t="b">
        <v>0</v>
      </c>
      <c r="Q597" s="573" t="b">
        <v>0</v>
      </c>
      <c r="R597" s="573" t="str">
        <f>IF(J597="进入战斗后,武力属性增加3点","武力,3","")&amp;IF(J597="进入战斗后,内息属性增加3点","内息,3","")&amp;IF(J597="进入战斗后,身法属性增加3点","身法,3","")&amp;IF(J597="进入战斗后,筋骨属性增加3点","筋骨,3","")</f>
        <v/>
      </c>
      <c r="S597" s="573" t="b">
        <v>1</v>
      </c>
      <c r="T597" s="584" t="s">
        <v>2294</v>
      </c>
      <c r="U597" s="579" t="str">
        <f>VLOOKUP(B597,示例!$P:$Q,2,0)</f>
        <v>WuJi</v>
      </c>
    </row>
    <row r="598" spans="1:21" x14ac:dyDescent="0.25">
      <c r="A598" s="561" t="s">
        <v>394</v>
      </c>
      <c r="B598" s="561" t="s">
        <v>2415</v>
      </c>
      <c r="C598" s="587"/>
      <c r="D598" s="587">
        <v>0</v>
      </c>
      <c r="E598" s="587">
        <v>1020412</v>
      </c>
      <c r="F598" s="204">
        <v>10204120</v>
      </c>
      <c r="G598" s="204">
        <v>1</v>
      </c>
      <c r="H598" s="204" t="s">
        <v>2416</v>
      </c>
      <c r="I598" s="204" t="s">
        <v>3568</v>
      </c>
      <c r="J598" s="642" t="s">
        <v>3569</v>
      </c>
      <c r="K598" s="204"/>
      <c r="L598" s="204"/>
      <c r="M598" s="204">
        <v>15</v>
      </c>
      <c r="N598" s="204">
        <v>5</v>
      </c>
      <c r="O598" s="204" t="b">
        <v>1</v>
      </c>
      <c r="P598" s="204" t="b">
        <v>0</v>
      </c>
      <c r="Q598" s="204" t="b">
        <v>0</v>
      </c>
      <c r="R598" s="642" t="s">
        <v>3549</v>
      </c>
      <c r="S598" s="204" t="b">
        <v>1</v>
      </c>
      <c r="T598" s="584" t="s">
        <v>2294</v>
      </c>
      <c r="U598" s="579">
        <f>VLOOKUP(B598,示例!$P:$Q,2,0)</f>
        <v>1005</v>
      </c>
    </row>
    <row r="599" spans="1:21" x14ac:dyDescent="0.25">
      <c r="A599" s="561" t="s">
        <v>394</v>
      </c>
      <c r="B599" s="561" t="s">
        <v>2415</v>
      </c>
      <c r="C599" s="587"/>
      <c r="D599" s="587">
        <v>0</v>
      </c>
      <c r="E599" s="587">
        <v>1020413</v>
      </c>
      <c r="F599" s="204">
        <v>10204130</v>
      </c>
      <c r="G599" s="204">
        <v>1</v>
      </c>
      <c r="H599" s="204" t="s">
        <v>2416</v>
      </c>
      <c r="I599" s="204" t="s">
        <v>3570</v>
      </c>
      <c r="J599" s="642" t="s">
        <v>3571</v>
      </c>
      <c r="K599" s="204"/>
      <c r="L599" s="204"/>
      <c r="M599" s="204">
        <v>10</v>
      </c>
      <c r="N599" s="204">
        <v>1</v>
      </c>
      <c r="O599" s="204" t="b">
        <v>0</v>
      </c>
      <c r="P599" s="204" t="b">
        <v>0</v>
      </c>
      <c r="Q599" s="204" t="b">
        <v>0</v>
      </c>
      <c r="R599" s="642" t="s">
        <v>2489</v>
      </c>
      <c r="S599" s="204" t="b">
        <v>1</v>
      </c>
      <c r="T599" s="584" t="s">
        <v>2294</v>
      </c>
      <c r="U599" s="579">
        <f>VLOOKUP(B599,示例!$P:$Q,2,0)</f>
        <v>1005</v>
      </c>
    </row>
    <row r="600" spans="1:21" x14ac:dyDescent="0.25">
      <c r="A600" s="561" t="s">
        <v>403</v>
      </c>
      <c r="B600" s="561" t="s">
        <v>2865</v>
      </c>
      <c r="C600" s="587"/>
      <c r="D600" s="587" t="s">
        <v>2289</v>
      </c>
      <c r="E600" s="587">
        <v>1020502</v>
      </c>
      <c r="F600" s="209">
        <v>10205020</v>
      </c>
      <c r="G600" s="209">
        <v>1</v>
      </c>
      <c r="H600" s="640" t="s">
        <v>2867</v>
      </c>
      <c r="I600" s="640" t="s">
        <v>3572</v>
      </c>
      <c r="J600" s="209" t="s">
        <v>3573</v>
      </c>
      <c r="K600" s="209"/>
      <c r="L600" s="209"/>
      <c r="M600" s="209">
        <v>-1</v>
      </c>
      <c r="N600" s="209">
        <v>1</v>
      </c>
      <c r="O600" s="209" t="b">
        <v>0</v>
      </c>
      <c r="P600" s="209" t="b">
        <v>0</v>
      </c>
      <c r="Q600" s="209" t="b">
        <v>0</v>
      </c>
      <c r="R600" s="209"/>
      <c r="S600" s="209" t="b">
        <v>0</v>
      </c>
      <c r="T600" s="584" t="s">
        <v>2294</v>
      </c>
      <c r="U600" s="579">
        <f>VLOOKUP(B600,示例!$P:$Q,2,0)</f>
        <v>1052</v>
      </c>
    </row>
    <row r="601" spans="1:21" x14ac:dyDescent="0.25">
      <c r="A601" s="561" t="s">
        <v>403</v>
      </c>
      <c r="B601" s="561" t="s">
        <v>3270</v>
      </c>
      <c r="C601" s="587"/>
      <c r="D601" s="587" t="s">
        <v>2289</v>
      </c>
      <c r="E601" s="587">
        <v>1020504</v>
      </c>
      <c r="F601" s="209">
        <v>10205040</v>
      </c>
      <c r="G601" s="209">
        <v>1</v>
      </c>
      <c r="H601" s="640"/>
      <c r="I601" s="640" t="s">
        <v>3574</v>
      </c>
      <c r="J601" s="209" t="s">
        <v>3575</v>
      </c>
      <c r="K601" s="209"/>
      <c r="L601" s="209"/>
      <c r="M601" s="209">
        <v>4</v>
      </c>
      <c r="N601" s="209">
        <v>1</v>
      </c>
      <c r="O601" s="209" t="b">
        <v>0</v>
      </c>
      <c r="P601" s="209" t="b">
        <v>0</v>
      </c>
      <c r="Q601" s="209" t="b">
        <v>0</v>
      </c>
      <c r="R601" s="209" t="s">
        <v>3387</v>
      </c>
      <c r="S601" s="209" t="b">
        <v>1</v>
      </c>
      <c r="T601" s="584" t="s">
        <v>2294</v>
      </c>
      <c r="U601" s="579" t="str">
        <f>VLOOKUP(B601,示例!$P:$Q,2,0)</f>
        <v>JianSu</v>
      </c>
    </row>
    <row r="602" spans="1:21" x14ac:dyDescent="0.25">
      <c r="A602" s="561" t="s">
        <v>403</v>
      </c>
      <c r="B602" s="561" t="s">
        <v>3270</v>
      </c>
      <c r="C602" s="587"/>
      <c r="D602" s="587" t="s">
        <v>2289</v>
      </c>
      <c r="E602" s="587">
        <v>1020506</v>
      </c>
      <c r="F602" s="209">
        <v>10205060</v>
      </c>
      <c r="G602" s="209">
        <v>1</v>
      </c>
      <c r="H602" s="640"/>
      <c r="I602" s="640" t="s">
        <v>3576</v>
      </c>
      <c r="J602" s="209" t="s">
        <v>3577</v>
      </c>
      <c r="K602" s="209"/>
      <c r="L602" s="209"/>
      <c r="M602" s="209">
        <v>7</v>
      </c>
      <c r="N602" s="209">
        <v>1</v>
      </c>
      <c r="O602" s="209" t="b">
        <v>0</v>
      </c>
      <c r="P602" s="209" t="b">
        <v>0</v>
      </c>
      <c r="Q602" s="209" t="b">
        <v>0</v>
      </c>
      <c r="R602" s="209" t="s">
        <v>3510</v>
      </c>
      <c r="S602" s="209" t="b">
        <v>1</v>
      </c>
      <c r="T602" s="584" t="s">
        <v>2294</v>
      </c>
      <c r="U602" s="579" t="str">
        <f>VLOOKUP(B602,示例!$P:$Q,2,0)</f>
        <v>JianSu</v>
      </c>
    </row>
    <row r="603" spans="1:21" x14ac:dyDescent="0.25">
      <c r="A603" s="561" t="s">
        <v>403</v>
      </c>
      <c r="B603" s="561" t="s">
        <v>1231</v>
      </c>
      <c r="C603" s="587"/>
      <c r="D603" s="587" t="s">
        <v>2401</v>
      </c>
      <c r="E603" s="587">
        <v>1020507</v>
      </c>
      <c r="F603" s="209">
        <v>10205070</v>
      </c>
      <c r="G603" s="209">
        <v>1</v>
      </c>
      <c r="H603" s="640" t="s">
        <v>2560</v>
      </c>
      <c r="I603" s="640" t="s">
        <v>3578</v>
      </c>
      <c r="J603" s="643" t="s">
        <v>3579</v>
      </c>
      <c r="K603" s="209"/>
      <c r="L603" s="209"/>
      <c r="M603" s="209">
        <v>1</v>
      </c>
      <c r="N603" s="209">
        <v>1</v>
      </c>
      <c r="O603" s="209" t="b">
        <v>0</v>
      </c>
      <c r="P603" s="209" t="b">
        <v>0</v>
      </c>
      <c r="Q603" s="209" t="b">
        <v>0</v>
      </c>
      <c r="R603" s="643" t="s">
        <v>3439</v>
      </c>
      <c r="S603" s="209" t="b">
        <v>1</v>
      </c>
      <c r="T603" s="584" t="s">
        <v>2294</v>
      </c>
      <c r="U603" s="579">
        <f>VLOOKUP(B603,示例!$P:$Q,2,0)</f>
        <v>1033</v>
      </c>
    </row>
    <row r="604" spans="1:21" x14ac:dyDescent="0.25">
      <c r="A604" s="561" t="s">
        <v>403</v>
      </c>
      <c r="B604" s="561" t="s">
        <v>1411</v>
      </c>
      <c r="C604" s="587"/>
      <c r="D604" s="587" t="s">
        <v>2289</v>
      </c>
      <c r="E604" s="587">
        <v>1020508</v>
      </c>
      <c r="F604" s="209">
        <v>10205080</v>
      </c>
      <c r="G604" s="209">
        <v>1</v>
      </c>
      <c r="H604" s="640" t="s">
        <v>2396</v>
      </c>
      <c r="I604" s="640" t="s">
        <v>3580</v>
      </c>
      <c r="J604" s="209" t="s">
        <v>3581</v>
      </c>
      <c r="K604" s="209"/>
      <c r="L604" s="209"/>
      <c r="M604" s="209">
        <v>1</v>
      </c>
      <c r="N604" s="209">
        <v>1</v>
      </c>
      <c r="O604" s="209" t="b">
        <v>0</v>
      </c>
      <c r="P604" s="209" t="b">
        <v>0</v>
      </c>
      <c r="Q604" s="209" t="b">
        <v>0</v>
      </c>
      <c r="R604" s="209" t="s">
        <v>3191</v>
      </c>
      <c r="S604" s="209" t="b">
        <v>1</v>
      </c>
      <c r="T604" s="584" t="s">
        <v>2294</v>
      </c>
      <c r="U604" s="579">
        <f>VLOOKUP(B604,示例!$P:$Q,2,0)</f>
        <v>1004</v>
      </c>
    </row>
    <row r="605" spans="1:21" x14ac:dyDescent="0.25">
      <c r="A605" s="561" t="s">
        <v>403</v>
      </c>
      <c r="B605" s="561" t="s">
        <v>2400</v>
      </c>
      <c r="C605" s="587"/>
      <c r="D605" s="587" t="s">
        <v>2401</v>
      </c>
      <c r="E605" s="587">
        <v>1020509</v>
      </c>
      <c r="F605" s="209">
        <v>10205090</v>
      </c>
      <c r="G605" s="209">
        <v>6</v>
      </c>
      <c r="H605" s="640" t="s">
        <v>2354</v>
      </c>
      <c r="I605" s="640" t="s">
        <v>3582</v>
      </c>
      <c r="J605" s="209" t="s">
        <v>3583</v>
      </c>
      <c r="K605" s="209"/>
      <c r="L605" s="209"/>
      <c r="M605" s="209">
        <v>6</v>
      </c>
      <c r="N605" s="209">
        <v>1</v>
      </c>
      <c r="O605" s="209" t="b">
        <v>0</v>
      </c>
      <c r="P605" s="209" t="b">
        <v>0</v>
      </c>
      <c r="Q605" s="209" t="b">
        <v>0</v>
      </c>
      <c r="R605" s="209" t="s">
        <v>3584</v>
      </c>
      <c r="S605" s="209" t="b">
        <v>1</v>
      </c>
      <c r="T605" s="584" t="s">
        <v>2294</v>
      </c>
      <c r="U605" s="579" t="str">
        <f>VLOOKUP(B605,示例!$P:$Q,2,0)</f>
        <v>GongJiTiSheng</v>
      </c>
    </row>
    <row r="606" spans="1:21" x14ac:dyDescent="0.25">
      <c r="A606" s="561" t="s">
        <v>403</v>
      </c>
      <c r="B606" s="561" t="s">
        <v>2452</v>
      </c>
      <c r="C606" s="587"/>
      <c r="D606" s="587" t="s">
        <v>2289</v>
      </c>
      <c r="E606" s="587">
        <v>1020510</v>
      </c>
      <c r="F606" s="209">
        <v>10205100</v>
      </c>
      <c r="G606" s="209">
        <v>1</v>
      </c>
      <c r="H606" s="640" t="s">
        <v>2453</v>
      </c>
      <c r="I606" s="640" t="s">
        <v>3585</v>
      </c>
      <c r="J606" s="209" t="s">
        <v>3586</v>
      </c>
      <c r="K606" s="209"/>
      <c r="L606" s="209"/>
      <c r="M606" s="209">
        <v>10</v>
      </c>
      <c r="N606" s="209">
        <v>1</v>
      </c>
      <c r="O606" s="209" t="b">
        <v>0</v>
      </c>
      <c r="P606" s="209" t="b">
        <v>0</v>
      </c>
      <c r="Q606" s="209" t="b">
        <v>0</v>
      </c>
      <c r="R606" s="209" t="s">
        <v>2863</v>
      </c>
      <c r="S606" s="209" t="b">
        <v>1</v>
      </c>
      <c r="T606" s="584" t="s">
        <v>2294</v>
      </c>
      <c r="U606" s="579">
        <f>VLOOKUP(B606,示例!$P:$Q,2,0)</f>
        <v>1007</v>
      </c>
    </row>
    <row r="607" spans="1:21" x14ac:dyDescent="0.25">
      <c r="A607" s="573" t="s">
        <v>403</v>
      </c>
      <c r="B607" s="573" t="s">
        <v>1571</v>
      </c>
      <c r="C607" s="65" t="s">
        <v>2377</v>
      </c>
      <c r="D607" s="65" t="s">
        <v>2289</v>
      </c>
      <c r="E607" s="573">
        <v>1020511</v>
      </c>
      <c r="F607" s="225">
        <v>10205110</v>
      </c>
      <c r="G607" s="600">
        <v>1</v>
      </c>
      <c r="H607" s="600" t="s">
        <v>2345</v>
      </c>
      <c r="I607" s="225" t="s">
        <v>3587</v>
      </c>
      <c r="J607" s="600" t="s">
        <v>3502</v>
      </c>
      <c r="K607" s="600"/>
      <c r="L607" s="600"/>
      <c r="M607" s="600">
        <v>-1</v>
      </c>
      <c r="N607" s="600">
        <v>1</v>
      </c>
      <c r="O607" s="600" t="b">
        <v>0</v>
      </c>
      <c r="P607" s="600" t="b">
        <v>0</v>
      </c>
      <c r="Q607" s="600" t="b">
        <v>0</v>
      </c>
      <c r="R607" s="600" t="str">
        <f>IF(J607="进入战斗后,武力属性增加3点","武力,3","")&amp;IF(J607="进入战斗后,内息属性增加3点","内息,3","")&amp;IF(J607="进入战斗后,身法属性增加3点","身法,3","")&amp;IF(J607="进入战斗后,筋骨属性增加3点","筋骨,3","")</f>
        <v/>
      </c>
      <c r="S607" s="600" t="b">
        <v>1</v>
      </c>
      <c r="T607" s="584" t="s">
        <v>2294</v>
      </c>
      <c r="U607" s="579" t="str">
        <f>VLOOKUP(B607,示例!$P:$Q,2,0)</f>
        <v>WuJi</v>
      </c>
    </row>
    <row r="608" spans="1:21" x14ac:dyDescent="0.25">
      <c r="A608" s="561" t="s">
        <v>403</v>
      </c>
      <c r="B608" s="561" t="s">
        <v>2400</v>
      </c>
      <c r="C608" s="587"/>
      <c r="D608" s="587">
        <v>0</v>
      </c>
      <c r="E608" s="587">
        <v>1020512</v>
      </c>
      <c r="F608" s="209">
        <v>10205120</v>
      </c>
      <c r="G608" s="209">
        <v>1</v>
      </c>
      <c r="H608" s="640" t="s">
        <v>2354</v>
      </c>
      <c r="I608" s="640" t="s">
        <v>3588</v>
      </c>
      <c r="J608" s="209" t="s">
        <v>3589</v>
      </c>
      <c r="K608" s="209"/>
      <c r="L608" s="209"/>
      <c r="M608" s="209">
        <v>5</v>
      </c>
      <c r="N608" s="209">
        <v>1</v>
      </c>
      <c r="O608" s="209" t="b">
        <v>0</v>
      </c>
      <c r="P608" s="209" t="b">
        <v>0</v>
      </c>
      <c r="Q608" s="209" t="b">
        <v>0</v>
      </c>
      <c r="R608" s="643" t="s">
        <v>3439</v>
      </c>
      <c r="S608" s="209" t="b">
        <v>1</v>
      </c>
      <c r="T608" s="584" t="s">
        <v>2294</v>
      </c>
      <c r="U608" s="579" t="str">
        <f>VLOOKUP(B608,示例!$P:$Q,2,0)</f>
        <v>GongJiTiSheng</v>
      </c>
    </row>
    <row r="609" spans="1:21" x14ac:dyDescent="0.25">
      <c r="A609" s="561" t="s">
        <v>403</v>
      </c>
      <c r="B609" s="561" t="s">
        <v>1649</v>
      </c>
      <c r="C609" s="587"/>
      <c r="D609" s="587">
        <v>0</v>
      </c>
      <c r="E609" s="587">
        <v>1020513</v>
      </c>
      <c r="F609" s="209">
        <v>10205130</v>
      </c>
      <c r="G609" s="209">
        <v>4</v>
      </c>
      <c r="H609" s="640" t="s">
        <v>2556</v>
      </c>
      <c r="I609" s="640" t="s">
        <v>3590</v>
      </c>
      <c r="J609" s="209" t="s">
        <v>3591</v>
      </c>
      <c r="K609" s="209"/>
      <c r="L609" s="209"/>
      <c r="M609" s="209">
        <v>5</v>
      </c>
      <c r="N609" s="209">
        <v>1</v>
      </c>
      <c r="O609" s="209" t="b">
        <v>0</v>
      </c>
      <c r="P609" s="209" t="b">
        <v>0</v>
      </c>
      <c r="Q609" s="209" t="b">
        <v>0</v>
      </c>
      <c r="R609" s="643">
        <v>1</v>
      </c>
      <c r="S609" s="209" t="b">
        <v>1</v>
      </c>
      <c r="T609" s="584" t="s">
        <v>2294</v>
      </c>
      <c r="U609" s="579" t="str">
        <f>VLOOKUP(B609,示例!$P:$Q,2,0)</f>
        <v>BaTi</v>
      </c>
    </row>
    <row r="610" spans="1:21" x14ac:dyDescent="0.25">
      <c r="A610" s="561" t="s">
        <v>412</v>
      </c>
      <c r="B610" s="561" t="s">
        <v>2361</v>
      </c>
      <c r="C610" s="587"/>
      <c r="D610" s="587" t="s">
        <v>2289</v>
      </c>
      <c r="E610" s="587">
        <v>1020602</v>
      </c>
      <c r="F610" s="32">
        <v>10206020</v>
      </c>
      <c r="G610" s="32">
        <v>1</v>
      </c>
      <c r="H610" s="32" t="s">
        <v>2411</v>
      </c>
      <c r="I610" s="32" t="s">
        <v>3592</v>
      </c>
      <c r="J610" s="32" t="s">
        <v>3593</v>
      </c>
      <c r="K610" s="32"/>
      <c r="L610" s="32"/>
      <c r="M610" s="32">
        <v>3</v>
      </c>
      <c r="N610" s="32">
        <v>1</v>
      </c>
      <c r="O610" s="32" t="b">
        <v>0</v>
      </c>
      <c r="P610" s="32" t="b">
        <v>0</v>
      </c>
      <c r="Q610" s="32" t="b">
        <v>0</v>
      </c>
      <c r="R610" s="32" t="s">
        <v>3594</v>
      </c>
      <c r="S610" s="32" t="b">
        <v>1</v>
      </c>
      <c r="T610" s="584" t="s">
        <v>2294</v>
      </c>
      <c r="U610" s="579">
        <f>VLOOKUP(B610,示例!$P:$Q,2,0)</f>
        <v>1063</v>
      </c>
    </row>
    <row r="611" spans="1:21" x14ac:dyDescent="0.25">
      <c r="A611" s="561" t="s">
        <v>412</v>
      </c>
      <c r="B611" s="561" t="s">
        <v>2361</v>
      </c>
      <c r="C611" s="587"/>
      <c r="D611" s="587" t="s">
        <v>2401</v>
      </c>
      <c r="E611" s="587">
        <v>1020604</v>
      </c>
      <c r="F611" s="32">
        <v>10206040</v>
      </c>
      <c r="G611" s="32">
        <v>1</v>
      </c>
      <c r="H611" s="32" t="s">
        <v>2411</v>
      </c>
      <c r="I611" s="32" t="s">
        <v>3595</v>
      </c>
      <c r="J611" s="32" t="s">
        <v>3596</v>
      </c>
      <c r="K611" s="32"/>
      <c r="L611" s="32"/>
      <c r="M611" s="32">
        <v>5</v>
      </c>
      <c r="N611" s="32">
        <v>1</v>
      </c>
      <c r="O611" s="32" t="b">
        <v>0</v>
      </c>
      <c r="P611" s="32" t="b">
        <v>0</v>
      </c>
      <c r="Q611" s="32" t="b">
        <v>0</v>
      </c>
      <c r="R611" s="32" t="s">
        <v>3597</v>
      </c>
      <c r="S611" s="32" t="b">
        <v>1</v>
      </c>
      <c r="T611" s="584" t="s">
        <v>2294</v>
      </c>
      <c r="U611" s="579">
        <f>VLOOKUP(B611,示例!$P:$Q,2,0)</f>
        <v>1063</v>
      </c>
    </row>
    <row r="612" spans="1:21" x14ac:dyDescent="0.25">
      <c r="A612" s="561" t="s">
        <v>412</v>
      </c>
      <c r="B612" s="561" t="s">
        <v>3270</v>
      </c>
      <c r="C612" s="587"/>
      <c r="D612" s="587" t="s">
        <v>2401</v>
      </c>
      <c r="E612" s="587">
        <v>1020606</v>
      </c>
      <c r="F612" s="32">
        <v>10206060</v>
      </c>
      <c r="G612" s="32">
        <v>1</v>
      </c>
      <c r="H612" s="32" t="s">
        <v>3271</v>
      </c>
      <c r="I612" s="32" t="s">
        <v>3598</v>
      </c>
      <c r="J612" s="32" t="s">
        <v>3599</v>
      </c>
      <c r="K612" s="32"/>
      <c r="L612" s="32"/>
      <c r="M612" s="32">
        <v>3</v>
      </c>
      <c r="N612" s="32">
        <v>1</v>
      </c>
      <c r="O612" s="32" t="b">
        <v>0</v>
      </c>
      <c r="P612" s="32" t="b">
        <v>0</v>
      </c>
      <c r="Q612" s="32" t="b">
        <v>0</v>
      </c>
      <c r="R612" s="629" t="s">
        <v>3274</v>
      </c>
      <c r="S612" s="32" t="b">
        <v>1</v>
      </c>
      <c r="T612" s="584" t="s">
        <v>2294</v>
      </c>
      <c r="U612" s="579" t="str">
        <f>VLOOKUP(B612,示例!$P:$Q,2,0)</f>
        <v>JianSu</v>
      </c>
    </row>
    <row r="613" spans="1:21" x14ac:dyDescent="0.25">
      <c r="A613" s="561" t="s">
        <v>412</v>
      </c>
      <c r="B613" s="561" t="s">
        <v>2361</v>
      </c>
      <c r="C613" s="587"/>
      <c r="D613" s="587" t="s">
        <v>2289</v>
      </c>
      <c r="E613" s="587">
        <v>1020607</v>
      </c>
      <c r="F613" s="32">
        <v>10206070</v>
      </c>
      <c r="G613" s="32">
        <v>1</v>
      </c>
      <c r="H613" s="32" t="s">
        <v>2411</v>
      </c>
      <c r="I613" s="32" t="s">
        <v>3600</v>
      </c>
      <c r="J613" s="32" t="s">
        <v>3601</v>
      </c>
      <c r="K613" s="32"/>
      <c r="L613" s="32"/>
      <c r="M613" s="32">
        <v>3</v>
      </c>
      <c r="N613" s="32">
        <v>1</v>
      </c>
      <c r="O613" s="32" t="b">
        <v>0</v>
      </c>
      <c r="P613" s="32" t="b">
        <v>0</v>
      </c>
      <c r="Q613" s="32" t="b">
        <v>0</v>
      </c>
      <c r="R613" s="32" t="s">
        <v>3602</v>
      </c>
      <c r="S613" s="32" t="b">
        <v>1</v>
      </c>
      <c r="T613" s="584" t="s">
        <v>2294</v>
      </c>
      <c r="U613" s="579">
        <f>VLOOKUP(B613,示例!$P:$Q,2,0)</f>
        <v>1063</v>
      </c>
    </row>
    <row r="614" spans="1:21" x14ac:dyDescent="0.25">
      <c r="A614" s="561" t="s">
        <v>412</v>
      </c>
      <c r="B614" s="561" t="s">
        <v>2533</v>
      </c>
      <c r="C614" s="587"/>
      <c r="D614" s="587" t="s">
        <v>2401</v>
      </c>
      <c r="E614" s="587">
        <v>1020608</v>
      </c>
      <c r="F614" s="32">
        <v>10206080</v>
      </c>
      <c r="G614" s="32">
        <v>1</v>
      </c>
      <c r="H614" s="32" t="s">
        <v>2534</v>
      </c>
      <c r="I614" s="32" t="s">
        <v>3603</v>
      </c>
      <c r="J614" s="629" t="s">
        <v>3604</v>
      </c>
      <c r="K614" s="32"/>
      <c r="L614" s="32"/>
      <c r="M614" s="32">
        <v>7</v>
      </c>
      <c r="N614" s="32">
        <v>1</v>
      </c>
      <c r="O614" s="32" t="b">
        <v>0</v>
      </c>
      <c r="P614" s="32" t="b">
        <v>0</v>
      </c>
      <c r="Q614" s="32" t="b">
        <v>1</v>
      </c>
      <c r="R614" s="32" t="s">
        <v>3605</v>
      </c>
      <c r="S614" s="32" t="b">
        <v>1</v>
      </c>
      <c r="T614" s="584" t="s">
        <v>2294</v>
      </c>
      <c r="U614" s="579">
        <f>VLOOKUP(B614,示例!$P:$Q,2,0)</f>
        <v>1066</v>
      </c>
    </row>
    <row r="615" spans="1:21" x14ac:dyDescent="0.25">
      <c r="A615" s="561" t="s">
        <v>412</v>
      </c>
      <c r="B615" s="561" t="s">
        <v>2361</v>
      </c>
      <c r="C615" s="587"/>
      <c r="D615" s="587" t="s">
        <v>2289</v>
      </c>
      <c r="E615" s="587">
        <v>1020609</v>
      </c>
      <c r="F615" s="32">
        <v>10206090</v>
      </c>
      <c r="G615" s="32">
        <v>1</v>
      </c>
      <c r="H615" s="32" t="s">
        <v>2411</v>
      </c>
      <c r="I615" s="32" t="s">
        <v>3606</v>
      </c>
      <c r="J615" s="32" t="s">
        <v>3601</v>
      </c>
      <c r="K615" s="32"/>
      <c r="L615" s="32"/>
      <c r="M615" s="32">
        <v>3</v>
      </c>
      <c r="N615" s="32">
        <v>1</v>
      </c>
      <c r="O615" s="32" t="b">
        <v>0</v>
      </c>
      <c r="P615" s="32" t="b">
        <v>0</v>
      </c>
      <c r="Q615" s="32" t="b">
        <v>0</v>
      </c>
      <c r="R615" s="32" t="s">
        <v>3602</v>
      </c>
      <c r="S615" s="32" t="b">
        <v>1</v>
      </c>
      <c r="T615" s="584" t="s">
        <v>2294</v>
      </c>
      <c r="U615" s="579">
        <f>VLOOKUP(B615,示例!$P:$Q,2,0)</f>
        <v>1063</v>
      </c>
    </row>
    <row r="616" spans="1:21" x14ac:dyDescent="0.25">
      <c r="A616" s="561" t="s">
        <v>412</v>
      </c>
      <c r="B616" s="561" t="s">
        <v>1411</v>
      </c>
      <c r="C616" s="587"/>
      <c r="D616" s="587" t="s">
        <v>2401</v>
      </c>
      <c r="E616" s="587">
        <v>1020610</v>
      </c>
      <c r="F616" s="32">
        <v>10206100</v>
      </c>
      <c r="G616" s="32">
        <v>1</v>
      </c>
      <c r="H616" s="32" t="s">
        <v>2396</v>
      </c>
      <c r="I616" s="32" t="s">
        <v>3607</v>
      </c>
      <c r="J616" s="32" t="s">
        <v>3608</v>
      </c>
      <c r="K616" s="32"/>
      <c r="L616" s="32"/>
      <c r="M616" s="32">
        <v>5</v>
      </c>
      <c r="N616" s="32">
        <v>1</v>
      </c>
      <c r="O616" s="32" t="b">
        <v>0</v>
      </c>
      <c r="P616" s="32" t="b">
        <v>0</v>
      </c>
      <c r="Q616" s="32" t="b">
        <v>0</v>
      </c>
      <c r="R616" s="32" t="s">
        <v>3523</v>
      </c>
      <c r="S616" s="32" t="b">
        <v>1</v>
      </c>
      <c r="T616" s="584" t="s">
        <v>2294</v>
      </c>
      <c r="U616" s="579">
        <f>VLOOKUP(B616,示例!$P:$Q,2,0)</f>
        <v>1004</v>
      </c>
    </row>
    <row r="617" spans="1:21" x14ac:dyDescent="0.25">
      <c r="A617" s="573" t="s">
        <v>412</v>
      </c>
      <c r="B617" s="573" t="s">
        <v>1571</v>
      </c>
      <c r="C617" s="65" t="s">
        <v>2377</v>
      </c>
      <c r="D617" s="65" t="s">
        <v>2289</v>
      </c>
      <c r="E617" s="573">
        <v>1020611</v>
      </c>
      <c r="F617" s="65">
        <v>10206110</v>
      </c>
      <c r="G617" s="573">
        <v>1</v>
      </c>
      <c r="H617" s="573" t="s">
        <v>2345</v>
      </c>
      <c r="I617" s="65" t="s">
        <v>3609</v>
      </c>
      <c r="J617" s="573" t="s">
        <v>3534</v>
      </c>
      <c r="K617" s="573"/>
      <c r="L617" s="573"/>
      <c r="M617" s="573">
        <v>-1</v>
      </c>
      <c r="N617" s="573">
        <v>1</v>
      </c>
      <c r="O617" s="573" t="b">
        <v>0</v>
      </c>
      <c r="P617" s="573" t="b">
        <v>0</v>
      </c>
      <c r="Q617" s="573" t="b">
        <v>0</v>
      </c>
      <c r="R617" s="573" t="str">
        <f>IF(J617="进入战斗后,武力属性增加3点","武力,3","")&amp;IF(J617="进入战斗后,内息属性增加3点","内息,3","")&amp;IF(J617="进入战斗后,身法属性增加3点","身法,3","")&amp;IF(J617="进入战斗后,筋骨属性增加3点","筋骨,3","")</f>
        <v/>
      </c>
      <c r="S617" s="573" t="b">
        <v>1</v>
      </c>
      <c r="T617" s="584" t="s">
        <v>2294</v>
      </c>
      <c r="U617" s="579" t="str">
        <f>VLOOKUP(B617,示例!$P:$Q,2,0)</f>
        <v>WuJi</v>
      </c>
    </row>
    <row r="618" spans="1:21" x14ac:dyDescent="0.25">
      <c r="A618" s="561" t="s">
        <v>412</v>
      </c>
      <c r="B618" s="561" t="s">
        <v>1411</v>
      </c>
      <c r="C618" s="587"/>
      <c r="D618" s="587">
        <v>0</v>
      </c>
      <c r="E618" s="587">
        <v>1020612</v>
      </c>
      <c r="F618" s="32">
        <v>10206120</v>
      </c>
      <c r="G618" s="32">
        <v>1</v>
      </c>
      <c r="H618" s="32" t="s">
        <v>2396</v>
      </c>
      <c r="I618" s="32" t="s">
        <v>3610</v>
      </c>
      <c r="J618" s="32" t="s">
        <v>3611</v>
      </c>
      <c r="K618" s="32"/>
      <c r="L618" s="32"/>
      <c r="M618" s="32">
        <v>5</v>
      </c>
      <c r="N618" s="32">
        <v>1</v>
      </c>
      <c r="O618" s="32" t="b">
        <v>0</v>
      </c>
      <c r="P618" s="32" t="b">
        <v>0</v>
      </c>
      <c r="Q618" s="32" t="b">
        <v>0</v>
      </c>
      <c r="R618" s="629" t="s">
        <v>2549</v>
      </c>
      <c r="S618" s="32" t="b">
        <v>1</v>
      </c>
      <c r="T618" s="584" t="s">
        <v>2294</v>
      </c>
      <c r="U618" s="579">
        <f>VLOOKUP(B618,示例!$P:$Q,2,0)</f>
        <v>1004</v>
      </c>
    </row>
    <row r="619" spans="1:21" x14ac:dyDescent="0.25">
      <c r="A619" s="561" t="s">
        <v>412</v>
      </c>
      <c r="B619" s="561" t="s">
        <v>1411</v>
      </c>
      <c r="C619" s="587"/>
      <c r="D619" s="587">
        <v>0</v>
      </c>
      <c r="E619" s="587">
        <v>1020613</v>
      </c>
      <c r="F619" s="32">
        <v>10206130</v>
      </c>
      <c r="G619" s="32">
        <v>1</v>
      </c>
      <c r="H619" s="32" t="s">
        <v>2396</v>
      </c>
      <c r="I619" s="32" t="s">
        <v>3612</v>
      </c>
      <c r="J619" s="629" t="s">
        <v>3613</v>
      </c>
      <c r="K619" s="32"/>
      <c r="L619" s="32"/>
      <c r="M619" s="32">
        <v>10</v>
      </c>
      <c r="N619" s="32">
        <v>1</v>
      </c>
      <c r="O619" s="32" t="b">
        <v>0</v>
      </c>
      <c r="P619" s="32" t="b">
        <v>0</v>
      </c>
      <c r="Q619" s="32" t="b">
        <v>0</v>
      </c>
      <c r="R619" s="629" t="s">
        <v>3614</v>
      </c>
      <c r="S619" s="32" t="b">
        <v>1</v>
      </c>
      <c r="T619" s="584" t="s">
        <v>2294</v>
      </c>
      <c r="U619" s="579">
        <f>VLOOKUP(B619,示例!$P:$Q,2,0)</f>
        <v>1004</v>
      </c>
    </row>
    <row r="620" spans="1:21" x14ac:dyDescent="0.25">
      <c r="A620" s="561" t="s">
        <v>403</v>
      </c>
      <c r="B620" s="576" t="s">
        <v>1231</v>
      </c>
      <c r="C620" s="587"/>
      <c r="D620" s="587">
        <v>0</v>
      </c>
      <c r="E620" s="587">
        <v>1020702</v>
      </c>
      <c r="F620" s="209">
        <v>10207020</v>
      </c>
      <c r="G620" s="209">
        <v>1</v>
      </c>
      <c r="H620" s="640" t="s">
        <v>2560</v>
      </c>
      <c r="I620" s="640" t="s">
        <v>3615</v>
      </c>
      <c r="J620" s="643" t="s">
        <v>3616</v>
      </c>
      <c r="K620" s="209"/>
      <c r="L620" s="209"/>
      <c r="M620" s="209">
        <v>-1</v>
      </c>
      <c r="N620" s="209">
        <v>1</v>
      </c>
      <c r="O620" s="209" t="b">
        <v>0</v>
      </c>
      <c r="P620" s="209" t="b">
        <v>0</v>
      </c>
      <c r="Q620" s="209" t="b">
        <v>0</v>
      </c>
      <c r="R620" s="631" t="s">
        <v>3617</v>
      </c>
      <c r="S620" s="209" t="b">
        <v>1</v>
      </c>
      <c r="T620" s="584" t="s">
        <v>2294</v>
      </c>
      <c r="U620" s="579">
        <f>VLOOKUP(B620,示例!$P:$Q,2,0)</f>
        <v>1033</v>
      </c>
    </row>
    <row r="621" spans="1:21" x14ac:dyDescent="0.25">
      <c r="A621" s="561" t="s">
        <v>403</v>
      </c>
      <c r="B621" s="576" t="s">
        <v>2385</v>
      </c>
      <c r="C621" s="587"/>
      <c r="D621" s="587">
        <v>0</v>
      </c>
      <c r="E621" s="587">
        <v>1020704</v>
      </c>
      <c r="F621" s="209">
        <v>10207040</v>
      </c>
      <c r="G621" s="209">
        <v>1</v>
      </c>
      <c r="H621" s="640" t="s">
        <v>2386</v>
      </c>
      <c r="I621" s="640" t="s">
        <v>3618</v>
      </c>
      <c r="J621" s="643" t="s">
        <v>3619</v>
      </c>
      <c r="K621" s="209"/>
      <c r="L621" s="209"/>
      <c r="M621" s="209">
        <v>5</v>
      </c>
      <c r="N621" s="209">
        <v>3</v>
      </c>
      <c r="O621" s="209" t="b">
        <v>1</v>
      </c>
      <c r="P621" s="209" t="b">
        <v>0</v>
      </c>
      <c r="Q621" s="209" t="b">
        <v>1</v>
      </c>
      <c r="R621" s="643" t="s">
        <v>3620</v>
      </c>
      <c r="S621" s="209" t="b">
        <v>1</v>
      </c>
      <c r="T621" s="584" t="s">
        <v>2294</v>
      </c>
      <c r="U621" s="579">
        <f>VLOOKUP(B621,示例!$P:$Q,2,0)</f>
        <v>1002</v>
      </c>
    </row>
    <row r="622" spans="1:21" x14ac:dyDescent="0.25">
      <c r="A622" s="561" t="s">
        <v>403</v>
      </c>
      <c r="B622" s="576" t="s">
        <v>2661</v>
      </c>
      <c r="C622" s="587"/>
      <c r="D622" s="587">
        <v>0</v>
      </c>
      <c r="E622" s="587">
        <v>1020706</v>
      </c>
      <c r="F622" s="209">
        <v>10207060</v>
      </c>
      <c r="G622" s="209">
        <v>1</v>
      </c>
      <c r="H622" s="640" t="s">
        <v>2662</v>
      </c>
      <c r="I622" s="640" t="s">
        <v>3621</v>
      </c>
      <c r="J622" s="209" t="s">
        <v>3622</v>
      </c>
      <c r="K622" s="209"/>
      <c r="L622" s="209"/>
      <c r="M622" s="209">
        <v>-1</v>
      </c>
      <c r="N622" s="209">
        <v>1</v>
      </c>
      <c r="O622" s="209" t="b">
        <v>0</v>
      </c>
      <c r="P622" s="209" t="b">
        <v>0</v>
      </c>
      <c r="Q622" s="209" t="b">
        <v>0</v>
      </c>
      <c r="R622" s="643" t="s">
        <v>3429</v>
      </c>
      <c r="S622" s="209" t="b">
        <v>1</v>
      </c>
      <c r="T622" s="584" t="s">
        <v>2294</v>
      </c>
      <c r="U622" s="579">
        <f>VLOOKUP(B622,示例!$P:$Q,2,0)</f>
        <v>1034</v>
      </c>
    </row>
    <row r="623" spans="1:21" x14ac:dyDescent="0.25">
      <c r="A623" s="561" t="s">
        <v>403</v>
      </c>
      <c r="B623" s="561" t="s">
        <v>1411</v>
      </c>
      <c r="C623" s="587"/>
      <c r="D623" s="587">
        <v>0</v>
      </c>
      <c r="E623" s="587">
        <v>1020707</v>
      </c>
      <c r="F623" s="209">
        <v>10207070</v>
      </c>
      <c r="G623" s="209">
        <v>1</v>
      </c>
      <c r="H623" s="640" t="s">
        <v>2396</v>
      </c>
      <c r="I623" s="640" t="s">
        <v>3623</v>
      </c>
      <c r="J623" s="643" t="s">
        <v>3624</v>
      </c>
      <c r="K623" s="209"/>
      <c r="L623" s="209"/>
      <c r="M623" s="209">
        <v>-1</v>
      </c>
      <c r="N623" s="209">
        <v>1</v>
      </c>
      <c r="O623" s="209" t="b">
        <v>0</v>
      </c>
      <c r="P623" s="209" t="b">
        <v>0</v>
      </c>
      <c r="Q623" s="209" t="b">
        <v>0</v>
      </c>
      <c r="R623" s="643" t="s">
        <v>3625</v>
      </c>
      <c r="S623" s="209" t="b">
        <v>1</v>
      </c>
      <c r="T623" s="584" t="s">
        <v>2294</v>
      </c>
      <c r="U623" s="579">
        <f>VLOOKUP(B623,示例!$P:$Q,2,0)</f>
        <v>1004</v>
      </c>
    </row>
    <row r="624" spans="1:21" x14ac:dyDescent="0.25">
      <c r="A624" s="561" t="s">
        <v>403</v>
      </c>
      <c r="B624" s="561" t="s">
        <v>2400</v>
      </c>
      <c r="C624" s="587"/>
      <c r="D624" s="587">
        <v>0</v>
      </c>
      <c r="E624" s="587">
        <v>1020708</v>
      </c>
      <c r="F624" s="209">
        <v>10207080</v>
      </c>
      <c r="G624" s="209">
        <v>1</v>
      </c>
      <c r="H624" s="640" t="s">
        <v>2354</v>
      </c>
      <c r="I624" s="640" t="s">
        <v>3626</v>
      </c>
      <c r="J624" s="643" t="s">
        <v>3627</v>
      </c>
      <c r="K624" s="209"/>
      <c r="L624" s="209"/>
      <c r="M624" s="209">
        <v>1.5</v>
      </c>
      <c r="N624" s="209">
        <v>1</v>
      </c>
      <c r="O624" s="209" t="b">
        <v>0</v>
      </c>
      <c r="P624" s="209" t="b">
        <v>0</v>
      </c>
      <c r="Q624" s="209" t="b">
        <v>0</v>
      </c>
      <c r="R624" s="643" t="s">
        <v>3439</v>
      </c>
      <c r="S624" s="209" t="b">
        <v>1</v>
      </c>
      <c r="T624" s="584" t="s">
        <v>2294</v>
      </c>
      <c r="U624" s="579" t="str">
        <f>VLOOKUP(B624,示例!$P:$Q,2,0)</f>
        <v>GongJiTiSheng</v>
      </c>
    </row>
    <row r="625" spans="1:21" x14ac:dyDescent="0.25">
      <c r="A625" s="561" t="s">
        <v>403</v>
      </c>
      <c r="B625" s="561" t="s">
        <v>2400</v>
      </c>
      <c r="C625" s="587"/>
      <c r="D625" s="587">
        <v>0</v>
      </c>
      <c r="E625" s="587">
        <v>1020709</v>
      </c>
      <c r="F625" s="209">
        <v>10207090</v>
      </c>
      <c r="G625" s="209">
        <v>1</v>
      </c>
      <c r="H625" s="640" t="s">
        <v>2354</v>
      </c>
      <c r="I625" s="640" t="s">
        <v>3628</v>
      </c>
      <c r="J625" s="209" t="s">
        <v>3629</v>
      </c>
      <c r="K625" s="209"/>
      <c r="L625" s="209"/>
      <c r="M625" s="209">
        <v>5</v>
      </c>
      <c r="N625" s="209">
        <v>1</v>
      </c>
      <c r="O625" s="209" t="b">
        <v>0</v>
      </c>
      <c r="P625" s="209" t="b">
        <v>0</v>
      </c>
      <c r="Q625" s="209" t="b">
        <v>0</v>
      </c>
      <c r="R625" s="643" t="s">
        <v>3439</v>
      </c>
      <c r="S625" s="209" t="b">
        <v>1</v>
      </c>
      <c r="T625" s="584" t="s">
        <v>2294</v>
      </c>
      <c r="U625" s="579" t="str">
        <f>VLOOKUP(B625,示例!$P:$Q,2,0)</f>
        <v>GongJiTiSheng</v>
      </c>
    </row>
    <row r="626" spans="1:21" x14ac:dyDescent="0.25">
      <c r="A626" s="561" t="s">
        <v>403</v>
      </c>
      <c r="B626" s="576" t="s">
        <v>1150</v>
      </c>
      <c r="C626" s="587"/>
      <c r="D626" s="587">
        <v>0</v>
      </c>
      <c r="E626" s="587">
        <v>1020710</v>
      </c>
      <c r="F626" s="209">
        <v>10207100</v>
      </c>
      <c r="G626" s="209">
        <v>6</v>
      </c>
      <c r="H626" s="640" t="s">
        <v>2437</v>
      </c>
      <c r="I626" s="640" t="s">
        <v>3630</v>
      </c>
      <c r="J626" s="209" t="s">
        <v>3631</v>
      </c>
      <c r="K626" s="209"/>
      <c r="L626" s="209"/>
      <c r="M626" s="209">
        <v>-1</v>
      </c>
      <c r="N626" s="209">
        <v>1</v>
      </c>
      <c r="O626" s="209" t="b">
        <v>0</v>
      </c>
      <c r="P626" s="209" t="b">
        <v>0</v>
      </c>
      <c r="Q626" s="209" t="b">
        <v>0</v>
      </c>
      <c r="R626" s="643" t="s">
        <v>3632</v>
      </c>
      <c r="S626" s="209" t="b">
        <v>0</v>
      </c>
      <c r="T626" s="584" t="s">
        <v>2294</v>
      </c>
      <c r="U626" s="579">
        <f>VLOOKUP(B626,示例!$P:$Q,2,0)</f>
        <v>1009</v>
      </c>
    </row>
    <row r="627" spans="1:21" x14ac:dyDescent="0.25">
      <c r="A627" s="561" t="s">
        <v>403</v>
      </c>
      <c r="C627" s="587"/>
      <c r="D627" s="587">
        <v>0</v>
      </c>
      <c r="E627" s="587">
        <v>1020710</v>
      </c>
      <c r="F627" s="209">
        <v>10207101</v>
      </c>
      <c r="G627" s="209">
        <v>6</v>
      </c>
      <c r="H627" s="640"/>
      <c r="I627" s="640" t="s">
        <v>3630</v>
      </c>
      <c r="J627" s="643" t="s">
        <v>3633</v>
      </c>
      <c r="K627" s="209"/>
      <c r="L627" s="209"/>
      <c r="M627" s="209">
        <v>-1</v>
      </c>
      <c r="N627" s="209">
        <v>1</v>
      </c>
      <c r="O627" s="209" t="b">
        <v>0</v>
      </c>
      <c r="P627" s="209" t="b">
        <v>0</v>
      </c>
      <c r="Q627" s="209" t="b">
        <v>0</v>
      </c>
      <c r="R627" s="643" t="s">
        <v>3634</v>
      </c>
      <c r="S627" s="209" t="b">
        <v>1</v>
      </c>
      <c r="T627" s="584" t="s">
        <v>2294</v>
      </c>
      <c r="U627" s="579" t="e">
        <f>VLOOKUP(B627,示例!$P:$Q,2,0)</f>
        <v>#N/A</v>
      </c>
    </row>
    <row r="628" spans="1:21" x14ac:dyDescent="0.25">
      <c r="A628" s="561" t="s">
        <v>403</v>
      </c>
      <c r="C628" s="587"/>
      <c r="D628" s="587">
        <v>0</v>
      </c>
      <c r="E628" s="587">
        <v>1020710</v>
      </c>
      <c r="F628" s="209">
        <v>10207102</v>
      </c>
      <c r="G628" s="209">
        <v>6</v>
      </c>
      <c r="H628" s="640"/>
      <c r="I628" s="640" t="s">
        <v>3630</v>
      </c>
      <c r="J628" s="643" t="s">
        <v>3635</v>
      </c>
      <c r="K628" s="209"/>
      <c r="L628" s="209"/>
      <c r="M628" s="209">
        <v>-1</v>
      </c>
      <c r="N628" s="209">
        <v>1</v>
      </c>
      <c r="O628" s="209" t="b">
        <v>0</v>
      </c>
      <c r="P628" s="209" t="b">
        <v>0</v>
      </c>
      <c r="Q628" s="209" t="b">
        <v>0</v>
      </c>
      <c r="R628" s="643" t="s">
        <v>3636</v>
      </c>
      <c r="S628" s="209" t="b">
        <v>1</v>
      </c>
      <c r="T628" s="584" t="s">
        <v>2294</v>
      </c>
      <c r="U628" s="579" t="e">
        <f>VLOOKUP(B628,示例!$P:$Q,2,0)</f>
        <v>#N/A</v>
      </c>
    </row>
    <row r="629" spans="1:21" x14ac:dyDescent="0.25">
      <c r="A629" s="573" t="s">
        <v>1059</v>
      </c>
      <c r="B629" s="573" t="s">
        <v>1571</v>
      </c>
      <c r="C629" s="65" t="s">
        <v>2377</v>
      </c>
      <c r="D629" s="65">
        <v>0</v>
      </c>
      <c r="E629" s="573">
        <v>1020711</v>
      </c>
      <c r="F629" s="209">
        <v>10207110</v>
      </c>
      <c r="G629" s="600">
        <v>1</v>
      </c>
      <c r="H629" s="600" t="s">
        <v>2345</v>
      </c>
      <c r="I629" s="640" t="s">
        <v>3637</v>
      </c>
      <c r="J629" s="209" t="s">
        <v>3502</v>
      </c>
      <c r="K629" s="600"/>
      <c r="L629" s="600"/>
      <c r="M629" s="600">
        <v>-1</v>
      </c>
      <c r="N629" s="600">
        <v>1</v>
      </c>
      <c r="O629" s="600" t="b">
        <v>0</v>
      </c>
      <c r="P629" s="600" t="b">
        <v>0</v>
      </c>
      <c r="Q629" s="600" t="b">
        <v>0</v>
      </c>
      <c r="R629" s="600" t="s">
        <v>2322</v>
      </c>
      <c r="S629" s="600" t="b">
        <v>1</v>
      </c>
      <c r="T629" s="584" t="s">
        <v>2294</v>
      </c>
      <c r="U629" s="579" t="str">
        <f>VLOOKUP(B629,示例!$P:$Q,2,0)</f>
        <v>WuJi</v>
      </c>
    </row>
    <row r="630" spans="1:21" x14ac:dyDescent="0.25">
      <c r="A630" s="573" t="s">
        <v>1059</v>
      </c>
      <c r="B630" s="576" t="s">
        <v>1171</v>
      </c>
      <c r="C630" s="587"/>
      <c r="D630" s="587">
        <v>0</v>
      </c>
      <c r="E630" s="587">
        <v>1020712</v>
      </c>
      <c r="F630" s="209">
        <v>10207120</v>
      </c>
      <c r="G630" s="209">
        <v>1</v>
      </c>
      <c r="H630" s="640" t="s">
        <v>2392</v>
      </c>
      <c r="I630" s="640" t="s">
        <v>3638</v>
      </c>
      <c r="J630" s="640" t="s">
        <v>3639</v>
      </c>
      <c r="K630" s="209"/>
      <c r="L630" s="209"/>
      <c r="M630" s="209">
        <v>-1</v>
      </c>
      <c r="N630" s="209">
        <v>1</v>
      </c>
      <c r="O630" s="209" t="b">
        <v>0</v>
      </c>
      <c r="P630" s="209" t="b">
        <v>0</v>
      </c>
      <c r="Q630" s="209" t="b">
        <v>0</v>
      </c>
      <c r="R630" s="643" t="s">
        <v>3640</v>
      </c>
      <c r="S630" s="209" t="b">
        <v>1</v>
      </c>
      <c r="T630" s="584" t="s">
        <v>2294</v>
      </c>
      <c r="U630" s="579">
        <f>VLOOKUP(B630,示例!$P:$Q,2,0)</f>
        <v>1003</v>
      </c>
    </row>
    <row r="631" spans="1:21" x14ac:dyDescent="0.25">
      <c r="A631" s="573" t="s">
        <v>1059</v>
      </c>
      <c r="B631" s="561" t="s">
        <v>2361</v>
      </c>
      <c r="C631" s="587"/>
      <c r="D631" s="587">
        <v>0</v>
      </c>
      <c r="E631" s="587">
        <v>1020713</v>
      </c>
      <c r="F631" s="209">
        <v>10207130</v>
      </c>
      <c r="G631" s="209">
        <v>4</v>
      </c>
      <c r="H631" s="640" t="s">
        <v>2411</v>
      </c>
      <c r="I631" s="640" t="s">
        <v>3641</v>
      </c>
      <c r="J631" s="209" t="s">
        <v>3642</v>
      </c>
      <c r="K631" s="209"/>
      <c r="L631" s="209"/>
      <c r="M631" s="209">
        <v>-1</v>
      </c>
      <c r="N631" s="209">
        <v>1</v>
      </c>
      <c r="O631" s="209" t="b">
        <v>0</v>
      </c>
      <c r="P631" s="209" t="b">
        <v>0</v>
      </c>
      <c r="Q631" s="209" t="b">
        <v>0</v>
      </c>
      <c r="R631" s="643" t="s">
        <v>2414</v>
      </c>
      <c r="S631" s="209" t="b">
        <v>1</v>
      </c>
      <c r="T631" s="584" t="s">
        <v>2294</v>
      </c>
      <c r="U631" s="579">
        <f>VLOOKUP(B631,示例!$P:$Q,2,0)</f>
        <v>1063</v>
      </c>
    </row>
    <row r="632" spans="1:21" x14ac:dyDescent="0.25">
      <c r="A632" s="460" t="s">
        <v>421</v>
      </c>
      <c r="B632" s="561" t="s">
        <v>2295</v>
      </c>
      <c r="C632" s="587"/>
      <c r="D632" s="587" t="s">
        <v>2289</v>
      </c>
      <c r="E632" s="587">
        <v>1030102</v>
      </c>
      <c r="F632" s="35">
        <v>10301020</v>
      </c>
      <c r="G632" s="35">
        <v>1</v>
      </c>
      <c r="H632" s="35" t="s">
        <v>3440</v>
      </c>
      <c r="I632" s="35" t="s">
        <v>3643</v>
      </c>
      <c r="J632" s="35" t="s">
        <v>3644</v>
      </c>
      <c r="K632" s="35"/>
      <c r="L632" s="35"/>
      <c r="M632" s="35">
        <v>1.5</v>
      </c>
      <c r="N632" s="35">
        <v>1</v>
      </c>
      <c r="O632" s="35" t="b">
        <v>0</v>
      </c>
      <c r="P632" s="35" t="b">
        <v>0</v>
      </c>
      <c r="Q632" s="35" t="b">
        <v>0</v>
      </c>
      <c r="R632" s="35" t="s">
        <v>3645</v>
      </c>
      <c r="S632" s="35" t="b">
        <v>1</v>
      </c>
      <c r="T632" s="584" t="s">
        <v>2294</v>
      </c>
      <c r="U632" s="579">
        <f>VLOOKUP(B632,示例!$P:$Q,2,0)</f>
        <v>1080</v>
      </c>
    </row>
    <row r="633" spans="1:21" x14ac:dyDescent="0.25">
      <c r="A633" s="460" t="s">
        <v>421</v>
      </c>
      <c r="B633" s="561" t="s">
        <v>2295</v>
      </c>
      <c r="C633" s="587"/>
      <c r="D633" s="587" t="s">
        <v>2401</v>
      </c>
      <c r="E633" s="587">
        <v>1030104</v>
      </c>
      <c r="F633" s="35">
        <v>10301040</v>
      </c>
      <c r="G633" s="35">
        <v>1</v>
      </c>
      <c r="H633" s="35" t="s">
        <v>3440</v>
      </c>
      <c r="I633" s="35" t="s">
        <v>3646</v>
      </c>
      <c r="J633" s="35" t="s">
        <v>3647</v>
      </c>
      <c r="K633" s="35"/>
      <c r="L633" s="35"/>
      <c r="M633" s="35">
        <v>1</v>
      </c>
      <c r="N633" s="35">
        <v>1</v>
      </c>
      <c r="O633" s="35" t="b">
        <v>0</v>
      </c>
      <c r="P633" s="35" t="b">
        <v>0</v>
      </c>
      <c r="Q633" s="35" t="b">
        <v>0</v>
      </c>
      <c r="R633" s="35" t="s">
        <v>2300</v>
      </c>
      <c r="S633" s="35" t="b">
        <v>1</v>
      </c>
      <c r="T633" s="584" t="s">
        <v>2294</v>
      </c>
      <c r="U633" s="579">
        <f>VLOOKUP(B633,示例!$P:$Q,2,0)</f>
        <v>1080</v>
      </c>
    </row>
    <row r="634" spans="1:21" x14ac:dyDescent="0.25">
      <c r="A634" s="460" t="s">
        <v>421</v>
      </c>
      <c r="B634" s="561" t="s">
        <v>2295</v>
      </c>
      <c r="C634" s="587"/>
      <c r="D634" s="587" t="s">
        <v>2401</v>
      </c>
      <c r="E634" s="587">
        <v>1030106</v>
      </c>
      <c r="F634" s="35">
        <v>10301060</v>
      </c>
      <c r="G634" s="35">
        <v>1</v>
      </c>
      <c r="H634" s="35" t="s">
        <v>3440</v>
      </c>
      <c r="I634" s="35" t="s">
        <v>3648</v>
      </c>
      <c r="J634" s="35" t="s">
        <v>3644</v>
      </c>
      <c r="K634" s="35"/>
      <c r="L634" s="35"/>
      <c r="M634" s="35">
        <v>2</v>
      </c>
      <c r="N634" s="35">
        <v>1</v>
      </c>
      <c r="O634" s="35" t="b">
        <v>0</v>
      </c>
      <c r="P634" s="35" t="b">
        <v>0</v>
      </c>
      <c r="Q634" s="35" t="b">
        <v>0</v>
      </c>
      <c r="R634" s="35" t="s">
        <v>3649</v>
      </c>
      <c r="S634" s="35" t="b">
        <v>1</v>
      </c>
      <c r="T634" s="584" t="s">
        <v>2294</v>
      </c>
      <c r="U634" s="579">
        <f>VLOOKUP(B634,示例!$P:$Q,2,0)</f>
        <v>1080</v>
      </c>
    </row>
    <row r="635" spans="1:21" x14ac:dyDescent="0.25">
      <c r="A635" s="460" t="s">
        <v>421</v>
      </c>
      <c r="B635" s="561" t="s">
        <v>2495</v>
      </c>
      <c r="C635" s="587"/>
      <c r="D635" s="587" t="s">
        <v>2289</v>
      </c>
      <c r="E635" s="587">
        <v>1030107</v>
      </c>
      <c r="F635" s="35">
        <v>10301070</v>
      </c>
      <c r="G635" s="35">
        <v>1</v>
      </c>
      <c r="H635" s="35" t="s">
        <v>2497</v>
      </c>
      <c r="I635" s="126" t="s">
        <v>3650</v>
      </c>
      <c r="J635" s="35" t="s">
        <v>3651</v>
      </c>
      <c r="K635" s="35"/>
      <c r="L635" s="35"/>
      <c r="M635" s="35">
        <v>-1</v>
      </c>
      <c r="N635" s="35">
        <v>1</v>
      </c>
      <c r="O635" s="35" t="b">
        <v>0</v>
      </c>
      <c r="P635" s="35" t="b">
        <v>0</v>
      </c>
      <c r="Q635" s="35" t="b">
        <v>0</v>
      </c>
      <c r="R635" s="35"/>
      <c r="S635" s="35" t="b">
        <v>1</v>
      </c>
      <c r="T635" s="584" t="s">
        <v>2294</v>
      </c>
      <c r="U635" s="579">
        <f>VLOOKUP(B635,示例!$P:$Q,2,0)</f>
        <v>1015</v>
      </c>
    </row>
    <row r="636" spans="1:21" x14ac:dyDescent="0.25">
      <c r="A636" s="460" t="s">
        <v>421</v>
      </c>
      <c r="B636" s="561" t="s">
        <v>2295</v>
      </c>
      <c r="C636" s="587"/>
      <c r="D636" s="587" t="s">
        <v>2401</v>
      </c>
      <c r="E636" s="587">
        <v>1030108</v>
      </c>
      <c r="F636" s="35">
        <v>10301080</v>
      </c>
      <c r="G636" s="35">
        <v>1</v>
      </c>
      <c r="H636" s="35" t="s">
        <v>3440</v>
      </c>
      <c r="I636" s="35" t="s">
        <v>3652</v>
      </c>
      <c r="J636" s="631" t="s">
        <v>3653</v>
      </c>
      <c r="K636" s="35"/>
      <c r="L636" s="35"/>
      <c r="M636" s="35">
        <v>3</v>
      </c>
      <c r="N636" s="35">
        <v>1</v>
      </c>
      <c r="O636" s="35" t="b">
        <v>0</v>
      </c>
      <c r="P636" s="35" t="b">
        <v>0</v>
      </c>
      <c r="Q636" s="35" t="b">
        <v>0</v>
      </c>
      <c r="R636" s="35"/>
      <c r="S636" s="35" t="b">
        <v>1</v>
      </c>
      <c r="T636" s="584" t="s">
        <v>2294</v>
      </c>
      <c r="U636" s="579">
        <f>VLOOKUP(B636,示例!$P:$Q,2,0)</f>
        <v>1080</v>
      </c>
    </row>
    <row r="637" spans="1:21" ht="14.55" customHeight="1" x14ac:dyDescent="0.25">
      <c r="A637" s="460" t="s">
        <v>421</v>
      </c>
      <c r="B637" s="561" t="s">
        <v>2295</v>
      </c>
      <c r="C637" s="587"/>
      <c r="D637" s="587" t="s">
        <v>2401</v>
      </c>
      <c r="E637" s="587">
        <v>1030108</v>
      </c>
      <c r="F637" s="35">
        <v>10301081</v>
      </c>
      <c r="G637" s="35">
        <v>1</v>
      </c>
      <c r="H637" s="35"/>
      <c r="I637" s="35" t="s">
        <v>3652</v>
      </c>
      <c r="J637" s="35"/>
      <c r="K637" s="35"/>
      <c r="L637" s="35"/>
      <c r="M637" s="35">
        <v>3</v>
      </c>
      <c r="N637" s="35">
        <v>1</v>
      </c>
      <c r="O637" s="35" t="b">
        <v>0</v>
      </c>
      <c r="P637" s="35" t="b">
        <v>0</v>
      </c>
      <c r="Q637" s="35" t="b">
        <v>0</v>
      </c>
      <c r="R637" s="35" t="s">
        <v>3654</v>
      </c>
      <c r="S637" s="35" t="b">
        <v>1</v>
      </c>
      <c r="T637" s="584" t="s">
        <v>2294</v>
      </c>
      <c r="U637" s="579">
        <f>VLOOKUP(B637,示例!$P:$Q,2,0)</f>
        <v>1080</v>
      </c>
    </row>
    <row r="638" spans="1:21" x14ac:dyDescent="0.25">
      <c r="A638" s="460" t="s">
        <v>421</v>
      </c>
      <c r="B638" s="561" t="s">
        <v>2295</v>
      </c>
      <c r="C638" s="587"/>
      <c r="D638" s="587" t="s">
        <v>2289</v>
      </c>
      <c r="E638" s="587">
        <v>1030109</v>
      </c>
      <c r="F638" s="35">
        <v>10301090</v>
      </c>
      <c r="G638" s="35">
        <v>6</v>
      </c>
      <c r="H638" s="35" t="s">
        <v>3440</v>
      </c>
      <c r="I638" s="35" t="s">
        <v>3655</v>
      </c>
      <c r="J638" s="35" t="s">
        <v>3656</v>
      </c>
      <c r="K638" s="35"/>
      <c r="L638" s="35"/>
      <c r="M638" s="35">
        <v>2</v>
      </c>
      <c r="N638" s="35">
        <v>1</v>
      </c>
      <c r="O638" s="35" t="b">
        <v>0</v>
      </c>
      <c r="P638" s="35" t="b">
        <v>0</v>
      </c>
      <c r="Q638" s="35" t="b">
        <v>0</v>
      </c>
      <c r="R638" s="35" t="s">
        <v>3657</v>
      </c>
      <c r="S638" s="35" t="b">
        <v>1</v>
      </c>
      <c r="T638" s="584" t="s">
        <v>2294</v>
      </c>
      <c r="U638" s="579">
        <f>VLOOKUP(B638,示例!$P:$Q,2,0)</f>
        <v>1080</v>
      </c>
    </row>
    <row r="639" spans="1:21" x14ac:dyDescent="0.25">
      <c r="A639" s="460" t="s">
        <v>421</v>
      </c>
      <c r="B639" s="561" t="s">
        <v>1649</v>
      </c>
      <c r="C639" s="587"/>
      <c r="D639" s="587" t="s">
        <v>2401</v>
      </c>
      <c r="E639" s="587">
        <v>1030110</v>
      </c>
      <c r="F639" s="35">
        <v>10301100</v>
      </c>
      <c r="G639" s="35">
        <v>4</v>
      </c>
      <c r="H639" s="35" t="s">
        <v>2556</v>
      </c>
      <c r="I639" s="35" t="s">
        <v>3658</v>
      </c>
      <c r="J639" s="35" t="s">
        <v>3659</v>
      </c>
      <c r="K639" s="35"/>
      <c r="L639" s="35"/>
      <c r="M639" s="35">
        <v>2</v>
      </c>
      <c r="N639" s="35">
        <v>1</v>
      </c>
      <c r="O639" s="35" t="b">
        <v>0</v>
      </c>
      <c r="P639" s="35" t="b">
        <v>0</v>
      </c>
      <c r="Q639" s="35" t="b">
        <v>0</v>
      </c>
      <c r="R639" s="35">
        <v>1</v>
      </c>
      <c r="S639" s="35" t="b">
        <v>1</v>
      </c>
      <c r="T639" s="584" t="s">
        <v>2294</v>
      </c>
      <c r="U639" s="579" t="str">
        <f>VLOOKUP(B639,示例!$P:$Q,2,0)</f>
        <v>BaTi</v>
      </c>
    </row>
    <row r="640" spans="1:21" x14ac:dyDescent="0.25">
      <c r="A640" s="460" t="s">
        <v>421</v>
      </c>
      <c r="B640" s="561" t="s">
        <v>1649</v>
      </c>
      <c r="C640" s="587"/>
      <c r="D640" s="587" t="s">
        <v>2401</v>
      </c>
      <c r="E640" s="587">
        <v>1030110</v>
      </c>
      <c r="F640" s="35">
        <v>10301101</v>
      </c>
      <c r="G640" s="35">
        <v>4</v>
      </c>
      <c r="H640" s="35" t="s">
        <v>2556</v>
      </c>
      <c r="I640" s="35" t="s">
        <v>3658</v>
      </c>
      <c r="J640" s="35" t="s">
        <v>3660</v>
      </c>
      <c r="K640" s="35"/>
      <c r="L640" s="35"/>
      <c r="M640" s="35">
        <v>1.5</v>
      </c>
      <c r="N640" s="35">
        <v>1</v>
      </c>
      <c r="O640" s="35" t="b">
        <v>0</v>
      </c>
      <c r="P640" s="35" t="b">
        <v>0</v>
      </c>
      <c r="Q640" s="35" t="b">
        <v>0</v>
      </c>
      <c r="R640" s="35">
        <v>1</v>
      </c>
      <c r="S640" s="35" t="b">
        <v>1</v>
      </c>
      <c r="T640" s="584" t="s">
        <v>2294</v>
      </c>
      <c r="U640" s="579" t="str">
        <f>VLOOKUP(B640,示例!$P:$Q,2,0)</f>
        <v>BaTi</v>
      </c>
    </row>
    <row r="641" spans="1:21" x14ac:dyDescent="0.25">
      <c r="A641" s="460" t="s">
        <v>421</v>
      </c>
      <c r="B641" s="561" t="s">
        <v>1649</v>
      </c>
      <c r="C641" s="587"/>
      <c r="D641" s="587" t="s">
        <v>2401</v>
      </c>
      <c r="E641" s="587">
        <v>1030110</v>
      </c>
      <c r="F641" s="35">
        <v>10301102</v>
      </c>
      <c r="G641" s="35">
        <v>4</v>
      </c>
      <c r="H641" s="35" t="s">
        <v>2556</v>
      </c>
      <c r="I641" s="35" t="s">
        <v>3658</v>
      </c>
      <c r="J641" s="35" t="s">
        <v>3661</v>
      </c>
      <c r="K641" s="35"/>
      <c r="L641" s="35"/>
      <c r="M641" s="35">
        <v>3</v>
      </c>
      <c r="N641" s="35">
        <v>1</v>
      </c>
      <c r="O641" s="35" t="b">
        <v>0</v>
      </c>
      <c r="P641" s="35" t="b">
        <v>0</v>
      </c>
      <c r="Q641" s="35" t="b">
        <v>0</v>
      </c>
      <c r="R641" s="35">
        <v>1</v>
      </c>
      <c r="S641" s="35" t="b">
        <v>1</v>
      </c>
      <c r="T641" s="584" t="s">
        <v>2294</v>
      </c>
      <c r="U641" s="579" t="str">
        <f>VLOOKUP(B641,示例!$P:$Q,2,0)</f>
        <v>BaTi</v>
      </c>
    </row>
    <row r="642" spans="1:21" x14ac:dyDescent="0.25">
      <c r="A642" s="573" t="s">
        <v>421</v>
      </c>
      <c r="B642" s="573" t="s">
        <v>1571</v>
      </c>
      <c r="C642" s="65" t="s">
        <v>2377</v>
      </c>
      <c r="D642" s="65" t="s">
        <v>2289</v>
      </c>
      <c r="E642" s="573">
        <v>1030111</v>
      </c>
      <c r="F642" s="65">
        <v>10301110</v>
      </c>
      <c r="G642" s="573">
        <v>1</v>
      </c>
      <c r="H642" s="573" t="s">
        <v>2345</v>
      </c>
      <c r="I642" s="65" t="s">
        <v>3662</v>
      </c>
      <c r="J642" s="573" t="s">
        <v>3461</v>
      </c>
      <c r="K642" s="573"/>
      <c r="L642" s="573"/>
      <c r="M642" s="573">
        <v>-1</v>
      </c>
      <c r="N642" s="573">
        <v>1</v>
      </c>
      <c r="O642" s="573" t="b">
        <v>0</v>
      </c>
      <c r="P642" s="573" t="b">
        <v>0</v>
      </c>
      <c r="Q642" s="573" t="b">
        <v>0</v>
      </c>
      <c r="R642" s="573" t="str">
        <f>IF(J642="进入战斗后,武力属性增加3点","武力,3","")&amp;IF(J642="进入战斗后,内息属性增加3点","内息,3","")&amp;IF(J642="进入战斗后,身法属性增加3点","身法,3","")&amp;IF(J642="进入战斗后,筋骨属性增加3点","筋骨,3","")</f>
        <v/>
      </c>
      <c r="S642" s="573" t="b">
        <v>1</v>
      </c>
      <c r="T642" s="584" t="s">
        <v>2294</v>
      </c>
      <c r="U642" s="579" t="str">
        <f>VLOOKUP(B642,示例!$P:$Q,2,0)</f>
        <v>WuJi</v>
      </c>
    </row>
    <row r="643" spans="1:21" x14ac:dyDescent="0.25">
      <c r="A643" s="573" t="s">
        <v>421</v>
      </c>
      <c r="B643" s="561" t="s">
        <v>2361</v>
      </c>
      <c r="C643" s="587"/>
      <c r="D643" s="587">
        <v>0</v>
      </c>
      <c r="E643" s="587">
        <v>1030112</v>
      </c>
      <c r="F643" s="35">
        <v>10301120</v>
      </c>
      <c r="G643" s="35">
        <v>1</v>
      </c>
      <c r="H643" s="35" t="s">
        <v>2411</v>
      </c>
      <c r="I643" s="168" t="s">
        <v>3663</v>
      </c>
      <c r="J643" s="35" t="s">
        <v>3664</v>
      </c>
      <c r="K643" s="35"/>
      <c r="L643" s="35"/>
      <c r="M643" s="35">
        <v>5</v>
      </c>
      <c r="N643" s="35">
        <v>1</v>
      </c>
      <c r="O643" s="35" t="b">
        <v>0</v>
      </c>
      <c r="P643" s="35" t="b">
        <v>0</v>
      </c>
      <c r="Q643" s="35" t="b">
        <v>0</v>
      </c>
      <c r="R643" s="631" t="s">
        <v>3048</v>
      </c>
      <c r="S643" s="35" t="b">
        <v>1</v>
      </c>
      <c r="T643" s="584" t="s">
        <v>2294</v>
      </c>
      <c r="U643" s="579">
        <f>VLOOKUP(B643,示例!$P:$Q,2,0)</f>
        <v>1063</v>
      </c>
    </row>
    <row r="644" spans="1:21" x14ac:dyDescent="0.25">
      <c r="A644" s="573" t="s">
        <v>421</v>
      </c>
      <c r="B644" s="561" t="s">
        <v>2295</v>
      </c>
      <c r="C644" s="587"/>
      <c r="D644" s="587">
        <v>0</v>
      </c>
      <c r="E644" s="587">
        <v>1030113</v>
      </c>
      <c r="F644" s="35">
        <v>10301130</v>
      </c>
      <c r="G644" s="35">
        <v>1</v>
      </c>
      <c r="H644" s="35" t="s">
        <v>3440</v>
      </c>
      <c r="I644" s="168" t="s">
        <v>3665</v>
      </c>
      <c r="J644" s="35" t="s">
        <v>3666</v>
      </c>
      <c r="K644" s="35"/>
      <c r="L644" s="35"/>
      <c r="M644" s="35">
        <v>5</v>
      </c>
      <c r="N644" s="35">
        <v>1</v>
      </c>
      <c r="O644" s="35" t="b">
        <v>0</v>
      </c>
      <c r="P644" s="35" t="b">
        <v>0</v>
      </c>
      <c r="Q644" s="35" t="b">
        <v>0</v>
      </c>
      <c r="R644" s="631" t="s">
        <v>3439</v>
      </c>
      <c r="S644" s="35" t="b">
        <v>1</v>
      </c>
      <c r="T644" s="584" t="s">
        <v>2294</v>
      </c>
      <c r="U644" s="579">
        <f>VLOOKUP(B644,示例!$P:$Q,2,0)</f>
        <v>1080</v>
      </c>
    </row>
    <row r="645" spans="1:21" x14ac:dyDescent="0.25">
      <c r="A645" s="460" t="s">
        <v>430</v>
      </c>
      <c r="B645" s="561" t="s">
        <v>2361</v>
      </c>
      <c r="C645" s="587"/>
      <c r="D645" s="587" t="s">
        <v>2289</v>
      </c>
      <c r="E645" s="587">
        <v>1030202</v>
      </c>
      <c r="F645" s="644">
        <v>10302020</v>
      </c>
      <c r="G645" s="644">
        <v>1</v>
      </c>
      <c r="H645" s="644" t="s">
        <v>2411</v>
      </c>
      <c r="I645" s="644" t="s">
        <v>3667</v>
      </c>
      <c r="J645" s="644" t="s">
        <v>3668</v>
      </c>
      <c r="K645" s="644"/>
      <c r="L645" s="644"/>
      <c r="M645" s="644">
        <v>5</v>
      </c>
      <c r="N645" s="644">
        <v>1</v>
      </c>
      <c r="O645" s="644" t="b">
        <v>0</v>
      </c>
      <c r="P645" s="644" t="b">
        <v>0</v>
      </c>
      <c r="Q645" s="644" t="b">
        <v>0</v>
      </c>
      <c r="R645" s="644" t="s">
        <v>2414</v>
      </c>
      <c r="S645" s="644" t="b">
        <v>1</v>
      </c>
      <c r="T645" s="584" t="s">
        <v>2294</v>
      </c>
      <c r="U645" s="579">
        <f>VLOOKUP(B645,示例!$P:$Q,2,0)</f>
        <v>1063</v>
      </c>
    </row>
    <row r="646" spans="1:21" x14ac:dyDescent="0.25">
      <c r="A646" s="460" t="s">
        <v>430</v>
      </c>
      <c r="B646" s="561" t="s">
        <v>2295</v>
      </c>
      <c r="C646" s="587"/>
      <c r="D646" s="587" t="s">
        <v>2401</v>
      </c>
      <c r="E646" s="587">
        <v>1030204</v>
      </c>
      <c r="F646" s="644">
        <v>10302040</v>
      </c>
      <c r="G646" s="644">
        <v>7</v>
      </c>
      <c r="H646" s="644" t="s">
        <v>3440</v>
      </c>
      <c r="I646" s="644" t="s">
        <v>3669</v>
      </c>
      <c r="J646" s="644" t="s">
        <v>3670</v>
      </c>
      <c r="K646" s="644"/>
      <c r="L646" s="644"/>
      <c r="M646" s="644">
        <v>-1</v>
      </c>
      <c r="N646" s="644">
        <v>1</v>
      </c>
      <c r="O646" s="644" t="b">
        <v>0</v>
      </c>
      <c r="P646" s="644" t="b">
        <v>0</v>
      </c>
      <c r="Q646" s="644" t="b">
        <v>0</v>
      </c>
      <c r="R646" s="644" t="s">
        <v>3671</v>
      </c>
      <c r="S646" s="644" t="b">
        <v>1</v>
      </c>
      <c r="T646" s="584" t="s">
        <v>2294</v>
      </c>
      <c r="U646" s="579">
        <f>VLOOKUP(B646,示例!$P:$Q,2,0)</f>
        <v>1080</v>
      </c>
    </row>
    <row r="647" spans="1:21" x14ac:dyDescent="0.25">
      <c r="A647" s="460" t="s">
        <v>430</v>
      </c>
      <c r="B647" s="561" t="s">
        <v>2295</v>
      </c>
      <c r="C647" s="587"/>
      <c r="D647" s="587" t="s">
        <v>2401</v>
      </c>
      <c r="E647" s="587">
        <v>1030204</v>
      </c>
      <c r="F647" s="644">
        <v>10302041</v>
      </c>
      <c r="G647" s="644">
        <v>7</v>
      </c>
      <c r="H647" s="644"/>
      <c r="I647" s="644" t="s">
        <v>3669</v>
      </c>
      <c r="J647" s="644" t="s">
        <v>3672</v>
      </c>
      <c r="K647" s="644"/>
      <c r="L647" s="644"/>
      <c r="M647" s="644">
        <v>-1</v>
      </c>
      <c r="N647" s="644">
        <v>1</v>
      </c>
      <c r="O647" s="644" t="b">
        <v>0</v>
      </c>
      <c r="P647" s="644" t="b">
        <v>0</v>
      </c>
      <c r="Q647" s="644" t="b">
        <v>0</v>
      </c>
      <c r="R647" s="644" t="s">
        <v>3673</v>
      </c>
      <c r="S647" s="644" t="b">
        <v>1</v>
      </c>
      <c r="T647" s="584" t="s">
        <v>2294</v>
      </c>
      <c r="U647" s="579">
        <f>VLOOKUP(B647,示例!$P:$Q,2,0)</f>
        <v>1080</v>
      </c>
    </row>
    <row r="648" spans="1:21" x14ac:dyDescent="0.25">
      <c r="A648" s="460" t="s">
        <v>430</v>
      </c>
      <c r="B648" s="561" t="s">
        <v>1571</v>
      </c>
      <c r="C648" s="587"/>
      <c r="D648" s="587" t="s">
        <v>2401</v>
      </c>
      <c r="E648" s="587">
        <v>1030206</v>
      </c>
      <c r="F648" s="644">
        <v>10302060</v>
      </c>
      <c r="G648" s="644">
        <v>1</v>
      </c>
      <c r="H648" s="644" t="s">
        <v>2345</v>
      </c>
      <c r="I648" s="644" t="s">
        <v>3674</v>
      </c>
      <c r="J648" s="644" t="s">
        <v>3675</v>
      </c>
      <c r="K648" s="644">
        <v>1</v>
      </c>
      <c r="L648" s="644">
        <v>1</v>
      </c>
      <c r="M648" s="644">
        <v>5</v>
      </c>
      <c r="N648" s="644">
        <v>1</v>
      </c>
      <c r="O648" s="644" t="b">
        <v>0</v>
      </c>
      <c r="P648" s="644" t="b">
        <v>0</v>
      </c>
      <c r="Q648" s="644" t="b">
        <v>0</v>
      </c>
      <c r="R648" s="644"/>
      <c r="S648" s="644" t="b">
        <v>0</v>
      </c>
      <c r="T648" s="584" t="s">
        <v>2294</v>
      </c>
      <c r="U648" s="579" t="str">
        <f>VLOOKUP(B648,示例!$P:$Q,2,0)</f>
        <v>WuJi</v>
      </c>
    </row>
    <row r="649" spans="1:21" x14ac:dyDescent="0.25">
      <c r="A649" s="460" t="s">
        <v>430</v>
      </c>
      <c r="B649" s="561" t="s">
        <v>1649</v>
      </c>
      <c r="C649" s="587"/>
      <c r="D649" s="587" t="e">
        <v>#N/A</v>
      </c>
      <c r="E649" s="587" t="e">
        <v>#N/A</v>
      </c>
      <c r="F649" s="644">
        <v>10302061</v>
      </c>
      <c r="G649" s="644">
        <v>4</v>
      </c>
      <c r="H649" s="644" t="s">
        <v>2556</v>
      </c>
      <c r="I649" s="644" t="s">
        <v>3662</v>
      </c>
      <c r="J649" s="644" t="s">
        <v>3474</v>
      </c>
      <c r="K649" s="644">
        <v>2</v>
      </c>
      <c r="L649" s="644">
        <v>1</v>
      </c>
      <c r="M649" s="644">
        <v>2</v>
      </c>
      <c r="N649" s="644">
        <v>1</v>
      </c>
      <c r="O649" s="644" t="b">
        <v>0</v>
      </c>
      <c r="P649" s="644" t="b">
        <v>0</v>
      </c>
      <c r="Q649" s="644" t="b">
        <v>0</v>
      </c>
      <c r="R649" s="644">
        <v>1</v>
      </c>
      <c r="S649" s="644" t="b">
        <v>0</v>
      </c>
      <c r="T649" s="584" t="s">
        <v>2294</v>
      </c>
      <c r="U649" s="579" t="str">
        <f>VLOOKUP(B649,示例!$P:$Q,2,0)</f>
        <v>BaTi</v>
      </c>
    </row>
    <row r="650" spans="1:21" x14ac:dyDescent="0.25">
      <c r="A650" s="460" t="s">
        <v>430</v>
      </c>
      <c r="B650" s="561" t="s">
        <v>3270</v>
      </c>
      <c r="C650" s="587"/>
      <c r="D650" s="587" t="s">
        <v>2289</v>
      </c>
      <c r="E650" s="587">
        <v>1030207</v>
      </c>
      <c r="F650" s="644">
        <v>10302070</v>
      </c>
      <c r="G650" s="644">
        <v>1</v>
      </c>
      <c r="H650" s="644" t="s">
        <v>3271</v>
      </c>
      <c r="I650" s="646" t="s">
        <v>3676</v>
      </c>
      <c r="J650" s="644" t="s">
        <v>3677</v>
      </c>
      <c r="K650" s="644"/>
      <c r="L650" s="644"/>
      <c r="M650" s="644">
        <v>4</v>
      </c>
      <c r="N650" s="644">
        <v>1</v>
      </c>
      <c r="O650" s="644" t="b">
        <v>0</v>
      </c>
      <c r="P650" s="644" t="b">
        <v>0</v>
      </c>
      <c r="Q650" s="644" t="b">
        <v>1</v>
      </c>
      <c r="R650" s="644" t="s">
        <v>3274</v>
      </c>
      <c r="S650" s="644" t="b">
        <v>1</v>
      </c>
      <c r="T650" s="584" t="s">
        <v>2294</v>
      </c>
      <c r="U650" s="579" t="str">
        <f>VLOOKUP(B650,示例!$P:$Q,2,0)</f>
        <v>JianSu</v>
      </c>
    </row>
    <row r="651" spans="1:21" x14ac:dyDescent="0.25">
      <c r="A651" s="460" t="s">
        <v>430</v>
      </c>
      <c r="B651" s="561" t="s">
        <v>2295</v>
      </c>
      <c r="C651" s="587"/>
      <c r="D651" s="587" t="s">
        <v>2289</v>
      </c>
      <c r="E651" s="587">
        <v>1030209</v>
      </c>
      <c r="F651" s="644">
        <v>10302090</v>
      </c>
      <c r="G651" s="644">
        <v>1</v>
      </c>
      <c r="H651" s="644" t="s">
        <v>3440</v>
      </c>
      <c r="I651" s="647" t="s">
        <v>3678</v>
      </c>
      <c r="J651" s="644" t="s">
        <v>3679</v>
      </c>
      <c r="K651" s="644"/>
      <c r="L651" s="644"/>
      <c r="M651" s="644">
        <v>7</v>
      </c>
      <c r="N651" s="644">
        <v>1</v>
      </c>
      <c r="O651" s="644" t="b">
        <v>0</v>
      </c>
      <c r="P651" s="644" t="b">
        <v>0</v>
      </c>
      <c r="Q651" s="644" t="b">
        <v>0</v>
      </c>
      <c r="R651" s="644" t="s">
        <v>3680</v>
      </c>
      <c r="S651" s="644" t="b">
        <v>1</v>
      </c>
      <c r="T651" s="584" t="s">
        <v>2294</v>
      </c>
      <c r="U651" s="579">
        <f>VLOOKUP(B651,示例!$P:$Q,2,0)</f>
        <v>1080</v>
      </c>
    </row>
    <row r="652" spans="1:21" x14ac:dyDescent="0.25">
      <c r="A652" s="460" t="s">
        <v>430</v>
      </c>
      <c r="B652" s="561" t="s">
        <v>1571</v>
      </c>
      <c r="C652" s="587"/>
      <c r="D652" s="587" t="s">
        <v>2401</v>
      </c>
      <c r="E652" s="587">
        <v>1030210</v>
      </c>
      <c r="F652" s="644">
        <v>10302100</v>
      </c>
      <c r="G652" s="644">
        <v>1</v>
      </c>
      <c r="H652" s="644" t="s">
        <v>2345</v>
      </c>
      <c r="I652" s="647" t="s">
        <v>3681</v>
      </c>
      <c r="J652" s="644" t="s">
        <v>3682</v>
      </c>
      <c r="K652" s="644"/>
      <c r="L652" s="644"/>
      <c r="M652" s="644">
        <v>5</v>
      </c>
      <c r="N652" s="644">
        <v>1</v>
      </c>
      <c r="O652" s="644" t="b">
        <v>0</v>
      </c>
      <c r="P652" s="644" t="b">
        <v>0</v>
      </c>
      <c r="Q652" s="644" t="b">
        <v>0</v>
      </c>
      <c r="R652" s="644" t="s">
        <v>1392</v>
      </c>
      <c r="S652" s="644" t="b">
        <v>1</v>
      </c>
      <c r="T652" s="584" t="s">
        <v>2294</v>
      </c>
      <c r="U652" s="579" t="str">
        <f>VLOOKUP(B652,示例!$P:$Q,2,0)</f>
        <v>WuJi</v>
      </c>
    </row>
    <row r="653" spans="1:21" x14ac:dyDescent="0.25">
      <c r="A653" s="460" t="s">
        <v>430</v>
      </c>
      <c r="B653" s="561" t="s">
        <v>1649</v>
      </c>
      <c r="C653" s="587"/>
      <c r="D653" s="587" t="s">
        <v>2401</v>
      </c>
      <c r="E653" s="587">
        <v>1030210</v>
      </c>
      <c r="F653" s="644">
        <v>10302101</v>
      </c>
      <c r="G653" s="644">
        <v>1</v>
      </c>
      <c r="H653" s="644"/>
      <c r="I653" s="647" t="s">
        <v>3681</v>
      </c>
      <c r="J653" s="644" t="s">
        <v>3683</v>
      </c>
      <c r="K653" s="644">
        <v>1</v>
      </c>
      <c r="L653" s="644">
        <v>2</v>
      </c>
      <c r="M653" s="644">
        <v>5</v>
      </c>
      <c r="N653" s="644">
        <v>1</v>
      </c>
      <c r="O653" s="644" t="b">
        <v>0</v>
      </c>
      <c r="P653" s="644" t="b">
        <v>0</v>
      </c>
      <c r="Q653" s="644" t="b">
        <v>0</v>
      </c>
      <c r="R653" s="644"/>
      <c r="S653" s="644" t="b">
        <v>1</v>
      </c>
      <c r="T653" s="584" t="s">
        <v>2294</v>
      </c>
      <c r="U653" s="579" t="str">
        <f>VLOOKUP(B653,示例!$P:$Q,2,0)</f>
        <v>BaTi</v>
      </c>
    </row>
    <row r="654" spans="1:21" x14ac:dyDescent="0.25">
      <c r="A654" s="460" t="s">
        <v>430</v>
      </c>
      <c r="B654" s="561" t="s">
        <v>1649</v>
      </c>
      <c r="C654" s="587"/>
      <c r="D654" s="587" t="s">
        <v>2401</v>
      </c>
      <c r="E654" s="587">
        <v>1030210</v>
      </c>
      <c r="F654" s="644">
        <v>10302102</v>
      </c>
      <c r="G654" s="561">
        <v>4</v>
      </c>
      <c r="H654" s="644" t="s">
        <v>2556</v>
      </c>
      <c r="I654" s="647" t="s">
        <v>3681</v>
      </c>
      <c r="J654" s="644" t="s">
        <v>3474</v>
      </c>
      <c r="K654" s="644">
        <v>2</v>
      </c>
      <c r="L654" s="644">
        <v>2</v>
      </c>
      <c r="M654" s="644">
        <v>2</v>
      </c>
      <c r="N654" s="644">
        <v>1</v>
      </c>
      <c r="O654" s="644" t="b">
        <v>0</v>
      </c>
      <c r="P654" s="644" t="b">
        <v>0</v>
      </c>
      <c r="Q654" s="644" t="b">
        <v>0</v>
      </c>
      <c r="R654" s="644">
        <v>1</v>
      </c>
      <c r="S654" s="644" t="b">
        <v>1</v>
      </c>
      <c r="T654" s="584" t="s">
        <v>2294</v>
      </c>
      <c r="U654" s="579" t="str">
        <f>VLOOKUP(B654,示例!$P:$Q,2,0)</f>
        <v>BaTi</v>
      </c>
    </row>
    <row r="655" spans="1:21" x14ac:dyDescent="0.25">
      <c r="A655" s="460" t="s">
        <v>430</v>
      </c>
      <c r="B655" s="561" t="s">
        <v>1649</v>
      </c>
      <c r="C655" s="587"/>
      <c r="D655" s="587" t="s">
        <v>2289</v>
      </c>
      <c r="E655" s="587">
        <v>1030211</v>
      </c>
      <c r="F655" s="644">
        <v>10302110</v>
      </c>
      <c r="G655" s="644">
        <v>1</v>
      </c>
      <c r="H655" s="644"/>
      <c r="I655" s="647" t="s">
        <v>3684</v>
      </c>
      <c r="J655" s="644" t="s">
        <v>3461</v>
      </c>
      <c r="K655" s="644"/>
      <c r="L655" s="644"/>
      <c r="M655" s="644">
        <v>-1</v>
      </c>
      <c r="N655" s="644">
        <v>1</v>
      </c>
      <c r="O655" s="644" t="b">
        <v>0</v>
      </c>
      <c r="P655" s="644" t="b">
        <v>0</v>
      </c>
      <c r="Q655" s="644" t="b">
        <v>0</v>
      </c>
      <c r="R655" s="644" t="s">
        <v>2327</v>
      </c>
      <c r="S655" s="644" t="b">
        <v>1</v>
      </c>
      <c r="T655" s="584" t="s">
        <v>2294</v>
      </c>
      <c r="U655" s="579" t="str">
        <f>VLOOKUP(B655,示例!$P:$Q,2,0)</f>
        <v>BaTi</v>
      </c>
    </row>
    <row r="656" spans="1:21" x14ac:dyDescent="0.25">
      <c r="A656" s="573" t="s">
        <v>430</v>
      </c>
      <c r="B656" s="561" t="s">
        <v>2295</v>
      </c>
      <c r="C656" s="587"/>
      <c r="D656" s="587">
        <v>0</v>
      </c>
      <c r="E656" s="587">
        <v>1030212</v>
      </c>
      <c r="F656" s="644">
        <v>10302120</v>
      </c>
      <c r="G656" s="644">
        <v>1</v>
      </c>
      <c r="H656" s="644" t="s">
        <v>3440</v>
      </c>
      <c r="I656" s="648" t="s">
        <v>3685</v>
      </c>
      <c r="J656" s="644" t="s">
        <v>3686</v>
      </c>
      <c r="K656" s="644"/>
      <c r="L656" s="644"/>
      <c r="M656" s="644">
        <v>3</v>
      </c>
      <c r="N656" s="644">
        <v>1</v>
      </c>
      <c r="O656" s="644" t="b">
        <v>0</v>
      </c>
      <c r="P656" s="644" t="b">
        <v>0</v>
      </c>
      <c r="Q656" s="644" t="b">
        <v>0</v>
      </c>
      <c r="R656" s="652" t="s">
        <v>3439</v>
      </c>
      <c r="S656" s="644" t="b">
        <v>1</v>
      </c>
      <c r="T656" s="584" t="s">
        <v>2294</v>
      </c>
      <c r="U656" s="579">
        <f>VLOOKUP(B656,示例!$P:$Q,2,0)</f>
        <v>1080</v>
      </c>
    </row>
    <row r="657" spans="1:21" x14ac:dyDescent="0.25">
      <c r="A657" s="573" t="s">
        <v>430</v>
      </c>
      <c r="B657" s="561" t="s">
        <v>1571</v>
      </c>
      <c r="C657" s="587"/>
      <c r="D657" s="587">
        <v>0</v>
      </c>
      <c r="E657" s="587">
        <v>1030213</v>
      </c>
      <c r="F657" s="644">
        <v>10302130</v>
      </c>
      <c r="G657" s="644">
        <v>4</v>
      </c>
      <c r="H657" s="644" t="s">
        <v>2345</v>
      </c>
      <c r="I657" s="648" t="s">
        <v>3687</v>
      </c>
      <c r="J657" s="644" t="s">
        <v>3688</v>
      </c>
      <c r="K657" s="644"/>
      <c r="L657" s="644"/>
      <c r="M657" s="644">
        <v>3</v>
      </c>
      <c r="N657" s="644">
        <v>1</v>
      </c>
      <c r="O657" s="644" t="b">
        <v>0</v>
      </c>
      <c r="P657" s="644" t="b">
        <v>0</v>
      </c>
      <c r="Q657" s="644" t="b">
        <v>0</v>
      </c>
      <c r="R657" s="652">
        <v>4</v>
      </c>
      <c r="S657" s="644" t="b">
        <v>1</v>
      </c>
      <c r="T657" s="584" t="s">
        <v>2294</v>
      </c>
      <c r="U657" s="579" t="str">
        <f>VLOOKUP(B657,示例!$P:$Q,2,0)</f>
        <v>WuJi</v>
      </c>
    </row>
    <row r="658" spans="1:21" x14ac:dyDescent="0.25">
      <c r="A658" s="561" t="s">
        <v>3689</v>
      </c>
      <c r="B658" s="561" t="s">
        <v>3690</v>
      </c>
      <c r="C658" s="587" t="s">
        <v>3524</v>
      </c>
      <c r="D658" s="587"/>
      <c r="E658" s="587" t="e">
        <v>#N/A</v>
      </c>
      <c r="F658" s="271">
        <v>10401010</v>
      </c>
      <c r="G658" s="271">
        <v>0</v>
      </c>
      <c r="H658" s="271" t="s">
        <v>3691</v>
      </c>
      <c r="I658" s="271" t="s">
        <v>3692</v>
      </c>
      <c r="J658" s="271" t="s">
        <v>3693</v>
      </c>
      <c r="K658" s="271"/>
      <c r="L658" s="271"/>
      <c r="M658" s="271">
        <v>-1</v>
      </c>
      <c r="N658" s="271">
        <v>5</v>
      </c>
      <c r="O658" s="271" t="b">
        <v>0</v>
      </c>
      <c r="P658" s="271" t="b">
        <v>0</v>
      </c>
      <c r="Q658" s="271" t="b">
        <v>0</v>
      </c>
      <c r="R658" s="271"/>
      <c r="S658" s="271" t="b">
        <v>1</v>
      </c>
      <c r="T658" s="584" t="s">
        <v>2294</v>
      </c>
      <c r="U658" s="579">
        <f>VLOOKUP(B658,示例!$P:$Q,2,0)</f>
        <v>1078</v>
      </c>
    </row>
    <row r="659" spans="1:21" x14ac:dyDescent="0.25">
      <c r="A659" s="561" t="s">
        <v>439</v>
      </c>
      <c r="B659" s="561" t="s">
        <v>2295</v>
      </c>
      <c r="C659" s="587"/>
      <c r="D659" s="587" t="s">
        <v>2289</v>
      </c>
      <c r="E659" s="587">
        <v>1040102</v>
      </c>
      <c r="F659" s="271">
        <v>10401020</v>
      </c>
      <c r="G659" s="271">
        <v>1</v>
      </c>
      <c r="H659" s="271" t="s">
        <v>3440</v>
      </c>
      <c r="I659" s="271" t="s">
        <v>3694</v>
      </c>
      <c r="J659" s="271" t="s">
        <v>3695</v>
      </c>
      <c r="K659" s="271"/>
      <c r="L659" s="271"/>
      <c r="M659" s="271">
        <v>2</v>
      </c>
      <c r="N659" s="271">
        <v>1</v>
      </c>
      <c r="O659" s="271" t="b">
        <v>0</v>
      </c>
      <c r="P659" s="271" t="b">
        <v>0</v>
      </c>
      <c r="Q659" s="271" t="b">
        <v>0</v>
      </c>
      <c r="R659" s="271" t="s">
        <v>3696</v>
      </c>
      <c r="S659" s="271" t="b">
        <v>1</v>
      </c>
      <c r="T659" s="584" t="s">
        <v>2294</v>
      </c>
      <c r="U659" s="579">
        <f>VLOOKUP(B659,示例!$P:$Q,2,0)</f>
        <v>1080</v>
      </c>
    </row>
    <row r="660" spans="1:21" x14ac:dyDescent="0.25">
      <c r="A660" s="561" t="s">
        <v>439</v>
      </c>
      <c r="B660" s="561" t="s">
        <v>1150</v>
      </c>
      <c r="C660" s="587"/>
      <c r="D660" s="587" t="s">
        <v>2289</v>
      </c>
      <c r="E660" s="587">
        <v>1040104</v>
      </c>
      <c r="F660" s="271">
        <v>10401040</v>
      </c>
      <c r="G660" s="271">
        <v>6</v>
      </c>
      <c r="H660" s="271" t="s">
        <v>2437</v>
      </c>
      <c r="I660" s="271" t="s">
        <v>3697</v>
      </c>
      <c r="J660" s="271" t="s">
        <v>3698</v>
      </c>
      <c r="K660" s="271"/>
      <c r="L660" s="271"/>
      <c r="M660" s="271">
        <v>-1</v>
      </c>
      <c r="N660" s="271">
        <v>1</v>
      </c>
      <c r="O660" s="271" t="b">
        <v>0</v>
      </c>
      <c r="P660" s="271" t="b">
        <v>0</v>
      </c>
      <c r="Q660" s="271" t="b">
        <v>0</v>
      </c>
      <c r="R660" s="271" t="s">
        <v>3699</v>
      </c>
      <c r="S660" s="271" t="b">
        <v>1</v>
      </c>
      <c r="T660" s="584" t="s">
        <v>2294</v>
      </c>
      <c r="U660" s="579">
        <f>VLOOKUP(B660,示例!$P:$Q,2,0)</f>
        <v>1009</v>
      </c>
    </row>
    <row r="661" spans="1:21" x14ac:dyDescent="0.25">
      <c r="A661" s="561" t="s">
        <v>439</v>
      </c>
      <c r="B661" s="561" t="s">
        <v>1150</v>
      </c>
      <c r="C661" s="587"/>
      <c r="D661" s="587" t="s">
        <v>2289</v>
      </c>
      <c r="E661" s="587">
        <v>1040106</v>
      </c>
      <c r="F661" s="271">
        <v>10401060</v>
      </c>
      <c r="G661" s="271">
        <v>6</v>
      </c>
      <c r="H661" s="271" t="s">
        <v>2437</v>
      </c>
      <c r="I661" s="271" t="s">
        <v>3700</v>
      </c>
      <c r="J661" s="271" t="s">
        <v>3701</v>
      </c>
      <c r="K661" s="271"/>
      <c r="L661" s="271"/>
      <c r="M661" s="271">
        <v>-1</v>
      </c>
      <c r="N661" s="271">
        <v>1</v>
      </c>
      <c r="O661" s="271" t="b">
        <v>0</v>
      </c>
      <c r="P661" s="271" t="b">
        <v>0</v>
      </c>
      <c r="Q661" s="271" t="b">
        <v>0</v>
      </c>
      <c r="R661" s="271" t="s">
        <v>3702</v>
      </c>
      <c r="S661" s="271" t="b">
        <v>1</v>
      </c>
      <c r="T661" s="584" t="s">
        <v>2294</v>
      </c>
      <c r="U661" s="579">
        <f>VLOOKUP(B661,示例!$P:$Q,2,0)</f>
        <v>1009</v>
      </c>
    </row>
    <row r="662" spans="1:21" x14ac:dyDescent="0.25">
      <c r="A662" s="561" t="s">
        <v>439</v>
      </c>
      <c r="B662" s="561" t="s">
        <v>2295</v>
      </c>
      <c r="C662" s="587"/>
      <c r="D662" s="587" t="s">
        <v>2401</v>
      </c>
      <c r="E662" s="587">
        <v>1040107</v>
      </c>
      <c r="F662" s="271">
        <v>10401070</v>
      </c>
      <c r="G662" s="271">
        <v>1</v>
      </c>
      <c r="H662" s="271" t="s">
        <v>3440</v>
      </c>
      <c r="I662" s="271" t="s">
        <v>3703</v>
      </c>
      <c r="J662" s="271" t="s">
        <v>3704</v>
      </c>
      <c r="K662" s="271"/>
      <c r="L662" s="271"/>
      <c r="M662" s="271">
        <v>2</v>
      </c>
      <c r="N662" s="271">
        <v>1</v>
      </c>
      <c r="O662" s="271" t="b">
        <v>0</v>
      </c>
      <c r="P662" s="271" t="b">
        <v>0</v>
      </c>
      <c r="Q662" s="271" t="b">
        <v>0</v>
      </c>
      <c r="R662" s="271" t="s">
        <v>3705</v>
      </c>
      <c r="S662" s="271" t="b">
        <v>1</v>
      </c>
      <c r="T662" s="584" t="s">
        <v>2294</v>
      </c>
      <c r="U662" s="579">
        <f>VLOOKUP(B662,示例!$P:$Q,2,0)</f>
        <v>1080</v>
      </c>
    </row>
    <row r="663" spans="1:21" x14ac:dyDescent="0.25">
      <c r="A663" s="561" t="s">
        <v>439</v>
      </c>
      <c r="B663" s="561" t="s">
        <v>1411</v>
      </c>
      <c r="C663" s="587"/>
      <c r="D663" s="587" t="s">
        <v>2289</v>
      </c>
      <c r="E663" s="587">
        <v>1040108</v>
      </c>
      <c r="F663" s="271">
        <v>10401080</v>
      </c>
      <c r="G663" s="271">
        <v>1</v>
      </c>
      <c r="H663" s="271" t="s">
        <v>2396</v>
      </c>
      <c r="I663" s="271" t="s">
        <v>3706</v>
      </c>
      <c r="J663" s="271" t="s">
        <v>3707</v>
      </c>
      <c r="K663" s="271"/>
      <c r="L663" s="271"/>
      <c r="M663" s="271">
        <v>3</v>
      </c>
      <c r="N663" s="271">
        <v>1</v>
      </c>
      <c r="O663" s="271" t="b">
        <v>0</v>
      </c>
      <c r="P663" s="271" t="b">
        <v>0</v>
      </c>
      <c r="Q663" s="271" t="b">
        <v>0</v>
      </c>
      <c r="R663" s="271"/>
      <c r="S663" s="271" t="b">
        <v>1</v>
      </c>
      <c r="T663" s="584" t="s">
        <v>2294</v>
      </c>
      <c r="U663" s="579">
        <f>VLOOKUP(B663,示例!$P:$Q,2,0)</f>
        <v>1004</v>
      </c>
    </row>
    <row r="664" spans="1:21" x14ac:dyDescent="0.25">
      <c r="A664" s="561" t="s">
        <v>439</v>
      </c>
      <c r="B664" s="561" t="s">
        <v>1411</v>
      </c>
      <c r="C664" s="587"/>
      <c r="D664" s="587" t="s">
        <v>2289</v>
      </c>
      <c r="E664" s="587">
        <v>1040108</v>
      </c>
      <c r="F664" s="271">
        <v>10401081</v>
      </c>
      <c r="G664" s="271">
        <v>1</v>
      </c>
      <c r="H664" s="271"/>
      <c r="I664" s="271" t="s">
        <v>3706</v>
      </c>
      <c r="J664" s="271" t="s">
        <v>3707</v>
      </c>
      <c r="K664" s="271"/>
      <c r="L664" s="271"/>
      <c r="M664" s="271">
        <v>1</v>
      </c>
      <c r="N664" s="271">
        <v>1</v>
      </c>
      <c r="O664" s="271" t="b">
        <v>0</v>
      </c>
      <c r="P664" s="271" t="b">
        <v>0</v>
      </c>
      <c r="Q664" s="271" t="b">
        <v>0</v>
      </c>
      <c r="R664" s="271" t="s">
        <v>2721</v>
      </c>
      <c r="S664" s="271" t="b">
        <v>1</v>
      </c>
      <c r="T664" s="584" t="s">
        <v>2294</v>
      </c>
      <c r="U664" s="579">
        <f>VLOOKUP(B664,示例!$P:$Q,2,0)</f>
        <v>1004</v>
      </c>
    </row>
    <row r="665" spans="1:21" x14ac:dyDescent="0.25">
      <c r="A665" s="561" t="s">
        <v>439</v>
      </c>
      <c r="B665" s="561" t="s">
        <v>2295</v>
      </c>
      <c r="C665" s="587"/>
      <c r="D665" s="587" t="s">
        <v>2289</v>
      </c>
      <c r="E665" s="587">
        <v>1040109</v>
      </c>
      <c r="F665" s="271">
        <v>10401090</v>
      </c>
      <c r="G665" s="271">
        <v>1</v>
      </c>
      <c r="H665" s="271" t="s">
        <v>3440</v>
      </c>
      <c r="I665" s="271" t="s">
        <v>3708</v>
      </c>
      <c r="J665" s="271" t="s">
        <v>3709</v>
      </c>
      <c r="K665" s="271"/>
      <c r="L665" s="271"/>
      <c r="M665" s="271">
        <v>-1</v>
      </c>
      <c r="N665" s="271">
        <v>1</v>
      </c>
      <c r="O665" s="271" t="b">
        <v>0</v>
      </c>
      <c r="P665" s="271" t="b">
        <v>0</v>
      </c>
      <c r="Q665" s="271" t="b">
        <v>0</v>
      </c>
      <c r="R665" s="271"/>
      <c r="S665" s="271" t="b">
        <v>1</v>
      </c>
      <c r="T665" s="584" t="s">
        <v>2294</v>
      </c>
      <c r="U665" s="579">
        <f>VLOOKUP(B665,示例!$P:$Q,2,0)</f>
        <v>1080</v>
      </c>
    </row>
    <row r="666" spans="1:21" x14ac:dyDescent="0.25">
      <c r="A666" s="561" t="s">
        <v>439</v>
      </c>
      <c r="B666" s="12" t="s">
        <v>2415</v>
      </c>
      <c r="C666" s="587"/>
      <c r="D666" s="587" t="s">
        <v>2289</v>
      </c>
      <c r="E666" s="587">
        <v>1040110</v>
      </c>
      <c r="F666" s="271">
        <v>10401100</v>
      </c>
      <c r="G666" s="271">
        <v>1</v>
      </c>
      <c r="H666" s="271" t="s">
        <v>2416</v>
      </c>
      <c r="I666" s="271" t="s">
        <v>3710</v>
      </c>
      <c r="J666" s="271" t="s">
        <v>3711</v>
      </c>
      <c r="K666" s="271"/>
      <c r="L666" s="271"/>
      <c r="M666" s="271">
        <v>3</v>
      </c>
      <c r="N666" s="271">
        <v>1</v>
      </c>
      <c r="O666" s="271" t="b">
        <v>0</v>
      </c>
      <c r="P666" s="271" t="b">
        <v>0</v>
      </c>
      <c r="Q666" s="271" t="b">
        <v>0</v>
      </c>
      <c r="R666" s="271" t="s">
        <v>3614</v>
      </c>
      <c r="S666" s="271" t="b">
        <v>1</v>
      </c>
      <c r="T666" s="584" t="s">
        <v>2294</v>
      </c>
      <c r="U666" s="579">
        <f>VLOOKUP(B666,示例!$P:$Q,2,0)</f>
        <v>1005</v>
      </c>
    </row>
    <row r="667" spans="1:21" x14ac:dyDescent="0.25">
      <c r="A667" s="573" t="s">
        <v>439</v>
      </c>
      <c r="B667" s="573" t="s">
        <v>1571</v>
      </c>
      <c r="C667" s="65" t="s">
        <v>2377</v>
      </c>
      <c r="D667" s="65" t="s">
        <v>2289</v>
      </c>
      <c r="E667" s="573">
        <v>1040111</v>
      </c>
      <c r="F667" s="65">
        <v>10401110</v>
      </c>
      <c r="G667" s="573">
        <v>1</v>
      </c>
      <c r="H667" s="573" t="s">
        <v>2345</v>
      </c>
      <c r="I667" s="65" t="s">
        <v>3712</v>
      </c>
      <c r="J667" s="573" t="s">
        <v>3534</v>
      </c>
      <c r="K667" s="573"/>
      <c r="L667" s="573"/>
      <c r="M667" s="573">
        <v>-1</v>
      </c>
      <c r="N667" s="573">
        <v>1</v>
      </c>
      <c r="O667" s="573" t="b">
        <v>0</v>
      </c>
      <c r="P667" s="573" t="b">
        <v>0</v>
      </c>
      <c r="Q667" s="573" t="b">
        <v>0</v>
      </c>
      <c r="R667" s="573" t="str">
        <f>IF(J667="进入战斗后,武力属性增加3点","武力,3","")&amp;IF(J667="进入战斗后,内息属性增加3点","内息,3","")&amp;IF(J667="进入战斗后,身法属性增加3点","身法,3","")&amp;IF(J667="进入战斗后,筋骨属性增加3点","筋骨,3","")</f>
        <v/>
      </c>
      <c r="S667" s="573" t="b">
        <v>1</v>
      </c>
      <c r="T667" s="584" t="s">
        <v>2294</v>
      </c>
      <c r="U667" s="579" t="str">
        <f>VLOOKUP(B667,示例!$P:$Q,2,0)</f>
        <v>WuJi</v>
      </c>
    </row>
    <row r="668" spans="1:21" x14ac:dyDescent="0.25">
      <c r="A668" s="561" t="s">
        <v>439</v>
      </c>
      <c r="B668" s="561" t="s">
        <v>2295</v>
      </c>
      <c r="C668" s="587"/>
      <c r="D668" s="587">
        <v>0</v>
      </c>
      <c r="E668" s="587">
        <v>1040112</v>
      </c>
      <c r="F668" s="271">
        <v>10401120</v>
      </c>
      <c r="G668" s="271">
        <v>1</v>
      </c>
      <c r="H668" s="271" t="s">
        <v>3440</v>
      </c>
      <c r="I668" s="271" t="s">
        <v>3713</v>
      </c>
      <c r="J668" s="271" t="s">
        <v>3714</v>
      </c>
      <c r="K668" s="271"/>
      <c r="L668" s="271"/>
      <c r="M668" s="271">
        <v>1.5</v>
      </c>
      <c r="N668" s="271">
        <v>1</v>
      </c>
      <c r="O668" s="271" t="b">
        <v>0</v>
      </c>
      <c r="P668" s="271" t="b">
        <v>0</v>
      </c>
      <c r="Q668" s="271" t="b">
        <v>0</v>
      </c>
      <c r="R668" s="271" t="s">
        <v>3439</v>
      </c>
      <c r="S668" s="271" t="b">
        <v>1</v>
      </c>
      <c r="T668" s="584" t="s">
        <v>2294</v>
      </c>
      <c r="U668" s="579">
        <f>VLOOKUP(B668,示例!$P:$Q,2,0)</f>
        <v>1080</v>
      </c>
    </row>
    <row r="669" spans="1:21" x14ac:dyDescent="0.25">
      <c r="A669" s="561" t="s">
        <v>439</v>
      </c>
      <c r="B669" s="561" t="s">
        <v>1649</v>
      </c>
      <c r="C669" s="587"/>
      <c r="D669" s="587">
        <v>0</v>
      </c>
      <c r="E669" s="587">
        <v>1040113</v>
      </c>
      <c r="F669" s="271">
        <v>10401130</v>
      </c>
      <c r="G669" s="645">
        <v>4</v>
      </c>
      <c r="H669" s="271" t="s">
        <v>2556</v>
      </c>
      <c r="I669" s="605" t="s">
        <v>3676</v>
      </c>
      <c r="J669" s="271" t="s">
        <v>3474</v>
      </c>
      <c r="K669" s="271"/>
      <c r="L669" s="271"/>
      <c r="M669" s="271">
        <v>1.5</v>
      </c>
      <c r="N669" s="271">
        <v>1</v>
      </c>
      <c r="O669" s="271" t="b">
        <v>0</v>
      </c>
      <c r="P669" s="271" t="b">
        <v>0</v>
      </c>
      <c r="Q669" s="271" t="b">
        <v>0</v>
      </c>
      <c r="R669" s="271">
        <v>1</v>
      </c>
      <c r="S669" s="271" t="b">
        <v>1</v>
      </c>
      <c r="T669" s="584" t="s">
        <v>2294</v>
      </c>
      <c r="U669" s="579" t="str">
        <f>VLOOKUP(B669,示例!$P:$Q,2,0)</f>
        <v>BaTi</v>
      </c>
    </row>
    <row r="670" spans="1:21" x14ac:dyDescent="0.25">
      <c r="A670" s="561" t="s">
        <v>447</v>
      </c>
      <c r="B670" s="561" t="s">
        <v>2295</v>
      </c>
      <c r="C670" s="587"/>
      <c r="D670" s="587" t="s">
        <v>2289</v>
      </c>
      <c r="E670" s="587">
        <v>1040202</v>
      </c>
      <c r="F670" s="170">
        <v>10402020</v>
      </c>
      <c r="G670" s="170">
        <v>1</v>
      </c>
      <c r="H670" s="170" t="s">
        <v>3440</v>
      </c>
      <c r="I670" s="170" t="s">
        <v>3715</v>
      </c>
      <c r="J670" s="170" t="s">
        <v>3716</v>
      </c>
      <c r="K670" s="170"/>
      <c r="L670" s="170"/>
      <c r="M670" s="170">
        <v>10</v>
      </c>
      <c r="N670" s="170">
        <v>1</v>
      </c>
      <c r="O670" s="170" t="b">
        <v>0</v>
      </c>
      <c r="P670" s="170" t="b">
        <v>0</v>
      </c>
      <c r="Q670" s="170" t="b">
        <v>0</v>
      </c>
      <c r="R670" s="170" t="s">
        <v>3717</v>
      </c>
      <c r="S670" s="170" t="b">
        <v>1</v>
      </c>
      <c r="T670" s="584" t="s">
        <v>2294</v>
      </c>
      <c r="U670" s="579">
        <f>VLOOKUP(B670,示例!$P:$Q,2,0)</f>
        <v>1080</v>
      </c>
    </row>
    <row r="671" spans="1:21" x14ac:dyDescent="0.25">
      <c r="A671" s="561" t="s">
        <v>447</v>
      </c>
      <c r="B671" s="561" t="s">
        <v>2295</v>
      </c>
      <c r="C671" s="587"/>
      <c r="D671" s="587" t="s">
        <v>2289</v>
      </c>
      <c r="E671" s="587">
        <v>1040204</v>
      </c>
      <c r="F671" s="170">
        <v>10402040</v>
      </c>
      <c r="G671" s="170">
        <v>1</v>
      </c>
      <c r="H671" s="170" t="s">
        <v>3440</v>
      </c>
      <c r="I671" s="170" t="s">
        <v>3718</v>
      </c>
      <c r="J671" s="170" t="s">
        <v>3719</v>
      </c>
      <c r="K671" s="170"/>
      <c r="L671" s="170"/>
      <c r="M671" s="170">
        <v>1</v>
      </c>
      <c r="N671" s="170">
        <v>1</v>
      </c>
      <c r="O671" s="170" t="b">
        <v>0</v>
      </c>
      <c r="P671" s="170" t="b">
        <v>0</v>
      </c>
      <c r="Q671" s="170" t="b">
        <v>0</v>
      </c>
      <c r="R671" s="170" t="s">
        <v>3720</v>
      </c>
      <c r="S671" s="170" t="b">
        <v>1</v>
      </c>
      <c r="T671" s="584" t="s">
        <v>2294</v>
      </c>
      <c r="U671" s="579">
        <f>VLOOKUP(B671,示例!$P:$Q,2,0)</f>
        <v>1080</v>
      </c>
    </row>
    <row r="672" spans="1:21" x14ac:dyDescent="0.25">
      <c r="A672" s="561" t="s">
        <v>447</v>
      </c>
      <c r="B672" s="561" t="s">
        <v>2385</v>
      </c>
      <c r="C672" s="587"/>
      <c r="D672" s="587" t="s">
        <v>2289</v>
      </c>
      <c r="E672" s="587">
        <v>1040206</v>
      </c>
      <c r="F672" s="170">
        <v>10402060</v>
      </c>
      <c r="G672" s="170">
        <v>1</v>
      </c>
      <c r="H672" s="170" t="s">
        <v>2386</v>
      </c>
      <c r="I672" s="170" t="s">
        <v>3721</v>
      </c>
      <c r="J672" s="170" t="s">
        <v>3722</v>
      </c>
      <c r="K672" s="170"/>
      <c r="L672" s="170"/>
      <c r="M672" s="170">
        <v>6</v>
      </c>
      <c r="N672" s="170">
        <v>1</v>
      </c>
      <c r="O672" s="170" t="b">
        <v>0</v>
      </c>
      <c r="P672" s="170" t="b">
        <v>0</v>
      </c>
      <c r="Q672" s="170" t="b">
        <v>0</v>
      </c>
      <c r="R672" s="170" t="s">
        <v>3723</v>
      </c>
      <c r="S672" s="170" t="b">
        <v>1</v>
      </c>
      <c r="T672" s="584" t="s">
        <v>2294</v>
      </c>
      <c r="U672" s="579">
        <f>VLOOKUP(B672,示例!$P:$Q,2,0)</f>
        <v>1002</v>
      </c>
    </row>
    <row r="673" spans="1:21" x14ac:dyDescent="0.25">
      <c r="A673" s="561" t="s">
        <v>447</v>
      </c>
      <c r="B673" s="561" t="s">
        <v>2490</v>
      </c>
      <c r="C673" s="587"/>
      <c r="D673" s="587" t="s">
        <v>2289</v>
      </c>
      <c r="E673" s="587">
        <v>1040207</v>
      </c>
      <c r="F673" s="170">
        <v>10402070</v>
      </c>
      <c r="G673" s="170">
        <v>1</v>
      </c>
      <c r="H673" s="170" t="s">
        <v>2491</v>
      </c>
      <c r="I673" s="170" t="s">
        <v>3724</v>
      </c>
      <c r="J673" s="170" t="s">
        <v>3725</v>
      </c>
      <c r="K673" s="170"/>
      <c r="L673" s="170"/>
      <c r="M673" s="170">
        <v>-1</v>
      </c>
      <c r="N673" s="170">
        <v>1</v>
      </c>
      <c r="O673" s="170" t="b">
        <v>0</v>
      </c>
      <c r="P673" s="170" t="b">
        <v>0</v>
      </c>
      <c r="Q673" s="170" t="b">
        <v>0</v>
      </c>
      <c r="R673" s="170" t="s">
        <v>3726</v>
      </c>
      <c r="S673" s="170" t="b">
        <v>1</v>
      </c>
      <c r="T673" s="584" t="s">
        <v>2294</v>
      </c>
      <c r="U673" s="579">
        <f>VLOOKUP(B673,示例!$P:$Q,2,0)</f>
        <v>1014</v>
      </c>
    </row>
    <row r="674" spans="1:21" x14ac:dyDescent="0.25">
      <c r="A674" s="561" t="s">
        <v>447</v>
      </c>
      <c r="B674" s="12" t="s">
        <v>2501</v>
      </c>
      <c r="C674" s="587"/>
      <c r="D674" s="587" t="s">
        <v>2289</v>
      </c>
      <c r="E674" s="587">
        <v>1040209</v>
      </c>
      <c r="F674" s="170">
        <v>10402090</v>
      </c>
      <c r="G674" s="170">
        <v>1</v>
      </c>
      <c r="H674" s="170"/>
      <c r="I674" s="170" t="s">
        <v>3727</v>
      </c>
      <c r="J674" s="170" t="s">
        <v>3728</v>
      </c>
      <c r="K674" s="170"/>
      <c r="L674" s="170"/>
      <c r="M674" s="170">
        <v>10</v>
      </c>
      <c r="N674" s="170">
        <v>1</v>
      </c>
      <c r="O674" s="170" t="b">
        <v>0</v>
      </c>
      <c r="P674" s="170" t="b">
        <v>0</v>
      </c>
      <c r="Q674" s="170" t="b">
        <v>0</v>
      </c>
      <c r="R674" s="170"/>
      <c r="S674" s="170" t="b">
        <v>1</v>
      </c>
      <c r="T674" s="584" t="s">
        <v>2294</v>
      </c>
      <c r="U674" s="579" t="str">
        <f>VLOOKUP(B674,示例!$P:$Q,2,0)</f>
        <v>1049</v>
      </c>
    </row>
    <row r="675" spans="1:21" x14ac:dyDescent="0.25">
      <c r="A675" s="561" t="s">
        <v>447</v>
      </c>
      <c r="B675" s="12" t="s">
        <v>2415</v>
      </c>
      <c r="C675" s="587"/>
      <c r="D675" s="587" t="s">
        <v>2289</v>
      </c>
      <c r="E675" s="587">
        <v>1040209</v>
      </c>
      <c r="F675" s="170">
        <v>10402091</v>
      </c>
      <c r="G675" s="170">
        <v>1</v>
      </c>
      <c r="H675" s="170" t="s">
        <v>2416</v>
      </c>
      <c r="I675" s="170" t="s">
        <v>3727</v>
      </c>
      <c r="J675" s="170" t="s">
        <v>3729</v>
      </c>
      <c r="K675" s="170"/>
      <c r="L675" s="170"/>
      <c r="M675" s="170">
        <v>10</v>
      </c>
      <c r="N675" s="170">
        <v>1</v>
      </c>
      <c r="O675" s="170" t="b">
        <v>0</v>
      </c>
      <c r="P675" s="170" t="b">
        <v>0</v>
      </c>
      <c r="Q675" s="170" t="b">
        <v>0</v>
      </c>
      <c r="R675" s="170" t="s">
        <v>2432</v>
      </c>
      <c r="S675" s="170" t="b">
        <v>1</v>
      </c>
      <c r="T675" s="584" t="s">
        <v>2294</v>
      </c>
      <c r="U675" s="579">
        <f>VLOOKUP(B675,示例!$P:$Q,2,0)</f>
        <v>1005</v>
      </c>
    </row>
    <row r="676" spans="1:21" x14ac:dyDescent="0.25">
      <c r="A676" s="561" t="s">
        <v>447</v>
      </c>
      <c r="B676" s="561" t="s">
        <v>1649</v>
      </c>
      <c r="C676" s="587"/>
      <c r="D676" s="587" t="s">
        <v>2289</v>
      </c>
      <c r="E676" s="587">
        <v>1040210</v>
      </c>
      <c r="F676" s="170">
        <v>10402100</v>
      </c>
      <c r="G676" s="170">
        <v>4</v>
      </c>
      <c r="H676" s="170" t="s">
        <v>2556</v>
      </c>
      <c r="I676" s="170" t="s">
        <v>3730</v>
      </c>
      <c r="J676" s="170" t="s">
        <v>3662</v>
      </c>
      <c r="K676" s="170"/>
      <c r="L676" s="170"/>
      <c r="M676" s="170">
        <v>1.5</v>
      </c>
      <c r="N676" s="170">
        <v>1</v>
      </c>
      <c r="O676" s="170" t="b">
        <v>0</v>
      </c>
      <c r="P676" s="170" t="b">
        <v>0</v>
      </c>
      <c r="Q676" s="170" t="b">
        <v>0</v>
      </c>
      <c r="R676" s="170">
        <v>1</v>
      </c>
      <c r="S676" s="170" t="b">
        <v>1</v>
      </c>
      <c r="T676" s="584" t="s">
        <v>2294</v>
      </c>
      <c r="U676" s="579" t="str">
        <f>VLOOKUP(B676,示例!$P:$Q,2,0)</f>
        <v>BaTi</v>
      </c>
    </row>
    <row r="677" spans="1:21" x14ac:dyDescent="0.25">
      <c r="A677" s="561" t="s">
        <v>447</v>
      </c>
      <c r="B677" s="561" t="s">
        <v>1411</v>
      </c>
      <c r="C677" s="587"/>
      <c r="D677" s="587" t="s">
        <v>2289</v>
      </c>
      <c r="E677" s="587">
        <v>1040210</v>
      </c>
      <c r="F677" s="170">
        <v>10402101</v>
      </c>
      <c r="G677" s="170">
        <v>1</v>
      </c>
      <c r="H677" s="170" t="s">
        <v>2396</v>
      </c>
      <c r="I677" s="170" t="s">
        <v>3730</v>
      </c>
      <c r="J677" s="170" t="s">
        <v>3731</v>
      </c>
      <c r="K677" s="170"/>
      <c r="L677" s="170"/>
      <c r="M677" s="170">
        <v>1</v>
      </c>
      <c r="N677" s="170">
        <v>1</v>
      </c>
      <c r="O677" s="170" t="b">
        <v>0</v>
      </c>
      <c r="P677" s="170" t="b">
        <v>0</v>
      </c>
      <c r="Q677" s="170" t="b">
        <v>0</v>
      </c>
      <c r="R677" s="170" t="s">
        <v>3732</v>
      </c>
      <c r="S677" s="170" t="b">
        <v>1</v>
      </c>
      <c r="T677" s="584" t="s">
        <v>2294</v>
      </c>
      <c r="U677" s="579">
        <f>VLOOKUP(B677,示例!$P:$Q,2,0)</f>
        <v>1004</v>
      </c>
    </row>
    <row r="678" spans="1:21" x14ac:dyDescent="0.25">
      <c r="A678" s="561" t="s">
        <v>447</v>
      </c>
      <c r="B678" s="561" t="s">
        <v>2295</v>
      </c>
      <c r="C678" s="587"/>
      <c r="D678" s="587" t="s">
        <v>2289</v>
      </c>
      <c r="E678" s="587">
        <v>1040210</v>
      </c>
      <c r="F678" s="170">
        <v>10402102</v>
      </c>
      <c r="G678" s="170">
        <v>1</v>
      </c>
      <c r="H678" s="170"/>
      <c r="I678" s="170" t="s">
        <v>3730</v>
      </c>
      <c r="J678" s="170" t="s">
        <v>3733</v>
      </c>
      <c r="K678" s="170"/>
      <c r="L678" s="170"/>
      <c r="M678" s="170">
        <v>10</v>
      </c>
      <c r="N678" s="170">
        <v>1</v>
      </c>
      <c r="O678" s="170" t="b">
        <v>0</v>
      </c>
      <c r="P678" s="170" t="b">
        <v>0</v>
      </c>
      <c r="Q678" s="170" t="b">
        <v>0</v>
      </c>
      <c r="R678" s="170"/>
      <c r="S678" s="170" t="b">
        <v>1</v>
      </c>
      <c r="T678" s="584" t="s">
        <v>2294</v>
      </c>
      <c r="U678" s="579">
        <f>VLOOKUP(B678,示例!$P:$Q,2,0)</f>
        <v>1080</v>
      </c>
    </row>
    <row r="679" spans="1:21" x14ac:dyDescent="0.25">
      <c r="A679" s="573" t="s">
        <v>447</v>
      </c>
      <c r="B679" s="573" t="s">
        <v>1571</v>
      </c>
      <c r="C679" s="65" t="s">
        <v>2377</v>
      </c>
      <c r="D679" s="65" t="s">
        <v>2401</v>
      </c>
      <c r="E679" s="573">
        <v>1040211</v>
      </c>
      <c r="F679" s="65">
        <v>10402110</v>
      </c>
      <c r="G679" s="573">
        <v>1</v>
      </c>
      <c r="H679" s="573" t="s">
        <v>2345</v>
      </c>
      <c r="I679" s="65" t="s">
        <v>3734</v>
      </c>
      <c r="J679" s="573" t="s">
        <v>3461</v>
      </c>
      <c r="K679" s="573"/>
      <c r="L679" s="573"/>
      <c r="M679" s="573">
        <v>-1</v>
      </c>
      <c r="N679" s="573">
        <v>1</v>
      </c>
      <c r="O679" s="573" t="b">
        <v>0</v>
      </c>
      <c r="P679" s="573" t="b">
        <v>0</v>
      </c>
      <c r="Q679" s="573" t="b">
        <v>0</v>
      </c>
      <c r="R679" s="573" t="str">
        <f>IF(J679="进入战斗后,武力属性增加3点","武力,3","")&amp;IF(J679="进入战斗后,内息属性增加3点","内息,3","")&amp;IF(J679="进入战斗后,身法属性增加3点","身法,3","")&amp;IF(J679="进入战斗后,筋骨属性增加3点","筋骨,3","")</f>
        <v/>
      </c>
      <c r="S679" s="573" t="b">
        <v>1</v>
      </c>
      <c r="T679" s="584" t="s">
        <v>2294</v>
      </c>
      <c r="U679" s="579" t="str">
        <f>VLOOKUP(B679,示例!$P:$Q,2,0)</f>
        <v>WuJi</v>
      </c>
    </row>
    <row r="680" spans="1:21" x14ac:dyDescent="0.25">
      <c r="A680" s="561" t="s">
        <v>447</v>
      </c>
      <c r="B680" s="561" t="s">
        <v>2490</v>
      </c>
      <c r="C680" s="587" t="s">
        <v>1210</v>
      </c>
      <c r="D680" s="587">
        <v>0</v>
      </c>
      <c r="E680" s="587">
        <v>1040212</v>
      </c>
      <c r="F680" s="170">
        <v>10402120</v>
      </c>
      <c r="G680" s="170">
        <v>6</v>
      </c>
      <c r="H680" s="170" t="s">
        <v>2491</v>
      </c>
      <c r="I680" s="170" t="s">
        <v>3735</v>
      </c>
      <c r="J680" s="431" t="s">
        <v>3736</v>
      </c>
      <c r="K680" s="170"/>
      <c r="L680" s="170"/>
      <c r="M680" s="170">
        <v>-1</v>
      </c>
      <c r="N680" s="170">
        <v>1</v>
      </c>
      <c r="O680" s="170" t="b">
        <v>0</v>
      </c>
      <c r="P680" s="170" t="b">
        <v>0</v>
      </c>
      <c r="Q680" s="170" t="b">
        <v>1</v>
      </c>
      <c r="R680" s="431" t="s">
        <v>3737</v>
      </c>
      <c r="S680" s="170" t="b">
        <v>1</v>
      </c>
      <c r="T680" s="584" t="s">
        <v>2294</v>
      </c>
      <c r="U680" s="579">
        <f>VLOOKUP(B680,示例!$P:$Q,2,0)</f>
        <v>1014</v>
      </c>
    </row>
    <row r="681" spans="1:21" x14ac:dyDescent="0.25">
      <c r="A681" s="460" t="s">
        <v>430</v>
      </c>
      <c r="B681" s="561" t="s">
        <v>3270</v>
      </c>
      <c r="C681" s="587"/>
      <c r="D681" s="587">
        <v>0</v>
      </c>
      <c r="E681" s="587">
        <v>1040213</v>
      </c>
      <c r="F681" s="170">
        <v>10402130</v>
      </c>
      <c r="G681" s="170">
        <v>1</v>
      </c>
      <c r="H681" s="170" t="s">
        <v>3271</v>
      </c>
      <c r="I681" s="241" t="s">
        <v>3738</v>
      </c>
      <c r="J681" s="170" t="s">
        <v>3739</v>
      </c>
      <c r="K681" s="170"/>
      <c r="L681" s="170"/>
      <c r="M681" s="170">
        <v>4</v>
      </c>
      <c r="N681" s="170">
        <v>1</v>
      </c>
      <c r="O681" s="170" t="b">
        <v>0</v>
      </c>
      <c r="P681" s="170" t="b">
        <v>0</v>
      </c>
      <c r="Q681" s="170" t="b">
        <v>1</v>
      </c>
      <c r="R681" s="170" t="s">
        <v>3274</v>
      </c>
      <c r="S681" s="170" t="b">
        <v>1</v>
      </c>
      <c r="T681" s="584" t="s">
        <v>2294</v>
      </c>
      <c r="U681" s="579" t="str">
        <f>VLOOKUP(B681,示例!$P:$Q,2,0)</f>
        <v>JianSu</v>
      </c>
    </row>
    <row r="682" spans="1:21" x14ac:dyDescent="0.25">
      <c r="A682" s="561" t="s">
        <v>456</v>
      </c>
      <c r="B682" s="561" t="s">
        <v>2490</v>
      </c>
      <c r="C682" s="587"/>
      <c r="D682" s="587" t="s">
        <v>2401</v>
      </c>
      <c r="E682" s="587">
        <v>1040302</v>
      </c>
      <c r="F682" s="204">
        <v>10403020</v>
      </c>
      <c r="G682" s="204">
        <v>1</v>
      </c>
      <c r="H682" s="204" t="s">
        <v>2491</v>
      </c>
      <c r="I682" s="606" t="s">
        <v>3740</v>
      </c>
      <c r="J682" s="204" t="s">
        <v>3741</v>
      </c>
      <c r="K682" s="204"/>
      <c r="L682" s="204"/>
      <c r="M682" s="204">
        <v>8</v>
      </c>
      <c r="N682" s="204">
        <v>5</v>
      </c>
      <c r="O682" s="204" t="b">
        <v>1</v>
      </c>
      <c r="P682" s="204" t="b">
        <v>0</v>
      </c>
      <c r="Q682" s="204" t="b">
        <v>0</v>
      </c>
      <c r="R682" s="204" t="s">
        <v>3742</v>
      </c>
      <c r="S682" s="204" t="b">
        <v>1</v>
      </c>
      <c r="T682" s="584" t="s">
        <v>2294</v>
      </c>
      <c r="U682" s="579">
        <f>VLOOKUP(B682,示例!$P:$Q,2,0)</f>
        <v>1014</v>
      </c>
    </row>
    <row r="683" spans="1:21" x14ac:dyDescent="0.25">
      <c r="A683" s="561" t="s">
        <v>456</v>
      </c>
      <c r="B683" s="561" t="s">
        <v>2495</v>
      </c>
      <c r="C683" s="587"/>
      <c r="D683" s="587" t="s">
        <v>2401</v>
      </c>
      <c r="E683" s="587">
        <v>1040304</v>
      </c>
      <c r="F683" s="204">
        <v>10403040</v>
      </c>
      <c r="G683" s="204">
        <v>2</v>
      </c>
      <c r="H683" s="204" t="s">
        <v>2497</v>
      </c>
      <c r="I683" s="204" t="s">
        <v>3743</v>
      </c>
      <c r="J683" s="204" t="s">
        <v>3744</v>
      </c>
      <c r="K683" s="204"/>
      <c r="L683" s="204"/>
      <c r="M683" s="204">
        <v>10</v>
      </c>
      <c r="N683" s="204">
        <v>1</v>
      </c>
      <c r="O683" s="204" t="b">
        <v>0</v>
      </c>
      <c r="P683" s="204" t="b">
        <v>0</v>
      </c>
      <c r="Q683" s="204" t="b">
        <v>0</v>
      </c>
      <c r="R683" s="204" t="s">
        <v>3745</v>
      </c>
      <c r="S683" s="204" t="b">
        <v>0</v>
      </c>
      <c r="T683" s="584" t="s">
        <v>2294</v>
      </c>
      <c r="U683" s="579">
        <f>VLOOKUP(B683,示例!$P:$Q,2,0)</f>
        <v>1015</v>
      </c>
    </row>
    <row r="684" spans="1:21" x14ac:dyDescent="0.25">
      <c r="A684" s="561" t="s">
        <v>456</v>
      </c>
      <c r="B684" s="561" t="s">
        <v>2385</v>
      </c>
      <c r="C684" s="587"/>
      <c r="D684" s="587" t="s">
        <v>2401</v>
      </c>
      <c r="E684" s="587">
        <v>1040306</v>
      </c>
      <c r="F684" s="204">
        <v>10403060</v>
      </c>
      <c r="G684" s="204">
        <v>1</v>
      </c>
      <c r="H684" s="204" t="s">
        <v>2386</v>
      </c>
      <c r="I684" s="204" t="s">
        <v>3746</v>
      </c>
      <c r="J684" s="642" t="s">
        <v>3747</v>
      </c>
      <c r="K684" s="204"/>
      <c r="L684" s="204"/>
      <c r="M684" s="204">
        <v>6</v>
      </c>
      <c r="N684" s="204">
        <v>3</v>
      </c>
      <c r="O684" s="204" t="b">
        <v>1</v>
      </c>
      <c r="P684" s="204" t="b">
        <v>0</v>
      </c>
      <c r="Q684" s="204" t="b">
        <v>0</v>
      </c>
      <c r="R684" s="204" t="s">
        <v>3748</v>
      </c>
      <c r="S684" s="204" t="b">
        <v>1</v>
      </c>
      <c r="T684" s="584" t="s">
        <v>2294</v>
      </c>
      <c r="U684" s="579">
        <f>VLOOKUP(B684,示例!$P:$Q,2,0)</f>
        <v>1002</v>
      </c>
    </row>
    <row r="685" spans="1:21" x14ac:dyDescent="0.25">
      <c r="A685" s="561" t="s">
        <v>456</v>
      </c>
      <c r="B685" s="561" t="s">
        <v>1231</v>
      </c>
      <c r="C685" s="587"/>
      <c r="D685" s="587" t="s">
        <v>2289</v>
      </c>
      <c r="E685" s="587">
        <v>1040308</v>
      </c>
      <c r="F685" s="204">
        <v>10403080</v>
      </c>
      <c r="G685" s="204">
        <v>1</v>
      </c>
      <c r="H685" s="204" t="s">
        <v>2560</v>
      </c>
      <c r="I685" s="606" t="s">
        <v>3749</v>
      </c>
      <c r="J685" s="204" t="s">
        <v>3750</v>
      </c>
      <c r="K685" s="204"/>
      <c r="L685" s="204"/>
      <c r="M685" s="204">
        <v>1</v>
      </c>
      <c r="N685" s="204">
        <v>1</v>
      </c>
      <c r="O685" s="204" t="b">
        <v>0</v>
      </c>
      <c r="P685" s="204" t="b">
        <v>0</v>
      </c>
      <c r="Q685" s="204" t="b">
        <v>0</v>
      </c>
      <c r="R685" s="204" t="s">
        <v>3751</v>
      </c>
      <c r="S685" s="204" t="b">
        <v>1</v>
      </c>
      <c r="T685" s="584" t="s">
        <v>2294</v>
      </c>
      <c r="U685" s="579">
        <f>VLOOKUP(B685,示例!$P:$Q,2,0)</f>
        <v>1033</v>
      </c>
    </row>
    <row r="686" spans="1:21" x14ac:dyDescent="0.25">
      <c r="A686" s="561" t="s">
        <v>456</v>
      </c>
      <c r="B686" s="561" t="s">
        <v>1171</v>
      </c>
      <c r="C686" s="587"/>
      <c r="D686" s="587" t="s">
        <v>2289</v>
      </c>
      <c r="E686" s="587">
        <v>1040309</v>
      </c>
      <c r="F686" s="204">
        <v>10403090</v>
      </c>
      <c r="G686" s="204">
        <v>1</v>
      </c>
      <c r="H686" s="204" t="s">
        <v>2392</v>
      </c>
      <c r="I686" s="33" t="s">
        <v>3752</v>
      </c>
      <c r="J686" s="204" t="s">
        <v>3753</v>
      </c>
      <c r="K686" s="204"/>
      <c r="L686" s="204"/>
      <c r="M686" s="204">
        <v>3</v>
      </c>
      <c r="N686" s="204">
        <v>1</v>
      </c>
      <c r="O686" s="204" t="b">
        <v>0</v>
      </c>
      <c r="P686" s="204" t="b">
        <v>0</v>
      </c>
      <c r="Q686" s="204" t="b">
        <v>0</v>
      </c>
      <c r="R686" s="204" t="s">
        <v>2395</v>
      </c>
      <c r="S686" s="204" t="b">
        <v>1</v>
      </c>
      <c r="T686" s="584" t="s">
        <v>2294</v>
      </c>
      <c r="U686" s="579">
        <f>VLOOKUP(B686,示例!$P:$Q,2,0)</f>
        <v>1003</v>
      </c>
    </row>
    <row r="687" spans="1:21" x14ac:dyDescent="0.25">
      <c r="A687" s="561" t="s">
        <v>456</v>
      </c>
      <c r="B687" s="561" t="s">
        <v>2344</v>
      </c>
      <c r="E687" s="587">
        <v>1040310</v>
      </c>
      <c r="F687" s="204">
        <v>10403100</v>
      </c>
      <c r="G687" s="204">
        <v>1</v>
      </c>
      <c r="H687" s="204" t="s">
        <v>2345</v>
      </c>
      <c r="I687" s="606" t="s">
        <v>3754</v>
      </c>
      <c r="J687" s="204" t="s">
        <v>3755</v>
      </c>
      <c r="K687" s="204"/>
      <c r="L687" s="204"/>
      <c r="M687" s="204">
        <v>-1</v>
      </c>
      <c r="N687" s="204">
        <v>1</v>
      </c>
      <c r="O687" s="204" t="b">
        <v>0</v>
      </c>
      <c r="P687" s="204" t="b">
        <v>0</v>
      </c>
      <c r="Q687" s="204" t="b">
        <v>0</v>
      </c>
      <c r="R687" s="204" t="s">
        <v>2975</v>
      </c>
      <c r="S687" s="204" t="b">
        <v>1</v>
      </c>
      <c r="T687" s="584" t="s">
        <v>2294</v>
      </c>
      <c r="U687" s="579" t="str">
        <f>VLOOKUP(B687,示例!$P:$Q,2,0)</f>
        <v>WuJi</v>
      </c>
    </row>
    <row r="688" spans="1:21" x14ac:dyDescent="0.25">
      <c r="A688" s="573" t="s">
        <v>456</v>
      </c>
      <c r="B688" s="573" t="s">
        <v>1571</v>
      </c>
      <c r="C688" s="65" t="s">
        <v>2377</v>
      </c>
      <c r="D688" s="65" t="s">
        <v>2289</v>
      </c>
      <c r="E688" s="573">
        <v>1040311</v>
      </c>
      <c r="F688" s="65">
        <v>10403110</v>
      </c>
      <c r="G688" s="573">
        <v>1</v>
      </c>
      <c r="H688" s="573" t="s">
        <v>2345</v>
      </c>
      <c r="I688" s="65" t="s">
        <v>3756</v>
      </c>
      <c r="J688" s="573" t="s">
        <v>3757</v>
      </c>
      <c r="K688" s="573"/>
      <c r="L688" s="573"/>
      <c r="M688" s="573">
        <v>-1</v>
      </c>
      <c r="N688" s="573">
        <v>1</v>
      </c>
      <c r="O688" s="573" t="b">
        <v>0</v>
      </c>
      <c r="P688" s="573" t="b">
        <v>0</v>
      </c>
      <c r="Q688" s="573" t="b">
        <v>0</v>
      </c>
      <c r="R688" s="573" t="str">
        <f>IF(J688="进入战斗后,武力属性增加3点","武力,3","")&amp;IF(J688="进入战斗后,内息属性增加3点","内息,3","")&amp;IF(J688="进入战斗后,身法属性增加3点","身法,3","")&amp;IF(J688="进入战斗后,筋骨属性增加3点","筋骨,3","")</f>
        <v/>
      </c>
      <c r="S688" s="573" t="b">
        <v>1</v>
      </c>
      <c r="T688" s="584" t="s">
        <v>2294</v>
      </c>
      <c r="U688" s="579" t="str">
        <f>VLOOKUP(B688,示例!$P:$Q,2,0)</f>
        <v>WuJi</v>
      </c>
    </row>
    <row r="689" spans="1:21" x14ac:dyDescent="0.25">
      <c r="A689" s="561" t="s">
        <v>456</v>
      </c>
      <c r="B689" s="561" t="s">
        <v>2400</v>
      </c>
      <c r="E689" s="587">
        <v>1040312</v>
      </c>
      <c r="F689" s="622">
        <v>10403120</v>
      </c>
      <c r="G689" s="622">
        <v>1</v>
      </c>
      <c r="H689" s="622" t="s">
        <v>2354</v>
      </c>
      <c r="I689" s="649" t="s">
        <v>3758</v>
      </c>
      <c r="J689" s="650" t="s">
        <v>3759</v>
      </c>
      <c r="K689" s="622"/>
      <c r="L689" s="622"/>
      <c r="M689" s="622">
        <v>4</v>
      </c>
      <c r="N689" s="622">
        <v>1</v>
      </c>
      <c r="O689" s="622" t="b">
        <v>0</v>
      </c>
      <c r="P689" s="622" t="b">
        <v>0</v>
      </c>
      <c r="Q689" s="622" t="b">
        <v>0</v>
      </c>
      <c r="R689" s="650" t="s">
        <v>3439</v>
      </c>
      <c r="S689" s="622" t="b">
        <v>1</v>
      </c>
      <c r="T689" s="584" t="s">
        <v>2294</v>
      </c>
      <c r="U689" s="579" t="str">
        <f>VLOOKUP(B689,示例!$P:$Q,2,0)</f>
        <v>GongJiTiSheng</v>
      </c>
    </row>
    <row r="690" spans="1:21" x14ac:dyDescent="0.25">
      <c r="A690" s="561" t="s">
        <v>456</v>
      </c>
      <c r="B690" s="561" t="s">
        <v>2344</v>
      </c>
      <c r="E690" s="587">
        <v>1040313</v>
      </c>
      <c r="F690" s="622">
        <v>10403130</v>
      </c>
      <c r="G690" s="622">
        <v>1</v>
      </c>
      <c r="H690" s="622" t="s">
        <v>2345</v>
      </c>
      <c r="I690" s="649" t="s">
        <v>3760</v>
      </c>
      <c r="J690" s="650" t="s">
        <v>3761</v>
      </c>
      <c r="K690" s="622"/>
      <c r="L690" s="622"/>
      <c r="M690" s="622">
        <v>5</v>
      </c>
      <c r="N690" s="622">
        <v>1</v>
      </c>
      <c r="O690" s="622" t="b">
        <v>0</v>
      </c>
      <c r="P690" s="622" t="b">
        <v>0</v>
      </c>
      <c r="Q690" s="622" t="b">
        <v>0</v>
      </c>
      <c r="R690" s="650" t="s">
        <v>3762</v>
      </c>
      <c r="S690" s="622" t="b">
        <v>1</v>
      </c>
      <c r="T690" s="584" t="s">
        <v>2294</v>
      </c>
      <c r="U690" s="579" t="str">
        <f>VLOOKUP(B690,示例!$P:$Q,2,0)</f>
        <v>WuJi</v>
      </c>
    </row>
    <row r="691" spans="1:21" x14ac:dyDescent="0.25">
      <c r="A691" s="561" t="e">
        <v>#N/A</v>
      </c>
      <c r="B691" s="573" t="s">
        <v>1571</v>
      </c>
      <c r="C691" s="587"/>
      <c r="D691" s="587" t="s">
        <v>2401</v>
      </c>
      <c r="E691" s="587">
        <v>1040402</v>
      </c>
      <c r="F691" s="170">
        <v>10404020</v>
      </c>
      <c r="G691" s="170">
        <v>1</v>
      </c>
      <c r="H691" s="170"/>
      <c r="I691" s="651" t="s">
        <v>3763</v>
      </c>
      <c r="J691" s="431" t="s">
        <v>3764</v>
      </c>
      <c r="K691" s="170"/>
      <c r="L691" s="170"/>
      <c r="M691" s="170">
        <v>1</v>
      </c>
      <c r="N691" s="170">
        <v>1</v>
      </c>
      <c r="O691" s="170" t="b">
        <v>0</v>
      </c>
      <c r="P691" s="170" t="b">
        <v>0</v>
      </c>
      <c r="Q691" s="170" t="b">
        <v>0</v>
      </c>
      <c r="R691" s="170"/>
      <c r="S691" s="170" t="b">
        <v>1</v>
      </c>
      <c r="T691" s="584" t="s">
        <v>2294</v>
      </c>
      <c r="U691" s="579" t="str">
        <f>VLOOKUP(B691,示例!$P:$Q,2,0)</f>
        <v>WuJi</v>
      </c>
    </row>
    <row r="692" spans="1:21" x14ac:dyDescent="0.25">
      <c r="A692" s="561" t="e">
        <v>#N/A</v>
      </c>
      <c r="B692" s="561" t="s">
        <v>1150</v>
      </c>
      <c r="C692" s="587"/>
      <c r="D692" s="587" t="s">
        <v>2401</v>
      </c>
      <c r="E692" s="587">
        <v>1040402</v>
      </c>
      <c r="F692" s="333">
        <v>10404021</v>
      </c>
      <c r="G692" s="170">
        <v>1</v>
      </c>
      <c r="H692" s="170" t="s">
        <v>2437</v>
      </c>
      <c r="I692" s="651" t="s">
        <v>3763</v>
      </c>
      <c r="J692" s="431" t="s">
        <v>3765</v>
      </c>
      <c r="K692" s="170"/>
      <c r="L692" s="170"/>
      <c r="M692" s="170">
        <v>-1</v>
      </c>
      <c r="N692" s="170">
        <v>1</v>
      </c>
      <c r="O692" s="170" t="b">
        <v>0</v>
      </c>
      <c r="P692" s="170" t="b">
        <v>0</v>
      </c>
      <c r="Q692" s="170" t="b">
        <v>0</v>
      </c>
      <c r="R692" s="170"/>
      <c r="S692" s="170" t="b">
        <v>0</v>
      </c>
      <c r="T692" s="584" t="s">
        <v>2294</v>
      </c>
      <c r="U692" s="579">
        <f>VLOOKUP(B692,示例!$P:$Q,2,0)</f>
        <v>1009</v>
      </c>
    </row>
    <row r="693" spans="1:21" x14ac:dyDescent="0.25">
      <c r="A693" s="561" t="e">
        <v>#N/A</v>
      </c>
      <c r="B693" s="561" t="s">
        <v>1150</v>
      </c>
      <c r="C693" s="587"/>
      <c r="D693" s="587" t="s">
        <v>2401</v>
      </c>
      <c r="E693" s="587">
        <v>1040404</v>
      </c>
      <c r="F693" s="170">
        <v>10404040</v>
      </c>
      <c r="G693" s="170">
        <v>1</v>
      </c>
      <c r="H693" s="170" t="s">
        <v>2437</v>
      </c>
      <c r="I693" s="651" t="s">
        <v>3766</v>
      </c>
      <c r="J693" s="170" t="s">
        <v>3767</v>
      </c>
      <c r="K693" s="170"/>
      <c r="L693" s="170"/>
      <c r="M693" s="170">
        <v>-1</v>
      </c>
      <c r="N693" s="170">
        <v>1</v>
      </c>
      <c r="O693" s="170" t="b">
        <v>0</v>
      </c>
      <c r="P693" s="170" t="b">
        <v>0</v>
      </c>
      <c r="Q693" s="170" t="b">
        <v>0</v>
      </c>
      <c r="R693" s="170"/>
      <c r="S693" s="170" t="b">
        <v>0</v>
      </c>
      <c r="T693" s="584" t="s">
        <v>2294</v>
      </c>
      <c r="U693" s="579">
        <f>VLOOKUP(B693,示例!$P:$Q,2,0)</f>
        <v>1009</v>
      </c>
    </row>
    <row r="694" spans="1:21" x14ac:dyDescent="0.25">
      <c r="A694" s="561" t="e">
        <v>#N/A</v>
      </c>
      <c r="B694" s="561" t="s">
        <v>1150</v>
      </c>
      <c r="C694" s="587"/>
      <c r="D694" s="587" t="s">
        <v>2401</v>
      </c>
      <c r="E694" s="587">
        <v>1040406</v>
      </c>
      <c r="F694" s="170">
        <v>10404060</v>
      </c>
      <c r="G694" s="170">
        <v>1</v>
      </c>
      <c r="H694" s="170" t="s">
        <v>2437</v>
      </c>
      <c r="I694" s="651" t="s">
        <v>3768</v>
      </c>
      <c r="J694" s="170" t="s">
        <v>3769</v>
      </c>
      <c r="K694" s="170"/>
      <c r="L694" s="170"/>
      <c r="M694" s="170">
        <v>-1</v>
      </c>
      <c r="N694" s="170">
        <v>1</v>
      </c>
      <c r="O694" s="170" t="b">
        <v>0</v>
      </c>
      <c r="P694" s="170" t="b">
        <v>0</v>
      </c>
      <c r="Q694" s="170" t="b">
        <v>0</v>
      </c>
      <c r="R694" s="170"/>
      <c r="S694" s="170" t="b">
        <v>0</v>
      </c>
      <c r="T694" s="584" t="s">
        <v>2294</v>
      </c>
      <c r="U694" s="579">
        <f>VLOOKUP(B694,示例!$P:$Q,2,0)</f>
        <v>1009</v>
      </c>
    </row>
    <row r="695" spans="1:21" x14ac:dyDescent="0.25">
      <c r="A695" s="561" t="e">
        <v>#N/A</v>
      </c>
      <c r="B695" s="561" t="s">
        <v>3270</v>
      </c>
      <c r="C695" s="587"/>
      <c r="D695" s="587" t="s">
        <v>2289</v>
      </c>
      <c r="E695" s="587">
        <v>1040407</v>
      </c>
      <c r="F695" s="170">
        <v>10404070</v>
      </c>
      <c r="G695" s="170">
        <v>1</v>
      </c>
      <c r="H695" s="170" t="s">
        <v>3271</v>
      </c>
      <c r="I695" s="651" t="s">
        <v>3770</v>
      </c>
      <c r="J695" s="431" t="s">
        <v>3771</v>
      </c>
      <c r="K695" s="170">
        <v>1</v>
      </c>
      <c r="L695" s="170">
        <v>1</v>
      </c>
      <c r="M695" s="170">
        <v>5</v>
      </c>
      <c r="N695" s="170">
        <v>1</v>
      </c>
      <c r="O695" s="170" t="b">
        <v>0</v>
      </c>
      <c r="P695" s="170" t="b">
        <v>0</v>
      </c>
      <c r="Q695" s="170" t="b">
        <v>1</v>
      </c>
      <c r="R695" s="431" t="s">
        <v>3274</v>
      </c>
      <c r="S695" s="170" t="b">
        <v>1</v>
      </c>
      <c r="T695" s="584" t="s">
        <v>2294</v>
      </c>
      <c r="U695" s="579" t="str">
        <f>VLOOKUP(B695,示例!$P:$Q,2,0)</f>
        <v>JianSu</v>
      </c>
    </row>
    <row r="696" spans="1:21" x14ac:dyDescent="0.25">
      <c r="A696" s="561" t="e">
        <v>#N/A</v>
      </c>
      <c r="B696" s="561" t="s">
        <v>2400</v>
      </c>
      <c r="E696" s="587">
        <v>1040408</v>
      </c>
      <c r="F696" s="170">
        <v>10404080</v>
      </c>
      <c r="G696" s="170">
        <v>1</v>
      </c>
      <c r="H696" s="170" t="s">
        <v>2354</v>
      </c>
      <c r="I696" s="651" t="s">
        <v>3772</v>
      </c>
      <c r="J696" s="431" t="s">
        <v>3773</v>
      </c>
      <c r="K696" s="170"/>
      <c r="L696" s="170"/>
      <c r="M696" s="170">
        <v>4</v>
      </c>
      <c r="N696" s="170">
        <v>1</v>
      </c>
      <c r="O696" s="170" t="b">
        <v>0</v>
      </c>
      <c r="P696" s="170" t="b">
        <v>0</v>
      </c>
      <c r="Q696" s="170" t="b">
        <v>0</v>
      </c>
      <c r="R696" s="431" t="s">
        <v>3439</v>
      </c>
      <c r="S696" s="170" t="b">
        <v>1</v>
      </c>
      <c r="T696" s="584" t="s">
        <v>2294</v>
      </c>
      <c r="U696" s="579" t="str">
        <f>VLOOKUP(B696,示例!$P:$Q,2,0)</f>
        <v>GongJiTiSheng</v>
      </c>
    </row>
    <row r="697" spans="1:21" x14ac:dyDescent="0.25">
      <c r="A697" s="573" t="e">
        <v>#N/A</v>
      </c>
      <c r="B697" s="573" t="s">
        <v>1571</v>
      </c>
      <c r="C697" s="65" t="s">
        <v>2377</v>
      </c>
      <c r="D697" s="65" t="s">
        <v>2289</v>
      </c>
      <c r="E697" s="573">
        <v>1040409</v>
      </c>
      <c r="F697" s="170">
        <v>10404090</v>
      </c>
      <c r="G697" s="170">
        <v>1</v>
      </c>
      <c r="H697" s="170" t="s">
        <v>2345</v>
      </c>
      <c r="I697" s="651" t="s">
        <v>3774</v>
      </c>
      <c r="J697" s="431" t="s">
        <v>3775</v>
      </c>
      <c r="K697" s="170"/>
      <c r="L697" s="170"/>
      <c r="M697" s="170">
        <v>-1</v>
      </c>
      <c r="N697" s="170">
        <v>1</v>
      </c>
      <c r="O697" s="170" t="b">
        <v>0</v>
      </c>
      <c r="P697" s="170" t="b">
        <v>0</v>
      </c>
      <c r="Q697" s="170" t="b">
        <v>0</v>
      </c>
      <c r="R697" s="431" t="str">
        <f>IF(J697="进入战斗后,武力属性增加3点","武力,3","")&amp;IF(J697="进入战斗后,内息属性增加3点","内息,3","")&amp;IF(J697="进入战斗后,身法属性增加3点","身法,3","")&amp;IF(J697="进入战斗后,筋骨属性增加3点","筋骨,3","")</f>
        <v/>
      </c>
      <c r="S697" s="170" t="b">
        <v>1</v>
      </c>
      <c r="T697" s="584" t="s">
        <v>2294</v>
      </c>
      <c r="U697" s="579" t="str">
        <f>VLOOKUP(B697,示例!$P:$Q,2,0)</f>
        <v>WuJi</v>
      </c>
    </row>
    <row r="698" spans="1:21" x14ac:dyDescent="0.25">
      <c r="A698" s="573" t="e">
        <v>#N/A</v>
      </c>
      <c r="B698" s="573" t="s">
        <v>1571</v>
      </c>
      <c r="C698" s="65" t="s">
        <v>2377</v>
      </c>
      <c r="D698" s="65" t="s">
        <v>2289</v>
      </c>
      <c r="E698" s="573">
        <v>1040410</v>
      </c>
      <c r="F698" s="170">
        <v>10404100</v>
      </c>
      <c r="G698" s="170">
        <v>1</v>
      </c>
      <c r="H698" s="170" t="s">
        <v>2345</v>
      </c>
      <c r="I698" s="651" t="s">
        <v>3776</v>
      </c>
      <c r="J698" s="431" t="s">
        <v>3777</v>
      </c>
      <c r="K698" s="170">
        <v>1</v>
      </c>
      <c r="L698" s="170">
        <v>2</v>
      </c>
      <c r="M698" s="170">
        <v>5</v>
      </c>
      <c r="N698" s="170">
        <v>1</v>
      </c>
      <c r="O698" s="170" t="b">
        <v>0</v>
      </c>
      <c r="P698" s="170" t="b">
        <v>0</v>
      </c>
      <c r="Q698" s="170" t="b">
        <v>1</v>
      </c>
      <c r="R698" s="431" t="s">
        <v>3387</v>
      </c>
      <c r="S698" s="170" t="b">
        <v>0</v>
      </c>
      <c r="T698" s="584" t="s">
        <v>2294</v>
      </c>
      <c r="U698" s="579" t="str">
        <f>VLOOKUP(B698,示例!$P:$Q,2,0)</f>
        <v>WuJi</v>
      </c>
    </row>
    <row r="699" spans="1:21" x14ac:dyDescent="0.25">
      <c r="A699" s="573" t="e">
        <v>#N/A</v>
      </c>
      <c r="B699" s="561" t="s">
        <v>1411</v>
      </c>
      <c r="C699" s="65" t="s">
        <v>2377</v>
      </c>
      <c r="D699" s="65" t="s">
        <v>2289</v>
      </c>
      <c r="E699" s="573">
        <v>1040410</v>
      </c>
      <c r="F699" s="170">
        <v>10404101</v>
      </c>
      <c r="G699" s="170">
        <v>1</v>
      </c>
      <c r="H699" s="170" t="s">
        <v>2396</v>
      </c>
      <c r="I699" s="651" t="s">
        <v>3776</v>
      </c>
      <c r="J699" s="431" t="s">
        <v>3778</v>
      </c>
      <c r="K699" s="170">
        <v>1</v>
      </c>
      <c r="L699" s="170">
        <v>2</v>
      </c>
      <c r="M699" s="170">
        <v>5</v>
      </c>
      <c r="N699" s="170">
        <v>1</v>
      </c>
      <c r="O699" s="170" t="b">
        <v>0</v>
      </c>
      <c r="P699" s="170" t="b">
        <v>0</v>
      </c>
      <c r="Q699" s="170" t="b">
        <v>0</v>
      </c>
      <c r="R699" s="170" t="s">
        <v>3732</v>
      </c>
      <c r="S699" s="170" t="b">
        <v>0</v>
      </c>
      <c r="T699" s="584" t="s">
        <v>2294</v>
      </c>
      <c r="U699" s="579">
        <f>VLOOKUP(B699,示例!$P:$Q,2,0)</f>
        <v>1004</v>
      </c>
    </row>
    <row r="700" spans="1:21" x14ac:dyDescent="0.25">
      <c r="A700" s="573" t="e">
        <v>#N/A</v>
      </c>
      <c r="B700" s="573" t="s">
        <v>1571</v>
      </c>
      <c r="C700" s="65" t="s">
        <v>2377</v>
      </c>
      <c r="D700" s="65" t="s">
        <v>2289</v>
      </c>
      <c r="E700" s="573">
        <v>1040411</v>
      </c>
      <c r="F700" s="170">
        <v>10404110</v>
      </c>
      <c r="G700" s="170">
        <v>1</v>
      </c>
      <c r="H700" s="170" t="s">
        <v>2345</v>
      </c>
      <c r="I700" s="651" t="s">
        <v>3779</v>
      </c>
      <c r="J700" s="431" t="s">
        <v>3534</v>
      </c>
      <c r="K700" s="170"/>
      <c r="L700" s="170"/>
      <c r="M700" s="170">
        <v>-1</v>
      </c>
      <c r="N700" s="170">
        <v>1</v>
      </c>
      <c r="O700" s="170" t="b">
        <v>0</v>
      </c>
      <c r="P700" s="170" t="b">
        <v>0</v>
      </c>
      <c r="Q700" s="170" t="b">
        <v>0</v>
      </c>
      <c r="R700" s="431" t="s">
        <v>2332</v>
      </c>
      <c r="S700" s="170" t="b">
        <v>1</v>
      </c>
      <c r="T700" s="584" t="s">
        <v>2294</v>
      </c>
      <c r="U700" s="579" t="str">
        <f>VLOOKUP(B700,示例!$P:$Q,2,0)</f>
        <v>WuJi</v>
      </c>
    </row>
    <row r="701" spans="1:21" x14ac:dyDescent="0.25">
      <c r="A701" s="561" t="s">
        <v>464</v>
      </c>
      <c r="B701" s="561" t="s">
        <v>2400</v>
      </c>
      <c r="E701" s="587">
        <v>1040412</v>
      </c>
      <c r="F701" s="170">
        <v>10404120</v>
      </c>
      <c r="G701" s="170">
        <v>1</v>
      </c>
      <c r="H701" s="170" t="s">
        <v>2354</v>
      </c>
      <c r="I701" s="651" t="s">
        <v>3780</v>
      </c>
      <c r="J701" s="431" t="s">
        <v>3781</v>
      </c>
      <c r="K701" s="170"/>
      <c r="L701" s="170"/>
      <c r="M701" s="170">
        <v>4</v>
      </c>
      <c r="N701" s="170">
        <v>1</v>
      </c>
      <c r="O701" s="170" t="b">
        <v>0</v>
      </c>
      <c r="P701" s="170" t="b">
        <v>0</v>
      </c>
      <c r="Q701" s="170" t="b">
        <v>0</v>
      </c>
      <c r="R701" s="431" t="s">
        <v>3439</v>
      </c>
      <c r="S701" s="170" t="b">
        <v>1</v>
      </c>
      <c r="T701" s="584" t="s">
        <v>2294</v>
      </c>
      <c r="U701" s="579" t="str">
        <f>VLOOKUP(B701,示例!$P:$Q,2,0)</f>
        <v>GongJiTiSheng</v>
      </c>
    </row>
    <row r="702" spans="1:21" x14ac:dyDescent="0.25">
      <c r="A702" s="561" t="s">
        <v>464</v>
      </c>
      <c r="B702" s="561" t="s">
        <v>2400</v>
      </c>
      <c r="E702" s="587">
        <v>1040413</v>
      </c>
      <c r="F702" s="170">
        <v>10404130</v>
      </c>
      <c r="G702" s="170">
        <v>1</v>
      </c>
      <c r="H702" s="170" t="s">
        <v>2354</v>
      </c>
      <c r="I702" s="651" t="s">
        <v>3782</v>
      </c>
      <c r="J702" s="431" t="s">
        <v>3783</v>
      </c>
      <c r="K702" s="170"/>
      <c r="L702" s="170"/>
      <c r="M702" s="170">
        <v>5</v>
      </c>
      <c r="N702" s="170">
        <v>1</v>
      </c>
      <c r="O702" s="170" t="b">
        <v>0</v>
      </c>
      <c r="P702" s="170" t="b">
        <v>0</v>
      </c>
      <c r="Q702" s="170" t="b">
        <v>0</v>
      </c>
      <c r="R702" s="431" t="s">
        <v>3784</v>
      </c>
      <c r="S702" s="170" t="b">
        <v>1</v>
      </c>
      <c r="T702" s="584" t="s">
        <v>2294</v>
      </c>
      <c r="U702" s="579" t="str">
        <f>VLOOKUP(B702,示例!$P:$Q,2,0)</f>
        <v>GongJiTiSheng</v>
      </c>
    </row>
    <row r="703" spans="1:21" x14ac:dyDescent="0.25">
      <c r="A703" s="561" t="s">
        <v>473</v>
      </c>
      <c r="B703" s="561" t="s">
        <v>1231</v>
      </c>
      <c r="C703" s="587"/>
      <c r="D703" s="587" t="s">
        <v>2401</v>
      </c>
      <c r="E703" s="587">
        <v>1050102</v>
      </c>
      <c r="F703" s="333">
        <v>10501020</v>
      </c>
      <c r="G703" s="333">
        <v>1</v>
      </c>
      <c r="H703" s="333" t="s">
        <v>2560</v>
      </c>
      <c r="I703" s="607" t="s">
        <v>3785</v>
      </c>
      <c r="J703" s="333" t="s">
        <v>3786</v>
      </c>
      <c r="K703" s="333"/>
      <c r="L703" s="333"/>
      <c r="M703" s="333">
        <v>5</v>
      </c>
      <c r="N703" s="333">
        <v>1</v>
      </c>
      <c r="O703" s="333" t="b">
        <v>0</v>
      </c>
      <c r="P703" s="333" t="b">
        <v>0</v>
      </c>
      <c r="Q703" s="333" t="b">
        <v>0</v>
      </c>
      <c r="R703" s="333" t="s">
        <v>3787</v>
      </c>
      <c r="S703" s="333" t="b">
        <v>1</v>
      </c>
      <c r="T703" s="584" t="s">
        <v>2294</v>
      </c>
      <c r="U703" s="579">
        <f>VLOOKUP(B703,示例!$P:$Q,2,0)</f>
        <v>1033</v>
      </c>
    </row>
    <row r="704" spans="1:21" x14ac:dyDescent="0.25">
      <c r="A704" s="561" t="s">
        <v>473</v>
      </c>
      <c r="B704" s="561" t="s">
        <v>1231</v>
      </c>
      <c r="C704" s="587"/>
      <c r="D704" s="587" t="s">
        <v>2401</v>
      </c>
      <c r="E704" s="587">
        <v>1050102</v>
      </c>
      <c r="F704" s="333">
        <v>10501021</v>
      </c>
      <c r="G704" s="333">
        <v>5</v>
      </c>
      <c r="H704" s="333"/>
      <c r="I704" s="607" t="s">
        <v>3785</v>
      </c>
      <c r="J704" s="333" t="s">
        <v>2827</v>
      </c>
      <c r="K704" s="333"/>
      <c r="L704" s="333"/>
      <c r="M704" s="333">
        <v>-1</v>
      </c>
      <c r="N704" s="333">
        <v>1</v>
      </c>
      <c r="O704" s="333" t="b">
        <v>0</v>
      </c>
      <c r="P704" s="333" t="b">
        <v>0</v>
      </c>
      <c r="Q704" s="333" t="b">
        <v>0</v>
      </c>
      <c r="R704" s="333" t="s">
        <v>3788</v>
      </c>
      <c r="S704" s="333" t="b">
        <v>0</v>
      </c>
      <c r="T704" s="584" t="s">
        <v>2294</v>
      </c>
      <c r="U704" s="579">
        <f>VLOOKUP(B704,示例!$P:$Q,2,0)</f>
        <v>1033</v>
      </c>
    </row>
    <row r="705" spans="1:21" x14ac:dyDescent="0.25">
      <c r="A705" s="561" t="s">
        <v>473</v>
      </c>
      <c r="B705" s="561" t="s">
        <v>1231</v>
      </c>
      <c r="C705" s="587"/>
      <c r="D705" s="587" t="s">
        <v>2401</v>
      </c>
      <c r="E705" s="587">
        <v>1050104</v>
      </c>
      <c r="F705" s="333">
        <v>10501040</v>
      </c>
      <c r="G705" s="333">
        <v>5</v>
      </c>
      <c r="H705" s="333" t="s">
        <v>2560</v>
      </c>
      <c r="I705" s="607" t="s">
        <v>3789</v>
      </c>
      <c r="J705" s="333" t="s">
        <v>3790</v>
      </c>
      <c r="K705" s="333"/>
      <c r="L705" s="333"/>
      <c r="M705" s="333">
        <v>5</v>
      </c>
      <c r="N705" s="333">
        <v>1</v>
      </c>
      <c r="O705" s="333" t="b">
        <v>0</v>
      </c>
      <c r="P705" s="333" t="b">
        <v>0</v>
      </c>
      <c r="Q705" s="333" t="b">
        <v>0</v>
      </c>
      <c r="R705" s="333" t="s">
        <v>3791</v>
      </c>
      <c r="S705" s="333" t="b">
        <v>0</v>
      </c>
      <c r="T705" s="584" t="s">
        <v>2294</v>
      </c>
      <c r="U705" s="579">
        <f>VLOOKUP(B705,示例!$P:$Q,2,0)</f>
        <v>1033</v>
      </c>
    </row>
    <row r="706" spans="1:21" x14ac:dyDescent="0.25">
      <c r="A706" s="561" t="s">
        <v>473</v>
      </c>
      <c r="B706" s="561" t="s">
        <v>2361</v>
      </c>
      <c r="C706" s="587"/>
      <c r="D706" s="587" t="s">
        <v>2401</v>
      </c>
      <c r="E706" s="587">
        <v>1050106</v>
      </c>
      <c r="F706" s="333">
        <v>10501060</v>
      </c>
      <c r="G706" s="333">
        <v>1</v>
      </c>
      <c r="H706" s="333" t="s">
        <v>2411</v>
      </c>
      <c r="I706" s="607" t="s">
        <v>3792</v>
      </c>
      <c r="J706" s="333" t="s">
        <v>3793</v>
      </c>
      <c r="K706" s="333"/>
      <c r="L706" s="333"/>
      <c r="M706" s="333">
        <v>-1</v>
      </c>
      <c r="N706" s="333">
        <v>1</v>
      </c>
      <c r="O706" s="333" t="b">
        <v>0</v>
      </c>
      <c r="P706" s="333" t="b">
        <v>0</v>
      </c>
      <c r="Q706" s="333" t="b">
        <v>0</v>
      </c>
      <c r="R706" s="333" t="s">
        <v>3794</v>
      </c>
      <c r="S706" s="333" t="b">
        <v>1</v>
      </c>
      <c r="T706" s="584" t="s">
        <v>2294</v>
      </c>
      <c r="U706" s="579">
        <f>VLOOKUP(B706,示例!$P:$Q,2,0)</f>
        <v>1063</v>
      </c>
    </row>
    <row r="707" spans="1:21" x14ac:dyDescent="0.25">
      <c r="A707" s="561" t="s">
        <v>473</v>
      </c>
      <c r="B707" s="561" t="s">
        <v>2361</v>
      </c>
      <c r="C707" s="587"/>
      <c r="D707" s="587" t="s">
        <v>2401</v>
      </c>
      <c r="E707" s="587">
        <v>1050106</v>
      </c>
      <c r="F707" s="333">
        <v>10501061</v>
      </c>
      <c r="G707" s="333">
        <v>5</v>
      </c>
      <c r="H707" s="607"/>
      <c r="I707" s="607" t="s">
        <v>3792</v>
      </c>
      <c r="J707" s="333" t="s">
        <v>2825</v>
      </c>
      <c r="K707" s="333"/>
      <c r="L707" s="333"/>
      <c r="M707" s="333">
        <v>-1</v>
      </c>
      <c r="N707" s="333">
        <v>1</v>
      </c>
      <c r="O707" s="333" t="b">
        <v>0</v>
      </c>
      <c r="P707" s="333" t="b">
        <v>0</v>
      </c>
      <c r="Q707" s="333" t="b">
        <v>0</v>
      </c>
      <c r="R707" s="333" t="s">
        <v>3795</v>
      </c>
      <c r="S707" s="333" t="b">
        <v>0</v>
      </c>
      <c r="T707" s="584" t="s">
        <v>2294</v>
      </c>
      <c r="U707" s="579">
        <f>VLOOKUP(B707,示例!$P:$Q,2,0)</f>
        <v>1063</v>
      </c>
    </row>
    <row r="708" spans="1:21" x14ac:dyDescent="0.25">
      <c r="A708" s="561" t="s">
        <v>473</v>
      </c>
      <c r="B708" s="561" t="s">
        <v>2361</v>
      </c>
      <c r="C708" s="587"/>
      <c r="D708" s="587" t="s">
        <v>2401</v>
      </c>
      <c r="E708" s="587">
        <v>1050106</v>
      </c>
      <c r="F708" s="333">
        <v>10501062</v>
      </c>
      <c r="G708" s="333">
        <v>5</v>
      </c>
      <c r="H708" s="607"/>
      <c r="I708" s="607" t="s">
        <v>3792</v>
      </c>
      <c r="J708" s="333" t="s">
        <v>2827</v>
      </c>
      <c r="K708" s="333"/>
      <c r="L708" s="333"/>
      <c r="M708" s="333">
        <v>-1</v>
      </c>
      <c r="N708" s="333">
        <v>1</v>
      </c>
      <c r="O708" s="333" t="b">
        <v>0</v>
      </c>
      <c r="P708" s="333" t="b">
        <v>0</v>
      </c>
      <c r="Q708" s="333" t="b">
        <v>0</v>
      </c>
      <c r="R708" s="333" t="s">
        <v>3796</v>
      </c>
      <c r="S708" s="333" t="b">
        <v>0</v>
      </c>
      <c r="T708" s="584" t="s">
        <v>2294</v>
      </c>
      <c r="U708" s="579">
        <f>VLOOKUP(B708,示例!$P:$Q,2,0)</f>
        <v>1063</v>
      </c>
    </row>
    <row r="709" spans="1:21" x14ac:dyDescent="0.25">
      <c r="A709" s="561" t="s">
        <v>473</v>
      </c>
      <c r="B709" s="561" t="s">
        <v>2361</v>
      </c>
      <c r="C709" s="587"/>
      <c r="D709" s="587" t="s">
        <v>2289</v>
      </c>
      <c r="E709" s="587">
        <v>1050107</v>
      </c>
      <c r="F709" s="333">
        <v>10501070</v>
      </c>
      <c r="G709" s="333">
        <v>3</v>
      </c>
      <c r="H709" s="607"/>
      <c r="I709" s="607" t="s">
        <v>3797</v>
      </c>
      <c r="J709" s="333" t="s">
        <v>2827</v>
      </c>
      <c r="K709" s="333"/>
      <c r="L709" s="333"/>
      <c r="M709" s="333">
        <v>10</v>
      </c>
      <c r="N709" s="333">
        <v>1</v>
      </c>
      <c r="O709" s="333" t="b">
        <v>0</v>
      </c>
      <c r="P709" s="333" t="b">
        <v>0</v>
      </c>
      <c r="Q709" s="333" t="b">
        <v>0</v>
      </c>
      <c r="R709" s="333">
        <v>105010700</v>
      </c>
      <c r="S709" s="333" t="b">
        <v>0</v>
      </c>
      <c r="T709" s="584" t="s">
        <v>2294</v>
      </c>
      <c r="U709" s="579">
        <f>VLOOKUP(B709,示例!$P:$Q,2,0)</f>
        <v>1063</v>
      </c>
    </row>
    <row r="710" spans="1:21" x14ac:dyDescent="0.25">
      <c r="A710" s="561" t="s">
        <v>473</v>
      </c>
      <c r="B710" s="561" t="s">
        <v>2361</v>
      </c>
      <c r="C710" s="587"/>
      <c r="D710" s="587" t="s">
        <v>2289</v>
      </c>
      <c r="E710" s="587">
        <v>1050107</v>
      </c>
      <c r="F710" s="333">
        <v>10501071</v>
      </c>
      <c r="G710" s="333">
        <v>1</v>
      </c>
      <c r="H710" s="607"/>
      <c r="I710" s="607" t="s">
        <v>3797</v>
      </c>
      <c r="J710" s="333" t="s">
        <v>3798</v>
      </c>
      <c r="K710" s="333"/>
      <c r="L710" s="333"/>
      <c r="M710" s="333">
        <v>-1</v>
      </c>
      <c r="N710" s="333">
        <v>1</v>
      </c>
      <c r="O710" s="333" t="b">
        <v>0</v>
      </c>
      <c r="P710" s="333" t="b">
        <v>0</v>
      </c>
      <c r="Q710" s="333" t="b">
        <v>0</v>
      </c>
      <c r="R710" s="333"/>
      <c r="S710" s="333" t="b">
        <v>0</v>
      </c>
      <c r="T710" s="584" t="s">
        <v>2294</v>
      </c>
      <c r="U710" s="579">
        <f>VLOOKUP(B710,示例!$P:$Q,2,0)</f>
        <v>1063</v>
      </c>
    </row>
    <row r="711" spans="1:21" x14ac:dyDescent="0.25">
      <c r="A711" s="561" t="s">
        <v>473</v>
      </c>
      <c r="B711" s="561" t="s">
        <v>1231</v>
      </c>
      <c r="C711" s="587"/>
      <c r="D711" s="587" t="s">
        <v>2289</v>
      </c>
      <c r="E711" s="587">
        <v>1050108</v>
      </c>
      <c r="F711" s="333">
        <v>10501080</v>
      </c>
      <c r="G711" s="333">
        <v>1</v>
      </c>
      <c r="H711" s="607" t="s">
        <v>2560</v>
      </c>
      <c r="I711" s="607" t="s">
        <v>3799</v>
      </c>
      <c r="J711" s="333" t="s">
        <v>3800</v>
      </c>
      <c r="K711" s="333"/>
      <c r="L711" s="333"/>
      <c r="M711" s="333">
        <v>5</v>
      </c>
      <c r="N711" s="333">
        <v>1</v>
      </c>
      <c r="O711" s="333" t="b">
        <v>0</v>
      </c>
      <c r="P711" s="333" t="b">
        <v>0</v>
      </c>
      <c r="Q711" s="333" t="b">
        <v>0</v>
      </c>
      <c r="R711" s="333" t="s">
        <v>2965</v>
      </c>
      <c r="S711" s="333" t="b">
        <v>1</v>
      </c>
      <c r="T711" s="584" t="s">
        <v>2294</v>
      </c>
      <c r="U711" s="579">
        <f>VLOOKUP(B711,示例!$P:$Q,2,0)</f>
        <v>1033</v>
      </c>
    </row>
    <row r="712" spans="1:21" x14ac:dyDescent="0.25">
      <c r="A712" s="561" t="s">
        <v>473</v>
      </c>
      <c r="B712" s="561" t="s">
        <v>1231</v>
      </c>
      <c r="C712" s="587"/>
      <c r="D712" s="587" t="s">
        <v>2289</v>
      </c>
      <c r="E712" s="587">
        <v>1050109</v>
      </c>
      <c r="F712" s="333">
        <v>10501090</v>
      </c>
      <c r="G712" s="333">
        <v>7</v>
      </c>
      <c r="H712" s="607" t="s">
        <v>2560</v>
      </c>
      <c r="I712" s="607" t="s">
        <v>3801</v>
      </c>
      <c r="J712" s="333" t="s">
        <v>3802</v>
      </c>
      <c r="K712" s="333"/>
      <c r="L712" s="333"/>
      <c r="M712" s="333">
        <v>-1</v>
      </c>
      <c r="N712" s="333">
        <v>2</v>
      </c>
      <c r="O712" s="333" t="b">
        <v>1</v>
      </c>
      <c r="P712" s="333" t="b">
        <v>0</v>
      </c>
      <c r="Q712" s="333" t="b">
        <v>0</v>
      </c>
      <c r="R712" s="333" t="s">
        <v>3803</v>
      </c>
      <c r="S712" s="333" t="b">
        <v>1</v>
      </c>
      <c r="T712" s="584" t="s">
        <v>2294</v>
      </c>
      <c r="U712" s="579">
        <f>VLOOKUP(B712,示例!$P:$Q,2,0)</f>
        <v>1033</v>
      </c>
    </row>
    <row r="713" spans="1:21" x14ac:dyDescent="0.25">
      <c r="A713" s="561" t="s">
        <v>473</v>
      </c>
      <c r="B713" s="561" t="s">
        <v>3804</v>
      </c>
      <c r="C713" s="587"/>
      <c r="D713" s="587" t="s">
        <v>2289</v>
      </c>
      <c r="E713" s="587">
        <v>1050110</v>
      </c>
      <c r="F713" s="333">
        <v>10501100</v>
      </c>
      <c r="G713" s="333">
        <v>1</v>
      </c>
      <c r="H713" s="607" t="s">
        <v>3805</v>
      </c>
      <c r="I713" s="607" t="s">
        <v>3806</v>
      </c>
      <c r="J713" s="333" t="s">
        <v>3807</v>
      </c>
      <c r="K713" s="333"/>
      <c r="L713" s="333"/>
      <c r="M713" s="333">
        <v>5</v>
      </c>
      <c r="N713" s="333">
        <v>1</v>
      </c>
      <c r="O713" s="333" t="b">
        <v>0</v>
      </c>
      <c r="P713" s="333" t="b">
        <v>0</v>
      </c>
      <c r="Q713" s="333" t="b">
        <v>0</v>
      </c>
      <c r="R713" s="333" t="s">
        <v>3808</v>
      </c>
      <c r="S713" s="333" t="b">
        <v>1</v>
      </c>
      <c r="T713" s="584" t="s">
        <v>2294</v>
      </c>
      <c r="U713" s="579" t="str">
        <f>VLOOKUP(B713,示例!$P:$Q,2,0)</f>
        <v>ZhiMang</v>
      </c>
    </row>
    <row r="714" spans="1:21" x14ac:dyDescent="0.25">
      <c r="A714" s="573" t="s">
        <v>473</v>
      </c>
      <c r="B714" s="573" t="s">
        <v>1571</v>
      </c>
      <c r="C714" s="65" t="s">
        <v>2377</v>
      </c>
      <c r="D714" s="65" t="s">
        <v>2289</v>
      </c>
      <c r="E714" s="573">
        <v>1050111</v>
      </c>
      <c r="F714" s="65">
        <v>10501110</v>
      </c>
      <c r="G714" s="573">
        <v>1</v>
      </c>
      <c r="H714" s="573" t="s">
        <v>2345</v>
      </c>
      <c r="I714" s="65" t="s">
        <v>3809</v>
      </c>
      <c r="J714" s="573" t="s">
        <v>3502</v>
      </c>
      <c r="K714" s="573"/>
      <c r="L714" s="573"/>
      <c r="M714" s="573">
        <v>-1</v>
      </c>
      <c r="N714" s="573">
        <v>1</v>
      </c>
      <c r="O714" s="573" t="b">
        <v>0</v>
      </c>
      <c r="P714" s="573" t="b">
        <v>0</v>
      </c>
      <c r="Q714" s="573" t="b">
        <v>0</v>
      </c>
      <c r="R714" s="573" t="str">
        <f>IF(J714="进入战斗后,武力属性增加3点","武力,3","")&amp;IF(J714="进入战斗后,内息属性增加3点","内息,3","")&amp;IF(J714="进入战斗后,身法属性增加3点","身法,3","")&amp;IF(J714="进入战斗后,筋骨属性增加3点","筋骨,3","")</f>
        <v/>
      </c>
      <c r="S714" s="573" t="b">
        <v>1</v>
      </c>
      <c r="T714" s="584" t="s">
        <v>2294</v>
      </c>
      <c r="U714" s="579" t="str">
        <f>VLOOKUP(B714,示例!$P:$Q,2,0)</f>
        <v>WuJi</v>
      </c>
    </row>
    <row r="715" spans="1:21" x14ac:dyDescent="0.25">
      <c r="A715" s="561" t="s">
        <v>473</v>
      </c>
      <c r="B715" s="561" t="s">
        <v>1231</v>
      </c>
      <c r="C715" s="587"/>
      <c r="D715" s="587">
        <v>0</v>
      </c>
      <c r="E715" s="587">
        <v>1050112</v>
      </c>
      <c r="F715" s="333">
        <v>10501120</v>
      </c>
      <c r="G715" s="333">
        <v>1</v>
      </c>
      <c r="H715" s="607" t="s">
        <v>2560</v>
      </c>
      <c r="I715" s="607" t="s">
        <v>3810</v>
      </c>
      <c r="J715" s="333" t="s">
        <v>3811</v>
      </c>
      <c r="K715" s="333"/>
      <c r="L715" s="333"/>
      <c r="M715" s="333">
        <v>1.5</v>
      </c>
      <c r="N715" s="333">
        <v>1</v>
      </c>
      <c r="O715" s="333" t="b">
        <v>0</v>
      </c>
      <c r="P715" s="333" t="b">
        <v>0</v>
      </c>
      <c r="Q715" s="333" t="b">
        <v>0</v>
      </c>
      <c r="R715" s="333" t="s">
        <v>3439</v>
      </c>
      <c r="S715" s="333" t="b">
        <v>1</v>
      </c>
      <c r="T715" s="584" t="s">
        <v>2294</v>
      </c>
      <c r="U715" s="579">
        <f>VLOOKUP(B715,示例!$P:$Q,2,0)</f>
        <v>1033</v>
      </c>
    </row>
    <row r="716" spans="1:21" x14ac:dyDescent="0.25">
      <c r="A716" s="561" t="s">
        <v>473</v>
      </c>
      <c r="B716" s="573" t="s">
        <v>1571</v>
      </c>
      <c r="C716" s="587"/>
      <c r="D716" s="587">
        <v>0</v>
      </c>
      <c r="E716" s="587">
        <v>1050113</v>
      </c>
      <c r="F716" s="333">
        <v>10501130</v>
      </c>
      <c r="G716" s="333">
        <v>4</v>
      </c>
      <c r="H716" s="607" t="s">
        <v>2345</v>
      </c>
      <c r="I716" s="607" t="s">
        <v>3812</v>
      </c>
      <c r="J716" s="626" t="s">
        <v>3813</v>
      </c>
      <c r="K716" s="333"/>
      <c r="L716" s="333"/>
      <c r="M716" s="333">
        <v>3</v>
      </c>
      <c r="N716" s="333">
        <v>1</v>
      </c>
      <c r="O716" s="333" t="b">
        <v>0</v>
      </c>
      <c r="P716" s="333" t="b">
        <v>0</v>
      </c>
      <c r="Q716" s="333" t="b">
        <v>0</v>
      </c>
      <c r="R716" s="333">
        <v>2</v>
      </c>
      <c r="S716" s="333" t="b">
        <v>0</v>
      </c>
      <c r="T716" s="584" t="s">
        <v>2294</v>
      </c>
      <c r="U716" s="579" t="str">
        <f>VLOOKUP(B716,示例!$P:$Q,2,0)</f>
        <v>WuJi</v>
      </c>
    </row>
    <row r="717" spans="1:21" x14ac:dyDescent="0.25">
      <c r="A717" s="561" t="s">
        <v>3689</v>
      </c>
      <c r="B717" s="561" t="s">
        <v>1171</v>
      </c>
      <c r="C717" s="587" t="s">
        <v>3524</v>
      </c>
      <c r="D717" s="587"/>
      <c r="E717" s="587">
        <v>1050202</v>
      </c>
      <c r="F717" s="271">
        <v>10502020</v>
      </c>
      <c r="G717" s="271">
        <v>1</v>
      </c>
      <c r="H717" s="271" t="s">
        <v>2392</v>
      </c>
      <c r="I717" s="271" t="s">
        <v>3814</v>
      </c>
      <c r="J717" s="271" t="s">
        <v>3815</v>
      </c>
      <c r="K717" s="271"/>
      <c r="L717" s="271"/>
      <c r="M717" s="271">
        <v>-1</v>
      </c>
      <c r="N717" s="271">
        <v>1</v>
      </c>
      <c r="O717" s="271" t="b">
        <v>0</v>
      </c>
      <c r="P717" s="271" t="b">
        <v>0</v>
      </c>
      <c r="Q717" s="271" t="b">
        <v>0</v>
      </c>
      <c r="R717" s="271" t="s">
        <v>2395</v>
      </c>
      <c r="S717" s="271" t="b">
        <v>1</v>
      </c>
      <c r="T717" s="584" t="s">
        <v>2294</v>
      </c>
      <c r="U717" s="579">
        <f>VLOOKUP(B717,示例!$P:$Q,2,0)</f>
        <v>1003</v>
      </c>
    </row>
    <row r="718" spans="1:21" x14ac:dyDescent="0.25">
      <c r="A718" s="561" t="s">
        <v>482</v>
      </c>
      <c r="B718" s="561" t="s">
        <v>3270</v>
      </c>
      <c r="C718" s="587"/>
      <c r="D718" s="587" t="s">
        <v>2289</v>
      </c>
      <c r="E718" s="587">
        <v>1050204</v>
      </c>
      <c r="F718" s="271">
        <v>10502040</v>
      </c>
      <c r="G718" s="271">
        <v>1</v>
      </c>
      <c r="H718" s="271" t="s">
        <v>3271</v>
      </c>
      <c r="I718" s="271" t="s">
        <v>3816</v>
      </c>
      <c r="J718" s="271" t="s">
        <v>3817</v>
      </c>
      <c r="K718" s="271"/>
      <c r="L718" s="271"/>
      <c r="M718" s="271">
        <v>3</v>
      </c>
      <c r="N718" s="271">
        <v>1</v>
      </c>
      <c r="O718" s="271" t="b">
        <v>0</v>
      </c>
      <c r="P718" s="271" t="b">
        <v>0</v>
      </c>
      <c r="Q718" s="271" t="b">
        <v>0</v>
      </c>
      <c r="R718" s="271" t="s">
        <v>3274</v>
      </c>
      <c r="S718" s="271" t="b">
        <v>1</v>
      </c>
      <c r="T718" s="584" t="s">
        <v>2294</v>
      </c>
      <c r="U718" s="579" t="str">
        <f>VLOOKUP(B718,示例!$P:$Q,2,0)</f>
        <v>JianSu</v>
      </c>
    </row>
    <row r="719" spans="1:21" x14ac:dyDescent="0.25">
      <c r="A719" s="561" t="s">
        <v>482</v>
      </c>
      <c r="B719" s="561" t="s">
        <v>1231</v>
      </c>
      <c r="C719" s="587"/>
      <c r="D719" s="587" t="s">
        <v>2289</v>
      </c>
      <c r="E719" s="587">
        <v>1050206</v>
      </c>
      <c r="F719" s="271">
        <v>10502060</v>
      </c>
      <c r="G719" s="271">
        <v>1</v>
      </c>
      <c r="H719" s="271" t="s">
        <v>2560</v>
      </c>
      <c r="I719" s="271" t="s">
        <v>3818</v>
      </c>
      <c r="J719" s="271" t="s">
        <v>3819</v>
      </c>
      <c r="K719" s="271"/>
      <c r="L719" s="271"/>
      <c r="M719" s="271">
        <v>1.5</v>
      </c>
      <c r="N719" s="271">
        <v>1</v>
      </c>
      <c r="O719" s="271" t="b">
        <v>0</v>
      </c>
      <c r="P719" s="271" t="b">
        <v>0</v>
      </c>
      <c r="Q719" s="271" t="b">
        <v>0</v>
      </c>
      <c r="R719" s="271" t="s">
        <v>3820</v>
      </c>
      <c r="S719" s="271" t="b">
        <v>1</v>
      </c>
      <c r="T719" s="584" t="s">
        <v>2294</v>
      </c>
      <c r="U719" s="579">
        <f>VLOOKUP(B719,示例!$P:$Q,2,0)</f>
        <v>1033</v>
      </c>
    </row>
    <row r="720" spans="1:21" x14ac:dyDescent="0.25">
      <c r="A720" s="561" t="s">
        <v>482</v>
      </c>
      <c r="B720" s="561" t="s">
        <v>1231</v>
      </c>
      <c r="C720" s="587"/>
      <c r="D720" s="587" t="s">
        <v>2401</v>
      </c>
      <c r="E720" s="587">
        <v>1050207</v>
      </c>
      <c r="F720" s="271">
        <v>10502070</v>
      </c>
      <c r="G720" s="271">
        <v>1</v>
      </c>
      <c r="H720" s="271" t="s">
        <v>2560</v>
      </c>
      <c r="I720" s="271" t="s">
        <v>3821</v>
      </c>
      <c r="J720" s="271" t="s">
        <v>3819</v>
      </c>
      <c r="K720" s="271"/>
      <c r="L720" s="271"/>
      <c r="M720" s="271">
        <v>1.5</v>
      </c>
      <c r="N720" s="271">
        <v>1</v>
      </c>
      <c r="O720" s="271" t="b">
        <v>0</v>
      </c>
      <c r="P720" s="271" t="b">
        <v>0</v>
      </c>
      <c r="Q720" s="271" t="b">
        <v>0</v>
      </c>
      <c r="R720" s="271" t="s">
        <v>3820</v>
      </c>
      <c r="S720" s="271" t="b">
        <v>1</v>
      </c>
      <c r="T720" s="584" t="s">
        <v>2294</v>
      </c>
      <c r="U720" s="579">
        <f>VLOOKUP(B720,示例!$P:$Q,2,0)</f>
        <v>1033</v>
      </c>
    </row>
    <row r="721" spans="1:21" x14ac:dyDescent="0.25">
      <c r="A721" s="561" t="s">
        <v>482</v>
      </c>
      <c r="B721" s="561" t="s">
        <v>2661</v>
      </c>
      <c r="C721" s="587"/>
      <c r="D721" s="587" t="s">
        <v>2289</v>
      </c>
      <c r="E721" s="587">
        <v>1050208</v>
      </c>
      <c r="F721" s="271">
        <v>10502080</v>
      </c>
      <c r="G721" s="271">
        <v>1</v>
      </c>
      <c r="H721" s="271" t="s">
        <v>2662</v>
      </c>
      <c r="I721" s="271" t="s">
        <v>3822</v>
      </c>
      <c r="J721" s="271" t="s">
        <v>3823</v>
      </c>
      <c r="K721" s="271"/>
      <c r="L721" s="271"/>
      <c r="M721" s="271">
        <v>5</v>
      </c>
      <c r="N721" s="271">
        <v>1</v>
      </c>
      <c r="O721" s="271" t="b">
        <v>0</v>
      </c>
      <c r="P721" s="271" t="b">
        <v>0</v>
      </c>
      <c r="Q721" s="271" t="b">
        <v>0</v>
      </c>
      <c r="R721" s="271" t="s">
        <v>3824</v>
      </c>
      <c r="S721" s="271" t="b">
        <v>1</v>
      </c>
      <c r="T721" s="584" t="s">
        <v>2294</v>
      </c>
      <c r="U721" s="579">
        <f>VLOOKUP(B721,示例!$P:$Q,2,0)</f>
        <v>1034</v>
      </c>
    </row>
    <row r="722" spans="1:21" x14ac:dyDescent="0.25">
      <c r="A722" s="561" t="s">
        <v>482</v>
      </c>
      <c r="B722" s="561" t="s">
        <v>1411</v>
      </c>
      <c r="C722" s="587"/>
      <c r="D722" s="587" t="s">
        <v>2289</v>
      </c>
      <c r="E722" s="587">
        <v>1050209</v>
      </c>
      <c r="F722" s="271">
        <v>10502090</v>
      </c>
      <c r="G722" s="271">
        <v>1</v>
      </c>
      <c r="H722" s="271" t="s">
        <v>2396</v>
      </c>
      <c r="I722" s="271" t="s">
        <v>3825</v>
      </c>
      <c r="J722" s="271" t="s">
        <v>3542</v>
      </c>
      <c r="K722" s="271"/>
      <c r="L722" s="271"/>
      <c r="M722" s="271">
        <v>-1</v>
      </c>
      <c r="N722" s="271">
        <v>1</v>
      </c>
      <c r="O722" s="271" t="b">
        <v>0</v>
      </c>
      <c r="P722" s="271" t="b">
        <v>0</v>
      </c>
      <c r="Q722" s="271" t="b">
        <v>0</v>
      </c>
      <c r="R722" s="271" t="s">
        <v>3191</v>
      </c>
      <c r="S722" s="271" t="b">
        <v>1</v>
      </c>
      <c r="T722" s="584" t="s">
        <v>2294</v>
      </c>
      <c r="U722" s="579">
        <f>VLOOKUP(B722,示例!$P:$Q,2,0)</f>
        <v>1004</v>
      </c>
    </row>
    <row r="723" spans="1:21" x14ac:dyDescent="0.25">
      <c r="A723" s="561" t="s">
        <v>482</v>
      </c>
      <c r="B723" s="561" t="s">
        <v>1411</v>
      </c>
      <c r="C723" s="587"/>
      <c r="D723" s="587" t="s">
        <v>2289</v>
      </c>
      <c r="E723" s="587">
        <v>1050210</v>
      </c>
      <c r="F723" s="271">
        <v>10502100</v>
      </c>
      <c r="G723" s="271">
        <v>1</v>
      </c>
      <c r="H723" s="271" t="s">
        <v>2396</v>
      </c>
      <c r="I723" s="271" t="s">
        <v>3826</v>
      </c>
      <c r="J723" s="271" t="s">
        <v>3827</v>
      </c>
      <c r="K723" s="271"/>
      <c r="L723" s="271"/>
      <c r="M723" s="271">
        <v>3</v>
      </c>
      <c r="N723" s="271">
        <v>1</v>
      </c>
      <c r="O723" s="271" t="b">
        <v>1</v>
      </c>
      <c r="P723" s="271" t="b">
        <v>0</v>
      </c>
      <c r="Q723" s="271" t="b">
        <v>0</v>
      </c>
      <c r="R723" s="271" t="s">
        <v>2965</v>
      </c>
      <c r="S723" s="271" t="b">
        <v>1</v>
      </c>
      <c r="T723" s="584" t="s">
        <v>2294</v>
      </c>
      <c r="U723" s="579">
        <f>VLOOKUP(B723,示例!$P:$Q,2,0)</f>
        <v>1004</v>
      </c>
    </row>
    <row r="724" spans="1:21" x14ac:dyDescent="0.25">
      <c r="A724" s="573" t="s">
        <v>482</v>
      </c>
      <c r="B724" s="573" t="s">
        <v>1571</v>
      </c>
      <c r="C724" s="65" t="s">
        <v>2377</v>
      </c>
      <c r="D724" s="65" t="s">
        <v>2289</v>
      </c>
      <c r="E724" s="573">
        <v>1050211</v>
      </c>
      <c r="F724" s="65">
        <v>10502110</v>
      </c>
      <c r="G724" s="573">
        <v>1</v>
      </c>
      <c r="H724" s="573" t="s">
        <v>2345</v>
      </c>
      <c r="I724" s="65" t="s">
        <v>3828</v>
      </c>
      <c r="J724" s="573" t="s">
        <v>3502</v>
      </c>
      <c r="K724" s="573"/>
      <c r="L724" s="573"/>
      <c r="M724" s="573">
        <v>-1</v>
      </c>
      <c r="N724" s="573">
        <v>1</v>
      </c>
      <c r="O724" s="573" t="b">
        <v>0</v>
      </c>
      <c r="P724" s="573" t="b">
        <v>0</v>
      </c>
      <c r="Q724" s="573" t="b">
        <v>0</v>
      </c>
      <c r="R724" s="573" t="str">
        <f>IF(J724="进入战斗后,武力属性增加3点","武力,3","")&amp;IF(J724="进入战斗后,内息属性增加3点","内息,3","")&amp;IF(J724="进入战斗后,身法属性增加3点","身法,3","")&amp;IF(J724="进入战斗后,筋骨属性增加3点","筋骨,3","")</f>
        <v/>
      </c>
      <c r="S724" s="573" t="b">
        <v>1</v>
      </c>
      <c r="T724" s="584" t="s">
        <v>2294</v>
      </c>
      <c r="U724" s="579" t="str">
        <f>VLOOKUP(B724,示例!$P:$Q,2,0)</f>
        <v>WuJi</v>
      </c>
    </row>
    <row r="725" spans="1:21" x14ac:dyDescent="0.25">
      <c r="A725" s="561" t="s">
        <v>482</v>
      </c>
      <c r="B725" s="561" t="s">
        <v>1231</v>
      </c>
      <c r="C725" s="587"/>
      <c r="D725" s="587">
        <v>0</v>
      </c>
      <c r="E725" s="587">
        <v>1050212</v>
      </c>
      <c r="F725" s="271">
        <v>10502120</v>
      </c>
      <c r="G725" s="271">
        <v>1</v>
      </c>
      <c r="H725" s="653" t="s">
        <v>2560</v>
      </c>
      <c r="I725" s="653" t="s">
        <v>3829</v>
      </c>
      <c r="J725" s="271" t="s">
        <v>3830</v>
      </c>
      <c r="K725" s="271"/>
      <c r="L725" s="271"/>
      <c r="M725" s="271">
        <v>3</v>
      </c>
      <c r="N725" s="271">
        <v>1</v>
      </c>
      <c r="O725" s="271" t="b">
        <v>0</v>
      </c>
      <c r="P725" s="271" t="b">
        <v>0</v>
      </c>
      <c r="Q725" s="271" t="b">
        <v>0</v>
      </c>
      <c r="R725" s="271" t="s">
        <v>3439</v>
      </c>
      <c r="S725" s="271" t="b">
        <v>1</v>
      </c>
      <c r="T725" s="584" t="s">
        <v>2294</v>
      </c>
      <c r="U725" s="579">
        <f>VLOOKUP(B725,示例!$P:$Q,2,0)</f>
        <v>1033</v>
      </c>
    </row>
    <row r="726" spans="1:21" x14ac:dyDescent="0.25">
      <c r="A726" s="561" t="s">
        <v>491</v>
      </c>
      <c r="B726" s="561" t="s">
        <v>3270</v>
      </c>
      <c r="C726" s="587"/>
      <c r="D726" s="587" t="s">
        <v>2289</v>
      </c>
      <c r="E726" s="587">
        <v>1060103</v>
      </c>
      <c r="F726" s="170">
        <v>10601030</v>
      </c>
      <c r="G726" s="170">
        <v>1</v>
      </c>
      <c r="H726" s="641" t="s">
        <v>3271</v>
      </c>
      <c r="I726" s="641" t="s">
        <v>3831</v>
      </c>
      <c r="J726" s="170" t="s">
        <v>3832</v>
      </c>
      <c r="K726" s="170">
        <v>1</v>
      </c>
      <c r="L726" s="170">
        <v>1</v>
      </c>
      <c r="M726" s="170">
        <v>5</v>
      </c>
      <c r="N726" s="170">
        <v>1</v>
      </c>
      <c r="O726" s="170" t="b">
        <v>0</v>
      </c>
      <c r="P726" s="170" t="b">
        <v>0</v>
      </c>
      <c r="Q726" s="170" t="b">
        <v>1</v>
      </c>
      <c r="R726" s="170" t="s">
        <v>3833</v>
      </c>
      <c r="S726" s="170" t="b">
        <v>1</v>
      </c>
      <c r="T726" s="584" t="s">
        <v>2294</v>
      </c>
      <c r="U726" s="579" t="str">
        <f>VLOOKUP(B726,示例!$P:$Q,2,0)</f>
        <v>JianSu</v>
      </c>
    </row>
    <row r="727" spans="1:21" x14ac:dyDescent="0.25">
      <c r="A727" s="561" t="s">
        <v>491</v>
      </c>
      <c r="B727" s="561" t="s">
        <v>3270</v>
      </c>
      <c r="C727" s="587"/>
      <c r="D727" s="587" t="s">
        <v>2289</v>
      </c>
      <c r="E727" s="587">
        <v>1060103</v>
      </c>
      <c r="F727" s="170">
        <v>10601031</v>
      </c>
      <c r="G727" s="170">
        <v>1</v>
      </c>
      <c r="H727" s="641"/>
      <c r="I727" s="641" t="s">
        <v>3831</v>
      </c>
      <c r="J727" s="431" t="s">
        <v>2797</v>
      </c>
      <c r="K727" s="170"/>
      <c r="L727" s="170"/>
      <c r="M727" s="170">
        <v>-1</v>
      </c>
      <c r="N727" s="170">
        <v>1</v>
      </c>
      <c r="O727" s="170" t="b">
        <v>0</v>
      </c>
      <c r="P727" s="170" t="b">
        <v>0</v>
      </c>
      <c r="Q727" s="170" t="b">
        <v>1</v>
      </c>
      <c r="R727" s="170"/>
      <c r="S727" s="170" t="b">
        <v>1</v>
      </c>
      <c r="T727" s="584" t="s">
        <v>2294</v>
      </c>
      <c r="U727" s="579" t="str">
        <f>VLOOKUP(B727,示例!$P:$Q,2,0)</f>
        <v>JianSu</v>
      </c>
    </row>
    <row r="728" spans="1:21" x14ac:dyDescent="0.25">
      <c r="A728" s="561" t="s">
        <v>491</v>
      </c>
      <c r="B728" s="561" t="s">
        <v>1231</v>
      </c>
      <c r="C728" s="587"/>
      <c r="D728" s="587" t="s">
        <v>2401</v>
      </c>
      <c r="E728" s="587">
        <v>1060104</v>
      </c>
      <c r="F728" s="170">
        <v>10601040</v>
      </c>
      <c r="G728" s="170">
        <v>7</v>
      </c>
      <c r="H728" s="641" t="s">
        <v>2560</v>
      </c>
      <c r="I728" s="641" t="s">
        <v>3834</v>
      </c>
      <c r="J728" s="170" t="s">
        <v>3835</v>
      </c>
      <c r="K728" s="170"/>
      <c r="L728" s="170"/>
      <c r="M728" s="170">
        <v>-1</v>
      </c>
      <c r="N728" s="170">
        <v>1</v>
      </c>
      <c r="O728" s="170" t="b">
        <v>0</v>
      </c>
      <c r="P728" s="170" t="b">
        <v>0</v>
      </c>
      <c r="Q728" s="170" t="b">
        <v>0</v>
      </c>
      <c r="R728" s="431" t="s">
        <v>3836</v>
      </c>
      <c r="S728" s="170" t="b">
        <v>1</v>
      </c>
      <c r="T728" s="584" t="s">
        <v>2294</v>
      </c>
      <c r="U728" s="579">
        <f>VLOOKUP(B728,示例!$P:$Q,2,0)</f>
        <v>1033</v>
      </c>
    </row>
    <row r="729" spans="1:21" x14ac:dyDescent="0.25">
      <c r="A729" s="561" t="s">
        <v>491</v>
      </c>
      <c r="B729" s="561" t="s">
        <v>2385</v>
      </c>
      <c r="C729" s="587"/>
      <c r="D729" s="587" t="s">
        <v>2289</v>
      </c>
      <c r="E729" s="587">
        <v>1060107</v>
      </c>
      <c r="F729" s="170">
        <v>10601070</v>
      </c>
      <c r="G729" s="170">
        <v>1</v>
      </c>
      <c r="H729" s="641" t="s">
        <v>2386</v>
      </c>
      <c r="I729" s="641" t="s">
        <v>3837</v>
      </c>
      <c r="J729" s="170" t="s">
        <v>3838</v>
      </c>
      <c r="K729" s="170"/>
      <c r="L729" s="170"/>
      <c r="M729" s="170">
        <v>-1</v>
      </c>
      <c r="N729" s="170">
        <v>1</v>
      </c>
      <c r="O729" s="170" t="b">
        <v>0</v>
      </c>
      <c r="P729" s="170" t="b">
        <v>0</v>
      </c>
      <c r="Q729" s="170" t="b">
        <v>1</v>
      </c>
      <c r="R729" s="170" t="s">
        <v>3748</v>
      </c>
      <c r="S729" s="170" t="b">
        <v>0</v>
      </c>
      <c r="T729" s="584" t="s">
        <v>2294</v>
      </c>
      <c r="U729" s="579">
        <f>VLOOKUP(B729,示例!$P:$Q,2,0)</f>
        <v>1002</v>
      </c>
    </row>
    <row r="730" spans="1:21" x14ac:dyDescent="0.25">
      <c r="A730" s="561" t="s">
        <v>491</v>
      </c>
      <c r="B730" s="561" t="s">
        <v>1231</v>
      </c>
      <c r="C730" s="587"/>
      <c r="D730" s="587" t="s">
        <v>2289</v>
      </c>
      <c r="E730" s="587">
        <v>1060108</v>
      </c>
      <c r="F730" s="170">
        <v>10601080</v>
      </c>
      <c r="G730" s="170">
        <v>7</v>
      </c>
      <c r="H730" s="641" t="s">
        <v>2560</v>
      </c>
      <c r="I730" s="641" t="s">
        <v>3839</v>
      </c>
      <c r="J730" s="431" t="s">
        <v>3840</v>
      </c>
      <c r="K730" s="170"/>
      <c r="L730" s="170"/>
      <c r="M730" s="170">
        <v>2</v>
      </c>
      <c r="N730" s="170">
        <v>1</v>
      </c>
      <c r="O730" s="170" t="b">
        <v>0</v>
      </c>
      <c r="P730" s="170" t="b">
        <v>0</v>
      </c>
      <c r="Q730" s="170" t="b">
        <v>0</v>
      </c>
      <c r="R730" s="431" t="s">
        <v>3841</v>
      </c>
      <c r="S730" s="170" t="b">
        <v>1</v>
      </c>
      <c r="T730" s="584" t="s">
        <v>2294</v>
      </c>
      <c r="U730" s="579">
        <f>VLOOKUP(B730,示例!$P:$Q,2,0)</f>
        <v>1033</v>
      </c>
    </row>
    <row r="731" spans="1:21" x14ac:dyDescent="0.25">
      <c r="A731" s="561" t="s">
        <v>491</v>
      </c>
      <c r="B731" s="561" t="s">
        <v>1231</v>
      </c>
      <c r="C731" s="587"/>
      <c r="D731" s="587" t="s">
        <v>2289</v>
      </c>
      <c r="E731" s="587">
        <v>1060108</v>
      </c>
      <c r="F731" s="170">
        <v>10601081</v>
      </c>
      <c r="G731" s="170">
        <v>7</v>
      </c>
      <c r="H731" s="641"/>
      <c r="I731" s="641" t="s">
        <v>3839</v>
      </c>
      <c r="J731" s="431" t="s">
        <v>3842</v>
      </c>
      <c r="K731" s="170"/>
      <c r="L731" s="170"/>
      <c r="M731" s="170">
        <v>0.8</v>
      </c>
      <c r="N731" s="170">
        <v>1</v>
      </c>
      <c r="O731" s="170" t="b">
        <v>0</v>
      </c>
      <c r="P731" s="170" t="b">
        <v>0</v>
      </c>
      <c r="Q731" s="170" t="b">
        <v>0</v>
      </c>
      <c r="R731" s="431" t="s">
        <v>3843</v>
      </c>
      <c r="S731" s="170" t="b">
        <v>1</v>
      </c>
      <c r="T731" s="584" t="s">
        <v>2294</v>
      </c>
      <c r="U731" s="579">
        <f>VLOOKUP(B731,示例!$P:$Q,2,0)</f>
        <v>1033</v>
      </c>
    </row>
    <row r="732" spans="1:21" x14ac:dyDescent="0.25">
      <c r="A732" s="561" t="s">
        <v>491</v>
      </c>
      <c r="B732" s="561" t="s">
        <v>1231</v>
      </c>
      <c r="C732" s="587"/>
      <c r="D732" s="587" t="s">
        <v>2289</v>
      </c>
      <c r="E732" s="587">
        <v>1060108</v>
      </c>
      <c r="F732" s="170">
        <v>10601082</v>
      </c>
      <c r="G732" s="170">
        <v>7</v>
      </c>
      <c r="H732" s="641"/>
      <c r="I732" s="641" t="s">
        <v>3839</v>
      </c>
      <c r="J732" s="170"/>
      <c r="K732" s="170"/>
      <c r="L732" s="170"/>
      <c r="M732" s="170">
        <v>0.8</v>
      </c>
      <c r="N732" s="170">
        <v>1</v>
      </c>
      <c r="O732" s="170" t="b">
        <v>0</v>
      </c>
      <c r="P732" s="170" t="b">
        <v>0</v>
      </c>
      <c r="Q732" s="170" t="b">
        <v>0</v>
      </c>
      <c r="R732" s="431" t="s">
        <v>3844</v>
      </c>
      <c r="S732" s="170" t="b">
        <v>1</v>
      </c>
      <c r="T732" s="584" t="s">
        <v>2294</v>
      </c>
      <c r="U732" s="579">
        <f>VLOOKUP(B732,示例!$P:$Q,2,0)</f>
        <v>1033</v>
      </c>
    </row>
    <row r="733" spans="1:21" x14ac:dyDescent="0.25">
      <c r="A733" s="561" t="s">
        <v>491</v>
      </c>
      <c r="B733" s="561" t="s">
        <v>1231</v>
      </c>
      <c r="C733" s="587"/>
      <c r="D733" s="587" t="s">
        <v>2289</v>
      </c>
      <c r="E733" s="587">
        <v>1060108</v>
      </c>
      <c r="F733" s="170">
        <v>10601083</v>
      </c>
      <c r="G733" s="170">
        <v>7</v>
      </c>
      <c r="H733" s="641"/>
      <c r="I733" s="641" t="s">
        <v>3839</v>
      </c>
      <c r="J733" s="431" t="s">
        <v>3842</v>
      </c>
      <c r="K733" s="170"/>
      <c r="L733" s="170"/>
      <c r="M733" s="170">
        <v>0.8</v>
      </c>
      <c r="N733" s="170">
        <v>1</v>
      </c>
      <c r="O733" s="170" t="b">
        <v>0</v>
      </c>
      <c r="P733" s="170" t="b">
        <v>0</v>
      </c>
      <c r="Q733" s="170" t="b">
        <v>0</v>
      </c>
      <c r="R733" s="431" t="s">
        <v>3845</v>
      </c>
      <c r="S733" s="170" t="b">
        <v>1</v>
      </c>
      <c r="T733" s="584" t="s">
        <v>2294</v>
      </c>
      <c r="U733" s="579">
        <f>VLOOKUP(B733,示例!$P:$Q,2,0)</f>
        <v>1033</v>
      </c>
    </row>
    <row r="734" spans="1:21" x14ac:dyDescent="0.25">
      <c r="A734" s="561" t="s">
        <v>491</v>
      </c>
      <c r="B734" s="561" t="s">
        <v>1231</v>
      </c>
      <c r="C734" s="587"/>
      <c r="D734" s="587" t="s">
        <v>2289</v>
      </c>
      <c r="E734" s="587">
        <v>1060108</v>
      </c>
      <c r="F734" s="170">
        <v>10601084</v>
      </c>
      <c r="G734" s="170">
        <v>7</v>
      </c>
      <c r="H734" s="641"/>
      <c r="I734" s="641" t="s">
        <v>3839</v>
      </c>
      <c r="J734" s="170"/>
      <c r="K734" s="170"/>
      <c r="L734" s="170"/>
      <c r="M734" s="170">
        <v>0.8</v>
      </c>
      <c r="N734" s="170">
        <v>1</v>
      </c>
      <c r="O734" s="170" t="b">
        <v>0</v>
      </c>
      <c r="P734" s="170" t="b">
        <v>0</v>
      </c>
      <c r="Q734" s="170" t="b">
        <v>0</v>
      </c>
      <c r="R734" s="431" t="s">
        <v>3846</v>
      </c>
      <c r="S734" s="170" t="b">
        <v>1</v>
      </c>
      <c r="T734" s="584" t="s">
        <v>2294</v>
      </c>
      <c r="U734" s="579">
        <f>VLOOKUP(B734,示例!$P:$Q,2,0)</f>
        <v>1033</v>
      </c>
    </row>
    <row r="735" spans="1:21" x14ac:dyDescent="0.25">
      <c r="A735" s="561" t="s">
        <v>491</v>
      </c>
      <c r="B735" s="561" t="s">
        <v>1231</v>
      </c>
      <c r="C735" s="587"/>
      <c r="D735" s="587" t="s">
        <v>2289</v>
      </c>
      <c r="E735" s="587">
        <v>1060108</v>
      </c>
      <c r="F735" s="170">
        <v>10601085</v>
      </c>
      <c r="G735" s="170">
        <v>7</v>
      </c>
      <c r="H735" s="641"/>
      <c r="I735" s="641" t="s">
        <v>3839</v>
      </c>
      <c r="J735" s="170"/>
      <c r="K735" s="170"/>
      <c r="L735" s="170"/>
      <c r="M735" s="170">
        <v>0.8</v>
      </c>
      <c r="N735" s="170">
        <v>1</v>
      </c>
      <c r="O735" s="170" t="b">
        <v>0</v>
      </c>
      <c r="P735" s="170" t="b">
        <v>0</v>
      </c>
      <c r="Q735" s="170" t="b">
        <v>0</v>
      </c>
      <c r="R735" s="431" t="s">
        <v>3847</v>
      </c>
      <c r="S735" s="170" t="b">
        <v>1</v>
      </c>
      <c r="T735" s="584" t="s">
        <v>2294</v>
      </c>
      <c r="U735" s="579">
        <f>VLOOKUP(B735,示例!$P:$Q,2,0)</f>
        <v>1033</v>
      </c>
    </row>
    <row r="736" spans="1:21" x14ac:dyDescent="0.25">
      <c r="A736" s="561" t="s">
        <v>491</v>
      </c>
      <c r="B736" s="561" t="s">
        <v>1231</v>
      </c>
      <c r="C736" s="587"/>
      <c r="D736" s="587" t="s">
        <v>2289</v>
      </c>
      <c r="E736" s="587">
        <v>1060108</v>
      </c>
      <c r="F736" s="170">
        <v>10601086</v>
      </c>
      <c r="G736" s="170">
        <v>7</v>
      </c>
      <c r="H736" s="641"/>
      <c r="I736" s="641" t="s">
        <v>3839</v>
      </c>
      <c r="J736" s="170"/>
      <c r="K736" s="170"/>
      <c r="L736" s="170"/>
      <c r="M736" s="170">
        <v>0.8</v>
      </c>
      <c r="N736" s="170">
        <v>1</v>
      </c>
      <c r="O736" s="170" t="b">
        <v>0</v>
      </c>
      <c r="P736" s="170" t="b">
        <v>0</v>
      </c>
      <c r="Q736" s="170" t="b">
        <v>0</v>
      </c>
      <c r="R736" s="431" t="s">
        <v>3848</v>
      </c>
      <c r="S736" s="170" t="b">
        <v>1</v>
      </c>
      <c r="T736" s="584" t="s">
        <v>2294</v>
      </c>
      <c r="U736" s="579">
        <f>VLOOKUP(B736,示例!$P:$Q,2,0)</f>
        <v>1033</v>
      </c>
    </row>
    <row r="737" spans="1:21" ht="19.2" x14ac:dyDescent="0.25">
      <c r="A737" s="561" t="s">
        <v>491</v>
      </c>
      <c r="B737" s="5" t="s">
        <v>2385</v>
      </c>
      <c r="C737" s="587"/>
      <c r="D737" s="587" t="s">
        <v>2289</v>
      </c>
      <c r="E737" s="587">
        <v>1060109</v>
      </c>
      <c r="F737" s="170">
        <v>10601087</v>
      </c>
      <c r="G737" s="170">
        <v>1</v>
      </c>
      <c r="H737" s="641" t="s">
        <v>2386</v>
      </c>
      <c r="I737" s="641" t="s">
        <v>3849</v>
      </c>
      <c r="J737" s="630" t="s">
        <v>3850</v>
      </c>
      <c r="K737" s="170"/>
      <c r="L737" s="170"/>
      <c r="M737" s="170">
        <v>2</v>
      </c>
      <c r="N737" s="170">
        <v>10</v>
      </c>
      <c r="O737" s="170" t="b">
        <v>1</v>
      </c>
      <c r="P737" s="170" t="b">
        <v>0</v>
      </c>
      <c r="Q737" s="170" t="b">
        <v>1</v>
      </c>
      <c r="R737" s="170"/>
      <c r="S737" s="170" t="b">
        <v>0</v>
      </c>
      <c r="T737" s="584" t="s">
        <v>2294</v>
      </c>
      <c r="U737" s="579">
        <f>VLOOKUP(B737,示例!$P:$Q,2,0)</f>
        <v>1002</v>
      </c>
    </row>
    <row r="738" spans="1:21" ht="19.2" x14ac:dyDescent="0.25">
      <c r="A738" s="573" t="s">
        <v>491</v>
      </c>
      <c r="B738" s="573" t="s">
        <v>1571</v>
      </c>
      <c r="C738" s="65" t="s">
        <v>2377</v>
      </c>
      <c r="D738" s="65" t="s">
        <v>2289</v>
      </c>
      <c r="E738" s="573">
        <v>1060111</v>
      </c>
      <c r="F738" s="65">
        <v>10601110</v>
      </c>
      <c r="G738" s="573">
        <v>1</v>
      </c>
      <c r="H738" s="573" t="s">
        <v>2345</v>
      </c>
      <c r="I738" s="65" t="s">
        <v>3851</v>
      </c>
      <c r="J738" s="630" t="s">
        <v>3502</v>
      </c>
      <c r="K738" s="573"/>
      <c r="L738" s="573"/>
      <c r="M738" s="573">
        <v>-1</v>
      </c>
      <c r="N738" s="573">
        <v>1</v>
      </c>
      <c r="O738" s="573" t="b">
        <v>0</v>
      </c>
      <c r="P738" s="573" t="b">
        <v>0</v>
      </c>
      <c r="Q738" s="573" t="b">
        <v>0</v>
      </c>
      <c r="R738" s="573" t="str">
        <f>IF(J738="进入战斗后,武力属性增加3点","武力,3","")&amp;IF(J738="进入战斗后,内息属性增加3点","内息,3","")&amp;IF(J738="进入战斗后,身法属性增加3点","身法,3","")&amp;IF(J738="进入战斗后,筋骨属性增加3点","筋骨,3","")</f>
        <v/>
      </c>
      <c r="S738" s="573" t="b">
        <v>1</v>
      </c>
      <c r="T738" s="584" t="s">
        <v>2294</v>
      </c>
      <c r="U738" s="579" t="str">
        <f>VLOOKUP(B738,示例!$P:$Q,2,0)</f>
        <v>WuJi</v>
      </c>
    </row>
    <row r="739" spans="1:21" ht="19.2" x14ac:dyDescent="0.25">
      <c r="A739" s="561" t="s">
        <v>491</v>
      </c>
      <c r="B739" s="561" t="s">
        <v>1411</v>
      </c>
      <c r="C739" s="587"/>
      <c r="D739" s="587">
        <v>0</v>
      </c>
      <c r="E739" s="587">
        <v>1060112</v>
      </c>
      <c r="F739" s="170">
        <v>10601120</v>
      </c>
      <c r="G739" s="170">
        <v>1</v>
      </c>
      <c r="H739" s="170" t="s">
        <v>2396</v>
      </c>
      <c r="I739" s="170" t="s">
        <v>3852</v>
      </c>
      <c r="J739" s="630" t="s">
        <v>3542</v>
      </c>
      <c r="K739" s="170"/>
      <c r="L739" s="170"/>
      <c r="M739" s="170">
        <v>-1</v>
      </c>
      <c r="N739" s="170">
        <v>1</v>
      </c>
      <c r="O739" s="170" t="b">
        <v>0</v>
      </c>
      <c r="P739" s="170" t="b">
        <v>0</v>
      </c>
      <c r="Q739" s="170" t="b">
        <v>0</v>
      </c>
      <c r="R739" s="170" t="s">
        <v>3191</v>
      </c>
      <c r="S739" s="271" t="b">
        <v>1</v>
      </c>
      <c r="T739" s="584" t="s">
        <v>2294</v>
      </c>
      <c r="U739" s="579">
        <f>VLOOKUP(B739,示例!$P:$Q,2,0)</f>
        <v>1004</v>
      </c>
    </row>
    <row r="740" spans="1:21" ht="19.2" x14ac:dyDescent="0.25">
      <c r="A740" s="561" t="s">
        <v>491</v>
      </c>
      <c r="B740" s="561" t="s">
        <v>3270</v>
      </c>
      <c r="C740" s="587"/>
      <c r="D740" s="587">
        <v>0</v>
      </c>
      <c r="E740" s="587">
        <v>1060113</v>
      </c>
      <c r="F740" s="170">
        <v>10601130</v>
      </c>
      <c r="G740" s="170">
        <v>1</v>
      </c>
      <c r="H740" s="170" t="s">
        <v>3271</v>
      </c>
      <c r="I740" s="170" t="s">
        <v>3853</v>
      </c>
      <c r="J740" s="630" t="s">
        <v>3854</v>
      </c>
      <c r="K740" s="170">
        <v>1</v>
      </c>
      <c r="L740" s="170">
        <v>2</v>
      </c>
      <c r="M740" s="170">
        <v>5</v>
      </c>
      <c r="N740" s="170">
        <v>1</v>
      </c>
      <c r="O740" s="170" t="b">
        <v>0</v>
      </c>
      <c r="P740" s="170" t="b">
        <v>0</v>
      </c>
      <c r="Q740" s="170" t="b">
        <v>0</v>
      </c>
      <c r="R740" s="431" t="s">
        <v>3387</v>
      </c>
      <c r="S740" s="271" t="b">
        <v>1</v>
      </c>
      <c r="T740" s="584" t="s">
        <v>2294</v>
      </c>
      <c r="U740" s="579" t="str">
        <f>VLOOKUP(B740,示例!$P:$Q,2,0)</f>
        <v>JianSu</v>
      </c>
    </row>
    <row r="741" spans="1:21" ht="19.2" x14ac:dyDescent="0.25">
      <c r="A741" s="561" t="s">
        <v>1073</v>
      </c>
      <c r="B741" s="576" t="s">
        <v>1571</v>
      </c>
      <c r="C741" s="587"/>
      <c r="D741" s="587">
        <v>0</v>
      </c>
      <c r="E741" s="587">
        <v>1060202</v>
      </c>
      <c r="F741" s="271">
        <v>10602020</v>
      </c>
      <c r="G741" s="271">
        <v>3</v>
      </c>
      <c r="H741" s="271" t="s">
        <v>2345</v>
      </c>
      <c r="I741" s="271" t="s">
        <v>3855</v>
      </c>
      <c r="J741" s="630" t="s">
        <v>3856</v>
      </c>
      <c r="K741" s="271"/>
      <c r="L741" s="271"/>
      <c r="M741" s="271">
        <v>5</v>
      </c>
      <c r="N741" s="271">
        <v>3</v>
      </c>
      <c r="O741" s="271" t="b">
        <v>1</v>
      </c>
      <c r="P741" s="271" t="b">
        <v>0</v>
      </c>
      <c r="Q741" s="271" t="b">
        <v>1</v>
      </c>
      <c r="R741" s="271">
        <v>106020200</v>
      </c>
      <c r="S741" s="271" t="b">
        <v>0</v>
      </c>
      <c r="T741" s="584" t="s">
        <v>2294</v>
      </c>
      <c r="U741" s="579" t="str">
        <f>VLOOKUP(B741,示例!$P:$Q,2,0)</f>
        <v>WuJi</v>
      </c>
    </row>
    <row r="742" spans="1:21" ht="19.2" x14ac:dyDescent="0.25">
      <c r="A742" s="561" t="s">
        <v>1073</v>
      </c>
      <c r="B742" s="561" t="s">
        <v>2400</v>
      </c>
      <c r="C742" s="587"/>
      <c r="D742" s="587">
        <v>0</v>
      </c>
      <c r="E742" s="587">
        <v>1060204</v>
      </c>
      <c r="F742" s="271">
        <v>10602040</v>
      </c>
      <c r="G742" s="271">
        <v>1</v>
      </c>
      <c r="H742" s="271" t="s">
        <v>2354</v>
      </c>
      <c r="I742" s="271" t="s">
        <v>3857</v>
      </c>
      <c r="J742" s="630" t="s">
        <v>3858</v>
      </c>
      <c r="K742" s="271"/>
      <c r="L742" s="271"/>
      <c r="M742" s="271">
        <v>1.5</v>
      </c>
      <c r="N742" s="271">
        <v>1</v>
      </c>
      <c r="O742" s="271" t="b">
        <v>0</v>
      </c>
      <c r="P742" s="271" t="b">
        <v>0</v>
      </c>
      <c r="Q742" s="271" t="b">
        <v>0</v>
      </c>
      <c r="R742" s="271" t="s">
        <v>3439</v>
      </c>
      <c r="S742" s="271" t="b">
        <v>1</v>
      </c>
      <c r="T742" s="584" t="s">
        <v>2294</v>
      </c>
      <c r="U742" s="579" t="str">
        <f>VLOOKUP(B742,示例!$P:$Q,2,0)</f>
        <v>GongJiTiSheng</v>
      </c>
    </row>
    <row r="743" spans="1:21" ht="19.2" x14ac:dyDescent="0.25">
      <c r="A743" s="561" t="s">
        <v>1073</v>
      </c>
      <c r="B743" s="561" t="s">
        <v>2400</v>
      </c>
      <c r="C743" s="587"/>
      <c r="D743" s="587">
        <v>0</v>
      </c>
      <c r="E743" s="587">
        <v>1060206</v>
      </c>
      <c r="F743" s="271">
        <v>10602060</v>
      </c>
      <c r="G743" s="271">
        <v>1</v>
      </c>
      <c r="H743" s="271" t="s">
        <v>2354</v>
      </c>
      <c r="I743" s="271" t="s">
        <v>3859</v>
      </c>
      <c r="J743" s="630" t="s">
        <v>3860</v>
      </c>
      <c r="K743" s="271"/>
      <c r="L743" s="271"/>
      <c r="M743" s="271">
        <v>1.5</v>
      </c>
      <c r="N743" s="271">
        <v>1</v>
      </c>
      <c r="O743" s="271" t="b">
        <v>0</v>
      </c>
      <c r="P743" s="271" t="b">
        <v>0</v>
      </c>
      <c r="Q743" s="271" t="b">
        <v>0</v>
      </c>
      <c r="R743" s="271" t="s">
        <v>3439</v>
      </c>
      <c r="S743" s="271" t="b">
        <v>1</v>
      </c>
      <c r="T743" s="584" t="s">
        <v>2294</v>
      </c>
      <c r="U743" s="579" t="str">
        <f>VLOOKUP(B743,示例!$P:$Q,2,0)</f>
        <v>GongJiTiSheng</v>
      </c>
    </row>
    <row r="744" spans="1:21" ht="19.2" x14ac:dyDescent="0.25">
      <c r="A744" s="561" t="s">
        <v>1073</v>
      </c>
      <c r="B744" s="561" t="s">
        <v>2400</v>
      </c>
      <c r="C744" s="587"/>
      <c r="D744" s="587">
        <v>0</v>
      </c>
      <c r="E744" s="587">
        <v>1060207</v>
      </c>
      <c r="F744" s="271">
        <v>10602070</v>
      </c>
      <c r="G744" s="271">
        <v>1</v>
      </c>
      <c r="H744" s="271" t="s">
        <v>2354</v>
      </c>
      <c r="I744" s="271" t="s">
        <v>3861</v>
      </c>
      <c r="J744" s="630" t="s">
        <v>3862</v>
      </c>
      <c r="K744" s="271"/>
      <c r="L744" s="271"/>
      <c r="M744" s="271">
        <v>-1</v>
      </c>
      <c r="N744" s="271">
        <v>1</v>
      </c>
      <c r="O744" s="271" t="b">
        <v>0</v>
      </c>
      <c r="P744" s="271" t="b">
        <v>0</v>
      </c>
      <c r="Q744" s="271" t="b">
        <v>0</v>
      </c>
      <c r="R744" s="435" t="s">
        <v>2404</v>
      </c>
      <c r="S744" s="271" t="b">
        <v>1</v>
      </c>
      <c r="T744" s="584" t="s">
        <v>2294</v>
      </c>
      <c r="U744" s="579" t="str">
        <f>VLOOKUP(B744,示例!$P:$Q,2,0)</f>
        <v>GongJiTiSheng</v>
      </c>
    </row>
    <row r="745" spans="1:21" ht="19.2" x14ac:dyDescent="0.25">
      <c r="A745" s="561" t="s">
        <v>1073</v>
      </c>
      <c r="B745" s="576" t="s">
        <v>2361</v>
      </c>
      <c r="C745" s="587"/>
      <c r="D745" s="587">
        <v>0</v>
      </c>
      <c r="E745" s="587">
        <v>1060208</v>
      </c>
      <c r="F745" s="271">
        <v>10602080</v>
      </c>
      <c r="G745" s="271">
        <v>1</v>
      </c>
      <c r="H745" s="271" t="s">
        <v>2411</v>
      </c>
      <c r="I745" s="271" t="s">
        <v>3863</v>
      </c>
      <c r="J745" s="630" t="s">
        <v>3864</v>
      </c>
      <c r="K745" s="271"/>
      <c r="L745" s="271"/>
      <c r="M745" s="271">
        <v>-1</v>
      </c>
      <c r="N745" s="271">
        <v>1</v>
      </c>
      <c r="O745" s="271" t="b">
        <v>0</v>
      </c>
      <c r="P745" s="271" t="b">
        <v>0</v>
      </c>
      <c r="Q745" s="271" t="b">
        <v>0</v>
      </c>
      <c r="R745" s="435" t="s">
        <v>2364</v>
      </c>
      <c r="S745" s="271" t="b">
        <v>1</v>
      </c>
      <c r="T745" s="584" t="s">
        <v>2294</v>
      </c>
      <c r="U745" s="579">
        <f>VLOOKUP(B745,示例!$P:$Q,2,0)</f>
        <v>1063</v>
      </c>
    </row>
    <row r="746" spans="1:21" ht="19.2" x14ac:dyDescent="0.25">
      <c r="A746" s="561" t="s">
        <v>1073</v>
      </c>
      <c r="B746" s="561" t="s">
        <v>2400</v>
      </c>
      <c r="C746" s="587"/>
      <c r="D746" s="587">
        <v>0</v>
      </c>
      <c r="E746" s="587">
        <v>1060209</v>
      </c>
      <c r="F746" s="271">
        <v>10602090</v>
      </c>
      <c r="G746" s="271">
        <v>1</v>
      </c>
      <c r="H746" s="271" t="s">
        <v>2354</v>
      </c>
      <c r="I746" s="271" t="s">
        <v>3865</v>
      </c>
      <c r="J746" s="630" t="s">
        <v>3866</v>
      </c>
      <c r="K746" s="271"/>
      <c r="L746" s="271"/>
      <c r="M746" s="271">
        <v>1.5</v>
      </c>
      <c r="N746" s="271">
        <v>1</v>
      </c>
      <c r="O746" s="271" t="b">
        <v>0</v>
      </c>
      <c r="P746" s="271" t="b">
        <v>0</v>
      </c>
      <c r="Q746" s="271" t="b">
        <v>0</v>
      </c>
      <c r="R746" s="271" t="s">
        <v>3439</v>
      </c>
      <c r="S746" s="271" t="b">
        <v>1</v>
      </c>
      <c r="T746" s="584" t="s">
        <v>2294</v>
      </c>
      <c r="U746" s="579" t="str">
        <f>VLOOKUP(B746,示例!$P:$Q,2,0)</f>
        <v>GongJiTiSheng</v>
      </c>
    </row>
    <row r="747" spans="1:21" ht="19.2" x14ac:dyDescent="0.25">
      <c r="A747" s="561" t="s">
        <v>1073</v>
      </c>
      <c r="B747" s="573" t="s">
        <v>1150</v>
      </c>
      <c r="C747" s="65" t="s">
        <v>2377</v>
      </c>
      <c r="D747" s="65">
        <v>0</v>
      </c>
      <c r="E747" s="573">
        <v>1060210</v>
      </c>
      <c r="F747" s="277">
        <v>10602100</v>
      </c>
      <c r="G747" s="599">
        <v>6</v>
      </c>
      <c r="H747" s="599" t="s">
        <v>2437</v>
      </c>
      <c r="I747" s="277" t="s">
        <v>3867</v>
      </c>
      <c r="J747" s="630" t="s">
        <v>3868</v>
      </c>
      <c r="K747" s="599"/>
      <c r="L747" s="599"/>
      <c r="M747" s="599">
        <v>-1</v>
      </c>
      <c r="N747" s="599">
        <v>1</v>
      </c>
      <c r="O747" s="599" t="b">
        <v>0</v>
      </c>
      <c r="P747" s="599" t="b">
        <v>0</v>
      </c>
      <c r="Q747" s="599" t="b">
        <v>0</v>
      </c>
      <c r="R747" s="599" t="s">
        <v>3869</v>
      </c>
      <c r="S747" s="271" t="b">
        <v>0</v>
      </c>
      <c r="T747" s="584" t="s">
        <v>2294</v>
      </c>
      <c r="U747" s="579">
        <f>VLOOKUP(B747,示例!$P:$Q,2,0)</f>
        <v>1009</v>
      </c>
    </row>
    <row r="748" spans="1:21" ht="19.2" x14ac:dyDescent="0.25">
      <c r="A748" s="561" t="s">
        <v>1073</v>
      </c>
      <c r="B748" s="573" t="s">
        <v>1571</v>
      </c>
      <c r="C748" s="587"/>
      <c r="D748" s="587">
        <v>0</v>
      </c>
      <c r="E748" s="587">
        <v>1060211</v>
      </c>
      <c r="F748" s="271">
        <v>10602110</v>
      </c>
      <c r="G748" s="271">
        <v>1</v>
      </c>
      <c r="H748" s="653" t="s">
        <v>2345</v>
      </c>
      <c r="I748" s="653" t="s">
        <v>3870</v>
      </c>
      <c r="J748" s="630" t="s">
        <v>3461</v>
      </c>
      <c r="K748" s="271"/>
      <c r="L748" s="271"/>
      <c r="M748" s="271">
        <v>-1</v>
      </c>
      <c r="N748" s="271">
        <v>1</v>
      </c>
      <c r="O748" s="271" t="b">
        <v>0</v>
      </c>
      <c r="P748" s="271" t="b">
        <v>0</v>
      </c>
      <c r="Q748" s="271" t="b">
        <v>0</v>
      </c>
      <c r="R748" s="271" t="s">
        <v>3439</v>
      </c>
      <c r="S748" s="271" t="b">
        <v>1</v>
      </c>
      <c r="T748" s="584" t="s">
        <v>2294</v>
      </c>
      <c r="U748" s="579" t="str">
        <f>VLOOKUP(B748,示例!$P:$Q,2,0)</f>
        <v>WuJi</v>
      </c>
    </row>
    <row r="749" spans="1:21" ht="19.2" x14ac:dyDescent="0.25">
      <c r="A749" s="561" t="s">
        <v>1073</v>
      </c>
      <c r="B749" s="561" t="s">
        <v>2295</v>
      </c>
      <c r="C749" s="587"/>
      <c r="D749" s="587">
        <v>0</v>
      </c>
      <c r="E749" s="587">
        <v>1060212</v>
      </c>
      <c r="F749" s="271">
        <v>10602120</v>
      </c>
      <c r="G749" s="271">
        <v>1</v>
      </c>
      <c r="H749" s="653" t="s">
        <v>3440</v>
      </c>
      <c r="I749" s="653" t="s">
        <v>3871</v>
      </c>
      <c r="J749" s="630" t="s">
        <v>3872</v>
      </c>
      <c r="K749" s="271"/>
      <c r="L749" s="271"/>
      <c r="M749" s="271">
        <v>-1</v>
      </c>
      <c r="N749" s="271">
        <v>1</v>
      </c>
      <c r="O749" s="271" t="b">
        <v>0</v>
      </c>
      <c r="P749" s="271" t="b">
        <v>0</v>
      </c>
      <c r="Q749" s="271" t="b">
        <v>0</v>
      </c>
      <c r="R749" s="435" t="s">
        <v>3873</v>
      </c>
      <c r="S749" s="271" t="b">
        <v>1</v>
      </c>
      <c r="T749" s="584" t="s">
        <v>2294</v>
      </c>
      <c r="U749" s="579">
        <f>VLOOKUP(B749,示例!$P:$Q,2,0)</f>
        <v>1080</v>
      </c>
    </row>
    <row r="750" spans="1:21" ht="19.2" x14ac:dyDescent="0.25">
      <c r="A750" s="561" t="s">
        <v>1073</v>
      </c>
      <c r="B750" s="576" t="s">
        <v>2361</v>
      </c>
      <c r="C750" s="587"/>
      <c r="D750" s="587">
        <v>0</v>
      </c>
      <c r="E750" s="587">
        <v>1060213</v>
      </c>
      <c r="F750" s="271">
        <v>10602130</v>
      </c>
      <c r="G750" s="271">
        <v>1</v>
      </c>
      <c r="H750" s="653" t="s">
        <v>2411</v>
      </c>
      <c r="I750" s="653" t="s">
        <v>3874</v>
      </c>
      <c r="J750" s="630" t="s">
        <v>3875</v>
      </c>
      <c r="K750" s="271"/>
      <c r="L750" s="271"/>
      <c r="M750" s="271">
        <v>-1</v>
      </c>
      <c r="N750" s="271">
        <v>1</v>
      </c>
      <c r="O750" s="271" t="b">
        <v>0</v>
      </c>
      <c r="P750" s="271" t="b">
        <v>0</v>
      </c>
      <c r="Q750" s="271" t="b">
        <v>0</v>
      </c>
      <c r="R750" s="435" t="s">
        <v>3876</v>
      </c>
      <c r="S750" s="271" t="b">
        <v>1</v>
      </c>
      <c r="T750" s="584" t="s">
        <v>2294</v>
      </c>
      <c r="U750" s="579">
        <f>VLOOKUP(B750,示例!$P:$Q,2,0)</f>
        <v>1063</v>
      </c>
    </row>
    <row r="751" spans="1:21" x14ac:dyDescent="0.25">
      <c r="A751" s="561" t="s">
        <v>499</v>
      </c>
      <c r="B751" s="561" t="s">
        <v>2385</v>
      </c>
      <c r="C751" s="587"/>
      <c r="D751" s="587" t="s">
        <v>2289</v>
      </c>
      <c r="E751" s="587">
        <v>1090102</v>
      </c>
      <c r="F751" s="32">
        <v>10901020</v>
      </c>
      <c r="G751" s="32">
        <v>1</v>
      </c>
      <c r="H751" s="32"/>
      <c r="I751" s="32" t="s">
        <v>3877</v>
      </c>
      <c r="J751" s="32"/>
      <c r="K751" s="32"/>
      <c r="L751" s="32"/>
      <c r="M751" s="32">
        <v>5</v>
      </c>
      <c r="N751" s="32">
        <v>1</v>
      </c>
      <c r="O751" s="32" t="b">
        <v>0</v>
      </c>
      <c r="P751" s="32" t="b">
        <v>0</v>
      </c>
      <c r="Q751" s="32" t="b">
        <v>0</v>
      </c>
      <c r="R751" s="32"/>
      <c r="S751" s="32" t="b">
        <v>1</v>
      </c>
      <c r="T751" s="584" t="s">
        <v>2294</v>
      </c>
      <c r="U751" s="579">
        <f>VLOOKUP(B751,示例!$P:$Q,2,0)</f>
        <v>1002</v>
      </c>
    </row>
    <row r="752" spans="1:21" x14ac:dyDescent="0.25">
      <c r="A752" s="561" t="s">
        <v>499</v>
      </c>
      <c r="B752" s="561" t="s">
        <v>2385</v>
      </c>
      <c r="C752" s="587"/>
      <c r="D752" s="587" t="s">
        <v>2289</v>
      </c>
      <c r="E752" s="587">
        <v>1090102</v>
      </c>
      <c r="F752" s="32">
        <v>10901021</v>
      </c>
      <c r="G752" s="32">
        <v>1</v>
      </c>
      <c r="H752" s="32" t="s">
        <v>2386</v>
      </c>
      <c r="I752" s="32" t="s">
        <v>3877</v>
      </c>
      <c r="J752" s="32" t="s">
        <v>3878</v>
      </c>
      <c r="K752" s="32"/>
      <c r="L752" s="32"/>
      <c r="M752" s="32">
        <v>5</v>
      </c>
      <c r="N752" s="32">
        <v>1</v>
      </c>
      <c r="O752" s="32" t="b">
        <v>0</v>
      </c>
      <c r="P752" s="32" t="b">
        <v>0</v>
      </c>
      <c r="Q752" s="32" t="b">
        <v>1</v>
      </c>
      <c r="R752" s="32" t="s">
        <v>3879</v>
      </c>
      <c r="S752" s="32" t="b">
        <v>1</v>
      </c>
      <c r="T752" s="584" t="s">
        <v>2294</v>
      </c>
      <c r="U752" s="579">
        <f>VLOOKUP(B752,示例!$P:$Q,2,0)</f>
        <v>1002</v>
      </c>
    </row>
    <row r="753" spans="1:21" x14ac:dyDescent="0.25">
      <c r="A753" s="561" t="s">
        <v>499</v>
      </c>
      <c r="B753" s="561" t="s">
        <v>1411</v>
      </c>
      <c r="C753" s="587"/>
      <c r="D753" s="587" t="s">
        <v>2289</v>
      </c>
      <c r="E753" s="587">
        <v>1090104</v>
      </c>
      <c r="F753" s="32">
        <v>10901040</v>
      </c>
      <c r="G753" s="32">
        <v>1</v>
      </c>
      <c r="H753" s="32" t="s">
        <v>2396</v>
      </c>
      <c r="I753" s="32" t="s">
        <v>3880</v>
      </c>
      <c r="J753" s="32" t="s">
        <v>3881</v>
      </c>
      <c r="K753" s="32"/>
      <c r="L753" s="32"/>
      <c r="M753" s="32">
        <v>1</v>
      </c>
      <c r="N753" s="32">
        <v>1</v>
      </c>
      <c r="O753" s="32" t="b">
        <v>0</v>
      </c>
      <c r="P753" s="32" t="b">
        <v>0</v>
      </c>
      <c r="Q753" s="32" t="b">
        <v>0</v>
      </c>
      <c r="R753" s="32" t="s">
        <v>3191</v>
      </c>
      <c r="S753" s="32" t="b">
        <v>1</v>
      </c>
      <c r="T753" s="584" t="s">
        <v>2294</v>
      </c>
      <c r="U753" s="579">
        <f>VLOOKUP(B753,示例!$P:$Q,2,0)</f>
        <v>1004</v>
      </c>
    </row>
    <row r="754" spans="1:21" x14ac:dyDescent="0.25">
      <c r="A754" s="561" t="s">
        <v>499</v>
      </c>
      <c r="B754" s="561" t="s">
        <v>2385</v>
      </c>
      <c r="C754" s="587"/>
      <c r="D754" s="587" t="s">
        <v>2289</v>
      </c>
      <c r="E754" s="587">
        <v>1090106</v>
      </c>
      <c r="F754" s="32">
        <v>10901060</v>
      </c>
      <c r="G754" s="32">
        <v>1</v>
      </c>
      <c r="H754" s="32" t="s">
        <v>2386</v>
      </c>
      <c r="I754" s="32" t="s">
        <v>3882</v>
      </c>
      <c r="J754" s="32" t="s">
        <v>3883</v>
      </c>
      <c r="K754" s="32">
        <v>1</v>
      </c>
      <c r="L754" s="32">
        <v>1</v>
      </c>
      <c r="M754" s="32">
        <v>10</v>
      </c>
      <c r="N754" s="32">
        <v>10</v>
      </c>
      <c r="O754" s="32" t="b">
        <v>1</v>
      </c>
      <c r="P754" s="32" t="b">
        <v>0</v>
      </c>
      <c r="Q754" s="32" t="b">
        <v>1</v>
      </c>
      <c r="R754" s="32" t="s">
        <v>3884</v>
      </c>
      <c r="S754" s="32" t="b">
        <v>1</v>
      </c>
      <c r="T754" s="584" t="s">
        <v>2294</v>
      </c>
      <c r="U754" s="579">
        <f>VLOOKUP(B754,示例!$P:$Q,2,0)</f>
        <v>1002</v>
      </c>
    </row>
    <row r="755" spans="1:21" x14ac:dyDescent="0.25">
      <c r="A755" s="561" t="s">
        <v>499</v>
      </c>
      <c r="B755" s="561" t="s">
        <v>2295</v>
      </c>
      <c r="C755" s="587"/>
      <c r="D755" s="587" t="s">
        <v>2289</v>
      </c>
      <c r="E755" s="587">
        <v>1090107</v>
      </c>
      <c r="F755" s="32">
        <v>10901070</v>
      </c>
      <c r="G755" s="32">
        <v>1</v>
      </c>
      <c r="H755" s="32" t="s">
        <v>3440</v>
      </c>
      <c r="I755" s="32" t="s">
        <v>3885</v>
      </c>
      <c r="J755" s="32" t="s">
        <v>3886</v>
      </c>
      <c r="K755" s="32"/>
      <c r="L755" s="32"/>
      <c r="M755" s="32">
        <v>2</v>
      </c>
      <c r="N755" s="32">
        <v>1</v>
      </c>
      <c r="O755" s="32" t="b">
        <v>0</v>
      </c>
      <c r="P755" s="32" t="b">
        <v>0</v>
      </c>
      <c r="Q755" s="32" t="b">
        <v>0</v>
      </c>
      <c r="R755" s="32" t="s">
        <v>3288</v>
      </c>
      <c r="S755" s="32" t="b">
        <v>1</v>
      </c>
      <c r="T755" s="584" t="s">
        <v>2294</v>
      </c>
      <c r="U755" s="579">
        <f>VLOOKUP(B755,示例!$P:$Q,2,0)</f>
        <v>1080</v>
      </c>
    </row>
    <row r="756" spans="1:21" x14ac:dyDescent="0.25">
      <c r="A756" s="561" t="s">
        <v>499</v>
      </c>
      <c r="B756" s="561" t="s">
        <v>2295</v>
      </c>
      <c r="C756" s="587"/>
      <c r="D756" s="587" t="s">
        <v>2289</v>
      </c>
      <c r="E756" s="587">
        <v>1090107</v>
      </c>
      <c r="F756" s="32">
        <v>10901071</v>
      </c>
      <c r="G756" s="32">
        <v>1</v>
      </c>
      <c r="H756" s="32" t="s">
        <v>3440</v>
      </c>
      <c r="I756" s="32" t="s">
        <v>3885</v>
      </c>
      <c r="J756" s="32" t="s">
        <v>3886</v>
      </c>
      <c r="K756" s="32"/>
      <c r="L756" s="32"/>
      <c r="M756" s="32">
        <v>2</v>
      </c>
      <c r="N756" s="32">
        <v>1</v>
      </c>
      <c r="O756" s="32" t="b">
        <v>0</v>
      </c>
      <c r="P756" s="32" t="b">
        <v>0</v>
      </c>
      <c r="Q756" s="32" t="b">
        <v>0</v>
      </c>
      <c r="R756" s="32" t="s">
        <v>3288</v>
      </c>
      <c r="S756" s="32" t="b">
        <v>1</v>
      </c>
      <c r="T756" s="584" t="s">
        <v>2294</v>
      </c>
      <c r="U756" s="579">
        <f>VLOOKUP(B756,示例!$P:$Q,2,0)</f>
        <v>1080</v>
      </c>
    </row>
    <row r="757" spans="1:21" x14ac:dyDescent="0.25">
      <c r="A757" s="561" t="s">
        <v>499</v>
      </c>
      <c r="B757" s="561" t="s">
        <v>3270</v>
      </c>
      <c r="C757" s="587"/>
      <c r="D757" s="587" t="s">
        <v>2289</v>
      </c>
      <c r="E757" s="587">
        <v>1090108</v>
      </c>
      <c r="F757" s="32">
        <v>10901080</v>
      </c>
      <c r="G757" s="32">
        <v>1</v>
      </c>
      <c r="H757" s="32"/>
      <c r="I757" s="32" t="s">
        <v>3887</v>
      </c>
      <c r="J757" s="32" t="s">
        <v>3888</v>
      </c>
      <c r="K757" s="32"/>
      <c r="L757" s="32"/>
      <c r="M757" s="32">
        <v>3</v>
      </c>
      <c r="N757" s="32">
        <v>1</v>
      </c>
      <c r="O757" s="32" t="b">
        <v>0</v>
      </c>
      <c r="P757" s="32" t="b">
        <v>0</v>
      </c>
      <c r="Q757" s="32" t="b">
        <v>0</v>
      </c>
      <c r="R757" s="32"/>
      <c r="S757" s="32" t="b">
        <v>1</v>
      </c>
      <c r="T757" s="584" t="s">
        <v>2294</v>
      </c>
      <c r="U757" s="579" t="str">
        <f>VLOOKUP(B757,示例!$P:$Q,2,0)</f>
        <v>JianSu</v>
      </c>
    </row>
    <row r="758" spans="1:21" ht="14.55" customHeight="1" x14ac:dyDescent="0.25">
      <c r="A758" s="561" t="s">
        <v>499</v>
      </c>
      <c r="B758" s="561" t="s">
        <v>1411</v>
      </c>
      <c r="C758" s="587"/>
      <c r="D758" s="587" t="s">
        <v>2289</v>
      </c>
      <c r="E758" s="587">
        <v>1090108</v>
      </c>
      <c r="F758" s="32">
        <v>10901081</v>
      </c>
      <c r="G758" s="32">
        <v>1</v>
      </c>
      <c r="H758" s="32" t="s">
        <v>2396</v>
      </c>
      <c r="I758" s="32" t="s">
        <v>3887</v>
      </c>
      <c r="J758" s="32" t="s">
        <v>3889</v>
      </c>
      <c r="K758" s="32"/>
      <c r="L758" s="32"/>
      <c r="M758" s="32">
        <v>1</v>
      </c>
      <c r="N758" s="32">
        <v>1</v>
      </c>
      <c r="O758" s="32" t="b">
        <v>0</v>
      </c>
      <c r="P758" s="32" t="b">
        <v>0</v>
      </c>
      <c r="Q758" s="32" t="b">
        <v>0</v>
      </c>
      <c r="R758" s="32" t="s">
        <v>2721</v>
      </c>
      <c r="S758" s="32" t="b">
        <v>1</v>
      </c>
      <c r="T758" s="584" t="s">
        <v>2294</v>
      </c>
      <c r="U758" s="579">
        <f>VLOOKUP(B758,示例!$P:$Q,2,0)</f>
        <v>1004</v>
      </c>
    </row>
    <row r="759" spans="1:21" ht="14.55" customHeight="1" x14ac:dyDescent="0.25">
      <c r="A759" s="561" t="s">
        <v>499</v>
      </c>
      <c r="B759" s="561" t="s">
        <v>2295</v>
      </c>
      <c r="C759" s="587"/>
      <c r="D759" s="587" t="s">
        <v>2289</v>
      </c>
      <c r="E759" s="587">
        <v>1090109</v>
      </c>
      <c r="F759" s="32">
        <v>10901090</v>
      </c>
      <c r="G759" s="32">
        <v>1</v>
      </c>
      <c r="H759" s="32" t="s">
        <v>3440</v>
      </c>
      <c r="I759" s="32" t="s">
        <v>3890</v>
      </c>
      <c r="J759" s="32" t="s">
        <v>3891</v>
      </c>
      <c r="K759" s="32">
        <v>1</v>
      </c>
      <c r="L759" s="32">
        <v>2</v>
      </c>
      <c r="M759" s="32">
        <v>10</v>
      </c>
      <c r="N759" s="32">
        <v>10</v>
      </c>
      <c r="O759" s="32" t="b">
        <v>1</v>
      </c>
      <c r="P759" s="32" t="b">
        <v>0</v>
      </c>
      <c r="Q759" s="32" t="b">
        <v>1</v>
      </c>
      <c r="R759" s="32" t="s">
        <v>3892</v>
      </c>
      <c r="S759" s="32" t="b">
        <v>1</v>
      </c>
      <c r="T759" s="584" t="s">
        <v>2294</v>
      </c>
      <c r="U759" s="579">
        <f>VLOOKUP(B759,示例!$P:$Q,2,0)</f>
        <v>1080</v>
      </c>
    </row>
    <row r="760" spans="1:21" ht="14.55" customHeight="1" x14ac:dyDescent="0.25">
      <c r="A760" s="561" t="s">
        <v>499</v>
      </c>
      <c r="B760" s="561" t="s">
        <v>2295</v>
      </c>
      <c r="C760" s="587"/>
      <c r="D760" s="587" t="s">
        <v>2289</v>
      </c>
      <c r="E760" s="587">
        <v>1090109</v>
      </c>
      <c r="F760" s="32">
        <v>10901091</v>
      </c>
      <c r="G760" s="32">
        <v>1</v>
      </c>
      <c r="H760" s="32"/>
      <c r="I760" s="32" t="s">
        <v>3890</v>
      </c>
      <c r="J760" s="32" t="s">
        <v>3893</v>
      </c>
      <c r="K760" s="32">
        <v>1</v>
      </c>
      <c r="L760" s="32">
        <v>2</v>
      </c>
      <c r="M760" s="32">
        <v>10</v>
      </c>
      <c r="N760" s="32">
        <v>10</v>
      </c>
      <c r="O760" s="32" t="b">
        <v>1</v>
      </c>
      <c r="P760" s="32" t="b">
        <v>0</v>
      </c>
      <c r="Q760" s="32" t="b">
        <v>1</v>
      </c>
      <c r="R760" s="32" t="s">
        <v>3884</v>
      </c>
      <c r="S760" s="32" t="b">
        <v>1</v>
      </c>
      <c r="T760" s="584" t="s">
        <v>2294</v>
      </c>
      <c r="U760" s="579">
        <f>VLOOKUP(B760,示例!$P:$Q,2,0)</f>
        <v>1080</v>
      </c>
    </row>
    <row r="761" spans="1:21" x14ac:dyDescent="0.25">
      <c r="A761" s="573" t="s">
        <v>499</v>
      </c>
      <c r="B761" s="573" t="s">
        <v>1571</v>
      </c>
      <c r="C761" s="65" t="s">
        <v>2377</v>
      </c>
      <c r="D761" s="65" t="s">
        <v>2401</v>
      </c>
      <c r="E761" s="573">
        <v>1090111</v>
      </c>
      <c r="F761" s="65">
        <v>10901110</v>
      </c>
      <c r="G761" s="573">
        <v>1</v>
      </c>
      <c r="H761" s="573" t="s">
        <v>2345</v>
      </c>
      <c r="I761" s="65" t="s">
        <v>3894</v>
      </c>
      <c r="J761" s="573" t="s">
        <v>3461</v>
      </c>
      <c r="K761" s="573"/>
      <c r="L761" s="573"/>
      <c r="M761" s="573">
        <v>-1</v>
      </c>
      <c r="N761" s="573">
        <v>1</v>
      </c>
      <c r="O761" s="573" t="b">
        <v>0</v>
      </c>
      <c r="P761" s="573" t="b">
        <v>0</v>
      </c>
      <c r="Q761" s="573" t="b">
        <v>0</v>
      </c>
      <c r="R761" s="573" t="str">
        <f>IF(J761="进入战斗后,武力属性增加3点","武力,3","")&amp;IF(J761="进入战斗后,内息属性增加3点","内息,3","")&amp;IF(J761="进入战斗后,身法属性增加3点","身法,3","")&amp;IF(J761="进入战斗后,筋骨属性增加3点","筋骨,3","")</f>
        <v/>
      </c>
      <c r="S761" s="573" t="b">
        <v>1</v>
      </c>
      <c r="T761" s="584" t="s">
        <v>2294</v>
      </c>
      <c r="U761" s="579" t="str">
        <f>VLOOKUP(B761,示例!$P:$Q,2,0)</f>
        <v>WuJi</v>
      </c>
    </row>
    <row r="762" spans="1:21" ht="14.55" customHeight="1" x14ac:dyDescent="0.25">
      <c r="A762" s="561" t="s">
        <v>499</v>
      </c>
      <c r="B762" s="561" t="s">
        <v>2415</v>
      </c>
      <c r="C762" s="587"/>
      <c r="D762" s="587">
        <v>0</v>
      </c>
      <c r="E762" s="587">
        <v>1090112</v>
      </c>
      <c r="F762" s="32">
        <v>10901120</v>
      </c>
      <c r="G762" s="32">
        <v>1</v>
      </c>
      <c r="H762" s="32" t="s">
        <v>2416</v>
      </c>
      <c r="I762" s="32" t="s">
        <v>3895</v>
      </c>
      <c r="J762" s="32" t="s">
        <v>3896</v>
      </c>
      <c r="K762" s="32">
        <v>1</v>
      </c>
      <c r="L762" s="32">
        <v>2</v>
      </c>
      <c r="M762" s="32">
        <v>10</v>
      </c>
      <c r="N762" s="654">
        <v>1</v>
      </c>
      <c r="O762" s="32" t="b">
        <v>0</v>
      </c>
      <c r="P762" s="32" t="b">
        <v>0</v>
      </c>
      <c r="Q762" s="654" t="b">
        <v>0</v>
      </c>
      <c r="R762" s="629" t="s">
        <v>3065</v>
      </c>
      <c r="S762" s="32" t="b">
        <v>1</v>
      </c>
      <c r="T762" s="584" t="s">
        <v>2294</v>
      </c>
      <c r="U762" s="579">
        <f>VLOOKUP(B762,示例!$P:$Q,2,0)</f>
        <v>1005</v>
      </c>
    </row>
    <row r="763" spans="1:21" x14ac:dyDescent="0.25">
      <c r="A763" s="561" t="s">
        <v>499</v>
      </c>
      <c r="B763" s="561" t="s">
        <v>1649</v>
      </c>
      <c r="E763" s="587">
        <v>1090113</v>
      </c>
      <c r="F763" s="654">
        <v>10901130</v>
      </c>
      <c r="G763" s="654">
        <v>4</v>
      </c>
      <c r="H763" s="654" t="s">
        <v>2556</v>
      </c>
      <c r="I763" s="655" t="s">
        <v>3897</v>
      </c>
      <c r="J763" s="654" t="s">
        <v>3898</v>
      </c>
      <c r="K763" s="654"/>
      <c r="L763" s="654"/>
      <c r="M763" s="654">
        <v>1.5</v>
      </c>
      <c r="N763" s="654">
        <v>1</v>
      </c>
      <c r="O763" s="654" t="b">
        <v>1</v>
      </c>
      <c r="P763" s="654" t="b">
        <v>0</v>
      </c>
      <c r="Q763" s="654" t="b">
        <v>0</v>
      </c>
      <c r="R763" s="654">
        <v>1</v>
      </c>
      <c r="S763" s="654" t="b">
        <v>1</v>
      </c>
      <c r="T763" s="584" t="s">
        <v>2294</v>
      </c>
      <c r="U763" s="579" t="str">
        <f>VLOOKUP(B763,示例!$P:$Q,2,0)</f>
        <v>BaTi</v>
      </c>
    </row>
    <row r="764" spans="1:21" x14ac:dyDescent="0.25">
      <c r="A764" s="460" t="s">
        <v>507</v>
      </c>
      <c r="B764" s="561" t="s">
        <v>2361</v>
      </c>
      <c r="C764" s="587"/>
      <c r="D764" s="587" t="s">
        <v>2401</v>
      </c>
      <c r="E764" s="587">
        <v>1090202</v>
      </c>
      <c r="F764" s="35">
        <v>10902020</v>
      </c>
      <c r="G764" s="35">
        <v>1</v>
      </c>
      <c r="H764" s="35" t="s">
        <v>2411</v>
      </c>
      <c r="I764" s="35" t="s">
        <v>3899</v>
      </c>
      <c r="J764" s="35" t="s">
        <v>3900</v>
      </c>
      <c r="K764" s="35"/>
      <c r="L764" s="35"/>
      <c r="M764" s="35">
        <v>3</v>
      </c>
      <c r="N764" s="35">
        <v>1</v>
      </c>
      <c r="O764" s="35" t="b">
        <v>0</v>
      </c>
      <c r="P764" s="35" t="b">
        <v>0</v>
      </c>
      <c r="Q764" s="35" t="b">
        <v>0</v>
      </c>
      <c r="R764" s="35" t="s">
        <v>1392</v>
      </c>
      <c r="S764" s="35" t="b">
        <v>1</v>
      </c>
      <c r="T764" s="584" t="s">
        <v>2294</v>
      </c>
      <c r="U764" s="579">
        <f>VLOOKUP(B764,示例!$P:$Q,2,0)</f>
        <v>1063</v>
      </c>
    </row>
    <row r="765" spans="1:21" x14ac:dyDescent="0.25">
      <c r="A765" s="460" t="s">
        <v>507</v>
      </c>
      <c r="B765" s="561" t="s">
        <v>3270</v>
      </c>
      <c r="C765" s="587"/>
      <c r="D765" s="587" t="s">
        <v>2401</v>
      </c>
      <c r="E765" s="587">
        <v>1090204</v>
      </c>
      <c r="F765" s="35">
        <v>10902040</v>
      </c>
      <c r="G765" s="35">
        <v>1</v>
      </c>
      <c r="H765" s="35" t="s">
        <v>3271</v>
      </c>
      <c r="I765" s="35" t="s">
        <v>3901</v>
      </c>
      <c r="J765" s="35" t="s">
        <v>3902</v>
      </c>
      <c r="K765" s="35"/>
      <c r="L765" s="35"/>
      <c r="M765" s="35">
        <v>4</v>
      </c>
      <c r="N765" s="35">
        <v>1</v>
      </c>
      <c r="O765" s="35" t="b">
        <v>0</v>
      </c>
      <c r="P765" s="35" t="b">
        <v>0</v>
      </c>
      <c r="Q765" s="35" t="b">
        <v>0</v>
      </c>
      <c r="R765" s="35" t="s">
        <v>3274</v>
      </c>
      <c r="S765" s="35" t="b">
        <v>1</v>
      </c>
      <c r="T765" s="584" t="s">
        <v>2294</v>
      </c>
      <c r="U765" s="579" t="str">
        <f>VLOOKUP(B765,示例!$P:$Q,2,0)</f>
        <v>JianSu</v>
      </c>
    </row>
    <row r="766" spans="1:21" x14ac:dyDescent="0.25">
      <c r="A766" s="460" t="s">
        <v>507</v>
      </c>
      <c r="B766" s="561" t="s">
        <v>2295</v>
      </c>
      <c r="C766" s="587"/>
      <c r="D766" s="587" t="s">
        <v>2401</v>
      </c>
      <c r="E766" s="587">
        <v>1090206</v>
      </c>
      <c r="F766" s="35">
        <v>10902060</v>
      </c>
      <c r="G766" s="35">
        <v>1</v>
      </c>
      <c r="H766" s="35" t="s">
        <v>3440</v>
      </c>
      <c r="I766" s="35" t="s">
        <v>3903</v>
      </c>
      <c r="J766" s="35" t="s">
        <v>3904</v>
      </c>
      <c r="K766" s="35"/>
      <c r="L766" s="35"/>
      <c r="M766" s="35">
        <v>1.5</v>
      </c>
      <c r="N766" s="35">
        <v>1</v>
      </c>
      <c r="O766" s="35" t="b">
        <v>0</v>
      </c>
      <c r="P766" s="35" t="b">
        <v>0</v>
      </c>
      <c r="Q766" s="35" t="b">
        <v>0</v>
      </c>
      <c r="R766" s="35"/>
      <c r="S766" s="35" t="b">
        <v>1</v>
      </c>
      <c r="T766" s="584" t="s">
        <v>2294</v>
      </c>
      <c r="U766" s="579">
        <f>VLOOKUP(B766,示例!$P:$Q,2,0)</f>
        <v>1080</v>
      </c>
    </row>
    <row r="767" spans="1:21" x14ac:dyDescent="0.25">
      <c r="A767" s="460" t="s">
        <v>507</v>
      </c>
      <c r="B767" s="561" t="s">
        <v>2385</v>
      </c>
      <c r="C767" s="587"/>
      <c r="D767" s="587" t="s">
        <v>2289</v>
      </c>
      <c r="E767" s="587">
        <v>1090207</v>
      </c>
      <c r="F767" s="35">
        <v>10902070</v>
      </c>
      <c r="G767" s="35">
        <v>1</v>
      </c>
      <c r="H767" s="35" t="s">
        <v>2386</v>
      </c>
      <c r="I767" s="35" t="s">
        <v>3905</v>
      </c>
      <c r="J767" s="35" t="s">
        <v>3906</v>
      </c>
      <c r="K767" s="35"/>
      <c r="L767" s="35"/>
      <c r="M767" s="35">
        <v>3</v>
      </c>
      <c r="N767" s="35">
        <v>1</v>
      </c>
      <c r="O767" s="35" t="b">
        <v>0</v>
      </c>
      <c r="P767" s="35" t="b">
        <v>0</v>
      </c>
      <c r="Q767" s="35" t="b">
        <v>0</v>
      </c>
      <c r="R767" s="35" t="s">
        <v>3879</v>
      </c>
      <c r="S767" s="35" t="b">
        <v>1</v>
      </c>
      <c r="T767" s="584" t="s">
        <v>2294</v>
      </c>
      <c r="U767" s="579">
        <f>VLOOKUP(B767,示例!$P:$Q,2,0)</f>
        <v>1002</v>
      </c>
    </row>
    <row r="768" spans="1:21" x14ac:dyDescent="0.25">
      <c r="A768" s="460" t="s">
        <v>507</v>
      </c>
      <c r="B768" s="561" t="s">
        <v>2295</v>
      </c>
      <c r="C768" s="587"/>
      <c r="D768" s="587" t="s">
        <v>2289</v>
      </c>
      <c r="E768" s="587">
        <v>1090208</v>
      </c>
      <c r="F768" s="35">
        <v>10902080</v>
      </c>
      <c r="G768" s="35">
        <v>1</v>
      </c>
      <c r="H768" s="35" t="s">
        <v>3440</v>
      </c>
      <c r="I768" s="35" t="s">
        <v>3907</v>
      </c>
      <c r="J768" s="35" t="s">
        <v>3908</v>
      </c>
      <c r="K768" s="35"/>
      <c r="L768" s="35"/>
      <c r="M768" s="35">
        <v>-1</v>
      </c>
      <c r="N768" s="35">
        <v>1</v>
      </c>
      <c r="O768" s="35" t="b">
        <v>0</v>
      </c>
      <c r="P768" s="35" t="b">
        <v>0</v>
      </c>
      <c r="Q768" s="35" t="b">
        <v>0</v>
      </c>
      <c r="R768" s="35" t="s">
        <v>3909</v>
      </c>
      <c r="S768" s="35" t="b">
        <v>1</v>
      </c>
      <c r="T768" s="584" t="s">
        <v>2294</v>
      </c>
      <c r="U768" s="579">
        <f>VLOOKUP(B768,示例!$P:$Q,2,0)</f>
        <v>1080</v>
      </c>
    </row>
    <row r="769" spans="1:21" x14ac:dyDescent="0.25">
      <c r="A769" s="460" t="s">
        <v>507</v>
      </c>
      <c r="B769" s="561" t="s">
        <v>1411</v>
      </c>
      <c r="C769" s="587"/>
      <c r="D769" s="587" t="s">
        <v>2289</v>
      </c>
      <c r="E769" s="587">
        <v>1090209</v>
      </c>
      <c r="F769" s="35">
        <v>10902090</v>
      </c>
      <c r="G769" s="35">
        <v>1</v>
      </c>
      <c r="H769" s="35" t="s">
        <v>2396</v>
      </c>
      <c r="I769" s="35" t="s">
        <v>3910</v>
      </c>
      <c r="J769" s="35" t="s">
        <v>3911</v>
      </c>
      <c r="K769" s="35"/>
      <c r="L769" s="35"/>
      <c r="M769" s="35">
        <v>5</v>
      </c>
      <c r="N769" s="35">
        <v>1</v>
      </c>
      <c r="O769" s="35" t="b">
        <v>0</v>
      </c>
      <c r="P769" s="35" t="b">
        <v>0</v>
      </c>
      <c r="Q769" s="35" t="b">
        <v>0</v>
      </c>
      <c r="R769" s="35" t="s">
        <v>3912</v>
      </c>
      <c r="S769" s="35" t="b">
        <v>1</v>
      </c>
      <c r="T769" s="584" t="s">
        <v>2294</v>
      </c>
      <c r="U769" s="579">
        <f>VLOOKUP(B769,示例!$P:$Q,2,0)</f>
        <v>1004</v>
      </c>
    </row>
    <row r="770" spans="1:21" x14ac:dyDescent="0.25">
      <c r="A770" s="460" t="s">
        <v>507</v>
      </c>
      <c r="B770" s="561" t="s">
        <v>2415</v>
      </c>
      <c r="C770" s="587"/>
      <c r="D770" s="587" t="s">
        <v>2289</v>
      </c>
      <c r="E770" s="587">
        <v>1090210</v>
      </c>
      <c r="F770" s="35">
        <v>10902100</v>
      </c>
      <c r="G770" s="35">
        <v>1</v>
      </c>
      <c r="H770" s="35" t="s">
        <v>2416</v>
      </c>
      <c r="I770" s="35" t="s">
        <v>3913</v>
      </c>
      <c r="J770" s="35" t="s">
        <v>3914</v>
      </c>
      <c r="K770" s="35"/>
      <c r="L770" s="35"/>
      <c r="M770" s="35">
        <v>5</v>
      </c>
      <c r="N770" s="35">
        <v>1</v>
      </c>
      <c r="O770" s="35" t="b">
        <v>0</v>
      </c>
      <c r="P770" s="35" t="b">
        <v>0</v>
      </c>
      <c r="Q770" s="35" t="b">
        <v>0</v>
      </c>
      <c r="R770" s="35" t="s">
        <v>3915</v>
      </c>
      <c r="S770" s="35" t="b">
        <v>1</v>
      </c>
      <c r="T770" s="584" t="s">
        <v>2294</v>
      </c>
      <c r="U770" s="579">
        <f>VLOOKUP(B770,示例!$P:$Q,2,0)</f>
        <v>1005</v>
      </c>
    </row>
    <row r="771" spans="1:21" x14ac:dyDescent="0.25">
      <c r="A771" s="573" t="s">
        <v>507</v>
      </c>
      <c r="B771" s="573" t="s">
        <v>1571</v>
      </c>
      <c r="C771" s="65" t="s">
        <v>2377</v>
      </c>
      <c r="D771" s="65" t="s">
        <v>2289</v>
      </c>
      <c r="E771" s="573">
        <v>1090211</v>
      </c>
      <c r="F771" s="65">
        <v>10902110</v>
      </c>
      <c r="G771" s="573">
        <v>1</v>
      </c>
      <c r="H771" s="573" t="s">
        <v>2345</v>
      </c>
      <c r="I771" s="65" t="s">
        <v>3916</v>
      </c>
      <c r="J771" s="573" t="s">
        <v>3461</v>
      </c>
      <c r="K771" s="573"/>
      <c r="L771" s="573"/>
      <c r="M771" s="573">
        <v>-1</v>
      </c>
      <c r="N771" s="573">
        <v>1</v>
      </c>
      <c r="O771" s="573" t="b">
        <v>0</v>
      </c>
      <c r="P771" s="573" t="b">
        <v>0</v>
      </c>
      <c r="Q771" s="573" t="b">
        <v>0</v>
      </c>
      <c r="R771" s="573" t="str">
        <f>IF(J771="进入战斗后,武力属性增加3点","武力,3","")&amp;IF(J771="进入战斗后,内息属性增加3点","内息,3","")&amp;IF(J771="进入战斗后,身法属性增加3点","身法,3","")&amp;IF(J771="进入战斗后,筋骨属性增加3点","筋骨,3","")</f>
        <v/>
      </c>
      <c r="S771" s="573" t="b">
        <v>1</v>
      </c>
      <c r="T771" s="584" t="s">
        <v>2294</v>
      </c>
      <c r="U771" s="579" t="str">
        <f>VLOOKUP(B771,示例!$P:$Q,2,0)</f>
        <v>WuJi</v>
      </c>
    </row>
    <row r="772" spans="1:21" x14ac:dyDescent="0.25">
      <c r="A772" s="561" t="s">
        <v>507</v>
      </c>
      <c r="B772" s="561" t="s">
        <v>3270</v>
      </c>
      <c r="E772" s="587">
        <v>1090212</v>
      </c>
      <c r="F772" s="35">
        <v>10902120</v>
      </c>
      <c r="G772" s="35">
        <v>1</v>
      </c>
      <c r="H772" s="35" t="s">
        <v>3271</v>
      </c>
      <c r="I772" s="658" t="s">
        <v>3917</v>
      </c>
      <c r="J772" s="631" t="s">
        <v>3918</v>
      </c>
      <c r="K772" s="35"/>
      <c r="L772" s="35"/>
      <c r="M772" s="35">
        <v>1.5</v>
      </c>
      <c r="N772" s="35">
        <v>1</v>
      </c>
      <c r="O772" s="35" t="b">
        <v>1</v>
      </c>
      <c r="P772" s="35" t="b">
        <v>0</v>
      </c>
      <c r="Q772" s="35" t="b">
        <v>0</v>
      </c>
      <c r="R772" s="35" t="s">
        <v>3274</v>
      </c>
      <c r="S772" s="35" t="b">
        <v>1</v>
      </c>
      <c r="T772" s="584" t="s">
        <v>2294</v>
      </c>
      <c r="U772" s="579" t="str">
        <f>VLOOKUP(B772,示例!$P:$Q,2,0)</f>
        <v>JianSu</v>
      </c>
    </row>
    <row r="773" spans="1:21" x14ac:dyDescent="0.25">
      <c r="A773" s="460" t="s">
        <v>507</v>
      </c>
      <c r="B773" s="561" t="s">
        <v>2415</v>
      </c>
      <c r="C773" s="587"/>
      <c r="D773" s="587">
        <v>0</v>
      </c>
      <c r="E773" s="587">
        <v>1090213</v>
      </c>
      <c r="F773" s="35">
        <v>10902130</v>
      </c>
      <c r="G773" s="35">
        <v>1</v>
      </c>
      <c r="H773" s="35" t="s">
        <v>2416</v>
      </c>
      <c r="I773" s="35" t="s">
        <v>3919</v>
      </c>
      <c r="J773" s="35" t="s">
        <v>3920</v>
      </c>
      <c r="K773" s="35"/>
      <c r="L773" s="35"/>
      <c r="M773" s="35">
        <v>5</v>
      </c>
      <c r="N773" s="35">
        <v>1</v>
      </c>
      <c r="O773" s="35" t="b">
        <v>0</v>
      </c>
      <c r="P773" s="35" t="b">
        <v>0</v>
      </c>
      <c r="Q773" s="35" t="b">
        <v>0</v>
      </c>
      <c r="R773" s="631" t="s">
        <v>3065</v>
      </c>
      <c r="S773" s="35" t="b">
        <v>1</v>
      </c>
      <c r="T773" s="584" t="s">
        <v>2294</v>
      </c>
      <c r="U773" s="579">
        <f>VLOOKUP(B773,示例!$P:$Q,2,0)</f>
        <v>1005</v>
      </c>
    </row>
    <row r="774" spans="1:21" x14ac:dyDescent="0.25">
      <c r="A774" s="561" t="s">
        <v>516</v>
      </c>
      <c r="B774" s="561" t="s">
        <v>3270</v>
      </c>
      <c r="C774" s="587"/>
      <c r="D774" s="587" t="s">
        <v>2401</v>
      </c>
      <c r="E774" s="587">
        <v>1100102</v>
      </c>
      <c r="F774" s="170">
        <v>11001020</v>
      </c>
      <c r="G774" s="170">
        <v>1</v>
      </c>
      <c r="H774" s="170" t="s">
        <v>3271</v>
      </c>
      <c r="I774" s="170" t="s">
        <v>3921</v>
      </c>
      <c r="J774" s="170" t="s">
        <v>3922</v>
      </c>
      <c r="K774" s="170"/>
      <c r="L774" s="170"/>
      <c r="M774" s="170">
        <v>5</v>
      </c>
      <c r="N774" s="170">
        <v>1</v>
      </c>
      <c r="O774" s="170" t="b">
        <v>0</v>
      </c>
      <c r="P774" s="170" t="b">
        <v>0</v>
      </c>
      <c r="Q774" s="170" t="b">
        <v>0</v>
      </c>
      <c r="R774" s="170" t="s">
        <v>3510</v>
      </c>
      <c r="S774" s="170" t="b">
        <v>1</v>
      </c>
      <c r="T774" s="584" t="s">
        <v>2294</v>
      </c>
      <c r="U774" s="579" t="str">
        <f>VLOOKUP(B774,示例!$P:$Q,2,0)</f>
        <v>JianSu</v>
      </c>
    </row>
    <row r="775" spans="1:21" x14ac:dyDescent="0.25">
      <c r="A775" s="561" t="s">
        <v>516</v>
      </c>
      <c r="B775" s="561" t="s">
        <v>2295</v>
      </c>
      <c r="C775" s="587"/>
      <c r="D775" s="587" t="s">
        <v>2401</v>
      </c>
      <c r="E775" s="587">
        <v>1100104</v>
      </c>
      <c r="F775" s="170">
        <v>11001040</v>
      </c>
      <c r="G775" s="170">
        <v>3</v>
      </c>
      <c r="H775" s="170" t="s">
        <v>3440</v>
      </c>
      <c r="I775" s="170" t="s">
        <v>3923</v>
      </c>
      <c r="J775" s="170" t="s">
        <v>3924</v>
      </c>
      <c r="K775" s="170"/>
      <c r="L775" s="170"/>
      <c r="M775" s="170">
        <v>5</v>
      </c>
      <c r="N775" s="170">
        <v>3</v>
      </c>
      <c r="O775" s="170" t="b">
        <v>1</v>
      </c>
      <c r="P775" s="170" t="b">
        <v>0</v>
      </c>
      <c r="Q775" s="170" t="b">
        <v>1</v>
      </c>
      <c r="R775" s="170">
        <v>110010400</v>
      </c>
      <c r="S775" s="170" t="b">
        <v>1</v>
      </c>
      <c r="T775" s="584" t="s">
        <v>2294</v>
      </c>
      <c r="U775" s="579">
        <f>VLOOKUP(B775,示例!$P:$Q,2,0)</f>
        <v>1080</v>
      </c>
    </row>
    <row r="776" spans="1:21" x14ac:dyDescent="0.25">
      <c r="A776" s="561" t="s">
        <v>516</v>
      </c>
      <c r="B776" s="561" t="s">
        <v>2295</v>
      </c>
      <c r="C776" s="587"/>
      <c r="D776" s="587" t="s">
        <v>2289</v>
      </c>
      <c r="E776" s="587">
        <v>1100106</v>
      </c>
      <c r="F776" s="170">
        <v>11001060</v>
      </c>
      <c r="G776" s="170">
        <v>1</v>
      </c>
      <c r="H776" s="170" t="s">
        <v>3440</v>
      </c>
      <c r="I776" s="641" t="s">
        <v>3925</v>
      </c>
      <c r="J776" s="170" t="s">
        <v>3926</v>
      </c>
      <c r="K776" s="170"/>
      <c r="L776" s="170"/>
      <c r="M776" s="170">
        <v>1.5</v>
      </c>
      <c r="N776" s="170">
        <v>1</v>
      </c>
      <c r="O776" s="170" t="b">
        <v>0</v>
      </c>
      <c r="P776" s="170" t="b">
        <v>0</v>
      </c>
      <c r="Q776" s="170" t="b">
        <v>0</v>
      </c>
      <c r="R776" s="170" t="s">
        <v>3927</v>
      </c>
      <c r="S776" s="170" t="b">
        <v>1</v>
      </c>
      <c r="T776" s="584" t="s">
        <v>2294</v>
      </c>
      <c r="U776" s="579">
        <f>VLOOKUP(B776,示例!$P:$Q,2,0)</f>
        <v>1080</v>
      </c>
    </row>
    <row r="777" spans="1:21" x14ac:dyDescent="0.25">
      <c r="A777" s="561" t="s">
        <v>516</v>
      </c>
      <c r="B777" s="561" t="s">
        <v>1411</v>
      </c>
      <c r="C777" s="587"/>
      <c r="D777" s="587" t="s">
        <v>2289</v>
      </c>
      <c r="E777" s="587">
        <v>1100108</v>
      </c>
      <c r="F777" s="170">
        <v>11001080</v>
      </c>
      <c r="G777" s="170">
        <v>1</v>
      </c>
      <c r="H777" s="170" t="s">
        <v>2396</v>
      </c>
      <c r="I777" s="641" t="s">
        <v>3928</v>
      </c>
      <c r="J777" s="170" t="s">
        <v>3929</v>
      </c>
      <c r="K777" s="170"/>
      <c r="L777" s="170"/>
      <c r="M777" s="170">
        <v>1</v>
      </c>
      <c r="N777" s="170">
        <v>1</v>
      </c>
      <c r="O777" s="170" t="b">
        <v>0</v>
      </c>
      <c r="P777" s="170" t="b">
        <v>0</v>
      </c>
      <c r="Q777" s="170" t="b">
        <v>0</v>
      </c>
      <c r="R777" s="170" t="s">
        <v>3930</v>
      </c>
      <c r="S777" s="170" t="b">
        <v>1</v>
      </c>
      <c r="T777" s="584" t="s">
        <v>2294</v>
      </c>
      <c r="U777" s="579">
        <f>VLOOKUP(B777,示例!$P:$Q,2,0)</f>
        <v>1004</v>
      </c>
    </row>
    <row r="778" spans="1:21" x14ac:dyDescent="0.25">
      <c r="A778" s="561" t="s">
        <v>516</v>
      </c>
      <c r="B778" s="561" t="s">
        <v>2295</v>
      </c>
      <c r="C778" s="587"/>
      <c r="D778" s="587" t="s">
        <v>2289</v>
      </c>
      <c r="E778" s="587">
        <v>1100109</v>
      </c>
      <c r="F778" s="170">
        <v>11001090</v>
      </c>
      <c r="G778" s="170">
        <v>1</v>
      </c>
      <c r="H778" s="170" t="s">
        <v>3440</v>
      </c>
      <c r="I778" s="170" t="s">
        <v>3931</v>
      </c>
      <c r="J778" s="170" t="s">
        <v>3932</v>
      </c>
      <c r="K778" s="170"/>
      <c r="L778" s="170"/>
      <c r="M778" s="170">
        <v>5</v>
      </c>
      <c r="N778" s="170">
        <v>1</v>
      </c>
      <c r="O778" s="170" t="b">
        <v>0</v>
      </c>
      <c r="P778" s="170" t="b">
        <v>0</v>
      </c>
      <c r="Q778" s="170" t="b">
        <v>0</v>
      </c>
      <c r="R778" s="170" t="s">
        <v>2995</v>
      </c>
      <c r="S778" s="170" t="b">
        <v>1</v>
      </c>
      <c r="T778" s="584" t="s">
        <v>2294</v>
      </c>
      <c r="U778" s="579">
        <f>VLOOKUP(B778,示例!$P:$Q,2,0)</f>
        <v>1080</v>
      </c>
    </row>
    <row r="779" spans="1:21" x14ac:dyDescent="0.25">
      <c r="A779" s="561" t="s">
        <v>516</v>
      </c>
      <c r="B779" s="561" t="s">
        <v>1411</v>
      </c>
      <c r="C779" s="587"/>
      <c r="D779" s="587" t="s">
        <v>2401</v>
      </c>
      <c r="E779" s="587">
        <v>1100110</v>
      </c>
      <c r="F779" s="170">
        <v>11001100</v>
      </c>
      <c r="G779" s="170">
        <v>1</v>
      </c>
      <c r="H779" s="170"/>
      <c r="I779" s="170" t="s">
        <v>3933</v>
      </c>
      <c r="J779" s="170" t="s">
        <v>3934</v>
      </c>
      <c r="K779" s="170"/>
      <c r="L779" s="170"/>
      <c r="M779" s="170">
        <v>1</v>
      </c>
      <c r="N779" s="170">
        <v>1</v>
      </c>
      <c r="O779" s="170" t="b">
        <v>0</v>
      </c>
      <c r="P779" s="170" t="b">
        <v>0</v>
      </c>
      <c r="Q779" s="170" t="b">
        <v>0</v>
      </c>
      <c r="R779" s="170" t="s">
        <v>3930</v>
      </c>
      <c r="S779" s="170" t="b">
        <v>1</v>
      </c>
      <c r="T779" s="584" t="s">
        <v>2294</v>
      </c>
      <c r="U779" s="579">
        <f>VLOOKUP(B779,示例!$P:$Q,2,0)</f>
        <v>1004</v>
      </c>
    </row>
    <row r="780" spans="1:21" x14ac:dyDescent="0.25">
      <c r="A780" s="561" t="s">
        <v>516</v>
      </c>
      <c r="B780" s="561" t="s">
        <v>1411</v>
      </c>
      <c r="C780" s="587"/>
      <c r="D780" s="587" t="s">
        <v>2401</v>
      </c>
      <c r="E780" s="587">
        <v>1100110</v>
      </c>
      <c r="F780" s="170">
        <v>11001101</v>
      </c>
      <c r="G780" s="170">
        <v>1</v>
      </c>
      <c r="H780" s="170" t="s">
        <v>2396</v>
      </c>
      <c r="I780" s="170" t="s">
        <v>3933</v>
      </c>
      <c r="J780" s="431" t="s">
        <v>3935</v>
      </c>
      <c r="K780" s="170"/>
      <c r="L780" s="170"/>
      <c r="M780" s="170">
        <v>10</v>
      </c>
      <c r="N780" s="170">
        <v>1</v>
      </c>
      <c r="O780" s="170" t="b">
        <v>0</v>
      </c>
      <c r="P780" s="170" t="b">
        <v>0</v>
      </c>
      <c r="Q780" s="170" t="b">
        <v>0</v>
      </c>
      <c r="R780" s="170" t="s">
        <v>3936</v>
      </c>
      <c r="S780" s="170" t="b">
        <v>1</v>
      </c>
      <c r="T780" s="584" t="s">
        <v>2294</v>
      </c>
      <c r="U780" s="579">
        <f>VLOOKUP(B780,示例!$P:$Q,2,0)</f>
        <v>1004</v>
      </c>
    </row>
    <row r="781" spans="1:21" x14ac:dyDescent="0.25">
      <c r="A781" s="573" t="s">
        <v>516</v>
      </c>
      <c r="B781" s="573" t="s">
        <v>1571</v>
      </c>
      <c r="C781" s="65" t="s">
        <v>2377</v>
      </c>
      <c r="D781" s="65" t="s">
        <v>2401</v>
      </c>
      <c r="E781" s="573">
        <v>1100111</v>
      </c>
      <c r="F781" s="65">
        <v>11001110</v>
      </c>
      <c r="G781" s="573">
        <v>1</v>
      </c>
      <c r="H781" s="573" t="s">
        <v>2345</v>
      </c>
      <c r="I781" s="65" t="s">
        <v>3937</v>
      </c>
      <c r="J781" s="573" t="s">
        <v>3461</v>
      </c>
      <c r="K781" s="573"/>
      <c r="L781" s="573"/>
      <c r="M781" s="573">
        <v>-1</v>
      </c>
      <c r="N781" s="573">
        <v>1</v>
      </c>
      <c r="O781" s="573" t="b">
        <v>0</v>
      </c>
      <c r="P781" s="573" t="b">
        <v>0</v>
      </c>
      <c r="Q781" s="573" t="b">
        <v>0</v>
      </c>
      <c r="R781" s="573" t="str">
        <f>IF(J781="进入战斗后,武力属性增加3点","武力,3","")&amp;IF(J781="进入战斗后,内息属性增加3点","内息,3","")&amp;IF(J781="进入战斗后,身法属性增加3点","身法,3","")&amp;IF(J781="进入战斗后,筋骨属性增加3点","筋骨,3","")</f>
        <v/>
      </c>
      <c r="S781" s="573" t="b">
        <v>1</v>
      </c>
      <c r="T781" s="584" t="s">
        <v>2294</v>
      </c>
      <c r="U781" s="579" t="str">
        <f>VLOOKUP(B781,示例!$P:$Q,2,0)</f>
        <v>WuJi</v>
      </c>
    </row>
    <row r="782" spans="1:21" x14ac:dyDescent="0.25">
      <c r="A782" s="561" t="s">
        <v>516</v>
      </c>
      <c r="B782" s="561" t="s">
        <v>2295</v>
      </c>
      <c r="C782" s="587"/>
      <c r="D782" s="587">
        <v>0</v>
      </c>
      <c r="E782" s="587">
        <v>1100112</v>
      </c>
      <c r="F782" s="170">
        <v>11001120</v>
      </c>
      <c r="G782" s="170">
        <v>1</v>
      </c>
      <c r="H782" s="170" t="s">
        <v>3440</v>
      </c>
      <c r="I782" s="170" t="s">
        <v>3938</v>
      </c>
      <c r="J782" s="170" t="s">
        <v>3939</v>
      </c>
      <c r="K782" s="170"/>
      <c r="L782" s="170"/>
      <c r="M782" s="170">
        <v>1.3</v>
      </c>
      <c r="N782" s="170">
        <v>1</v>
      </c>
      <c r="O782" s="170" t="b">
        <v>0</v>
      </c>
      <c r="P782" s="170" t="b">
        <v>0</v>
      </c>
      <c r="Q782" s="170" t="b">
        <v>0</v>
      </c>
      <c r="R782" s="170" t="s">
        <v>3439</v>
      </c>
      <c r="S782" s="170" t="b">
        <v>1</v>
      </c>
      <c r="T782" s="584" t="s">
        <v>2294</v>
      </c>
      <c r="U782" s="579">
        <f>VLOOKUP(B782,示例!$P:$Q,2,0)</f>
        <v>1080</v>
      </c>
    </row>
    <row r="783" spans="1:21" x14ac:dyDescent="0.25">
      <c r="A783" s="561" t="s">
        <v>516</v>
      </c>
      <c r="B783" s="576" t="s">
        <v>1171</v>
      </c>
      <c r="C783" s="587"/>
      <c r="D783" s="587">
        <v>0</v>
      </c>
      <c r="E783" s="587">
        <v>1100113</v>
      </c>
      <c r="F783" s="170">
        <v>11001130</v>
      </c>
      <c r="G783" s="170">
        <v>1</v>
      </c>
      <c r="H783" s="170" t="s">
        <v>2392</v>
      </c>
      <c r="I783" s="170" t="s">
        <v>3940</v>
      </c>
      <c r="J783" s="431" t="s">
        <v>3941</v>
      </c>
      <c r="K783" s="170"/>
      <c r="L783" s="170"/>
      <c r="M783" s="170">
        <v>8</v>
      </c>
      <c r="N783" s="170">
        <v>1</v>
      </c>
      <c r="O783" s="170" t="b">
        <v>0</v>
      </c>
      <c r="P783" s="170" t="b">
        <v>0</v>
      </c>
      <c r="Q783" s="170" t="b">
        <v>0</v>
      </c>
      <c r="R783" s="431" t="s">
        <v>2489</v>
      </c>
      <c r="S783" s="170" t="b">
        <v>1</v>
      </c>
      <c r="T783" s="584" t="s">
        <v>2294</v>
      </c>
      <c r="U783" s="579">
        <f>VLOOKUP(B783,示例!$P:$Q,2,0)</f>
        <v>1003</v>
      </c>
    </row>
    <row r="784" spans="1:21" x14ac:dyDescent="0.25">
      <c r="A784" s="561" t="s">
        <v>525</v>
      </c>
      <c r="B784" s="561" t="s">
        <v>2661</v>
      </c>
      <c r="C784" s="587"/>
      <c r="D784" s="587" t="s">
        <v>2289</v>
      </c>
      <c r="E784" s="587">
        <v>1100202</v>
      </c>
      <c r="F784" s="204">
        <v>11002020</v>
      </c>
      <c r="G784" s="204">
        <v>1</v>
      </c>
      <c r="H784" s="204" t="s">
        <v>2662</v>
      </c>
      <c r="I784" s="204" t="s">
        <v>3942</v>
      </c>
      <c r="J784" s="204" t="s">
        <v>3943</v>
      </c>
      <c r="K784" s="204"/>
      <c r="L784" s="204"/>
      <c r="M784" s="204">
        <v>3</v>
      </c>
      <c r="N784" s="204">
        <v>1</v>
      </c>
      <c r="O784" s="204" t="b">
        <v>0</v>
      </c>
      <c r="P784" s="204" t="b">
        <v>0</v>
      </c>
      <c r="Q784" s="204" t="b">
        <v>0</v>
      </c>
      <c r="R784" s="204" t="s">
        <v>3944</v>
      </c>
      <c r="S784" s="204" t="b">
        <v>0</v>
      </c>
      <c r="T784" s="584" t="s">
        <v>2294</v>
      </c>
      <c r="U784" s="579">
        <f>VLOOKUP(B784,示例!$P:$Q,2,0)</f>
        <v>1034</v>
      </c>
    </row>
    <row r="785" spans="1:21" x14ac:dyDescent="0.25">
      <c r="A785" s="561" t="s">
        <v>525</v>
      </c>
      <c r="B785" s="561" t="s">
        <v>3270</v>
      </c>
      <c r="C785" s="587"/>
      <c r="D785" s="587" t="s">
        <v>2289</v>
      </c>
      <c r="E785" s="587">
        <v>1100204</v>
      </c>
      <c r="F785" s="204">
        <v>11002040</v>
      </c>
      <c r="G785" s="204">
        <v>1</v>
      </c>
      <c r="H785" s="204" t="s">
        <v>3271</v>
      </c>
      <c r="I785" s="204" t="s">
        <v>3945</v>
      </c>
      <c r="J785" s="642" t="s">
        <v>3107</v>
      </c>
      <c r="K785" s="204"/>
      <c r="L785" s="204"/>
      <c r="M785" s="204">
        <v>4</v>
      </c>
      <c r="N785" s="204">
        <v>1</v>
      </c>
      <c r="O785" s="204" t="b">
        <v>1</v>
      </c>
      <c r="P785" s="204" t="b">
        <v>0</v>
      </c>
      <c r="Q785" s="204" t="b">
        <v>0</v>
      </c>
      <c r="R785" s="642" t="s">
        <v>1392</v>
      </c>
      <c r="S785" s="204" t="b">
        <v>1</v>
      </c>
      <c r="T785" s="584" t="s">
        <v>2294</v>
      </c>
      <c r="U785" s="579" t="str">
        <f>VLOOKUP(B785,示例!$P:$Q,2,0)</f>
        <v>JianSu</v>
      </c>
    </row>
    <row r="786" spans="1:21" x14ac:dyDescent="0.25">
      <c r="A786" s="561" t="s">
        <v>525</v>
      </c>
      <c r="B786" s="561" t="s">
        <v>2295</v>
      </c>
      <c r="C786" s="587"/>
      <c r="D786" s="587" t="s">
        <v>2289</v>
      </c>
      <c r="E786" s="587">
        <v>1100206</v>
      </c>
      <c r="F786" s="204">
        <v>11002060</v>
      </c>
      <c r="G786" s="204">
        <v>1</v>
      </c>
      <c r="H786" s="204" t="s">
        <v>3440</v>
      </c>
      <c r="I786" s="606" t="s">
        <v>3946</v>
      </c>
      <c r="J786" s="204" t="s">
        <v>3908</v>
      </c>
      <c r="K786" s="204"/>
      <c r="L786" s="204"/>
      <c r="M786" s="204">
        <v>1.5</v>
      </c>
      <c r="N786" s="204">
        <v>1</v>
      </c>
      <c r="O786" s="204" t="b">
        <v>0</v>
      </c>
      <c r="P786" s="204" t="b">
        <v>0</v>
      </c>
      <c r="Q786" s="204" t="b">
        <v>0</v>
      </c>
      <c r="R786" s="204" t="s">
        <v>3680</v>
      </c>
      <c r="S786" s="204" t="b">
        <v>1</v>
      </c>
      <c r="T786" s="584" t="s">
        <v>2294</v>
      </c>
      <c r="U786" s="579">
        <f>VLOOKUP(B786,示例!$P:$Q,2,0)</f>
        <v>1080</v>
      </c>
    </row>
    <row r="787" spans="1:21" x14ac:dyDescent="0.25">
      <c r="A787" s="561" t="s">
        <v>525</v>
      </c>
      <c r="B787" s="561" t="s">
        <v>1411</v>
      </c>
      <c r="E787" s="587">
        <v>1100207</v>
      </c>
      <c r="F787" s="204">
        <v>11002070</v>
      </c>
      <c r="G787" s="204">
        <v>1</v>
      </c>
      <c r="H787" s="204" t="s">
        <v>2396</v>
      </c>
      <c r="I787" s="606" t="s">
        <v>3947</v>
      </c>
      <c r="J787" s="204" t="s">
        <v>3948</v>
      </c>
      <c r="K787" s="204"/>
      <c r="L787" s="204"/>
      <c r="M787" s="204">
        <v>1.5</v>
      </c>
      <c r="N787" s="204">
        <v>1</v>
      </c>
      <c r="O787" s="204" t="b">
        <v>1</v>
      </c>
      <c r="P787" s="204" t="b">
        <v>0</v>
      </c>
      <c r="Q787" s="204" t="b">
        <v>0</v>
      </c>
      <c r="R787" s="204" t="s">
        <v>3912</v>
      </c>
      <c r="S787" s="204" t="b">
        <v>1</v>
      </c>
      <c r="T787" s="584" t="s">
        <v>2294</v>
      </c>
      <c r="U787" s="579">
        <f>VLOOKUP(B787,示例!$P:$Q,2,0)</f>
        <v>1004</v>
      </c>
    </row>
    <row r="788" spans="1:21" x14ac:dyDescent="0.25">
      <c r="A788" s="561" t="s">
        <v>525</v>
      </c>
      <c r="B788" s="561" t="s">
        <v>2722</v>
      </c>
      <c r="E788" s="587">
        <v>1100208</v>
      </c>
      <c r="F788" s="204">
        <v>11002080</v>
      </c>
      <c r="G788" s="204">
        <v>1</v>
      </c>
      <c r="H788" s="204" t="s">
        <v>2724</v>
      </c>
      <c r="I788" s="606" t="s">
        <v>3949</v>
      </c>
      <c r="J788" s="204" t="s">
        <v>3950</v>
      </c>
      <c r="K788" s="204"/>
      <c r="L788" s="204"/>
      <c r="M788" s="204">
        <v>-1</v>
      </c>
      <c r="N788" s="204">
        <v>1</v>
      </c>
      <c r="O788" s="204" t="b">
        <v>1</v>
      </c>
      <c r="P788" s="204" t="b">
        <v>0</v>
      </c>
      <c r="Q788" s="204" t="b">
        <v>0</v>
      </c>
      <c r="R788" s="204" t="s">
        <v>3951</v>
      </c>
      <c r="S788" s="204" t="b">
        <v>1</v>
      </c>
      <c r="T788" s="584" t="s">
        <v>2294</v>
      </c>
      <c r="U788" s="579">
        <f>VLOOKUP(B788,示例!$P:$Q,2,0)</f>
        <v>1038</v>
      </c>
    </row>
    <row r="789" spans="1:21" x14ac:dyDescent="0.25">
      <c r="A789" s="561" t="s">
        <v>525</v>
      </c>
      <c r="E789" s="587">
        <v>1100208</v>
      </c>
      <c r="F789" s="204">
        <v>11002081</v>
      </c>
      <c r="G789" s="204">
        <v>5</v>
      </c>
      <c r="H789" s="204"/>
      <c r="I789" s="606" t="s">
        <v>3949</v>
      </c>
      <c r="J789" s="204" t="s">
        <v>3952</v>
      </c>
      <c r="K789" s="204"/>
      <c r="L789" s="204"/>
      <c r="M789" s="204">
        <v>-1</v>
      </c>
      <c r="N789" s="204">
        <v>1</v>
      </c>
      <c r="O789" s="204" t="b">
        <v>1</v>
      </c>
      <c r="P789" s="204" t="b">
        <v>0</v>
      </c>
      <c r="Q789" s="204" t="b">
        <v>0</v>
      </c>
      <c r="R789" s="204" t="s">
        <v>3953</v>
      </c>
      <c r="S789" s="204" t="b">
        <v>1</v>
      </c>
      <c r="T789" s="584" t="s">
        <v>2294</v>
      </c>
      <c r="U789" s="579" t="e">
        <f>VLOOKUP(B789,示例!$P:$Q,2,0)</f>
        <v>#N/A</v>
      </c>
    </row>
    <row r="790" spans="1:21" x14ac:dyDescent="0.25">
      <c r="A790" s="561" t="s">
        <v>525</v>
      </c>
      <c r="E790" s="587">
        <v>1100208</v>
      </c>
      <c r="F790" s="204">
        <v>11002082</v>
      </c>
      <c r="G790" s="204">
        <v>5</v>
      </c>
      <c r="H790" s="204"/>
      <c r="I790" s="606" t="s">
        <v>3949</v>
      </c>
      <c r="J790" s="204" t="s">
        <v>3954</v>
      </c>
      <c r="K790" s="204"/>
      <c r="L790" s="204"/>
      <c r="M790" s="204">
        <v>-1</v>
      </c>
      <c r="N790" s="204">
        <v>1</v>
      </c>
      <c r="O790" s="204" t="b">
        <v>1</v>
      </c>
      <c r="P790" s="204" t="b">
        <v>0</v>
      </c>
      <c r="Q790" s="204" t="b">
        <v>0</v>
      </c>
      <c r="R790" s="204" t="s">
        <v>3955</v>
      </c>
      <c r="S790" s="204" t="b">
        <v>1</v>
      </c>
      <c r="T790" s="584" t="s">
        <v>2294</v>
      </c>
      <c r="U790" s="579" t="e">
        <f>VLOOKUP(B790,示例!$P:$Q,2,0)</f>
        <v>#N/A</v>
      </c>
    </row>
    <row r="791" spans="1:21" x14ac:dyDescent="0.25">
      <c r="A791" s="561" t="s">
        <v>525</v>
      </c>
      <c r="B791" s="561" t="s">
        <v>1649</v>
      </c>
      <c r="E791" s="587">
        <v>1100209</v>
      </c>
      <c r="F791" s="204">
        <v>11002090</v>
      </c>
      <c r="G791" s="204">
        <v>4</v>
      </c>
      <c r="H791" s="204" t="s">
        <v>2556</v>
      </c>
      <c r="I791" s="606" t="s">
        <v>3956</v>
      </c>
      <c r="J791" s="204" t="s">
        <v>3957</v>
      </c>
      <c r="K791" s="204"/>
      <c r="L791" s="204"/>
      <c r="M791" s="204">
        <v>1.5</v>
      </c>
      <c r="N791" s="204">
        <v>1</v>
      </c>
      <c r="O791" s="204" t="b">
        <v>1</v>
      </c>
      <c r="P791" s="204" t="b">
        <v>0</v>
      </c>
      <c r="Q791" s="204" t="b">
        <v>0</v>
      </c>
      <c r="R791" s="204">
        <v>1</v>
      </c>
      <c r="S791" s="204" t="b">
        <v>1</v>
      </c>
      <c r="T791" s="584" t="s">
        <v>2294</v>
      </c>
      <c r="U791" s="579" t="str">
        <f>VLOOKUP(B791,示例!$P:$Q,2,0)</f>
        <v>BaTi</v>
      </c>
    </row>
    <row r="792" spans="1:21" x14ac:dyDescent="0.25">
      <c r="A792" s="561" t="s">
        <v>525</v>
      </c>
      <c r="B792" s="561" t="s">
        <v>2415</v>
      </c>
      <c r="E792" s="587">
        <v>1100210</v>
      </c>
      <c r="F792" s="204">
        <v>11002100</v>
      </c>
      <c r="G792" s="204">
        <v>1</v>
      </c>
      <c r="H792" s="204" t="s">
        <v>2416</v>
      </c>
      <c r="I792" s="606" t="s">
        <v>3958</v>
      </c>
      <c r="J792" s="204" t="s">
        <v>3959</v>
      </c>
      <c r="K792" s="204"/>
      <c r="L792" s="204"/>
      <c r="M792" s="204">
        <v>-1</v>
      </c>
      <c r="N792" s="204">
        <v>1</v>
      </c>
      <c r="O792" s="204" t="b">
        <v>1</v>
      </c>
      <c r="P792" s="204" t="b">
        <v>0</v>
      </c>
      <c r="Q792" s="204" t="b">
        <v>0</v>
      </c>
      <c r="R792" s="204" t="s">
        <v>2419</v>
      </c>
      <c r="S792" s="204" t="b">
        <v>1</v>
      </c>
      <c r="T792" s="584" t="s">
        <v>2294</v>
      </c>
      <c r="U792" s="579">
        <f>VLOOKUP(B792,示例!$P:$Q,2,0)</f>
        <v>1005</v>
      </c>
    </row>
    <row r="793" spans="1:21" x14ac:dyDescent="0.25">
      <c r="A793" s="573" t="s">
        <v>525</v>
      </c>
      <c r="B793" s="573" t="s">
        <v>1571</v>
      </c>
      <c r="C793" s="65" t="s">
        <v>2377</v>
      </c>
      <c r="D793" s="65" t="s">
        <v>2401</v>
      </c>
      <c r="E793" s="573">
        <v>1100211</v>
      </c>
      <c r="F793" s="65">
        <v>11002110</v>
      </c>
      <c r="G793" s="573">
        <v>1</v>
      </c>
      <c r="H793" s="573" t="s">
        <v>2345</v>
      </c>
      <c r="I793" s="65" t="s">
        <v>3960</v>
      </c>
      <c r="J793" s="573" t="s">
        <v>3461</v>
      </c>
      <c r="K793" s="573"/>
      <c r="L793" s="573"/>
      <c r="M793" s="573">
        <v>-1</v>
      </c>
      <c r="N793" s="573">
        <v>1</v>
      </c>
      <c r="O793" s="573" t="b">
        <v>0</v>
      </c>
      <c r="P793" s="573" t="b">
        <v>0</v>
      </c>
      <c r="Q793" s="573" t="b">
        <v>0</v>
      </c>
      <c r="R793" s="573" t="str">
        <f>IF(J793="进入战斗后,武力属性增加3点","武力,3","")&amp;IF(J793="进入战斗后,内息属性增加3点","内息,3","")&amp;IF(J793="进入战斗后,身法属性增加3点","身法,3","")&amp;IF(J793="进入战斗后,筋骨属性增加3点","筋骨,3","")</f>
        <v/>
      </c>
      <c r="S793" s="573" t="b">
        <v>1</v>
      </c>
      <c r="T793" s="584" t="s">
        <v>2294</v>
      </c>
      <c r="U793" s="579" t="str">
        <f>VLOOKUP(B793,示例!$P:$Q,2,0)</f>
        <v>WuJi</v>
      </c>
    </row>
    <row r="794" spans="1:21" x14ac:dyDescent="0.25">
      <c r="A794" s="561" t="s">
        <v>525</v>
      </c>
      <c r="B794" s="561" t="s">
        <v>2295</v>
      </c>
      <c r="C794" s="587"/>
      <c r="D794" s="587">
        <v>0</v>
      </c>
      <c r="E794" s="587">
        <v>1100212</v>
      </c>
      <c r="F794" s="204">
        <v>11002120</v>
      </c>
      <c r="G794" s="204">
        <v>1</v>
      </c>
      <c r="H794" s="204" t="s">
        <v>3440</v>
      </c>
      <c r="I794" s="606" t="s">
        <v>3961</v>
      </c>
      <c r="J794" s="204" t="s">
        <v>3962</v>
      </c>
      <c r="K794" s="204"/>
      <c r="L794" s="204"/>
      <c r="M794" s="204">
        <v>1.5</v>
      </c>
      <c r="N794" s="204">
        <v>1</v>
      </c>
      <c r="O794" s="204" t="b">
        <v>0</v>
      </c>
      <c r="P794" s="204" t="b">
        <v>0</v>
      </c>
      <c r="Q794" s="204" t="b">
        <v>0</v>
      </c>
      <c r="R794" s="204" t="s">
        <v>3439</v>
      </c>
      <c r="S794" s="204" t="b">
        <v>1</v>
      </c>
      <c r="T794" s="584" t="s">
        <v>2294</v>
      </c>
      <c r="U794" s="579">
        <f>VLOOKUP(B794,示例!$P:$Q,2,0)</f>
        <v>1080</v>
      </c>
    </row>
    <row r="795" spans="1:21" x14ac:dyDescent="0.25">
      <c r="A795" s="561" t="s">
        <v>525</v>
      </c>
      <c r="B795" s="576" t="s">
        <v>1171</v>
      </c>
      <c r="C795" s="587"/>
      <c r="D795" s="587">
        <v>0</v>
      </c>
      <c r="E795" s="587">
        <v>1100213</v>
      </c>
      <c r="F795" s="204">
        <v>11002130</v>
      </c>
      <c r="G795" s="622">
        <v>1</v>
      </c>
      <c r="H795" s="622" t="s">
        <v>2392</v>
      </c>
      <c r="I795" s="622" t="s">
        <v>3963</v>
      </c>
      <c r="J795" s="650" t="s">
        <v>3964</v>
      </c>
      <c r="K795" s="622"/>
      <c r="L795" s="622"/>
      <c r="M795" s="622">
        <v>8</v>
      </c>
      <c r="N795" s="622">
        <v>1</v>
      </c>
      <c r="O795" s="622" t="b">
        <v>0</v>
      </c>
      <c r="P795" s="622" t="b">
        <v>0</v>
      </c>
      <c r="Q795" s="622" t="b">
        <v>0</v>
      </c>
      <c r="R795" s="650" t="s">
        <v>2395</v>
      </c>
      <c r="S795" s="170" t="b">
        <v>1</v>
      </c>
      <c r="T795" s="584" t="s">
        <v>2294</v>
      </c>
      <c r="U795" s="579">
        <f>VLOOKUP(B795,示例!$P:$Q,2,0)</f>
        <v>1003</v>
      </c>
    </row>
    <row r="796" spans="1:21" x14ac:dyDescent="0.25">
      <c r="A796" s="561" t="s">
        <v>1087</v>
      </c>
      <c r="B796" s="561" t="s">
        <v>2295</v>
      </c>
      <c r="C796" s="587"/>
      <c r="D796" s="587">
        <v>0</v>
      </c>
      <c r="E796" s="587">
        <v>1100302</v>
      </c>
      <c r="F796" s="170">
        <v>11003020</v>
      </c>
      <c r="G796" s="170">
        <v>1</v>
      </c>
      <c r="H796" s="170" t="s">
        <v>3440</v>
      </c>
      <c r="I796" s="641" t="s">
        <v>3965</v>
      </c>
      <c r="J796" s="170" t="s">
        <v>3966</v>
      </c>
      <c r="K796" s="170"/>
      <c r="L796" s="170"/>
      <c r="M796" s="170">
        <v>-1</v>
      </c>
      <c r="N796" s="170">
        <v>1</v>
      </c>
      <c r="O796" s="170" t="b">
        <v>0</v>
      </c>
      <c r="P796" s="170" t="b">
        <v>0</v>
      </c>
      <c r="Q796" s="170" t="b">
        <v>0</v>
      </c>
      <c r="R796" s="431" t="s">
        <v>3018</v>
      </c>
      <c r="S796" s="170" t="b">
        <v>1</v>
      </c>
      <c r="T796" s="584" t="s">
        <v>2294</v>
      </c>
      <c r="U796" s="579">
        <f>VLOOKUP(B796,示例!$P:$Q,2,0)</f>
        <v>1080</v>
      </c>
    </row>
    <row r="797" spans="1:21" x14ac:dyDescent="0.25">
      <c r="A797" s="561" t="s">
        <v>1087</v>
      </c>
      <c r="B797" s="576" t="s">
        <v>1171</v>
      </c>
      <c r="C797" s="587"/>
      <c r="D797" s="587">
        <v>0</v>
      </c>
      <c r="E797" s="587">
        <v>1100304</v>
      </c>
      <c r="F797" s="170">
        <v>11003040</v>
      </c>
      <c r="G797" s="170">
        <v>1</v>
      </c>
      <c r="H797" s="170" t="s">
        <v>2392</v>
      </c>
      <c r="I797" s="641" t="s">
        <v>3967</v>
      </c>
      <c r="J797" s="170" t="s">
        <v>3968</v>
      </c>
      <c r="K797" s="170"/>
      <c r="L797" s="170"/>
      <c r="M797" s="170">
        <v>-1</v>
      </c>
      <c r="N797" s="170">
        <v>10</v>
      </c>
      <c r="O797" s="170" t="b">
        <v>1</v>
      </c>
      <c r="P797" s="170" t="b">
        <v>0</v>
      </c>
      <c r="Q797" s="170" t="b">
        <v>0</v>
      </c>
      <c r="R797" s="431" t="s">
        <v>3969</v>
      </c>
      <c r="S797" s="170" t="b">
        <v>1</v>
      </c>
      <c r="T797" s="584" t="s">
        <v>2294</v>
      </c>
      <c r="U797" s="579">
        <f>VLOOKUP(B797,示例!$P:$Q,2,0)</f>
        <v>1003</v>
      </c>
    </row>
    <row r="798" spans="1:21" x14ac:dyDescent="0.25">
      <c r="A798" s="561" t="s">
        <v>1087</v>
      </c>
      <c r="B798" s="576" t="s">
        <v>2361</v>
      </c>
      <c r="C798" s="587"/>
      <c r="D798" s="587">
        <v>0</v>
      </c>
      <c r="E798" s="587">
        <v>1100306</v>
      </c>
      <c r="F798" s="170">
        <v>11003060</v>
      </c>
      <c r="G798" s="170">
        <v>1</v>
      </c>
      <c r="H798" s="170" t="s">
        <v>2411</v>
      </c>
      <c r="I798" s="241" t="s">
        <v>3970</v>
      </c>
      <c r="J798" s="431" t="s">
        <v>3971</v>
      </c>
      <c r="K798" s="170"/>
      <c r="L798" s="170"/>
      <c r="M798" s="170">
        <v>-1</v>
      </c>
      <c r="N798" s="170">
        <v>1</v>
      </c>
      <c r="O798" s="170" t="b">
        <v>0</v>
      </c>
      <c r="P798" s="170" t="b">
        <v>0</v>
      </c>
      <c r="Q798" s="170" t="b">
        <v>0</v>
      </c>
      <c r="R798" s="431" t="s">
        <v>3432</v>
      </c>
      <c r="S798" s="170" t="b">
        <v>1</v>
      </c>
      <c r="T798" s="584" t="s">
        <v>2294</v>
      </c>
      <c r="U798" s="579">
        <f>VLOOKUP(B798,示例!$P:$Q,2,0)</f>
        <v>1063</v>
      </c>
    </row>
    <row r="799" spans="1:21" x14ac:dyDescent="0.25">
      <c r="A799" s="561" t="s">
        <v>1087</v>
      </c>
      <c r="B799" s="561" t="s">
        <v>2722</v>
      </c>
      <c r="C799" s="587"/>
      <c r="D799" s="587">
        <v>0</v>
      </c>
      <c r="E799" s="587">
        <v>1100307</v>
      </c>
      <c r="F799" s="170">
        <v>11003070</v>
      </c>
      <c r="G799" s="170">
        <v>1</v>
      </c>
      <c r="H799" s="170" t="s">
        <v>2724</v>
      </c>
      <c r="I799" s="241" t="s">
        <v>3972</v>
      </c>
      <c r="J799" s="431" t="s">
        <v>3973</v>
      </c>
      <c r="K799" s="170"/>
      <c r="L799" s="170"/>
      <c r="M799" s="170">
        <v>-1</v>
      </c>
      <c r="N799" s="170">
        <v>1</v>
      </c>
      <c r="O799" s="170" t="b">
        <v>0</v>
      </c>
      <c r="P799" s="170" t="b">
        <v>0</v>
      </c>
      <c r="Q799" s="170" t="b">
        <v>0</v>
      </c>
      <c r="R799" s="431" t="s">
        <v>3974</v>
      </c>
      <c r="S799" s="170" t="b">
        <v>1</v>
      </c>
      <c r="T799" s="584" t="s">
        <v>2294</v>
      </c>
      <c r="U799" s="579">
        <f>VLOOKUP(B799,示例!$P:$Q,2,0)</f>
        <v>1038</v>
      </c>
    </row>
    <row r="800" spans="1:21" x14ac:dyDescent="0.25">
      <c r="A800" s="561" t="s">
        <v>1087</v>
      </c>
      <c r="B800" s="561" t="s">
        <v>2295</v>
      </c>
      <c r="C800" s="587"/>
      <c r="D800" s="587">
        <v>0</v>
      </c>
      <c r="E800" s="587">
        <v>1100307</v>
      </c>
      <c r="F800" s="170">
        <v>11003071</v>
      </c>
      <c r="G800" s="170">
        <v>1</v>
      </c>
      <c r="H800" s="170" t="s">
        <v>3440</v>
      </c>
      <c r="I800" s="241" t="s">
        <v>3972</v>
      </c>
      <c r="J800" s="431" t="s">
        <v>3975</v>
      </c>
      <c r="K800" s="170"/>
      <c r="L800" s="170"/>
      <c r="M800" s="170">
        <v>-1</v>
      </c>
      <c r="N800" s="170">
        <v>1</v>
      </c>
      <c r="O800" s="170" t="b">
        <v>0</v>
      </c>
      <c r="P800" s="170" t="b">
        <v>0</v>
      </c>
      <c r="Q800" s="170" t="b">
        <v>0</v>
      </c>
      <c r="R800" s="431" t="s">
        <v>3018</v>
      </c>
      <c r="S800" s="170" t="b">
        <v>1</v>
      </c>
      <c r="T800" s="584" t="s">
        <v>2294</v>
      </c>
      <c r="U800" s="579">
        <f>VLOOKUP(B800,示例!$P:$Q,2,0)</f>
        <v>1080</v>
      </c>
    </row>
    <row r="801" spans="1:21" x14ac:dyDescent="0.25">
      <c r="A801" s="561" t="s">
        <v>1087</v>
      </c>
      <c r="B801" s="576" t="s">
        <v>1171</v>
      </c>
      <c r="C801" s="587"/>
      <c r="D801" s="587">
        <v>0</v>
      </c>
      <c r="E801" s="587">
        <v>1100308</v>
      </c>
      <c r="F801" s="170">
        <v>11003080</v>
      </c>
      <c r="G801" s="170">
        <v>1</v>
      </c>
      <c r="H801" s="170" t="s">
        <v>2392</v>
      </c>
      <c r="I801" s="241" t="s">
        <v>3976</v>
      </c>
      <c r="J801" s="431" t="s">
        <v>3977</v>
      </c>
      <c r="K801" s="170"/>
      <c r="L801" s="170"/>
      <c r="M801" s="170">
        <v>-1</v>
      </c>
      <c r="N801" s="170">
        <v>1</v>
      </c>
      <c r="O801" s="170" t="b">
        <v>0</v>
      </c>
      <c r="P801" s="170" t="b">
        <v>0</v>
      </c>
      <c r="Q801" s="170" t="b">
        <v>0</v>
      </c>
      <c r="R801" s="431" t="s">
        <v>3978</v>
      </c>
      <c r="S801" s="170" t="b">
        <v>1</v>
      </c>
      <c r="T801" s="584" t="s">
        <v>2294</v>
      </c>
      <c r="U801" s="579">
        <f>VLOOKUP(B801,示例!$P:$Q,2,0)</f>
        <v>1003</v>
      </c>
    </row>
    <row r="802" spans="1:21" x14ac:dyDescent="0.25">
      <c r="A802" s="561" t="s">
        <v>1087</v>
      </c>
      <c r="B802" s="561" t="s">
        <v>2415</v>
      </c>
      <c r="C802" s="587"/>
      <c r="D802" s="587">
        <v>0</v>
      </c>
      <c r="E802" s="587">
        <v>1100309</v>
      </c>
      <c r="F802" s="170">
        <v>11003090</v>
      </c>
      <c r="G802" s="170">
        <v>1</v>
      </c>
      <c r="H802" s="170" t="s">
        <v>2416</v>
      </c>
      <c r="I802" s="241" t="s">
        <v>3979</v>
      </c>
      <c r="J802" s="431" t="s">
        <v>3980</v>
      </c>
      <c r="K802" s="170"/>
      <c r="L802" s="170"/>
      <c r="M802" s="170">
        <v>-1</v>
      </c>
      <c r="N802" s="170">
        <v>99</v>
      </c>
      <c r="O802" s="170" t="b">
        <v>1</v>
      </c>
      <c r="P802" s="170" t="b">
        <v>0</v>
      </c>
      <c r="Q802" s="170" t="b">
        <v>0</v>
      </c>
      <c r="R802" s="431" t="s">
        <v>3981</v>
      </c>
      <c r="S802" s="170" t="b">
        <v>1</v>
      </c>
      <c r="T802" s="584" t="s">
        <v>2294</v>
      </c>
      <c r="U802" s="579">
        <f>VLOOKUP(B802,示例!$P:$Q,2,0)</f>
        <v>1005</v>
      </c>
    </row>
    <row r="803" spans="1:21" x14ac:dyDescent="0.25">
      <c r="A803" s="561" t="s">
        <v>1087</v>
      </c>
      <c r="B803" s="561" t="s">
        <v>1411</v>
      </c>
      <c r="C803" s="587"/>
      <c r="D803" s="587">
        <v>0</v>
      </c>
      <c r="E803" s="587">
        <v>1100310</v>
      </c>
      <c r="F803" s="170">
        <v>11003100</v>
      </c>
      <c r="G803" s="170">
        <v>1</v>
      </c>
      <c r="H803" s="170" t="s">
        <v>2396</v>
      </c>
      <c r="I803" s="241" t="s">
        <v>3982</v>
      </c>
      <c r="J803" s="431" t="s">
        <v>3983</v>
      </c>
      <c r="K803" s="170"/>
      <c r="L803" s="170"/>
      <c r="M803" s="170">
        <v>-1</v>
      </c>
      <c r="N803" s="170">
        <v>99</v>
      </c>
      <c r="O803" s="170" t="b">
        <v>1</v>
      </c>
      <c r="P803" s="170" t="b">
        <v>0</v>
      </c>
      <c r="Q803" s="170" t="b">
        <v>0</v>
      </c>
      <c r="R803" s="431" t="s">
        <v>3984</v>
      </c>
      <c r="S803" s="170" t="b">
        <v>1</v>
      </c>
      <c r="T803" s="584" t="s">
        <v>2294</v>
      </c>
      <c r="U803" s="579">
        <f>VLOOKUP(B803,示例!$P:$Q,2,0)</f>
        <v>1004</v>
      </c>
    </row>
    <row r="804" spans="1:21" x14ac:dyDescent="0.25">
      <c r="A804" s="561" t="s">
        <v>1087</v>
      </c>
      <c r="B804" s="573" t="s">
        <v>1571</v>
      </c>
      <c r="C804" s="587"/>
      <c r="D804" s="587">
        <v>0</v>
      </c>
      <c r="E804" s="587">
        <v>1100311</v>
      </c>
      <c r="F804" s="170">
        <v>11003110</v>
      </c>
      <c r="G804" s="170">
        <v>1</v>
      </c>
      <c r="H804" s="170" t="s">
        <v>2345</v>
      </c>
      <c r="I804" s="641" t="s">
        <v>3985</v>
      </c>
      <c r="J804" s="170" t="s">
        <v>3461</v>
      </c>
      <c r="K804" s="170"/>
      <c r="L804" s="170"/>
      <c r="M804" s="170">
        <v>-1</v>
      </c>
      <c r="N804" s="170">
        <v>1</v>
      </c>
      <c r="O804" s="170" t="b">
        <v>0</v>
      </c>
      <c r="P804" s="170" t="b">
        <v>0</v>
      </c>
      <c r="Q804" s="170" t="b">
        <v>0</v>
      </c>
      <c r="R804" s="431" t="s">
        <v>2327</v>
      </c>
      <c r="S804" s="170" t="b">
        <v>1</v>
      </c>
      <c r="T804" s="584" t="s">
        <v>2294</v>
      </c>
      <c r="U804" s="579" t="str">
        <f>VLOOKUP(B804,示例!$P:$Q,2,0)</f>
        <v>WuJi</v>
      </c>
    </row>
    <row r="805" spans="1:21" x14ac:dyDescent="0.25">
      <c r="A805" s="561" t="s">
        <v>1087</v>
      </c>
      <c r="B805" s="561" t="s">
        <v>2295</v>
      </c>
      <c r="C805" s="587"/>
      <c r="D805" s="587">
        <v>0</v>
      </c>
      <c r="E805" s="587">
        <v>1100312</v>
      </c>
      <c r="F805" s="170">
        <v>11003120</v>
      </c>
      <c r="G805" s="170">
        <v>1</v>
      </c>
      <c r="H805" s="170" t="s">
        <v>3440</v>
      </c>
      <c r="I805" s="641" t="s">
        <v>3986</v>
      </c>
      <c r="J805" s="170" t="s">
        <v>3987</v>
      </c>
      <c r="K805" s="170"/>
      <c r="L805" s="170"/>
      <c r="M805" s="170">
        <v>-1</v>
      </c>
      <c r="N805" s="170">
        <v>1</v>
      </c>
      <c r="O805" s="170" t="b">
        <v>0</v>
      </c>
      <c r="P805" s="170" t="b">
        <v>0</v>
      </c>
      <c r="Q805" s="170" t="b">
        <v>0</v>
      </c>
      <c r="R805" s="431" t="s">
        <v>3988</v>
      </c>
      <c r="S805" s="170" t="b">
        <v>1</v>
      </c>
      <c r="T805" s="584" t="s">
        <v>2294</v>
      </c>
      <c r="U805" s="579">
        <f>VLOOKUP(B805,示例!$P:$Q,2,0)</f>
        <v>1080</v>
      </c>
    </row>
    <row r="806" spans="1:21" x14ac:dyDescent="0.25">
      <c r="A806" s="561" t="s">
        <v>1087</v>
      </c>
      <c r="B806" s="35" t="s">
        <v>2661</v>
      </c>
      <c r="C806" s="587"/>
      <c r="D806" s="587">
        <v>0</v>
      </c>
      <c r="E806" s="587">
        <v>1100313</v>
      </c>
      <c r="F806" s="170">
        <v>11003130</v>
      </c>
      <c r="G806" s="170">
        <v>1</v>
      </c>
      <c r="H806" s="170" t="s">
        <v>2662</v>
      </c>
      <c r="I806" s="641" t="s">
        <v>3989</v>
      </c>
      <c r="J806" s="170" t="s">
        <v>3990</v>
      </c>
      <c r="K806" s="170"/>
      <c r="L806" s="170"/>
      <c r="M806" s="170">
        <v>-1</v>
      </c>
      <c r="N806" s="170">
        <v>1</v>
      </c>
      <c r="O806" s="170" t="b">
        <v>0</v>
      </c>
      <c r="P806" s="170" t="b">
        <v>0</v>
      </c>
      <c r="Q806" s="170" t="b">
        <v>0</v>
      </c>
      <c r="R806" s="431" t="s">
        <v>3936</v>
      </c>
      <c r="S806" s="170" t="b">
        <v>1</v>
      </c>
      <c r="T806" s="584" t="s">
        <v>2294</v>
      </c>
      <c r="U806" s="579">
        <f>VLOOKUP(B806,示例!$P:$Q,2,0)</f>
        <v>1034</v>
      </c>
    </row>
    <row r="807" spans="1:21" x14ac:dyDescent="0.25">
      <c r="A807" s="561" t="s">
        <v>1101</v>
      </c>
      <c r="B807" s="561" t="s">
        <v>2295</v>
      </c>
      <c r="C807" s="587"/>
      <c r="D807" s="587">
        <v>0</v>
      </c>
      <c r="E807" s="587">
        <v>1100402</v>
      </c>
      <c r="F807" s="271">
        <v>11004020</v>
      </c>
      <c r="G807" s="271">
        <v>1</v>
      </c>
      <c r="H807" s="271" t="s">
        <v>3440</v>
      </c>
      <c r="I807" s="653" t="s">
        <v>3991</v>
      </c>
      <c r="J807" s="271" t="s">
        <v>3992</v>
      </c>
      <c r="K807" s="271"/>
      <c r="L807" s="271"/>
      <c r="M807" s="271">
        <v>-1</v>
      </c>
      <c r="N807" s="271">
        <v>1</v>
      </c>
      <c r="O807" s="271" t="b">
        <v>0</v>
      </c>
      <c r="P807" s="271" t="b">
        <v>0</v>
      </c>
      <c r="Q807" s="271" t="b">
        <v>0</v>
      </c>
      <c r="R807" s="435" t="s">
        <v>3993</v>
      </c>
      <c r="S807" s="271" t="b">
        <v>1</v>
      </c>
      <c r="T807" s="584" t="s">
        <v>2294</v>
      </c>
      <c r="U807" s="579">
        <f>VLOOKUP(B807,示例!$P:$Q,2,0)</f>
        <v>1080</v>
      </c>
    </row>
    <row r="808" spans="1:21" x14ac:dyDescent="0.25">
      <c r="A808" s="561" t="s">
        <v>1101</v>
      </c>
      <c r="B808" s="576" t="s">
        <v>1171</v>
      </c>
      <c r="C808" s="587"/>
      <c r="D808" s="587">
        <v>0</v>
      </c>
      <c r="E808" s="587">
        <v>1100404</v>
      </c>
      <c r="F808" s="271">
        <v>11004040</v>
      </c>
      <c r="G808" s="271">
        <v>3</v>
      </c>
      <c r="H808" s="271" t="s">
        <v>2392</v>
      </c>
      <c r="I808" s="653" t="s">
        <v>3994</v>
      </c>
      <c r="J808" s="435" t="s">
        <v>3995</v>
      </c>
      <c r="K808" s="271"/>
      <c r="L808" s="271"/>
      <c r="M808" s="271">
        <v>5</v>
      </c>
      <c r="N808" s="271">
        <v>3</v>
      </c>
      <c r="O808" s="271" t="b">
        <v>1</v>
      </c>
      <c r="P808" s="271" t="b">
        <v>0</v>
      </c>
      <c r="Q808" s="271" t="b">
        <v>1</v>
      </c>
      <c r="R808" s="435">
        <v>110040400</v>
      </c>
      <c r="S808" s="271" t="b">
        <v>1</v>
      </c>
      <c r="T808" s="584" t="s">
        <v>2294</v>
      </c>
      <c r="U808" s="579">
        <f>VLOOKUP(B808,示例!$P:$Q,2,0)</f>
        <v>1003</v>
      </c>
    </row>
    <row r="809" spans="1:21" x14ac:dyDescent="0.25">
      <c r="A809" s="561" t="s">
        <v>1101</v>
      </c>
      <c r="B809" s="576" t="s">
        <v>2361</v>
      </c>
      <c r="C809" s="587"/>
      <c r="D809" s="587">
        <v>0</v>
      </c>
      <c r="E809" s="587">
        <v>1100406</v>
      </c>
      <c r="F809" s="271">
        <v>11004060</v>
      </c>
      <c r="G809" s="271">
        <v>1</v>
      </c>
      <c r="H809" s="271" t="s">
        <v>2411</v>
      </c>
      <c r="I809" s="275" t="s">
        <v>3996</v>
      </c>
      <c r="J809" s="271" t="s">
        <v>3997</v>
      </c>
      <c r="K809" s="271"/>
      <c r="L809" s="271"/>
      <c r="M809" s="271">
        <v>-1</v>
      </c>
      <c r="N809" s="271">
        <v>1</v>
      </c>
      <c r="O809" s="271" t="b">
        <v>0</v>
      </c>
      <c r="P809" s="271" t="b">
        <v>0</v>
      </c>
      <c r="Q809" s="271" t="b">
        <v>0</v>
      </c>
      <c r="R809" s="435" t="s">
        <v>3998</v>
      </c>
      <c r="S809" s="271" t="b">
        <v>1</v>
      </c>
      <c r="T809" s="584" t="s">
        <v>2294</v>
      </c>
      <c r="U809" s="579">
        <f>VLOOKUP(B809,示例!$P:$Q,2,0)</f>
        <v>1063</v>
      </c>
    </row>
    <row r="810" spans="1:21" x14ac:dyDescent="0.25">
      <c r="A810" s="561" t="s">
        <v>1101</v>
      </c>
      <c r="B810" s="561" t="s">
        <v>2722</v>
      </c>
      <c r="C810" s="587"/>
      <c r="D810" s="587">
        <v>0</v>
      </c>
      <c r="E810" s="587">
        <v>1100407</v>
      </c>
      <c r="F810" s="271">
        <v>11004070</v>
      </c>
      <c r="G810" s="271">
        <v>1</v>
      </c>
      <c r="H810" s="271" t="s">
        <v>2724</v>
      </c>
      <c r="I810" s="275" t="s">
        <v>3999</v>
      </c>
      <c r="J810" s="271" t="s">
        <v>4000</v>
      </c>
      <c r="K810" s="271"/>
      <c r="L810" s="271"/>
      <c r="M810" s="271">
        <v>-1</v>
      </c>
      <c r="N810" s="271">
        <v>1</v>
      </c>
      <c r="O810" s="271" t="b">
        <v>0</v>
      </c>
      <c r="P810" s="271" t="b">
        <v>0</v>
      </c>
      <c r="Q810" s="271" t="b">
        <v>0</v>
      </c>
      <c r="R810" s="435" t="s">
        <v>3018</v>
      </c>
      <c r="S810" s="271" t="b">
        <v>1</v>
      </c>
      <c r="T810" s="584" t="s">
        <v>2294</v>
      </c>
      <c r="U810" s="579">
        <f>VLOOKUP(B810,示例!$P:$Q,2,0)</f>
        <v>1038</v>
      </c>
    </row>
    <row r="811" spans="1:21" x14ac:dyDescent="0.25">
      <c r="A811" s="561" t="s">
        <v>1101</v>
      </c>
      <c r="B811" s="561" t="s">
        <v>2295</v>
      </c>
      <c r="C811" s="587"/>
      <c r="D811" s="587">
        <v>0</v>
      </c>
      <c r="E811" s="587">
        <v>1100408</v>
      </c>
      <c r="F811" s="271">
        <v>11004071</v>
      </c>
      <c r="G811" s="271">
        <v>1</v>
      </c>
      <c r="H811" s="271" t="s">
        <v>3440</v>
      </c>
      <c r="I811" s="275" t="s">
        <v>4001</v>
      </c>
      <c r="J811" s="435" t="s">
        <v>4002</v>
      </c>
      <c r="K811" s="271"/>
      <c r="L811" s="271"/>
      <c r="M811" s="271">
        <v>1.5</v>
      </c>
      <c r="N811" s="271">
        <v>1</v>
      </c>
      <c r="O811" s="271" t="b">
        <v>0</v>
      </c>
      <c r="P811" s="271" t="b">
        <v>0</v>
      </c>
      <c r="Q811" s="271" t="b">
        <v>0</v>
      </c>
      <c r="R811" s="435" t="s">
        <v>3439</v>
      </c>
      <c r="S811" s="271" t="b">
        <v>1</v>
      </c>
      <c r="T811" s="584" t="s">
        <v>2294</v>
      </c>
      <c r="U811" s="579">
        <f>VLOOKUP(B811,示例!$P:$Q,2,0)</f>
        <v>1080</v>
      </c>
    </row>
    <row r="812" spans="1:21" x14ac:dyDescent="0.25">
      <c r="A812" s="561" t="s">
        <v>1101</v>
      </c>
      <c r="B812" s="576" t="s">
        <v>1171</v>
      </c>
      <c r="C812" s="587"/>
      <c r="D812" s="587">
        <v>0</v>
      </c>
      <c r="E812" s="587">
        <v>1100409</v>
      </c>
      <c r="F812" s="271">
        <v>11004090</v>
      </c>
      <c r="G812" s="271">
        <v>1</v>
      </c>
      <c r="H812" s="271" t="s">
        <v>2392</v>
      </c>
      <c r="I812" s="275" t="s">
        <v>4003</v>
      </c>
      <c r="J812" s="435" t="s">
        <v>4004</v>
      </c>
      <c r="K812" s="271"/>
      <c r="L812" s="271"/>
      <c r="M812" s="271">
        <v>5</v>
      </c>
      <c r="N812" s="271">
        <v>1</v>
      </c>
      <c r="O812" s="271" t="b">
        <v>0</v>
      </c>
      <c r="P812" s="271" t="b">
        <v>0</v>
      </c>
      <c r="Q812" s="271" t="b">
        <v>0</v>
      </c>
      <c r="R812" s="435" t="s">
        <v>3439</v>
      </c>
      <c r="S812" s="271" t="b">
        <v>1</v>
      </c>
      <c r="T812" s="584" t="s">
        <v>2294</v>
      </c>
      <c r="U812" s="579">
        <f>VLOOKUP(B812,示例!$P:$Q,2,0)</f>
        <v>1003</v>
      </c>
    </row>
    <row r="813" spans="1:21" x14ac:dyDescent="0.25">
      <c r="A813" s="561" t="s">
        <v>1101</v>
      </c>
      <c r="B813" s="561" t="s">
        <v>2415</v>
      </c>
      <c r="C813" s="587"/>
      <c r="D813" s="587">
        <v>0</v>
      </c>
      <c r="E813" s="587">
        <v>1100410</v>
      </c>
      <c r="F813" s="271">
        <v>11004100</v>
      </c>
      <c r="G813" s="271">
        <v>1</v>
      </c>
      <c r="H813" s="271" t="s">
        <v>2416</v>
      </c>
      <c r="I813" s="275" t="s">
        <v>4005</v>
      </c>
      <c r="J813" s="435" t="s">
        <v>4006</v>
      </c>
      <c r="K813" s="271"/>
      <c r="L813" s="271"/>
      <c r="M813" s="271">
        <v>-1</v>
      </c>
      <c r="N813" s="271">
        <v>1</v>
      </c>
      <c r="O813" s="271" t="b">
        <v>0</v>
      </c>
      <c r="P813" s="271" t="b">
        <v>0</v>
      </c>
      <c r="Q813" s="271" t="b">
        <v>0</v>
      </c>
      <c r="R813" s="435" t="s">
        <v>3978</v>
      </c>
      <c r="S813" s="271" t="b">
        <v>1</v>
      </c>
      <c r="T813" s="584" t="s">
        <v>2294</v>
      </c>
      <c r="U813" s="579">
        <f>VLOOKUP(B813,示例!$P:$Q,2,0)</f>
        <v>1005</v>
      </c>
    </row>
    <row r="814" spans="1:21" x14ac:dyDescent="0.25">
      <c r="A814" s="561" t="s">
        <v>1101</v>
      </c>
      <c r="B814" s="561" t="s">
        <v>1411</v>
      </c>
      <c r="C814" s="587"/>
      <c r="D814" s="587">
        <v>0</v>
      </c>
      <c r="E814" s="587">
        <v>1100411</v>
      </c>
      <c r="F814" s="271">
        <v>11004110</v>
      </c>
      <c r="G814" s="271">
        <v>1</v>
      </c>
      <c r="H814" s="271" t="s">
        <v>2396</v>
      </c>
      <c r="I814" s="275" t="s">
        <v>4007</v>
      </c>
      <c r="J814" s="271" t="s">
        <v>3461</v>
      </c>
      <c r="K814" s="271"/>
      <c r="L814" s="271"/>
      <c r="M814" s="271">
        <v>-1</v>
      </c>
      <c r="N814" s="271">
        <v>1</v>
      </c>
      <c r="O814" s="271" t="b">
        <v>0</v>
      </c>
      <c r="P814" s="271" t="b">
        <v>0</v>
      </c>
      <c r="Q814" s="271" t="b">
        <v>0</v>
      </c>
      <c r="R814" s="435" t="s">
        <v>2327</v>
      </c>
      <c r="S814" s="271" t="b">
        <v>1</v>
      </c>
      <c r="T814" s="584" t="s">
        <v>2294</v>
      </c>
      <c r="U814" s="579">
        <f>VLOOKUP(B814,示例!$P:$Q,2,0)</f>
        <v>1004</v>
      </c>
    </row>
    <row r="815" spans="1:21" x14ac:dyDescent="0.25">
      <c r="A815" s="561" t="s">
        <v>1101</v>
      </c>
      <c r="B815" s="573" t="s">
        <v>1571</v>
      </c>
      <c r="C815" s="587"/>
      <c r="D815" s="587">
        <v>0</v>
      </c>
      <c r="E815" s="587">
        <v>1100412</v>
      </c>
      <c r="F815" s="271">
        <v>11004120</v>
      </c>
      <c r="G815" s="271">
        <v>1</v>
      </c>
      <c r="H815" s="271" t="s">
        <v>2345</v>
      </c>
      <c r="I815" s="275" t="s">
        <v>4008</v>
      </c>
      <c r="J815" s="435" t="s">
        <v>4009</v>
      </c>
      <c r="K815" s="271"/>
      <c r="L815" s="271"/>
      <c r="M815" s="271">
        <v>-1</v>
      </c>
      <c r="N815" s="271">
        <v>1</v>
      </c>
      <c r="O815" s="271" t="b">
        <v>0</v>
      </c>
      <c r="P815" s="271" t="b">
        <v>0</v>
      </c>
      <c r="Q815" s="271" t="b">
        <v>0</v>
      </c>
      <c r="R815" s="435" t="s">
        <v>2432</v>
      </c>
      <c r="S815" s="271" t="b">
        <v>1</v>
      </c>
      <c r="T815" s="584" t="s">
        <v>2294</v>
      </c>
      <c r="U815" s="579" t="str">
        <f>VLOOKUP(B815,示例!$P:$Q,2,0)</f>
        <v>WuJi</v>
      </c>
    </row>
    <row r="816" spans="1:21" x14ac:dyDescent="0.25">
      <c r="A816" s="561" t="s">
        <v>1101</v>
      </c>
      <c r="B816" s="561" t="s">
        <v>2295</v>
      </c>
      <c r="C816" s="587"/>
      <c r="D816" s="587">
        <v>0</v>
      </c>
      <c r="E816" s="587">
        <v>1100413</v>
      </c>
      <c r="F816" s="271">
        <v>11004130</v>
      </c>
      <c r="G816" s="271">
        <v>1</v>
      </c>
      <c r="H816" s="271" t="s">
        <v>3440</v>
      </c>
      <c r="I816" s="275" t="s">
        <v>4010</v>
      </c>
      <c r="J816" s="435" t="s">
        <v>3948</v>
      </c>
      <c r="K816" s="271"/>
      <c r="L816" s="271"/>
      <c r="M816" s="271">
        <v>-1</v>
      </c>
      <c r="N816" s="271">
        <v>1</v>
      </c>
      <c r="O816" s="271" t="b">
        <v>0</v>
      </c>
      <c r="P816" s="271" t="b">
        <v>0</v>
      </c>
      <c r="Q816" s="271" t="b">
        <v>0</v>
      </c>
      <c r="R816" s="435" t="s">
        <v>2721</v>
      </c>
      <c r="S816" s="271" t="b">
        <v>1</v>
      </c>
      <c r="T816" s="584" t="s">
        <v>2294</v>
      </c>
      <c r="U816" s="579">
        <f>VLOOKUP(B816,示例!$P:$Q,2,0)</f>
        <v>1080</v>
      </c>
    </row>
    <row r="817" spans="1:21" x14ac:dyDescent="0.25">
      <c r="A817" s="460" t="s">
        <v>534</v>
      </c>
      <c r="B817" s="656" t="s">
        <v>3804</v>
      </c>
      <c r="C817" s="587" t="s">
        <v>534</v>
      </c>
      <c r="D817" s="587" t="e">
        <v>#N/A</v>
      </c>
      <c r="E817" s="657">
        <v>1110002</v>
      </c>
      <c r="F817" s="288">
        <v>11100020</v>
      </c>
      <c r="G817" s="288">
        <v>1</v>
      </c>
      <c r="H817" s="288" t="s">
        <v>3805</v>
      </c>
      <c r="I817" s="288" t="s">
        <v>4011</v>
      </c>
      <c r="J817" s="288" t="s">
        <v>4012</v>
      </c>
      <c r="K817" s="288"/>
      <c r="L817" s="288"/>
      <c r="M817" s="288">
        <v>3</v>
      </c>
      <c r="N817" s="288">
        <v>1</v>
      </c>
      <c r="O817" s="288" t="b">
        <v>0</v>
      </c>
      <c r="P817" s="288" t="b">
        <v>0</v>
      </c>
      <c r="Q817" s="288" t="b">
        <v>0</v>
      </c>
      <c r="R817" s="288" t="s">
        <v>3808</v>
      </c>
      <c r="S817" s="288" t="b">
        <v>1</v>
      </c>
      <c r="T817" s="584" t="s">
        <v>2294</v>
      </c>
      <c r="U817" s="579" t="str">
        <f>VLOOKUP(B817,示例!$P:$Q,2,0)</f>
        <v>ZhiMang</v>
      </c>
    </row>
    <row r="818" spans="1:21" x14ac:dyDescent="0.25">
      <c r="A818" s="561" t="s">
        <v>534</v>
      </c>
      <c r="B818" s="561" t="s">
        <v>1267</v>
      </c>
      <c r="C818" s="587"/>
      <c r="D818" s="587" t="s">
        <v>2289</v>
      </c>
      <c r="E818" s="587">
        <v>1110102</v>
      </c>
      <c r="F818" s="288">
        <v>11101020</v>
      </c>
      <c r="G818" s="288">
        <v>3</v>
      </c>
      <c r="H818" s="288" t="s">
        <v>2763</v>
      </c>
      <c r="I818" s="288" t="s">
        <v>4013</v>
      </c>
      <c r="J818" s="659" t="s">
        <v>4014</v>
      </c>
      <c r="K818" s="288"/>
      <c r="L818" s="288"/>
      <c r="M818" s="288">
        <v>3.5</v>
      </c>
      <c r="N818" s="288">
        <v>3</v>
      </c>
      <c r="O818" s="288" t="b">
        <v>1</v>
      </c>
      <c r="P818" s="288" t="b">
        <v>0</v>
      </c>
      <c r="Q818" s="288" t="b">
        <v>1</v>
      </c>
      <c r="R818" s="288">
        <v>111010200</v>
      </c>
      <c r="S818" s="288" t="b">
        <v>1</v>
      </c>
      <c r="T818" s="584" t="s">
        <v>2294</v>
      </c>
      <c r="U818" s="579">
        <f>VLOOKUP(B818,示例!$P:$Q,2,0)</f>
        <v>1042</v>
      </c>
    </row>
    <row r="819" spans="1:21" x14ac:dyDescent="0.25">
      <c r="A819" s="561" t="s">
        <v>534</v>
      </c>
      <c r="B819" s="561" t="s">
        <v>2415</v>
      </c>
      <c r="C819" s="587"/>
      <c r="D819" s="587" t="s">
        <v>2289</v>
      </c>
      <c r="E819" s="587">
        <v>1110104</v>
      </c>
      <c r="F819" s="288">
        <v>11101040</v>
      </c>
      <c r="G819" s="288">
        <v>1</v>
      </c>
      <c r="H819" s="288" t="s">
        <v>2416</v>
      </c>
      <c r="I819" s="288" t="s">
        <v>4015</v>
      </c>
      <c r="J819" s="288" t="s">
        <v>4016</v>
      </c>
      <c r="K819" s="288"/>
      <c r="L819" s="288"/>
      <c r="M819" s="288">
        <v>3</v>
      </c>
      <c r="N819" s="288">
        <v>1</v>
      </c>
      <c r="O819" s="603" t="b">
        <v>0</v>
      </c>
      <c r="P819" s="603" t="b">
        <v>0</v>
      </c>
      <c r="Q819" s="603" t="b">
        <v>0</v>
      </c>
      <c r="R819" s="288" t="s">
        <v>4017</v>
      </c>
      <c r="S819" s="288" t="b">
        <v>1</v>
      </c>
      <c r="T819" s="584" t="s">
        <v>2294</v>
      </c>
      <c r="U819" s="579">
        <f>VLOOKUP(B819,示例!$P:$Q,2,0)</f>
        <v>1005</v>
      </c>
    </row>
    <row r="820" spans="1:21" x14ac:dyDescent="0.25">
      <c r="A820" s="561" t="s">
        <v>534</v>
      </c>
      <c r="B820" s="561" t="s">
        <v>2415</v>
      </c>
      <c r="C820" s="587"/>
      <c r="D820" s="587" t="s">
        <v>2401</v>
      </c>
      <c r="E820" s="587">
        <v>1110106</v>
      </c>
      <c r="F820" s="288">
        <v>11101060</v>
      </c>
      <c r="G820" s="288">
        <v>1</v>
      </c>
      <c r="H820" s="288" t="s">
        <v>2416</v>
      </c>
      <c r="I820" s="288" t="s">
        <v>4018</v>
      </c>
      <c r="J820" s="288" t="s">
        <v>4019</v>
      </c>
      <c r="K820" s="288"/>
      <c r="L820" s="288"/>
      <c r="M820" s="288">
        <v>3</v>
      </c>
      <c r="N820" s="288">
        <v>1</v>
      </c>
      <c r="O820" s="603" t="b">
        <v>0</v>
      </c>
      <c r="P820" s="603" t="b">
        <v>0</v>
      </c>
      <c r="Q820" s="603" t="b">
        <v>0</v>
      </c>
      <c r="R820" s="288" t="s">
        <v>3065</v>
      </c>
      <c r="S820" s="288" t="b">
        <v>1</v>
      </c>
      <c r="T820" s="584" t="s">
        <v>2294</v>
      </c>
      <c r="U820" s="579">
        <f>VLOOKUP(B820,示例!$P:$Q,2,0)</f>
        <v>1005</v>
      </c>
    </row>
    <row r="821" spans="1:21" x14ac:dyDescent="0.25">
      <c r="A821" s="561" t="s">
        <v>534</v>
      </c>
      <c r="B821" s="561" t="s">
        <v>2415</v>
      </c>
      <c r="C821" s="587"/>
      <c r="D821" s="587" t="s">
        <v>2289</v>
      </c>
      <c r="E821" s="587">
        <v>1110107</v>
      </c>
      <c r="F821" s="288">
        <v>11101070</v>
      </c>
      <c r="G821" s="288">
        <v>1</v>
      </c>
      <c r="H821" s="288" t="s">
        <v>2416</v>
      </c>
      <c r="I821" s="288" t="s">
        <v>4020</v>
      </c>
      <c r="J821" s="288" t="s">
        <v>4021</v>
      </c>
      <c r="K821" s="288"/>
      <c r="L821" s="288"/>
      <c r="M821" s="288">
        <v>3</v>
      </c>
      <c r="N821" s="288">
        <v>1</v>
      </c>
      <c r="O821" s="603" t="b">
        <v>0</v>
      </c>
      <c r="P821" s="603" t="b">
        <v>0</v>
      </c>
      <c r="Q821" s="603" t="b">
        <v>0</v>
      </c>
      <c r="R821" s="288" t="s">
        <v>4022</v>
      </c>
      <c r="S821" s="288" t="b">
        <v>1</v>
      </c>
      <c r="T821" s="584" t="s">
        <v>2294</v>
      </c>
      <c r="U821" s="579">
        <f>VLOOKUP(B821,示例!$P:$Q,2,0)</f>
        <v>1005</v>
      </c>
    </row>
    <row r="822" spans="1:21" x14ac:dyDescent="0.25">
      <c r="A822" s="561" t="s">
        <v>534</v>
      </c>
      <c r="B822" s="561" t="s">
        <v>2415</v>
      </c>
      <c r="C822" s="587"/>
      <c r="D822" s="587" t="s">
        <v>2289</v>
      </c>
      <c r="E822" s="587">
        <v>1110107</v>
      </c>
      <c r="F822" s="288">
        <v>11101071</v>
      </c>
      <c r="G822" s="288">
        <v>1</v>
      </c>
      <c r="H822" s="288"/>
      <c r="I822" s="288" t="s">
        <v>4020</v>
      </c>
      <c r="J822" s="288" t="s">
        <v>4023</v>
      </c>
      <c r="K822" s="288"/>
      <c r="L822" s="288"/>
      <c r="M822" s="288">
        <v>3</v>
      </c>
      <c r="N822" s="288">
        <v>1</v>
      </c>
      <c r="O822" s="603" t="b">
        <v>0</v>
      </c>
      <c r="P822" s="603" t="b">
        <v>0</v>
      </c>
      <c r="Q822" s="603" t="b">
        <v>0</v>
      </c>
      <c r="R822" s="288" t="s">
        <v>4024</v>
      </c>
      <c r="S822" s="288" t="b">
        <v>1</v>
      </c>
      <c r="T822" s="584" t="s">
        <v>2294</v>
      </c>
      <c r="U822" s="579">
        <f>VLOOKUP(B822,示例!$P:$Q,2,0)</f>
        <v>1005</v>
      </c>
    </row>
    <row r="823" spans="1:21" x14ac:dyDescent="0.25">
      <c r="A823" s="561" t="s">
        <v>534</v>
      </c>
      <c r="B823" s="561" t="s">
        <v>2415</v>
      </c>
      <c r="C823" s="587"/>
      <c r="D823" s="587" t="s">
        <v>2289</v>
      </c>
      <c r="E823" s="587">
        <v>1110107</v>
      </c>
      <c r="F823" s="288">
        <v>11101072</v>
      </c>
      <c r="G823" s="288">
        <v>1</v>
      </c>
      <c r="H823" s="288"/>
      <c r="I823" s="288" t="s">
        <v>4020</v>
      </c>
      <c r="J823" s="659" t="s">
        <v>2797</v>
      </c>
      <c r="K823" s="288"/>
      <c r="L823" s="288"/>
      <c r="M823" s="288">
        <v>-1</v>
      </c>
      <c r="N823" s="288">
        <v>1</v>
      </c>
      <c r="O823" s="603" t="b">
        <v>0</v>
      </c>
      <c r="P823" s="603" t="b">
        <v>0</v>
      </c>
      <c r="Q823" s="603" t="b">
        <v>0</v>
      </c>
      <c r="R823" s="288"/>
      <c r="S823" s="288" t="b">
        <v>1</v>
      </c>
      <c r="T823" s="584" t="s">
        <v>2294</v>
      </c>
      <c r="U823" s="579">
        <f>VLOOKUP(B823,示例!$P:$Q,2,0)</f>
        <v>1005</v>
      </c>
    </row>
    <row r="824" spans="1:21" x14ac:dyDescent="0.25">
      <c r="A824" s="561" t="s">
        <v>534</v>
      </c>
      <c r="B824" s="561" t="s">
        <v>2415</v>
      </c>
      <c r="C824" s="587"/>
      <c r="D824" s="587" t="s">
        <v>2289</v>
      </c>
      <c r="E824" s="587">
        <v>1110108</v>
      </c>
      <c r="F824" s="288">
        <v>11101080</v>
      </c>
      <c r="G824" s="288">
        <v>1</v>
      </c>
      <c r="H824" s="288" t="s">
        <v>2416</v>
      </c>
      <c r="I824" s="288" t="s">
        <v>4025</v>
      </c>
      <c r="J824" s="288" t="s">
        <v>4026</v>
      </c>
      <c r="K824" s="288"/>
      <c r="L824" s="288"/>
      <c r="M824" s="288">
        <v>3</v>
      </c>
      <c r="N824" s="288">
        <v>1</v>
      </c>
      <c r="O824" s="603" t="b">
        <v>0</v>
      </c>
      <c r="P824" s="603" t="b">
        <v>0</v>
      </c>
      <c r="Q824" s="603" t="b">
        <v>0</v>
      </c>
      <c r="R824" s="288" t="s">
        <v>4017</v>
      </c>
      <c r="S824" s="288" t="b">
        <v>1</v>
      </c>
      <c r="T824" s="584" t="s">
        <v>2294</v>
      </c>
      <c r="U824" s="579">
        <f>VLOOKUP(B824,示例!$P:$Q,2,0)</f>
        <v>1005</v>
      </c>
    </row>
    <row r="825" spans="1:21" x14ac:dyDescent="0.25">
      <c r="A825" s="561" t="s">
        <v>534</v>
      </c>
      <c r="B825" s="561" t="s">
        <v>2295</v>
      </c>
      <c r="C825" s="587"/>
      <c r="D825" s="587" t="s">
        <v>2289</v>
      </c>
      <c r="E825" s="587">
        <v>1110109</v>
      </c>
      <c r="F825" s="288">
        <v>11101090</v>
      </c>
      <c r="G825" s="288">
        <v>1</v>
      </c>
      <c r="H825" s="288" t="s">
        <v>3440</v>
      </c>
      <c r="I825" s="288" t="s">
        <v>4027</v>
      </c>
      <c r="J825" s="288" t="s">
        <v>4028</v>
      </c>
      <c r="K825" s="288"/>
      <c r="L825" s="288"/>
      <c r="M825" s="288">
        <v>5</v>
      </c>
      <c r="N825" s="288">
        <v>1</v>
      </c>
      <c r="O825" s="603" t="b">
        <v>0</v>
      </c>
      <c r="P825" s="603" t="b">
        <v>0</v>
      </c>
      <c r="Q825" s="603" t="b">
        <v>0</v>
      </c>
      <c r="R825" s="603" t="s">
        <v>3288</v>
      </c>
      <c r="S825" s="288" t="b">
        <v>1</v>
      </c>
      <c r="T825" s="584" t="s">
        <v>2294</v>
      </c>
      <c r="U825" s="579">
        <f>VLOOKUP(B825,示例!$P:$Q,2,0)</f>
        <v>1080</v>
      </c>
    </row>
    <row r="826" spans="1:21" x14ac:dyDescent="0.25">
      <c r="A826" s="573" t="s">
        <v>534</v>
      </c>
      <c r="B826" s="573" t="s">
        <v>1571</v>
      </c>
      <c r="C826" s="65" t="s">
        <v>2377</v>
      </c>
      <c r="D826" s="65" t="s">
        <v>2289</v>
      </c>
      <c r="E826" s="573">
        <v>1110111</v>
      </c>
      <c r="F826" s="65">
        <v>11101110</v>
      </c>
      <c r="G826" s="573">
        <v>1</v>
      </c>
      <c r="H826" s="573" t="s">
        <v>2345</v>
      </c>
      <c r="I826" s="65" t="s">
        <v>4029</v>
      </c>
      <c r="J826" s="573" t="s">
        <v>3461</v>
      </c>
      <c r="K826" s="573"/>
      <c r="L826" s="573"/>
      <c r="M826" s="573">
        <v>-1</v>
      </c>
      <c r="N826" s="573">
        <v>1</v>
      </c>
      <c r="O826" s="573" t="b">
        <v>0</v>
      </c>
      <c r="P826" s="573" t="b">
        <v>0</v>
      </c>
      <c r="Q826" s="573" t="b">
        <v>0</v>
      </c>
      <c r="R826" s="573" t="str">
        <f>IF(J826="进入战斗后,武力属性增加3点","武力,3","")&amp;IF(J826="进入战斗后,内息属性增加3点","内息,3","")&amp;IF(J826="进入战斗后,身法属性增加3点","身法,3","")&amp;IF(J826="进入战斗后,筋骨属性增加3点","筋骨,3","")</f>
        <v/>
      </c>
      <c r="S826" s="573" t="b">
        <v>1</v>
      </c>
      <c r="T826" s="584" t="s">
        <v>2294</v>
      </c>
      <c r="U826" s="579" t="str">
        <f>VLOOKUP(B826,示例!$P:$Q,2,0)</f>
        <v>WuJi</v>
      </c>
    </row>
    <row r="827" spans="1:21" x14ac:dyDescent="0.25">
      <c r="A827" s="561" t="s">
        <v>534</v>
      </c>
      <c r="B827" s="561" t="s">
        <v>2295</v>
      </c>
      <c r="C827" s="587"/>
      <c r="D827" s="587">
        <v>0</v>
      </c>
      <c r="E827" s="587">
        <v>1110112</v>
      </c>
      <c r="F827" s="288">
        <v>11101120</v>
      </c>
      <c r="G827" s="209">
        <v>1</v>
      </c>
      <c r="H827" s="209" t="s">
        <v>3440</v>
      </c>
      <c r="I827" s="209" t="s">
        <v>4030</v>
      </c>
      <c r="J827" s="643" t="s">
        <v>4031</v>
      </c>
      <c r="K827" s="209"/>
      <c r="L827" s="209"/>
      <c r="M827" s="209">
        <v>1.5</v>
      </c>
      <c r="N827" s="209">
        <v>1</v>
      </c>
      <c r="O827" s="209" t="b">
        <v>0</v>
      </c>
      <c r="P827" s="209" t="b">
        <v>0</v>
      </c>
      <c r="Q827" s="209" t="b">
        <v>0</v>
      </c>
      <c r="R827" s="209" t="s">
        <v>3439</v>
      </c>
      <c r="S827" s="170" t="b">
        <v>1</v>
      </c>
      <c r="T827" s="584" t="s">
        <v>2294</v>
      </c>
      <c r="U827" s="579">
        <f>VLOOKUP(B827,示例!$P:$Q,2,0)</f>
        <v>1080</v>
      </c>
    </row>
    <row r="828" spans="1:21" x14ac:dyDescent="0.25">
      <c r="A828" s="561" t="s">
        <v>534</v>
      </c>
      <c r="B828" s="561" t="s">
        <v>3270</v>
      </c>
      <c r="E828" s="587">
        <v>1110113</v>
      </c>
      <c r="F828" s="209">
        <v>11101130</v>
      </c>
      <c r="G828" s="209">
        <v>1</v>
      </c>
      <c r="H828" s="209" t="s">
        <v>3271</v>
      </c>
      <c r="I828" s="603" t="s">
        <v>4032</v>
      </c>
      <c r="J828" s="643" t="s">
        <v>4033</v>
      </c>
      <c r="K828" s="209"/>
      <c r="L828" s="209"/>
      <c r="M828" s="209">
        <v>5</v>
      </c>
      <c r="N828" s="209">
        <v>1</v>
      </c>
      <c r="O828" s="209" t="b">
        <v>1</v>
      </c>
      <c r="P828" s="209" t="b">
        <v>0</v>
      </c>
      <c r="Q828" s="209" t="b">
        <v>0</v>
      </c>
      <c r="R828" s="209" t="s">
        <v>3274</v>
      </c>
      <c r="S828" s="35" t="b">
        <v>1</v>
      </c>
      <c r="T828" s="584" t="s">
        <v>2294</v>
      </c>
      <c r="U828" s="579" t="str">
        <f>VLOOKUP(B828,示例!$P:$Q,2,0)</f>
        <v>JianSu</v>
      </c>
    </row>
    <row r="829" spans="1:21" x14ac:dyDescent="0.25">
      <c r="A829" s="561" t="s">
        <v>551</v>
      </c>
      <c r="B829" s="561" t="s">
        <v>1649</v>
      </c>
      <c r="C829" s="587" t="s">
        <v>534</v>
      </c>
      <c r="D829" s="587" t="s">
        <v>2289</v>
      </c>
      <c r="E829" s="587">
        <v>1130102</v>
      </c>
      <c r="F829" s="35">
        <v>11301020</v>
      </c>
      <c r="G829" s="35">
        <v>4</v>
      </c>
      <c r="H829" s="35" t="s">
        <v>2556</v>
      </c>
      <c r="I829" s="35" t="s">
        <v>4034</v>
      </c>
      <c r="J829" s="35" t="s">
        <v>4035</v>
      </c>
      <c r="K829" s="35"/>
      <c r="L829" s="35"/>
      <c r="M829" s="35">
        <v>2</v>
      </c>
      <c r="N829" s="35">
        <v>1</v>
      </c>
      <c r="O829" s="35" t="b">
        <v>0</v>
      </c>
      <c r="P829" s="35" t="b">
        <v>0</v>
      </c>
      <c r="Q829" s="35" t="b">
        <v>0</v>
      </c>
      <c r="R829" s="35">
        <v>1</v>
      </c>
      <c r="S829" s="35" t="b">
        <v>0</v>
      </c>
      <c r="T829" s="584" t="s">
        <v>2294</v>
      </c>
      <c r="U829" s="579" t="str">
        <f>VLOOKUP(B829,示例!$P:$Q,2,0)</f>
        <v>BaTi</v>
      </c>
    </row>
    <row r="830" spans="1:21" x14ac:dyDescent="0.25">
      <c r="A830" s="561" t="s">
        <v>551</v>
      </c>
      <c r="B830" s="561" t="s">
        <v>2295</v>
      </c>
      <c r="C830" s="587" t="s">
        <v>534</v>
      </c>
      <c r="D830" s="587" t="s">
        <v>2289</v>
      </c>
      <c r="E830" s="587">
        <v>1130104</v>
      </c>
      <c r="F830" s="35">
        <v>11301040</v>
      </c>
      <c r="G830" s="35">
        <v>1</v>
      </c>
      <c r="H830" s="35" t="s">
        <v>3440</v>
      </c>
      <c r="I830" s="35" t="s">
        <v>4036</v>
      </c>
      <c r="J830" s="35" t="s">
        <v>4037</v>
      </c>
      <c r="K830" s="35"/>
      <c r="L830" s="35"/>
      <c r="M830" s="35">
        <v>3</v>
      </c>
      <c r="N830" s="35">
        <v>1</v>
      </c>
      <c r="O830" s="35" t="b">
        <v>0</v>
      </c>
      <c r="P830" s="35" t="b">
        <v>0</v>
      </c>
      <c r="Q830" s="35" t="b">
        <v>0</v>
      </c>
      <c r="R830" s="35" t="s">
        <v>3288</v>
      </c>
      <c r="S830" s="35" t="b">
        <v>1</v>
      </c>
      <c r="T830" s="584" t="s">
        <v>2294</v>
      </c>
      <c r="U830" s="579">
        <f>VLOOKUP(B830,示例!$P:$Q,2,0)</f>
        <v>1080</v>
      </c>
    </row>
    <row r="831" spans="1:21" x14ac:dyDescent="0.25">
      <c r="A831" s="561" t="s">
        <v>551</v>
      </c>
      <c r="B831" s="35" t="s">
        <v>2661</v>
      </c>
      <c r="C831" s="587" t="s">
        <v>534</v>
      </c>
      <c r="D831" s="587" t="s">
        <v>2289</v>
      </c>
      <c r="E831" s="587">
        <v>1130106</v>
      </c>
      <c r="F831" s="35">
        <v>11301060</v>
      </c>
      <c r="G831" s="35">
        <v>1</v>
      </c>
      <c r="H831" s="35" t="s">
        <v>2662</v>
      </c>
      <c r="I831" s="35" t="s">
        <v>4038</v>
      </c>
      <c r="J831" s="35" t="s">
        <v>4039</v>
      </c>
      <c r="K831" s="35"/>
      <c r="L831" s="35"/>
      <c r="M831" s="35">
        <v>3</v>
      </c>
      <c r="N831" s="35">
        <v>1</v>
      </c>
      <c r="O831" s="35" t="b">
        <v>0</v>
      </c>
      <c r="P831" s="35" t="b">
        <v>0</v>
      </c>
      <c r="Q831" s="35" t="b">
        <v>0</v>
      </c>
      <c r="R831" s="35" t="s">
        <v>3944</v>
      </c>
      <c r="S831" s="35" t="b">
        <v>1</v>
      </c>
      <c r="T831" s="584" t="s">
        <v>2294</v>
      </c>
      <c r="U831" s="579">
        <f>VLOOKUP(B831,示例!$P:$Q,2,0)</f>
        <v>1034</v>
      </c>
    </row>
    <row r="832" spans="1:21" x14ac:dyDescent="0.25">
      <c r="A832" s="561" t="s">
        <v>551</v>
      </c>
      <c r="B832" s="35" t="s">
        <v>2661</v>
      </c>
      <c r="C832" s="587" t="s">
        <v>534</v>
      </c>
      <c r="D832" s="587" t="s">
        <v>2289</v>
      </c>
      <c r="E832" s="587">
        <v>1130107</v>
      </c>
      <c r="F832" s="35">
        <v>11301070</v>
      </c>
      <c r="G832" s="35">
        <v>1</v>
      </c>
      <c r="H832" s="35" t="s">
        <v>2662</v>
      </c>
      <c r="I832" s="35" t="s">
        <v>4040</v>
      </c>
      <c r="J832" s="35" t="s">
        <v>4041</v>
      </c>
      <c r="K832" s="35"/>
      <c r="L832" s="35"/>
      <c r="M832" s="35">
        <v>1.5</v>
      </c>
      <c r="N832" s="35">
        <v>1</v>
      </c>
      <c r="O832" s="35" t="b">
        <v>0</v>
      </c>
      <c r="P832" s="35" t="b">
        <v>0</v>
      </c>
      <c r="Q832" s="35" t="b">
        <v>0</v>
      </c>
      <c r="R832" s="35" t="s">
        <v>3824</v>
      </c>
      <c r="S832" s="35" t="b">
        <v>1</v>
      </c>
      <c r="T832" s="584" t="s">
        <v>2294</v>
      </c>
      <c r="U832" s="579">
        <f>VLOOKUP(B832,示例!$P:$Q,2,0)</f>
        <v>1034</v>
      </c>
    </row>
    <row r="833" spans="1:21" x14ac:dyDescent="0.25">
      <c r="A833" s="561" t="s">
        <v>551</v>
      </c>
      <c r="B833" s="35" t="s">
        <v>3270</v>
      </c>
      <c r="C833" s="587" t="s">
        <v>534</v>
      </c>
      <c r="D833" s="587" t="s">
        <v>2289</v>
      </c>
      <c r="E833" s="587">
        <v>1130108</v>
      </c>
      <c r="F833" s="35">
        <v>11301080</v>
      </c>
      <c r="G833" s="35">
        <v>1</v>
      </c>
      <c r="H833" s="35" t="s">
        <v>3271</v>
      </c>
      <c r="I833" s="35" t="s">
        <v>4042</v>
      </c>
      <c r="J833" s="35" t="s">
        <v>4043</v>
      </c>
      <c r="K833" s="35"/>
      <c r="L833" s="35"/>
      <c r="M833" s="35">
        <v>3</v>
      </c>
      <c r="N833" s="35">
        <v>1</v>
      </c>
      <c r="O833" s="35" t="b">
        <v>0</v>
      </c>
      <c r="P833" s="35" t="b">
        <v>0</v>
      </c>
      <c r="Q833" s="35" t="b">
        <v>1</v>
      </c>
      <c r="R833" s="631" t="s">
        <v>3274</v>
      </c>
      <c r="S833" s="35" t="b">
        <v>1</v>
      </c>
      <c r="T833" s="584" t="s">
        <v>2294</v>
      </c>
      <c r="U833" s="579" t="str">
        <f>VLOOKUP(B833,示例!$P:$Q,2,0)</f>
        <v>JianSu</v>
      </c>
    </row>
    <row r="834" spans="1:21" x14ac:dyDescent="0.25">
      <c r="A834" s="561" t="s">
        <v>551</v>
      </c>
      <c r="B834" s="561" t="s">
        <v>2295</v>
      </c>
      <c r="C834" s="587" t="s">
        <v>534</v>
      </c>
      <c r="D834" s="587" t="s">
        <v>2401</v>
      </c>
      <c r="E834" s="587">
        <v>1130109</v>
      </c>
      <c r="F834" s="35">
        <v>11301090</v>
      </c>
      <c r="G834" s="35">
        <v>1</v>
      </c>
      <c r="H834" s="35" t="s">
        <v>3440</v>
      </c>
      <c r="I834" s="35" t="s">
        <v>4044</v>
      </c>
      <c r="J834" s="35" t="s">
        <v>4045</v>
      </c>
      <c r="K834" s="35"/>
      <c r="L834" s="35"/>
      <c r="M834" s="35">
        <v>2</v>
      </c>
      <c r="N834" s="35">
        <v>1</v>
      </c>
      <c r="O834" s="35" t="b">
        <v>0</v>
      </c>
      <c r="P834" s="35" t="b">
        <v>0</v>
      </c>
      <c r="Q834" s="35" t="b">
        <v>0</v>
      </c>
      <c r="R834" s="35" t="s">
        <v>4046</v>
      </c>
      <c r="S834" s="35" t="b">
        <v>1</v>
      </c>
      <c r="T834" s="584" t="s">
        <v>2294</v>
      </c>
      <c r="U834" s="579">
        <f>VLOOKUP(B834,示例!$P:$Q,2,0)</f>
        <v>1080</v>
      </c>
    </row>
    <row r="835" spans="1:21" x14ac:dyDescent="0.25">
      <c r="A835" s="561" t="s">
        <v>551</v>
      </c>
      <c r="B835" s="35" t="s">
        <v>4047</v>
      </c>
      <c r="C835" s="587" t="s">
        <v>534</v>
      </c>
      <c r="D835" s="587" t="s">
        <v>2289</v>
      </c>
      <c r="E835" s="587">
        <v>1130110</v>
      </c>
      <c r="F835" s="35">
        <v>11301100</v>
      </c>
      <c r="G835" s="35">
        <v>1</v>
      </c>
      <c r="H835" s="35" t="s">
        <v>4048</v>
      </c>
      <c r="I835" s="35" t="s">
        <v>4049</v>
      </c>
      <c r="J835" s="35" t="s">
        <v>4050</v>
      </c>
      <c r="K835" s="35"/>
      <c r="L835" s="35"/>
      <c r="M835" s="35">
        <v>-1</v>
      </c>
      <c r="N835" s="35">
        <v>1</v>
      </c>
      <c r="O835" s="35" t="b">
        <v>0</v>
      </c>
      <c r="P835" s="35" t="b">
        <v>0</v>
      </c>
      <c r="Q835" s="35" t="b">
        <v>0</v>
      </c>
      <c r="R835" s="35" t="s">
        <v>4051</v>
      </c>
      <c r="S835" s="35" t="b">
        <v>1</v>
      </c>
      <c r="T835" s="584" t="s">
        <v>2294</v>
      </c>
      <c r="U835" s="579">
        <f>VLOOKUP(B835,示例!$P:$Q,2,0)</f>
        <v>1083</v>
      </c>
    </row>
    <row r="836" spans="1:21" x14ac:dyDescent="0.25">
      <c r="A836" s="561" t="s">
        <v>551</v>
      </c>
      <c r="B836" s="35" t="s">
        <v>4047</v>
      </c>
      <c r="C836" s="587" t="s">
        <v>534</v>
      </c>
      <c r="D836" s="587" t="s">
        <v>2289</v>
      </c>
      <c r="E836" s="587">
        <v>1130110</v>
      </c>
      <c r="F836" s="35">
        <v>11301101</v>
      </c>
      <c r="G836" s="35">
        <v>6</v>
      </c>
      <c r="H836" s="35"/>
      <c r="I836" s="35" t="s">
        <v>4049</v>
      </c>
      <c r="J836" s="35" t="s">
        <v>4052</v>
      </c>
      <c r="K836" s="35"/>
      <c r="L836" s="35"/>
      <c r="M836" s="35">
        <v>-1</v>
      </c>
      <c r="N836" s="35">
        <v>1</v>
      </c>
      <c r="O836" s="35" t="b">
        <v>0</v>
      </c>
      <c r="P836" s="35" t="b">
        <v>0</v>
      </c>
      <c r="Q836" s="35" t="b">
        <v>0</v>
      </c>
      <c r="R836" s="35" t="s">
        <v>3229</v>
      </c>
      <c r="S836" s="35" t="b">
        <v>0</v>
      </c>
      <c r="T836" s="584" t="s">
        <v>2294</v>
      </c>
      <c r="U836" s="579">
        <f>VLOOKUP(B836,示例!$P:$Q,2,0)</f>
        <v>1083</v>
      </c>
    </row>
    <row r="837" spans="1:21" x14ac:dyDescent="0.25">
      <c r="A837" s="561" t="s">
        <v>551</v>
      </c>
      <c r="B837" s="35" t="s">
        <v>4047</v>
      </c>
      <c r="C837" s="587" t="s">
        <v>534</v>
      </c>
      <c r="D837" s="587" t="s">
        <v>2289</v>
      </c>
      <c r="E837" s="587">
        <v>1130110</v>
      </c>
      <c r="F837" s="35">
        <v>11301102</v>
      </c>
      <c r="G837" s="35">
        <v>6</v>
      </c>
      <c r="H837" s="35"/>
      <c r="I837" s="35" t="s">
        <v>4049</v>
      </c>
      <c r="J837" s="35" t="s">
        <v>4053</v>
      </c>
      <c r="K837" s="35"/>
      <c r="L837" s="35"/>
      <c r="M837" s="35">
        <v>-1</v>
      </c>
      <c r="N837" s="35">
        <v>1</v>
      </c>
      <c r="O837" s="35" t="b">
        <v>0</v>
      </c>
      <c r="P837" s="35" t="b">
        <v>0</v>
      </c>
      <c r="Q837" s="35" t="b">
        <v>0</v>
      </c>
      <c r="R837" s="35" t="s">
        <v>3231</v>
      </c>
      <c r="S837" s="35" t="b">
        <v>0</v>
      </c>
      <c r="T837" s="584" t="s">
        <v>2294</v>
      </c>
      <c r="U837" s="579">
        <f>VLOOKUP(B837,示例!$P:$Q,2,0)</f>
        <v>1083</v>
      </c>
    </row>
    <row r="838" spans="1:21" x14ac:dyDescent="0.25">
      <c r="A838" s="561" t="s">
        <v>551</v>
      </c>
      <c r="B838" s="35" t="s">
        <v>4047</v>
      </c>
      <c r="C838" s="587" t="s">
        <v>534</v>
      </c>
      <c r="D838" s="587" t="s">
        <v>2289</v>
      </c>
      <c r="E838" s="587">
        <v>1130110</v>
      </c>
      <c r="F838" s="35">
        <v>11301103</v>
      </c>
      <c r="G838" s="35">
        <v>6</v>
      </c>
      <c r="H838" s="35"/>
      <c r="I838" s="35" t="s">
        <v>4049</v>
      </c>
      <c r="J838" s="35" t="s">
        <v>4054</v>
      </c>
      <c r="K838" s="35"/>
      <c r="L838" s="35"/>
      <c r="M838" s="35">
        <v>-1</v>
      </c>
      <c r="N838" s="35">
        <v>1</v>
      </c>
      <c r="O838" s="35" t="b">
        <v>0</v>
      </c>
      <c r="P838" s="35" t="b">
        <v>0</v>
      </c>
      <c r="Q838" s="35" t="b">
        <v>0</v>
      </c>
      <c r="R838" s="35" t="s">
        <v>3233</v>
      </c>
      <c r="S838" s="35" t="b">
        <v>0</v>
      </c>
      <c r="T838" s="584" t="s">
        <v>2294</v>
      </c>
      <c r="U838" s="579">
        <f>VLOOKUP(B838,示例!$P:$Q,2,0)</f>
        <v>1083</v>
      </c>
    </row>
    <row r="839" spans="1:21" x14ac:dyDescent="0.25">
      <c r="A839" s="573" t="s">
        <v>551</v>
      </c>
      <c r="B839" s="573" t="s">
        <v>1571</v>
      </c>
      <c r="C839" s="65" t="s">
        <v>2377</v>
      </c>
      <c r="D839" s="65" t="s">
        <v>2289</v>
      </c>
      <c r="E839" s="573">
        <v>1130111</v>
      </c>
      <c r="F839" s="65">
        <v>11301110</v>
      </c>
      <c r="G839" s="573">
        <v>1</v>
      </c>
      <c r="H839" s="573" t="s">
        <v>2345</v>
      </c>
      <c r="I839" s="65" t="s">
        <v>4055</v>
      </c>
      <c r="J839" s="573" t="s">
        <v>3461</v>
      </c>
      <c r="K839" s="573"/>
      <c r="L839" s="573"/>
      <c r="M839" s="573">
        <v>-1</v>
      </c>
      <c r="N839" s="573">
        <v>1</v>
      </c>
      <c r="O839" s="573" t="b">
        <v>0</v>
      </c>
      <c r="P839" s="573" t="b">
        <v>0</v>
      </c>
      <c r="Q839" s="573" t="b">
        <v>0</v>
      </c>
      <c r="R839" s="573" t="str">
        <f>IF(J839="进入战斗后,武力属性增加3点","武力,3","")&amp;IF(J839="进入战斗后,内息属性增加3点","内息,3","")&amp;IF(J839="进入战斗后,身法属性增加3点","身法,3","")&amp;IF(J839="进入战斗后,筋骨属性增加3点","筋骨,3","")</f>
        <v/>
      </c>
      <c r="S839" s="573" t="b">
        <v>1</v>
      </c>
      <c r="T839" s="584" t="s">
        <v>2294</v>
      </c>
      <c r="U839" s="579" t="str">
        <f>VLOOKUP(B839,示例!$P:$Q,2,0)</f>
        <v>WuJi</v>
      </c>
    </row>
    <row r="840" spans="1:21" x14ac:dyDescent="0.25">
      <c r="A840" s="561" t="s">
        <v>551</v>
      </c>
      <c r="B840" s="561" t="s">
        <v>2295</v>
      </c>
      <c r="C840" s="587" t="s">
        <v>534</v>
      </c>
      <c r="D840" s="587">
        <v>0</v>
      </c>
      <c r="E840" s="587">
        <v>1130112</v>
      </c>
      <c r="F840" s="35">
        <v>11301120</v>
      </c>
      <c r="G840" s="35">
        <v>1</v>
      </c>
      <c r="H840" s="35" t="s">
        <v>3440</v>
      </c>
      <c r="I840" s="35" t="s">
        <v>4056</v>
      </c>
      <c r="J840" s="35" t="s">
        <v>4057</v>
      </c>
      <c r="K840" s="35"/>
      <c r="L840" s="35"/>
      <c r="M840" s="35">
        <v>1.5</v>
      </c>
      <c r="N840" s="35">
        <v>1</v>
      </c>
      <c r="O840" s="35" t="b">
        <v>0</v>
      </c>
      <c r="P840" s="35" t="b">
        <v>0</v>
      </c>
      <c r="Q840" s="35" t="b">
        <v>0</v>
      </c>
      <c r="R840" s="35" t="s">
        <v>3439</v>
      </c>
      <c r="S840" s="35" t="b">
        <v>1</v>
      </c>
      <c r="T840" s="584" t="s">
        <v>2294</v>
      </c>
      <c r="U840" s="579">
        <f>VLOOKUP(B840,示例!$P:$Q,2,0)</f>
        <v>1080</v>
      </c>
    </row>
    <row r="841" spans="1:21" x14ac:dyDescent="0.25">
      <c r="A841" s="561" t="s">
        <v>551</v>
      </c>
      <c r="B841" s="561" t="s">
        <v>2295</v>
      </c>
      <c r="C841" s="587" t="s">
        <v>534</v>
      </c>
      <c r="D841" s="587">
        <v>0</v>
      </c>
      <c r="E841" s="587">
        <v>1130113</v>
      </c>
      <c r="F841" s="35">
        <v>11301130</v>
      </c>
      <c r="G841" s="35">
        <v>5</v>
      </c>
      <c r="H841" s="35" t="s">
        <v>3440</v>
      </c>
      <c r="I841" s="35" t="s">
        <v>4058</v>
      </c>
      <c r="J841" s="631" t="s">
        <v>4059</v>
      </c>
      <c r="K841" s="35"/>
      <c r="L841" s="35"/>
      <c r="M841" s="35">
        <v>-1</v>
      </c>
      <c r="N841" s="35">
        <v>1</v>
      </c>
      <c r="O841" s="35" t="b">
        <v>0</v>
      </c>
      <c r="P841" s="35" t="b">
        <v>0</v>
      </c>
      <c r="Q841" s="35" t="b">
        <v>0</v>
      </c>
      <c r="R841" s="631" t="s">
        <v>2527</v>
      </c>
      <c r="S841" s="35" t="b">
        <v>0</v>
      </c>
      <c r="T841" s="584" t="s">
        <v>2294</v>
      </c>
      <c r="U841" s="579">
        <f>VLOOKUP(B841,示例!$P:$Q,2,0)</f>
        <v>1080</v>
      </c>
    </row>
    <row r="842" spans="1:21" x14ac:dyDescent="0.25">
      <c r="A842" s="561" t="s">
        <v>1115</v>
      </c>
      <c r="B842" s="561" t="s">
        <v>1267</v>
      </c>
      <c r="C842" s="587"/>
      <c r="D842" s="587">
        <v>0</v>
      </c>
      <c r="E842" s="587">
        <v>1130202</v>
      </c>
      <c r="F842" s="600">
        <v>11302020</v>
      </c>
      <c r="G842" s="288">
        <v>3</v>
      </c>
      <c r="H842" s="288" t="s">
        <v>2763</v>
      </c>
      <c r="I842" s="288" t="s">
        <v>4060</v>
      </c>
      <c r="J842" s="659" t="s">
        <v>4061</v>
      </c>
      <c r="K842" s="288"/>
      <c r="L842" s="288"/>
      <c r="M842" s="288">
        <v>5.5</v>
      </c>
      <c r="N842" s="288">
        <v>1</v>
      </c>
      <c r="O842" s="288" t="b">
        <v>1</v>
      </c>
      <c r="P842" s="288" t="b">
        <v>0</v>
      </c>
      <c r="Q842" s="288" t="b">
        <v>1</v>
      </c>
      <c r="R842" s="288">
        <v>113020200</v>
      </c>
      <c r="S842" s="288" t="b">
        <v>1</v>
      </c>
      <c r="T842" s="584" t="s">
        <v>2294</v>
      </c>
      <c r="U842" s="579">
        <f>VLOOKUP(B842,示例!$P:$Q,2,0)</f>
        <v>1042</v>
      </c>
    </row>
    <row r="843" spans="1:21" x14ac:dyDescent="0.25">
      <c r="A843" s="561" t="s">
        <v>1115</v>
      </c>
      <c r="B843" s="561" t="s">
        <v>1231</v>
      </c>
      <c r="C843" s="587"/>
      <c r="D843" s="587">
        <v>0</v>
      </c>
      <c r="E843" s="587">
        <v>1130204</v>
      </c>
      <c r="F843" s="600">
        <v>11302040</v>
      </c>
      <c r="G843" s="288">
        <v>1</v>
      </c>
      <c r="H843" s="288" t="s">
        <v>2560</v>
      </c>
      <c r="I843" s="288" t="s">
        <v>4062</v>
      </c>
      <c r="J843" s="659" t="s">
        <v>3872</v>
      </c>
      <c r="K843" s="288"/>
      <c r="L843" s="288"/>
      <c r="M843" s="288">
        <v>-1</v>
      </c>
      <c r="N843" s="288">
        <v>1</v>
      </c>
      <c r="O843" s="288" t="b">
        <v>0</v>
      </c>
      <c r="P843" s="288" t="b">
        <v>0</v>
      </c>
      <c r="Q843" s="288" t="b">
        <v>0</v>
      </c>
      <c r="R843" s="659" t="s">
        <v>3018</v>
      </c>
      <c r="S843" s="288" t="b">
        <v>0</v>
      </c>
      <c r="T843" s="584" t="s">
        <v>2294</v>
      </c>
      <c r="U843" s="579">
        <f>VLOOKUP(B843,示例!$P:$Q,2,0)</f>
        <v>1033</v>
      </c>
    </row>
    <row r="844" spans="1:21" x14ac:dyDescent="0.25">
      <c r="A844" s="561" t="s">
        <v>1115</v>
      </c>
      <c r="B844" s="561" t="s">
        <v>2400</v>
      </c>
      <c r="C844" s="587"/>
      <c r="D844" s="587">
        <v>0</v>
      </c>
      <c r="E844" s="587">
        <v>1130206</v>
      </c>
      <c r="F844" s="600">
        <v>11302060</v>
      </c>
      <c r="G844" s="288">
        <v>1</v>
      </c>
      <c r="H844" s="288" t="s">
        <v>2354</v>
      </c>
      <c r="I844" s="288" t="s">
        <v>4063</v>
      </c>
      <c r="J844" s="659" t="s">
        <v>4064</v>
      </c>
      <c r="K844" s="288">
        <v>1</v>
      </c>
      <c r="L844" s="288">
        <v>1</v>
      </c>
      <c r="M844" s="288">
        <v>-1</v>
      </c>
      <c r="N844" s="288">
        <v>1</v>
      </c>
      <c r="O844" s="288" t="b">
        <v>0</v>
      </c>
      <c r="P844" s="288" t="b">
        <v>0</v>
      </c>
      <c r="Q844" s="288" t="b">
        <v>0</v>
      </c>
      <c r="R844" s="659" t="s">
        <v>2443</v>
      </c>
      <c r="S844" s="288" t="b">
        <v>0</v>
      </c>
      <c r="T844" s="584" t="s">
        <v>2294</v>
      </c>
      <c r="U844" s="579" t="str">
        <f>VLOOKUP(B844,示例!$P:$Q,2,0)</f>
        <v>GongJiTiSheng</v>
      </c>
    </row>
    <row r="845" spans="1:21" x14ac:dyDescent="0.25">
      <c r="A845" s="561" t="s">
        <v>1115</v>
      </c>
      <c r="B845" s="561" t="s">
        <v>2361</v>
      </c>
      <c r="C845" s="587"/>
      <c r="D845" s="587">
        <v>0</v>
      </c>
      <c r="E845" s="587">
        <v>1130206</v>
      </c>
      <c r="F845" s="600">
        <v>11302061</v>
      </c>
      <c r="G845" s="288">
        <v>5</v>
      </c>
      <c r="H845" s="288"/>
      <c r="I845" s="288" t="s">
        <v>4063</v>
      </c>
      <c r="J845" s="659" t="s">
        <v>2825</v>
      </c>
      <c r="K845" s="288">
        <v>2</v>
      </c>
      <c r="L845" s="288">
        <v>1</v>
      </c>
      <c r="M845" s="288">
        <v>-1</v>
      </c>
      <c r="N845" s="288">
        <v>1</v>
      </c>
      <c r="O845" s="288" t="b">
        <v>0</v>
      </c>
      <c r="P845" s="288" t="b">
        <v>0</v>
      </c>
      <c r="Q845" s="288" t="b">
        <v>0</v>
      </c>
      <c r="R845" s="659" t="s">
        <v>4065</v>
      </c>
      <c r="S845" s="288" t="b">
        <v>0</v>
      </c>
      <c r="T845" s="584" t="s">
        <v>2294</v>
      </c>
      <c r="U845" s="579">
        <f>VLOOKUP(B845,示例!$P:$Q,2,0)</f>
        <v>1063</v>
      </c>
    </row>
    <row r="846" spans="1:21" x14ac:dyDescent="0.25">
      <c r="A846" s="561" t="s">
        <v>1115</v>
      </c>
      <c r="B846" s="561" t="s">
        <v>2361</v>
      </c>
      <c r="C846" s="587"/>
      <c r="D846" s="587">
        <v>0</v>
      </c>
      <c r="E846" s="587">
        <v>1130206</v>
      </c>
      <c r="F846" s="600">
        <v>11302062</v>
      </c>
      <c r="G846" s="288">
        <v>5</v>
      </c>
      <c r="H846" s="288"/>
      <c r="I846" s="288" t="s">
        <v>4063</v>
      </c>
      <c r="J846" s="659" t="s">
        <v>2827</v>
      </c>
      <c r="K846" s="288">
        <v>3</v>
      </c>
      <c r="L846" s="288">
        <v>1</v>
      </c>
      <c r="M846" s="288">
        <v>-1</v>
      </c>
      <c r="N846" s="288">
        <v>1</v>
      </c>
      <c r="O846" s="288" t="b">
        <v>0</v>
      </c>
      <c r="P846" s="288" t="b">
        <v>0</v>
      </c>
      <c r="Q846" s="288" t="b">
        <v>0</v>
      </c>
      <c r="R846" s="659" t="s">
        <v>4066</v>
      </c>
      <c r="S846" s="288" t="b">
        <v>0</v>
      </c>
      <c r="T846" s="584" t="s">
        <v>2294</v>
      </c>
      <c r="U846" s="579">
        <f>VLOOKUP(B846,示例!$P:$Q,2,0)</f>
        <v>1063</v>
      </c>
    </row>
    <row r="847" spans="1:21" x14ac:dyDescent="0.25">
      <c r="A847" s="561" t="s">
        <v>1115</v>
      </c>
      <c r="B847" s="561" t="s">
        <v>2661</v>
      </c>
      <c r="C847" s="587"/>
      <c r="D847" s="587">
        <v>0</v>
      </c>
      <c r="E847" s="587">
        <v>1130207</v>
      </c>
      <c r="F847" s="600">
        <v>11302070</v>
      </c>
      <c r="G847" s="288">
        <v>1</v>
      </c>
      <c r="H847" s="288" t="s">
        <v>2662</v>
      </c>
      <c r="I847" s="288" t="s">
        <v>4067</v>
      </c>
      <c r="J847" s="659" t="s">
        <v>3622</v>
      </c>
      <c r="K847" s="288"/>
      <c r="L847" s="288"/>
      <c r="M847" s="288">
        <v>-1</v>
      </c>
      <c r="N847" s="288">
        <v>1</v>
      </c>
      <c r="O847" s="288" t="b">
        <v>0</v>
      </c>
      <c r="P847" s="288" t="b">
        <v>0</v>
      </c>
      <c r="Q847" s="288" t="b">
        <v>0</v>
      </c>
      <c r="R847" s="659" t="s">
        <v>4068</v>
      </c>
      <c r="S847" s="288" t="b">
        <v>0</v>
      </c>
      <c r="T847" s="584" t="s">
        <v>2294</v>
      </c>
      <c r="U847" s="579">
        <f>VLOOKUP(B847,示例!$P:$Q,2,0)</f>
        <v>1034</v>
      </c>
    </row>
    <row r="848" spans="1:21" x14ac:dyDescent="0.25">
      <c r="A848" s="561" t="s">
        <v>1115</v>
      </c>
      <c r="B848" s="561" t="s">
        <v>2400</v>
      </c>
      <c r="C848" s="587"/>
      <c r="D848" s="587">
        <v>0</v>
      </c>
      <c r="E848" s="587">
        <v>1130209</v>
      </c>
      <c r="F848" s="600">
        <v>11302090</v>
      </c>
      <c r="G848" s="288">
        <v>1</v>
      </c>
      <c r="H848" s="288" t="s">
        <v>2354</v>
      </c>
      <c r="I848" s="288" t="s">
        <v>4069</v>
      </c>
      <c r="J848" s="659" t="s">
        <v>4070</v>
      </c>
      <c r="K848" s="288">
        <v>1</v>
      </c>
      <c r="L848" s="288">
        <v>2</v>
      </c>
      <c r="M848" s="288">
        <v>-1</v>
      </c>
      <c r="N848" s="288">
        <v>1</v>
      </c>
      <c r="O848" s="288" t="b">
        <v>0</v>
      </c>
      <c r="P848" s="288" t="b">
        <v>0</v>
      </c>
      <c r="Q848" s="288" t="b">
        <v>0</v>
      </c>
      <c r="R848" s="659" t="s">
        <v>3439</v>
      </c>
      <c r="S848" s="288" t="b">
        <v>0</v>
      </c>
      <c r="T848" s="584" t="s">
        <v>2294</v>
      </c>
      <c r="U848" s="579" t="str">
        <f>VLOOKUP(B848,示例!$P:$Q,2,0)</f>
        <v>GongJiTiSheng</v>
      </c>
    </row>
    <row r="849" spans="1:21" x14ac:dyDescent="0.25">
      <c r="A849" s="561" t="s">
        <v>1115</v>
      </c>
      <c r="C849" s="587"/>
      <c r="D849" s="587">
        <v>0</v>
      </c>
      <c r="E849" s="587">
        <v>1130209</v>
      </c>
      <c r="F849" s="600">
        <v>11302091</v>
      </c>
      <c r="G849" s="288">
        <v>5</v>
      </c>
      <c r="H849" s="288"/>
      <c r="I849" s="288" t="s">
        <v>4069</v>
      </c>
      <c r="J849" s="659" t="s">
        <v>2825</v>
      </c>
      <c r="K849" s="288">
        <v>2</v>
      </c>
      <c r="L849" s="288">
        <v>2</v>
      </c>
      <c r="M849" s="288">
        <v>-1</v>
      </c>
      <c r="N849" s="288">
        <v>1</v>
      </c>
      <c r="O849" s="288" t="b">
        <v>0</v>
      </c>
      <c r="P849" s="288" t="b">
        <v>0</v>
      </c>
      <c r="Q849" s="288" t="b">
        <v>0</v>
      </c>
      <c r="R849" s="659" t="s">
        <v>4071</v>
      </c>
      <c r="S849" s="288" t="b">
        <v>0</v>
      </c>
      <c r="T849" s="584" t="s">
        <v>2294</v>
      </c>
      <c r="U849" s="579" t="e">
        <f>VLOOKUP(B849,示例!$P:$Q,2,0)</f>
        <v>#N/A</v>
      </c>
    </row>
    <row r="850" spans="1:21" x14ac:dyDescent="0.25">
      <c r="A850" s="561" t="s">
        <v>1115</v>
      </c>
      <c r="C850" s="587"/>
      <c r="D850" s="587">
        <v>0</v>
      </c>
      <c r="E850" s="587">
        <v>1130209</v>
      </c>
      <c r="F850" s="600">
        <v>11302092</v>
      </c>
      <c r="G850" s="288">
        <v>5</v>
      </c>
      <c r="H850" s="288"/>
      <c r="I850" s="288" t="s">
        <v>4069</v>
      </c>
      <c r="J850" s="659" t="s">
        <v>2827</v>
      </c>
      <c r="K850" s="288">
        <v>3</v>
      </c>
      <c r="L850" s="288">
        <v>2</v>
      </c>
      <c r="M850" s="288">
        <v>-1</v>
      </c>
      <c r="N850" s="288">
        <v>1</v>
      </c>
      <c r="O850" s="288" t="b">
        <v>0</v>
      </c>
      <c r="P850" s="288" t="b">
        <v>0</v>
      </c>
      <c r="Q850" s="288" t="b">
        <v>0</v>
      </c>
      <c r="R850" s="659" t="s">
        <v>4072</v>
      </c>
      <c r="S850" s="288" t="b">
        <v>0</v>
      </c>
      <c r="T850" s="584" t="s">
        <v>2294</v>
      </c>
      <c r="U850" s="579" t="e">
        <f>VLOOKUP(B850,示例!$P:$Q,2,0)</f>
        <v>#N/A</v>
      </c>
    </row>
    <row r="851" spans="1:21" x14ac:dyDescent="0.25">
      <c r="A851" s="561" t="s">
        <v>1115</v>
      </c>
      <c r="B851" s="561" t="s">
        <v>2361</v>
      </c>
      <c r="C851" s="587"/>
      <c r="D851" s="587">
        <v>0</v>
      </c>
      <c r="E851" s="587">
        <v>1130210</v>
      </c>
      <c r="F851" s="600">
        <v>11302100</v>
      </c>
      <c r="G851" s="288">
        <v>1</v>
      </c>
      <c r="H851" s="288" t="s">
        <v>2411</v>
      </c>
      <c r="I851" s="288" t="s">
        <v>4073</v>
      </c>
      <c r="J851" s="659" t="s">
        <v>4074</v>
      </c>
      <c r="K851" s="288"/>
      <c r="L851" s="288"/>
      <c r="M851" s="288">
        <v>-1</v>
      </c>
      <c r="N851" s="288">
        <v>1</v>
      </c>
      <c r="O851" s="288" t="b">
        <v>0</v>
      </c>
      <c r="P851" s="288" t="b">
        <v>0</v>
      </c>
      <c r="Q851" s="288" t="b">
        <v>0</v>
      </c>
      <c r="R851" s="659" t="s">
        <v>4075</v>
      </c>
      <c r="S851" s="288" t="b">
        <v>0</v>
      </c>
      <c r="T851" s="584" t="s">
        <v>2294</v>
      </c>
      <c r="U851" s="579">
        <f>VLOOKUP(B851,示例!$P:$Q,2,0)</f>
        <v>1063</v>
      </c>
    </row>
    <row r="852" spans="1:21" x14ac:dyDescent="0.25">
      <c r="A852" s="573" t="s">
        <v>1115</v>
      </c>
      <c r="B852" s="573" t="s">
        <v>1571</v>
      </c>
      <c r="C852" s="65" t="s">
        <v>2377</v>
      </c>
      <c r="D852" s="65">
        <v>0</v>
      </c>
      <c r="E852" s="573">
        <v>1130211</v>
      </c>
      <c r="F852" s="65">
        <v>11302110</v>
      </c>
      <c r="G852" s="573">
        <v>1</v>
      </c>
      <c r="H852" s="573" t="s">
        <v>2345</v>
      </c>
      <c r="I852" s="65" t="s">
        <v>4076</v>
      </c>
      <c r="J852" s="573" t="s">
        <v>3461</v>
      </c>
      <c r="K852" s="573"/>
      <c r="L852" s="573"/>
      <c r="M852" s="573">
        <v>-1</v>
      </c>
      <c r="N852" s="573">
        <v>1</v>
      </c>
      <c r="O852" s="573" t="b">
        <v>0</v>
      </c>
      <c r="P852" s="573" t="b">
        <v>0</v>
      </c>
      <c r="Q852" s="573" t="b">
        <v>0</v>
      </c>
      <c r="R852" s="573" t="str">
        <f>IF(J852="进入战斗后,武力属性增加3点","武力,3","")&amp;IF(J852="进入战斗后,内息属性增加3点","内息,3","")&amp;IF(J852="进入战斗后,身法属性增加3点","身法,3","")&amp;IF(J852="进入战斗后,筋骨属性增加3点","筋骨,3","")</f>
        <v/>
      </c>
      <c r="S852" s="573" t="b">
        <v>1</v>
      </c>
      <c r="T852" s="584" t="s">
        <v>2294</v>
      </c>
      <c r="U852" s="579" t="str">
        <f>VLOOKUP(B852,示例!$P:$Q,2,0)</f>
        <v>WuJi</v>
      </c>
    </row>
    <row r="853" spans="1:21" x14ac:dyDescent="0.25">
      <c r="A853" s="561" t="s">
        <v>1115</v>
      </c>
      <c r="B853" s="561" t="s">
        <v>1231</v>
      </c>
      <c r="C853" s="587"/>
      <c r="D853" s="587">
        <v>0</v>
      </c>
      <c r="E853" s="587">
        <v>1130213</v>
      </c>
      <c r="F853" s="600">
        <v>11302130</v>
      </c>
      <c r="G853" s="288">
        <v>1</v>
      </c>
      <c r="H853" s="288" t="s">
        <v>2560</v>
      </c>
      <c r="I853" s="288" t="s">
        <v>4077</v>
      </c>
      <c r="J853" s="659" t="s">
        <v>4078</v>
      </c>
      <c r="K853" s="288"/>
      <c r="L853" s="288"/>
      <c r="M853" s="288">
        <v>-1</v>
      </c>
      <c r="N853" s="288">
        <v>1</v>
      </c>
      <c r="O853" s="288" t="b">
        <v>0</v>
      </c>
      <c r="P853" s="288" t="b">
        <v>0</v>
      </c>
      <c r="Q853" s="288" t="b">
        <v>0</v>
      </c>
      <c r="R853" s="659" t="s">
        <v>4079</v>
      </c>
      <c r="S853" s="288" t="b">
        <v>0</v>
      </c>
      <c r="T853" s="584" t="s">
        <v>2294</v>
      </c>
      <c r="U853" s="579">
        <f>VLOOKUP(B853,示例!$P:$Q,2,0)</f>
        <v>1033</v>
      </c>
    </row>
    <row r="854" spans="1:21" x14ac:dyDescent="0.25">
      <c r="A854" s="561" t="s">
        <v>583</v>
      </c>
      <c r="B854" s="561" t="s">
        <v>4080</v>
      </c>
      <c r="C854" s="587"/>
      <c r="D854" s="587" t="s">
        <v>2401</v>
      </c>
      <c r="E854" s="587">
        <v>1150102</v>
      </c>
      <c r="F854" s="271">
        <v>11501020</v>
      </c>
      <c r="G854" s="271">
        <v>3</v>
      </c>
      <c r="H854" s="271" t="s">
        <v>4081</v>
      </c>
      <c r="I854" s="271" t="s">
        <v>4082</v>
      </c>
      <c r="J854" s="271" t="s">
        <v>4083</v>
      </c>
      <c r="K854" s="271"/>
      <c r="L854" s="271"/>
      <c r="M854" s="271">
        <v>7.5</v>
      </c>
      <c r="N854" s="271">
        <v>1</v>
      </c>
      <c r="O854" s="271" t="b">
        <v>1</v>
      </c>
      <c r="P854" s="271" t="b">
        <v>0</v>
      </c>
      <c r="Q854" s="271" t="b">
        <v>1</v>
      </c>
      <c r="R854" s="271">
        <v>115010200</v>
      </c>
      <c r="S854" s="271" t="b">
        <v>1</v>
      </c>
      <c r="T854" s="584" t="s">
        <v>2294</v>
      </c>
      <c r="U854" s="579" t="str">
        <f>VLOOKUP(B854,示例!$P:$Q,2,0)</f>
        <v>ZhongDu</v>
      </c>
    </row>
    <row r="855" spans="1:21" x14ac:dyDescent="0.25">
      <c r="A855" s="561" t="s">
        <v>583</v>
      </c>
      <c r="B855" s="561" t="s">
        <v>2385</v>
      </c>
      <c r="C855" s="587"/>
      <c r="D855" s="587" t="s">
        <v>2289</v>
      </c>
      <c r="E855" s="587">
        <v>1150104</v>
      </c>
      <c r="F855" s="271">
        <v>11501040</v>
      </c>
      <c r="G855" s="271">
        <v>1</v>
      </c>
      <c r="H855" s="271" t="s">
        <v>2386</v>
      </c>
      <c r="I855" s="271" t="s">
        <v>4084</v>
      </c>
      <c r="J855" s="271" t="s">
        <v>4085</v>
      </c>
      <c r="K855" s="271"/>
      <c r="L855" s="271"/>
      <c r="M855" s="271">
        <v>5</v>
      </c>
      <c r="N855" s="271">
        <v>1</v>
      </c>
      <c r="O855" s="271" t="b">
        <v>1</v>
      </c>
      <c r="P855" s="271" t="b">
        <v>0</v>
      </c>
      <c r="Q855" s="271" t="b">
        <v>1</v>
      </c>
      <c r="R855" s="271" t="s">
        <v>4086</v>
      </c>
      <c r="S855" s="271" t="b">
        <v>1</v>
      </c>
      <c r="T855" s="584" t="s">
        <v>2294</v>
      </c>
      <c r="U855" s="579">
        <f>VLOOKUP(B855,示例!$P:$Q,2,0)</f>
        <v>1002</v>
      </c>
    </row>
    <row r="856" spans="1:21" x14ac:dyDescent="0.25">
      <c r="A856" s="561" t="s">
        <v>583</v>
      </c>
      <c r="B856" s="561" t="s">
        <v>2661</v>
      </c>
      <c r="C856" s="587"/>
      <c r="D856" s="587" t="s">
        <v>2289</v>
      </c>
      <c r="E856" s="587">
        <v>1150107</v>
      </c>
      <c r="F856" s="271">
        <v>11501070</v>
      </c>
      <c r="G856" s="271">
        <v>1</v>
      </c>
      <c r="H856" s="271" t="s">
        <v>2662</v>
      </c>
      <c r="I856" s="271" t="s">
        <v>4087</v>
      </c>
      <c r="J856" s="271" t="s">
        <v>4088</v>
      </c>
      <c r="K856" s="271"/>
      <c r="L856" s="271"/>
      <c r="M856" s="271">
        <v>5</v>
      </c>
      <c r="N856" s="271">
        <v>1</v>
      </c>
      <c r="O856" s="271" t="b">
        <v>0</v>
      </c>
      <c r="P856" s="271" t="b">
        <v>0</v>
      </c>
      <c r="Q856" s="271" t="b">
        <v>0</v>
      </c>
      <c r="R856" s="271" t="s">
        <v>3824</v>
      </c>
      <c r="S856" s="271" t="b">
        <v>1</v>
      </c>
      <c r="T856" s="584" t="s">
        <v>2294</v>
      </c>
      <c r="U856" s="579">
        <f>VLOOKUP(B856,示例!$P:$Q,2,0)</f>
        <v>1034</v>
      </c>
    </row>
    <row r="857" spans="1:21" x14ac:dyDescent="0.25">
      <c r="A857" s="561" t="s">
        <v>583</v>
      </c>
      <c r="B857" s="561" t="s">
        <v>1231</v>
      </c>
      <c r="C857" s="587"/>
      <c r="D857" s="587" t="s">
        <v>2289</v>
      </c>
      <c r="E857" s="587">
        <v>1150106</v>
      </c>
      <c r="F857" s="271">
        <v>11501060</v>
      </c>
      <c r="G857" s="271">
        <v>1</v>
      </c>
      <c r="H857" s="271" t="s">
        <v>2560</v>
      </c>
      <c r="I857" s="271" t="s">
        <v>4089</v>
      </c>
      <c r="J857" s="435" t="s">
        <v>4090</v>
      </c>
      <c r="K857" s="271"/>
      <c r="L857" s="271"/>
      <c r="M857" s="271">
        <v>2</v>
      </c>
      <c r="N857" s="271">
        <v>1</v>
      </c>
      <c r="O857" s="271" t="b">
        <v>0</v>
      </c>
      <c r="P857" s="271" t="b">
        <v>0</v>
      </c>
      <c r="Q857" s="271" t="b">
        <v>0</v>
      </c>
      <c r="R857" s="435" t="s">
        <v>2965</v>
      </c>
      <c r="S857" s="271" t="b">
        <v>1</v>
      </c>
      <c r="T857" s="584" t="s">
        <v>2294</v>
      </c>
      <c r="U857" s="579">
        <f>VLOOKUP(B857,示例!$P:$Q,2,0)</f>
        <v>1033</v>
      </c>
    </row>
    <row r="858" spans="1:21" x14ac:dyDescent="0.25">
      <c r="A858" s="561" t="s">
        <v>583</v>
      </c>
      <c r="B858" s="561" t="s">
        <v>3270</v>
      </c>
      <c r="C858" s="587"/>
      <c r="D858" s="587" t="s">
        <v>2289</v>
      </c>
      <c r="E858" s="587">
        <v>1150108</v>
      </c>
      <c r="F858" s="271">
        <v>11501080</v>
      </c>
      <c r="G858" s="271">
        <v>1</v>
      </c>
      <c r="H858" s="271" t="s">
        <v>3271</v>
      </c>
      <c r="I858" s="271" t="s">
        <v>4091</v>
      </c>
      <c r="J858" s="271" t="s">
        <v>4092</v>
      </c>
      <c r="K858" s="271"/>
      <c r="L858" s="271"/>
      <c r="M858" s="271">
        <v>5</v>
      </c>
      <c r="N858" s="271">
        <v>1</v>
      </c>
      <c r="O858" s="271" t="b">
        <v>0</v>
      </c>
      <c r="P858" s="271" t="b">
        <v>0</v>
      </c>
      <c r="Q858" s="271" t="b">
        <v>1</v>
      </c>
      <c r="R858" s="271" t="s">
        <v>3510</v>
      </c>
      <c r="S858" s="271" t="b">
        <v>1</v>
      </c>
      <c r="T858" s="584" t="s">
        <v>2294</v>
      </c>
      <c r="U858" s="579" t="str">
        <f>VLOOKUP(B858,示例!$P:$Q,2,0)</f>
        <v>JianSu</v>
      </c>
    </row>
    <row r="859" spans="1:21" x14ac:dyDescent="0.25">
      <c r="A859" s="561" t="s">
        <v>583</v>
      </c>
      <c r="B859" s="561" t="s">
        <v>1231</v>
      </c>
      <c r="C859" s="587"/>
      <c r="D859" s="587" t="s">
        <v>2289</v>
      </c>
      <c r="E859" s="587">
        <v>1150109</v>
      </c>
      <c r="F859" s="271">
        <v>11501090</v>
      </c>
      <c r="G859" s="271">
        <v>1</v>
      </c>
      <c r="H859" s="271" t="s">
        <v>2560</v>
      </c>
      <c r="I859" s="271" t="s">
        <v>4093</v>
      </c>
      <c r="J859" s="271" t="s">
        <v>4094</v>
      </c>
      <c r="K859" s="271"/>
      <c r="L859" s="271"/>
      <c r="M859" s="271">
        <v>0.5</v>
      </c>
      <c r="N859" s="271">
        <v>1</v>
      </c>
      <c r="O859" s="271" t="b">
        <v>0</v>
      </c>
      <c r="P859" s="271" t="b">
        <v>0</v>
      </c>
      <c r="Q859" s="271" t="b">
        <v>0</v>
      </c>
      <c r="R859" s="271" t="s">
        <v>4095</v>
      </c>
      <c r="S859" s="271" t="b">
        <v>1</v>
      </c>
      <c r="T859" s="584" t="s">
        <v>2294</v>
      </c>
      <c r="U859" s="579">
        <f>VLOOKUP(B859,示例!$P:$Q,2,0)</f>
        <v>1033</v>
      </c>
    </row>
    <row r="860" spans="1:21" x14ac:dyDescent="0.25">
      <c r="A860" s="561" t="s">
        <v>583</v>
      </c>
      <c r="B860" s="561" t="s">
        <v>1150</v>
      </c>
      <c r="C860" s="587"/>
      <c r="D860" s="587" t="s">
        <v>2401</v>
      </c>
      <c r="E860" s="587">
        <v>1150110</v>
      </c>
      <c r="F860" s="271">
        <v>11501100</v>
      </c>
      <c r="G860" s="271">
        <v>6</v>
      </c>
      <c r="H860" s="271" t="s">
        <v>2437</v>
      </c>
      <c r="I860" s="271" t="s">
        <v>4096</v>
      </c>
      <c r="J860" s="435" t="s">
        <v>4097</v>
      </c>
      <c r="K860" s="271"/>
      <c r="L860" s="271"/>
      <c r="M860" s="271">
        <v>-1</v>
      </c>
      <c r="N860" s="271">
        <v>1</v>
      </c>
      <c r="O860" s="271" t="b">
        <v>0</v>
      </c>
      <c r="P860" s="271" t="b">
        <v>0</v>
      </c>
      <c r="Q860" s="271" t="b">
        <v>0</v>
      </c>
      <c r="R860" s="271" t="s">
        <v>4098</v>
      </c>
      <c r="S860" s="271" t="b">
        <v>1</v>
      </c>
      <c r="T860" s="584" t="s">
        <v>2294</v>
      </c>
      <c r="U860" s="579">
        <f>VLOOKUP(B860,示例!$P:$Q,2,0)</f>
        <v>1009</v>
      </c>
    </row>
    <row r="861" spans="1:21" x14ac:dyDescent="0.25">
      <c r="A861" s="561" t="s">
        <v>583</v>
      </c>
      <c r="B861" s="561" t="s">
        <v>1150</v>
      </c>
      <c r="C861" s="587"/>
      <c r="D861" s="587" t="s">
        <v>2401</v>
      </c>
      <c r="E861" s="587">
        <v>1150110</v>
      </c>
      <c r="F861" s="271">
        <v>11501101</v>
      </c>
      <c r="G861" s="271">
        <v>6</v>
      </c>
      <c r="H861" s="271"/>
      <c r="I861" s="271" t="s">
        <v>4096</v>
      </c>
      <c r="J861" s="271" t="s">
        <v>4099</v>
      </c>
      <c r="K861" s="271"/>
      <c r="L861" s="271"/>
      <c r="M861" s="271">
        <v>-1</v>
      </c>
      <c r="N861" s="271">
        <v>1</v>
      </c>
      <c r="O861" s="271" t="b">
        <v>0</v>
      </c>
      <c r="P861" s="271" t="b">
        <v>0</v>
      </c>
      <c r="Q861" s="271" t="b">
        <v>0</v>
      </c>
      <c r="R861" s="271" t="s">
        <v>4100</v>
      </c>
      <c r="S861" s="271" t="b">
        <v>1</v>
      </c>
      <c r="T861" s="584" t="s">
        <v>2294</v>
      </c>
      <c r="U861" s="579">
        <f>VLOOKUP(B861,示例!$P:$Q,2,0)</f>
        <v>1009</v>
      </c>
    </row>
    <row r="862" spans="1:21" x14ac:dyDescent="0.25">
      <c r="A862" s="561" t="s">
        <v>583</v>
      </c>
      <c r="B862" s="561" t="s">
        <v>1150</v>
      </c>
      <c r="C862" s="587"/>
      <c r="D862" s="587" t="s">
        <v>2401</v>
      </c>
      <c r="E862" s="587">
        <v>1150110</v>
      </c>
      <c r="F862" s="271">
        <v>11501102</v>
      </c>
      <c r="G862" s="271">
        <v>6</v>
      </c>
      <c r="H862" s="271"/>
      <c r="I862" s="271" t="s">
        <v>4096</v>
      </c>
      <c r="J862" s="271" t="s">
        <v>4101</v>
      </c>
      <c r="K862" s="271"/>
      <c r="L862" s="271"/>
      <c r="M862" s="271">
        <v>-1</v>
      </c>
      <c r="N862" s="271">
        <v>1</v>
      </c>
      <c r="O862" s="271" t="b">
        <v>0</v>
      </c>
      <c r="P862" s="271" t="b">
        <v>0</v>
      </c>
      <c r="Q862" s="271" t="b">
        <v>0</v>
      </c>
      <c r="R862" s="271" t="s">
        <v>4102</v>
      </c>
      <c r="S862" s="271" t="b">
        <v>1</v>
      </c>
      <c r="T862" s="584" t="s">
        <v>2294</v>
      </c>
      <c r="U862" s="579">
        <f>VLOOKUP(B862,示例!$P:$Q,2,0)</f>
        <v>1009</v>
      </c>
    </row>
    <row r="863" spans="1:21" x14ac:dyDescent="0.25">
      <c r="A863" s="561" t="s">
        <v>583</v>
      </c>
      <c r="B863" s="561" t="s">
        <v>1150</v>
      </c>
      <c r="C863" s="587"/>
      <c r="D863" s="587" t="s">
        <v>2401</v>
      </c>
      <c r="E863" s="587">
        <v>1150110</v>
      </c>
      <c r="F863" s="271">
        <v>11501103</v>
      </c>
      <c r="G863" s="271">
        <v>6</v>
      </c>
      <c r="H863" s="271"/>
      <c r="I863" s="271" t="s">
        <v>4096</v>
      </c>
      <c r="J863" s="271" t="s">
        <v>4103</v>
      </c>
      <c r="K863" s="271"/>
      <c r="L863" s="271"/>
      <c r="M863" s="271">
        <v>-1</v>
      </c>
      <c r="N863" s="271">
        <v>1</v>
      </c>
      <c r="O863" s="271" t="b">
        <v>0</v>
      </c>
      <c r="P863" s="271" t="b">
        <v>0</v>
      </c>
      <c r="Q863" s="271" t="b">
        <v>0</v>
      </c>
      <c r="R863" s="271" t="s">
        <v>4104</v>
      </c>
      <c r="S863" s="271" t="b">
        <v>1</v>
      </c>
      <c r="T863" s="584" t="s">
        <v>2294</v>
      </c>
      <c r="U863" s="579">
        <f>VLOOKUP(B863,示例!$P:$Q,2,0)</f>
        <v>1009</v>
      </c>
    </row>
    <row r="864" spans="1:21" x14ac:dyDescent="0.25">
      <c r="A864" s="573" t="s">
        <v>583</v>
      </c>
      <c r="B864" s="573" t="s">
        <v>1571</v>
      </c>
      <c r="C864" s="65" t="s">
        <v>2377</v>
      </c>
      <c r="D864" s="65" t="s">
        <v>2289</v>
      </c>
      <c r="E864" s="573">
        <v>1150111</v>
      </c>
      <c r="F864" s="65">
        <v>11501110</v>
      </c>
      <c r="G864" s="573">
        <v>1</v>
      </c>
      <c r="H864" s="573" t="s">
        <v>2345</v>
      </c>
      <c r="I864" s="65" t="s">
        <v>4105</v>
      </c>
      <c r="J864" s="573" t="s">
        <v>3502</v>
      </c>
      <c r="K864" s="573"/>
      <c r="L864" s="573"/>
      <c r="M864" s="573">
        <v>-1</v>
      </c>
      <c r="N864" s="573">
        <v>1</v>
      </c>
      <c r="O864" s="573" t="b">
        <v>0</v>
      </c>
      <c r="P864" s="573" t="b">
        <v>0</v>
      </c>
      <c r="Q864" s="573" t="b">
        <v>0</v>
      </c>
      <c r="R864" s="573" t="str">
        <f>IF(J864="进入战斗后,武力属性增加3点","武力,3","")&amp;IF(J864="进入战斗后,内息属性增加3点","内息,3","")&amp;IF(J864="进入战斗后,身法属性增加3点","身法,3","")&amp;IF(J864="进入战斗后,筋骨属性增加3点","筋骨,3","")</f>
        <v/>
      </c>
      <c r="S864" s="573" t="b">
        <v>1</v>
      </c>
      <c r="T864" s="584" t="s">
        <v>2294</v>
      </c>
      <c r="U864" s="579" t="str">
        <f>VLOOKUP(B864,示例!$P:$Q,2,0)</f>
        <v>WuJi</v>
      </c>
    </row>
    <row r="865" spans="1:21" x14ac:dyDescent="0.25">
      <c r="A865" s="561" t="s">
        <v>4106</v>
      </c>
      <c r="B865" s="561" t="s">
        <v>1231</v>
      </c>
      <c r="C865" s="587"/>
      <c r="D865" s="587">
        <v>0</v>
      </c>
      <c r="E865" s="587">
        <v>1150112</v>
      </c>
      <c r="F865" s="271">
        <v>11501120</v>
      </c>
      <c r="G865" s="271">
        <v>1</v>
      </c>
      <c r="H865" s="271" t="s">
        <v>2560</v>
      </c>
      <c r="I865" s="271" t="s">
        <v>4107</v>
      </c>
      <c r="J865" s="271" t="s">
        <v>4108</v>
      </c>
      <c r="K865" s="271"/>
      <c r="L865" s="271"/>
      <c r="M865" s="271">
        <v>2</v>
      </c>
      <c r="N865" s="271">
        <v>1</v>
      </c>
      <c r="O865" s="271" t="b">
        <v>0</v>
      </c>
      <c r="P865" s="271" t="b">
        <v>0</v>
      </c>
      <c r="Q865" s="271" t="b">
        <v>0</v>
      </c>
      <c r="R865" s="271" t="s">
        <v>3439</v>
      </c>
      <c r="S865" s="271" t="b">
        <v>1</v>
      </c>
      <c r="T865" s="584" t="s">
        <v>2294</v>
      </c>
      <c r="U865" s="579">
        <f>VLOOKUP(B865,示例!$P:$Q,2,0)</f>
        <v>1033</v>
      </c>
    </row>
    <row r="866" spans="1:21" x14ac:dyDescent="0.25">
      <c r="A866" s="561" t="s">
        <v>4106</v>
      </c>
      <c r="B866" s="561" t="s">
        <v>2524</v>
      </c>
      <c r="C866" s="587" t="s">
        <v>2520</v>
      </c>
      <c r="D866" s="587" t="s">
        <v>2289</v>
      </c>
      <c r="E866" s="587">
        <v>1150113</v>
      </c>
      <c r="F866" s="271">
        <v>11501130</v>
      </c>
      <c r="G866" s="271">
        <v>5</v>
      </c>
      <c r="H866" s="271" t="s">
        <v>2525</v>
      </c>
      <c r="I866" s="271" t="s">
        <v>4109</v>
      </c>
      <c r="J866" s="271" t="s">
        <v>4059</v>
      </c>
      <c r="K866" s="271"/>
      <c r="L866" s="271"/>
      <c r="M866" s="271">
        <v>-1</v>
      </c>
      <c r="N866" s="271">
        <v>1</v>
      </c>
      <c r="O866" s="271" t="b">
        <v>1</v>
      </c>
      <c r="P866" s="271" t="b">
        <v>0</v>
      </c>
      <c r="Q866" s="271" t="b">
        <v>0</v>
      </c>
      <c r="R866" s="271" t="s">
        <v>2527</v>
      </c>
      <c r="S866" s="271" t="b">
        <v>0</v>
      </c>
      <c r="T866" s="584" t="s">
        <v>2294</v>
      </c>
      <c r="U866" s="579">
        <v>1019</v>
      </c>
    </row>
    <row r="867" spans="1:21" x14ac:dyDescent="0.25">
      <c r="A867" s="561" t="s">
        <v>560</v>
      </c>
      <c r="B867" s="561" t="s">
        <v>1411</v>
      </c>
      <c r="C867" s="587"/>
      <c r="D867" s="587" t="s">
        <v>2289</v>
      </c>
      <c r="E867" s="587">
        <v>1150202</v>
      </c>
      <c r="F867" s="170">
        <v>11502020</v>
      </c>
      <c r="G867" s="170">
        <v>1</v>
      </c>
      <c r="H867" s="170" t="s">
        <v>2396</v>
      </c>
      <c r="I867" s="641" t="s">
        <v>4110</v>
      </c>
      <c r="J867" s="170" t="s">
        <v>3542</v>
      </c>
      <c r="K867" s="170"/>
      <c r="L867" s="170"/>
      <c r="M867" s="170">
        <v>1.5</v>
      </c>
      <c r="N867" s="170">
        <v>1</v>
      </c>
      <c r="O867" s="170" t="b">
        <v>0</v>
      </c>
      <c r="P867" s="170" t="b">
        <v>0</v>
      </c>
      <c r="Q867" s="170" t="b">
        <v>0</v>
      </c>
      <c r="R867" s="170" t="s">
        <v>3191</v>
      </c>
      <c r="S867" s="170" t="b">
        <v>1</v>
      </c>
      <c r="T867" s="584" t="s">
        <v>2294</v>
      </c>
      <c r="U867" s="579">
        <f>VLOOKUP(B867,示例!$P:$Q,2,0)</f>
        <v>1004</v>
      </c>
    </row>
    <row r="868" spans="1:21" x14ac:dyDescent="0.25">
      <c r="A868" s="561" t="s">
        <v>560</v>
      </c>
      <c r="B868" s="6" t="s">
        <v>2737</v>
      </c>
      <c r="C868" s="587"/>
      <c r="D868" s="587" t="s">
        <v>2289</v>
      </c>
      <c r="E868" s="587">
        <v>1150204</v>
      </c>
      <c r="F868" s="660">
        <v>11502040</v>
      </c>
      <c r="G868" s="660">
        <v>7</v>
      </c>
      <c r="H868" s="660" t="s">
        <v>4111</v>
      </c>
      <c r="I868" s="662" t="s">
        <v>4112</v>
      </c>
      <c r="J868" s="660" t="s">
        <v>4113</v>
      </c>
      <c r="K868" s="660"/>
      <c r="L868" s="660"/>
      <c r="M868" s="660">
        <v>8</v>
      </c>
      <c r="N868" s="660">
        <v>1</v>
      </c>
      <c r="O868" s="660" t="b">
        <v>0</v>
      </c>
      <c r="P868" s="660" t="b">
        <v>0</v>
      </c>
      <c r="Q868" s="660" t="b">
        <v>0</v>
      </c>
      <c r="R868" s="660" t="s">
        <v>4114</v>
      </c>
      <c r="S868" s="170" t="b">
        <v>1</v>
      </c>
      <c r="T868" s="584" t="s">
        <v>2294</v>
      </c>
      <c r="U868" s="579">
        <f>VLOOKUP(B868,示例!$P:$Q,2,0)</f>
        <v>1041</v>
      </c>
    </row>
    <row r="869" spans="1:21" x14ac:dyDescent="0.25">
      <c r="A869" s="561" t="s">
        <v>560</v>
      </c>
      <c r="B869" s="561" t="s">
        <v>1411</v>
      </c>
      <c r="C869" s="587"/>
      <c r="D869" s="587" t="s">
        <v>2289</v>
      </c>
      <c r="E869" s="587">
        <v>1150206</v>
      </c>
      <c r="F869" s="170">
        <v>11502060</v>
      </c>
      <c r="G869" s="170">
        <v>1</v>
      </c>
      <c r="H869" s="170" t="s">
        <v>2396</v>
      </c>
      <c r="I869" s="641" t="s">
        <v>4115</v>
      </c>
      <c r="J869" s="431" t="s">
        <v>4116</v>
      </c>
      <c r="K869" s="170"/>
      <c r="L869" s="170"/>
      <c r="M869" s="170">
        <v>8</v>
      </c>
      <c r="N869" s="170">
        <v>1</v>
      </c>
      <c r="O869" s="170" t="b">
        <v>0</v>
      </c>
      <c r="P869" s="170" t="b">
        <v>0</v>
      </c>
      <c r="Q869" s="170" t="b">
        <v>0</v>
      </c>
      <c r="R869" s="170" t="s">
        <v>3930</v>
      </c>
      <c r="S869" s="170" t="b">
        <v>1</v>
      </c>
      <c r="T869" s="584" t="s">
        <v>2294</v>
      </c>
      <c r="U869" s="579">
        <f>VLOOKUP(B869,示例!$P:$Q,2,0)</f>
        <v>1004</v>
      </c>
    </row>
    <row r="870" spans="1:21" x14ac:dyDescent="0.25">
      <c r="A870" s="561" t="s">
        <v>560</v>
      </c>
      <c r="B870" s="561" t="s">
        <v>2415</v>
      </c>
      <c r="C870" s="587"/>
      <c r="D870" s="587" t="s">
        <v>2401</v>
      </c>
      <c r="E870" s="587">
        <v>1150207</v>
      </c>
      <c r="F870" s="170">
        <v>11502070</v>
      </c>
      <c r="G870" s="170">
        <v>1</v>
      </c>
      <c r="H870" s="170" t="s">
        <v>2416</v>
      </c>
      <c r="I870" s="641" t="s">
        <v>4117</v>
      </c>
      <c r="J870" s="431" t="s">
        <v>4118</v>
      </c>
      <c r="K870" s="170"/>
      <c r="L870" s="170"/>
      <c r="M870" s="170">
        <v>1</v>
      </c>
      <c r="N870" s="170">
        <v>1</v>
      </c>
      <c r="O870" s="170" t="b">
        <v>0</v>
      </c>
      <c r="P870" s="170" t="b">
        <v>0</v>
      </c>
      <c r="Q870" s="170" t="b">
        <v>0</v>
      </c>
      <c r="R870" s="170" t="s">
        <v>4017</v>
      </c>
      <c r="S870" s="170" t="b">
        <v>1</v>
      </c>
      <c r="T870" s="584" t="s">
        <v>2294</v>
      </c>
      <c r="U870" s="579">
        <f>VLOOKUP(B870,示例!$P:$Q,2,0)</f>
        <v>1005</v>
      </c>
    </row>
    <row r="871" spans="1:21" x14ac:dyDescent="0.25">
      <c r="A871" s="561" t="s">
        <v>560</v>
      </c>
      <c r="B871" s="561" t="s">
        <v>1150</v>
      </c>
      <c r="C871" s="587"/>
      <c r="D871" s="587" t="s">
        <v>2289</v>
      </c>
      <c r="E871" s="587">
        <v>1150208</v>
      </c>
      <c r="F871" s="170">
        <v>11502080</v>
      </c>
      <c r="G871" s="170">
        <v>6</v>
      </c>
      <c r="H871" s="170" t="s">
        <v>2437</v>
      </c>
      <c r="I871" s="641" t="s">
        <v>4119</v>
      </c>
      <c r="J871" s="170" t="s">
        <v>4120</v>
      </c>
      <c r="K871" s="170"/>
      <c r="L871" s="170"/>
      <c r="M871" s="170">
        <v>-1</v>
      </c>
      <c r="N871" s="170">
        <v>1</v>
      </c>
      <c r="O871" s="170" t="b">
        <v>0</v>
      </c>
      <c r="P871" s="170" t="b">
        <v>0</v>
      </c>
      <c r="Q871" s="170" t="b">
        <v>0</v>
      </c>
      <c r="R871" s="170" t="s">
        <v>4121</v>
      </c>
      <c r="S871" s="170" t="b">
        <v>1</v>
      </c>
      <c r="T871" s="584" t="s">
        <v>2294</v>
      </c>
      <c r="U871" s="579">
        <f>VLOOKUP(B871,示例!$P:$Q,2,0)</f>
        <v>1009</v>
      </c>
    </row>
    <row r="872" spans="1:21" x14ac:dyDescent="0.25">
      <c r="A872" s="561" t="s">
        <v>560</v>
      </c>
      <c r="B872" s="561" t="s">
        <v>2661</v>
      </c>
      <c r="C872" s="587"/>
      <c r="D872" s="587" t="s">
        <v>2289</v>
      </c>
      <c r="E872" s="587">
        <v>1150209</v>
      </c>
      <c r="F872" s="170">
        <v>11502090</v>
      </c>
      <c r="G872" s="170">
        <v>1</v>
      </c>
      <c r="H872" s="170" t="s">
        <v>2662</v>
      </c>
      <c r="I872" s="641" t="s">
        <v>4122</v>
      </c>
      <c r="J872" s="170" t="s">
        <v>4123</v>
      </c>
      <c r="K872" s="170"/>
      <c r="L872" s="170"/>
      <c r="M872" s="170">
        <v>-1</v>
      </c>
      <c r="N872" s="170">
        <v>1</v>
      </c>
      <c r="O872" s="170" t="b">
        <v>0</v>
      </c>
      <c r="P872" s="170" t="b">
        <v>0</v>
      </c>
      <c r="Q872" s="170" t="b">
        <v>0</v>
      </c>
      <c r="R872" s="170" t="s">
        <v>3824</v>
      </c>
      <c r="S872" s="170" t="b">
        <v>1</v>
      </c>
      <c r="T872" s="584" t="s">
        <v>2294</v>
      </c>
      <c r="U872" s="579">
        <f>VLOOKUP(B872,示例!$P:$Q,2,0)</f>
        <v>1034</v>
      </c>
    </row>
    <row r="873" spans="1:21" x14ac:dyDescent="0.25">
      <c r="A873" s="561" t="s">
        <v>560</v>
      </c>
      <c r="B873" s="561" t="s">
        <v>1231</v>
      </c>
      <c r="C873" s="587"/>
      <c r="D873" s="587" t="s">
        <v>2289</v>
      </c>
      <c r="E873" s="587">
        <v>1150210</v>
      </c>
      <c r="F873" s="170">
        <v>11502100</v>
      </c>
      <c r="G873" s="170">
        <v>1</v>
      </c>
      <c r="H873" s="170" t="s">
        <v>2560</v>
      </c>
      <c r="I873" s="641" t="s">
        <v>4124</v>
      </c>
      <c r="J873" s="170" t="s">
        <v>3819</v>
      </c>
      <c r="K873" s="170"/>
      <c r="L873" s="170"/>
      <c r="M873" s="170">
        <v>-1</v>
      </c>
      <c r="N873" s="170">
        <v>1</v>
      </c>
      <c r="O873" s="170" t="b">
        <v>0</v>
      </c>
      <c r="P873" s="170" t="b">
        <v>0</v>
      </c>
      <c r="Q873" s="170" t="b">
        <v>0</v>
      </c>
      <c r="R873" s="170" t="s">
        <v>4125</v>
      </c>
      <c r="S873" s="170" t="b">
        <v>1</v>
      </c>
      <c r="T873" s="584" t="s">
        <v>2294</v>
      </c>
      <c r="U873" s="579">
        <f>VLOOKUP(B873,示例!$P:$Q,2,0)</f>
        <v>1033</v>
      </c>
    </row>
    <row r="874" spans="1:21" x14ac:dyDescent="0.25">
      <c r="A874" s="561" t="s">
        <v>560</v>
      </c>
      <c r="B874" s="561" t="s">
        <v>2295</v>
      </c>
      <c r="C874" s="587"/>
      <c r="D874" s="587" t="s">
        <v>2289</v>
      </c>
      <c r="E874" s="587">
        <v>1150210</v>
      </c>
      <c r="F874" s="170">
        <v>11502101</v>
      </c>
      <c r="G874" s="170">
        <v>5</v>
      </c>
      <c r="H874" s="170"/>
      <c r="I874" s="641" t="s">
        <v>4124</v>
      </c>
      <c r="J874" s="170" t="s">
        <v>2604</v>
      </c>
      <c r="K874" s="170"/>
      <c r="L874" s="170"/>
      <c r="M874" s="170">
        <v>-1</v>
      </c>
      <c r="N874" s="170">
        <v>1</v>
      </c>
      <c r="O874" s="170" t="b">
        <v>0</v>
      </c>
      <c r="P874" s="170" t="b">
        <v>0</v>
      </c>
      <c r="Q874" s="170" t="b">
        <v>0</v>
      </c>
      <c r="R874" s="170" t="s">
        <v>4126</v>
      </c>
      <c r="S874" s="170" t="b">
        <v>1</v>
      </c>
      <c r="T874" s="584" t="s">
        <v>2294</v>
      </c>
      <c r="U874" s="579">
        <f>VLOOKUP(B874,示例!$P:$Q,2,0)</f>
        <v>1080</v>
      </c>
    </row>
    <row r="875" spans="1:21" x14ac:dyDescent="0.25">
      <c r="A875" s="561" t="s">
        <v>560</v>
      </c>
      <c r="B875" s="561" t="s">
        <v>2295</v>
      </c>
      <c r="C875" s="587"/>
      <c r="D875" s="587" t="s">
        <v>2289</v>
      </c>
      <c r="E875" s="587">
        <v>1150210</v>
      </c>
      <c r="F875" s="170">
        <v>11502102</v>
      </c>
      <c r="G875" s="170">
        <v>5</v>
      </c>
      <c r="H875" s="170"/>
      <c r="I875" s="641" t="s">
        <v>4124</v>
      </c>
      <c r="J875" s="170" t="s">
        <v>3952</v>
      </c>
      <c r="K875" s="170"/>
      <c r="L875" s="170"/>
      <c r="M875" s="170">
        <v>-1</v>
      </c>
      <c r="N875" s="170">
        <v>1</v>
      </c>
      <c r="O875" s="170" t="b">
        <v>0</v>
      </c>
      <c r="P875" s="170" t="b">
        <v>0</v>
      </c>
      <c r="Q875" s="170" t="b">
        <v>0</v>
      </c>
      <c r="R875" s="170" t="s">
        <v>4127</v>
      </c>
      <c r="S875" s="170" t="b">
        <v>1</v>
      </c>
      <c r="T875" s="584" t="s">
        <v>2294</v>
      </c>
      <c r="U875" s="579">
        <f>VLOOKUP(B875,示例!$P:$Q,2,0)</f>
        <v>1080</v>
      </c>
    </row>
    <row r="876" spans="1:21" x14ac:dyDescent="0.25">
      <c r="A876" s="573" t="s">
        <v>560</v>
      </c>
      <c r="B876" s="573" t="s">
        <v>1571</v>
      </c>
      <c r="C876" s="65" t="s">
        <v>2377</v>
      </c>
      <c r="D876" s="65" t="s">
        <v>2289</v>
      </c>
      <c r="E876" s="573">
        <v>1150211</v>
      </c>
      <c r="F876" s="65">
        <v>11502110</v>
      </c>
      <c r="G876" s="573">
        <v>1</v>
      </c>
      <c r="H876" s="573" t="s">
        <v>2345</v>
      </c>
      <c r="I876" s="65" t="s">
        <v>4128</v>
      </c>
      <c r="J876" s="573" t="s">
        <v>3502</v>
      </c>
      <c r="K876" s="573"/>
      <c r="L876" s="573"/>
      <c r="M876" s="573">
        <v>-1</v>
      </c>
      <c r="N876" s="573">
        <v>1</v>
      </c>
      <c r="O876" s="573" t="b">
        <v>0</v>
      </c>
      <c r="P876" s="573" t="b">
        <v>0</v>
      </c>
      <c r="Q876" s="573" t="b">
        <v>0</v>
      </c>
      <c r="R876" s="573" t="str">
        <f>IF(J876="进入战斗后,武力属性增加3点","武力,3","")&amp;IF(J876="进入战斗后,内息属性增加3点","内息,3","")&amp;IF(J876="进入战斗后,身法属性增加3点","身法,3","")&amp;IF(J876="进入战斗后,筋骨属性增加3点","筋骨,3","")</f>
        <v/>
      </c>
      <c r="S876" s="573" t="b">
        <v>1</v>
      </c>
      <c r="T876" s="584" t="s">
        <v>2294</v>
      </c>
      <c r="U876" s="579" t="str">
        <f>VLOOKUP(B876,示例!$P:$Q,2,0)</f>
        <v>WuJi</v>
      </c>
    </row>
    <row r="877" spans="1:21" x14ac:dyDescent="0.25">
      <c r="A877" s="561" t="s">
        <v>560</v>
      </c>
      <c r="B877" s="561" t="s">
        <v>1231</v>
      </c>
      <c r="C877" s="587"/>
      <c r="D877" s="587">
        <v>0</v>
      </c>
      <c r="E877" s="587">
        <v>1150212</v>
      </c>
      <c r="F877" s="170">
        <v>11502120</v>
      </c>
      <c r="G877" s="170">
        <v>1</v>
      </c>
      <c r="H877" s="170" t="s">
        <v>2560</v>
      </c>
      <c r="I877" s="641" t="s">
        <v>4129</v>
      </c>
      <c r="J877" s="170" t="s">
        <v>4130</v>
      </c>
      <c r="K877" s="170"/>
      <c r="L877" s="170"/>
      <c r="M877" s="170">
        <v>1.5</v>
      </c>
      <c r="N877" s="170">
        <v>1</v>
      </c>
      <c r="O877" s="170" t="b">
        <v>0</v>
      </c>
      <c r="P877" s="170" t="b">
        <v>0</v>
      </c>
      <c r="Q877" s="170" t="b">
        <v>0</v>
      </c>
      <c r="R877" s="170" t="s">
        <v>3439</v>
      </c>
      <c r="S877" s="170" t="b">
        <v>1</v>
      </c>
      <c r="T877" s="584" t="s">
        <v>2294</v>
      </c>
      <c r="U877" s="579">
        <f>VLOOKUP(B877,示例!$P:$Q,2,0)</f>
        <v>1033</v>
      </c>
    </row>
    <row r="878" spans="1:21" x14ac:dyDescent="0.25">
      <c r="A878" s="561" t="s">
        <v>560</v>
      </c>
      <c r="B878" s="561" t="s">
        <v>1231</v>
      </c>
      <c r="C878" s="587"/>
      <c r="D878" s="587">
        <v>0</v>
      </c>
      <c r="E878" s="587">
        <v>1150213</v>
      </c>
      <c r="F878" s="170">
        <v>11502130</v>
      </c>
      <c r="G878" s="170">
        <v>1</v>
      </c>
      <c r="H878" s="170" t="s">
        <v>2560</v>
      </c>
      <c r="I878" s="641" t="s">
        <v>4131</v>
      </c>
      <c r="J878" s="431" t="s">
        <v>4132</v>
      </c>
      <c r="K878" s="170"/>
      <c r="L878" s="170"/>
      <c r="M878" s="170">
        <v>3</v>
      </c>
      <c r="N878" s="170">
        <v>1</v>
      </c>
      <c r="O878" s="170" t="b">
        <v>0</v>
      </c>
      <c r="P878" s="170" t="b">
        <v>0</v>
      </c>
      <c r="Q878" s="170" t="b">
        <v>0</v>
      </c>
      <c r="R878" s="431" t="s">
        <v>3104</v>
      </c>
      <c r="S878" s="170" t="b">
        <v>1</v>
      </c>
      <c r="T878" s="584" t="s">
        <v>2294</v>
      </c>
      <c r="U878" s="579">
        <f>VLOOKUP(B878,示例!$P:$Q,2,0)</f>
        <v>1033</v>
      </c>
    </row>
    <row r="879" spans="1:21" x14ac:dyDescent="0.25">
      <c r="A879" s="561" t="s">
        <v>569</v>
      </c>
      <c r="B879" s="561" t="s">
        <v>1150</v>
      </c>
      <c r="C879" s="587"/>
      <c r="D879" s="587" t="s">
        <v>2289</v>
      </c>
      <c r="E879" s="587">
        <v>1140002</v>
      </c>
      <c r="F879" s="333">
        <v>11400020</v>
      </c>
      <c r="G879" s="333">
        <v>4</v>
      </c>
      <c r="H879" s="333" t="s">
        <v>2437</v>
      </c>
      <c r="I879" s="607" t="s">
        <v>4133</v>
      </c>
      <c r="J879" s="333" t="s">
        <v>4134</v>
      </c>
      <c r="K879" s="333"/>
      <c r="L879" s="333"/>
      <c r="M879" s="333">
        <v>5</v>
      </c>
      <c r="N879" s="333">
        <v>1</v>
      </c>
      <c r="O879" s="333" t="b">
        <v>0</v>
      </c>
      <c r="P879" s="333" t="b">
        <v>0</v>
      </c>
      <c r="Q879" s="333" t="b">
        <v>0</v>
      </c>
      <c r="R879" s="333">
        <v>3</v>
      </c>
      <c r="S879" s="661" t="b">
        <v>1</v>
      </c>
      <c r="T879" s="584" t="s">
        <v>2294</v>
      </c>
      <c r="U879" s="579">
        <f>VLOOKUP(B879,示例!$P:$Q,2,0)</f>
        <v>1009</v>
      </c>
    </row>
    <row r="880" spans="1:21" ht="13.05" customHeight="1" x14ac:dyDescent="0.25">
      <c r="A880" s="561" t="s">
        <v>569</v>
      </c>
      <c r="B880" s="561" t="s">
        <v>1411</v>
      </c>
      <c r="C880" s="587"/>
      <c r="D880" s="587" t="s">
        <v>2401</v>
      </c>
      <c r="E880" s="587">
        <v>1140105</v>
      </c>
      <c r="F880" s="661">
        <v>11401050</v>
      </c>
      <c r="G880" s="661">
        <v>1</v>
      </c>
      <c r="H880" s="661" t="s">
        <v>2396</v>
      </c>
      <c r="I880" s="663" t="s">
        <v>4135</v>
      </c>
      <c r="J880" s="661" t="s">
        <v>4136</v>
      </c>
      <c r="K880" s="661"/>
      <c r="L880" s="661"/>
      <c r="M880" s="661">
        <v>2.5</v>
      </c>
      <c r="N880" s="661">
        <v>1</v>
      </c>
      <c r="O880" s="661" t="b">
        <v>0</v>
      </c>
      <c r="P880" s="661" t="b">
        <v>0</v>
      </c>
      <c r="Q880" s="661" t="b">
        <v>0</v>
      </c>
      <c r="R880" s="661" t="s">
        <v>4137</v>
      </c>
      <c r="S880" s="661" t="b">
        <v>1</v>
      </c>
      <c r="T880" s="584" t="s">
        <v>2294</v>
      </c>
      <c r="U880" s="579">
        <v>1004</v>
      </c>
    </row>
    <row r="881" spans="1:21" x14ac:dyDescent="0.25">
      <c r="A881" s="561" t="s">
        <v>569</v>
      </c>
      <c r="B881" s="561" t="s">
        <v>2295</v>
      </c>
      <c r="C881" s="587"/>
      <c r="D881" s="587" t="s">
        <v>2289</v>
      </c>
      <c r="E881" s="587">
        <v>1140102</v>
      </c>
      <c r="F881" s="661">
        <v>11401020</v>
      </c>
      <c r="G881" s="661">
        <v>7</v>
      </c>
      <c r="H881" s="661" t="s">
        <v>3440</v>
      </c>
      <c r="I881" s="663" t="s">
        <v>4138</v>
      </c>
      <c r="J881" s="661" t="s">
        <v>4139</v>
      </c>
      <c r="K881" s="661"/>
      <c r="L881" s="661"/>
      <c r="M881" s="661">
        <v>-1</v>
      </c>
      <c r="N881" s="661">
        <v>1</v>
      </c>
      <c r="O881" s="661" t="b">
        <v>0</v>
      </c>
      <c r="P881" s="661" t="b">
        <v>0</v>
      </c>
      <c r="Q881" s="661" t="b">
        <v>0</v>
      </c>
      <c r="R881" s="661" t="s">
        <v>4140</v>
      </c>
      <c r="S881" s="661" t="b">
        <v>1</v>
      </c>
      <c r="T881" s="584" t="s">
        <v>2294</v>
      </c>
      <c r="U881" s="579">
        <f>VLOOKUP(B881,示例!$P:$Q,2,0)</f>
        <v>1080</v>
      </c>
    </row>
    <row r="882" spans="1:21" x14ac:dyDescent="0.25">
      <c r="A882" s="561" t="s">
        <v>569</v>
      </c>
      <c r="B882" s="561" t="s">
        <v>2295</v>
      </c>
      <c r="C882" s="587"/>
      <c r="D882" s="587" t="s">
        <v>2289</v>
      </c>
      <c r="E882" s="587">
        <v>1140107</v>
      </c>
      <c r="F882" s="333">
        <v>11401070</v>
      </c>
      <c r="G882" s="333">
        <v>7</v>
      </c>
      <c r="H882" s="333" t="s">
        <v>3440</v>
      </c>
      <c r="I882" s="607" t="s">
        <v>4141</v>
      </c>
      <c r="J882" s="333" t="s">
        <v>4142</v>
      </c>
      <c r="K882" s="333"/>
      <c r="L882" s="333"/>
      <c r="M882" s="333">
        <v>1.5</v>
      </c>
      <c r="N882" s="333">
        <v>1</v>
      </c>
      <c r="O882" s="333" t="b">
        <v>0</v>
      </c>
      <c r="P882" s="333" t="b">
        <v>0</v>
      </c>
      <c r="Q882" s="333" t="b">
        <v>0</v>
      </c>
      <c r="R882" s="333" t="s">
        <v>4143</v>
      </c>
      <c r="S882" s="661" t="b">
        <v>1</v>
      </c>
      <c r="T882" s="584" t="s">
        <v>2294</v>
      </c>
      <c r="U882" s="579">
        <f>VLOOKUP(B882,示例!$P:$Q,2,0)</f>
        <v>1080</v>
      </c>
    </row>
    <row r="883" spans="1:21" x14ac:dyDescent="0.25">
      <c r="A883" s="561" t="s">
        <v>569</v>
      </c>
      <c r="B883" s="561" t="s">
        <v>2295</v>
      </c>
      <c r="C883" s="587"/>
      <c r="D883" s="587" t="s">
        <v>2289</v>
      </c>
      <c r="E883" s="587">
        <v>1140107</v>
      </c>
      <c r="F883" s="333">
        <v>11401071</v>
      </c>
      <c r="G883" s="333">
        <v>7</v>
      </c>
      <c r="H883" s="333"/>
      <c r="I883" s="607" t="s">
        <v>4141</v>
      </c>
      <c r="J883" s="333" t="s">
        <v>4142</v>
      </c>
      <c r="K883" s="333"/>
      <c r="L883" s="333"/>
      <c r="M883" s="333">
        <v>1.5</v>
      </c>
      <c r="N883" s="333">
        <v>1</v>
      </c>
      <c r="O883" s="333" t="b">
        <v>0</v>
      </c>
      <c r="P883" s="333" t="b">
        <v>0</v>
      </c>
      <c r="Q883" s="333" t="b">
        <v>0</v>
      </c>
      <c r="R883" s="333" t="s">
        <v>4144</v>
      </c>
      <c r="S883" s="661" t="b">
        <v>1</v>
      </c>
      <c r="T883" s="584" t="s">
        <v>2294</v>
      </c>
      <c r="U883" s="579">
        <f>VLOOKUP(B883,示例!$P:$Q,2,0)</f>
        <v>1080</v>
      </c>
    </row>
    <row r="884" spans="1:21" x14ac:dyDescent="0.25">
      <c r="A884" s="561" t="s">
        <v>569</v>
      </c>
      <c r="B884" s="561" t="s">
        <v>2295</v>
      </c>
      <c r="C884" s="587"/>
      <c r="D884" s="587" t="s">
        <v>2289</v>
      </c>
      <c r="E884" s="587">
        <v>1140107</v>
      </c>
      <c r="F884" s="333">
        <v>11401072</v>
      </c>
      <c r="G884" s="333">
        <v>7</v>
      </c>
      <c r="H884" s="333"/>
      <c r="I884" s="607" t="s">
        <v>4141</v>
      </c>
      <c r="J884" s="333" t="s">
        <v>4142</v>
      </c>
      <c r="K884" s="333"/>
      <c r="L884" s="333"/>
      <c r="M884" s="333">
        <v>1.5</v>
      </c>
      <c r="N884" s="333">
        <v>1</v>
      </c>
      <c r="O884" s="333" t="b">
        <v>0</v>
      </c>
      <c r="P884" s="333" t="b">
        <v>0</v>
      </c>
      <c r="Q884" s="333" t="b">
        <v>0</v>
      </c>
      <c r="R884" s="333" t="s">
        <v>4145</v>
      </c>
      <c r="S884" s="661" t="b">
        <v>1</v>
      </c>
      <c r="T884" s="584" t="s">
        <v>2294</v>
      </c>
      <c r="U884" s="579">
        <f>VLOOKUP(B884,示例!$P:$Q,2,0)</f>
        <v>1080</v>
      </c>
    </row>
    <row r="885" spans="1:21" x14ac:dyDescent="0.25">
      <c r="A885" s="561" t="s">
        <v>569</v>
      </c>
      <c r="B885" s="561" t="s">
        <v>2295</v>
      </c>
      <c r="C885" s="587"/>
      <c r="D885" s="587" t="s">
        <v>2289</v>
      </c>
      <c r="E885" s="587">
        <v>1140107</v>
      </c>
      <c r="F885" s="333">
        <v>11401073</v>
      </c>
      <c r="G885" s="333">
        <v>7</v>
      </c>
      <c r="H885" s="333"/>
      <c r="I885" s="607" t="s">
        <v>4141</v>
      </c>
      <c r="J885" s="333" t="s">
        <v>4142</v>
      </c>
      <c r="K885" s="333"/>
      <c r="L885" s="333"/>
      <c r="M885" s="333">
        <v>1.5</v>
      </c>
      <c r="N885" s="333">
        <v>1</v>
      </c>
      <c r="O885" s="333" t="b">
        <v>0</v>
      </c>
      <c r="P885" s="333" t="b">
        <v>0</v>
      </c>
      <c r="Q885" s="333" t="b">
        <v>0</v>
      </c>
      <c r="R885" s="333" t="s">
        <v>4146</v>
      </c>
      <c r="S885" s="661" t="b">
        <v>1</v>
      </c>
      <c r="T885" s="584" t="s">
        <v>2294</v>
      </c>
      <c r="U885" s="579">
        <f>VLOOKUP(B885,示例!$P:$Q,2,0)</f>
        <v>1080</v>
      </c>
    </row>
    <row r="886" spans="1:21" x14ac:dyDescent="0.25">
      <c r="A886" s="561" t="s">
        <v>569</v>
      </c>
      <c r="B886" s="561" t="s">
        <v>2295</v>
      </c>
      <c r="C886" s="587"/>
      <c r="D886" s="587" t="s">
        <v>2289</v>
      </c>
      <c r="E886" s="587">
        <v>1140107</v>
      </c>
      <c r="F886" s="333">
        <v>11401074</v>
      </c>
      <c r="G886" s="333">
        <v>7</v>
      </c>
      <c r="H886" s="333"/>
      <c r="I886" s="607" t="s">
        <v>4141</v>
      </c>
      <c r="J886" s="333" t="s">
        <v>4142</v>
      </c>
      <c r="K886" s="333"/>
      <c r="L886" s="333"/>
      <c r="M886" s="333">
        <v>1.5</v>
      </c>
      <c r="N886" s="333">
        <v>1</v>
      </c>
      <c r="O886" s="333" t="b">
        <v>0</v>
      </c>
      <c r="P886" s="333" t="b">
        <v>0</v>
      </c>
      <c r="Q886" s="333" t="b">
        <v>0</v>
      </c>
      <c r="R886" s="333" t="s">
        <v>4147</v>
      </c>
      <c r="S886" s="661" t="b">
        <v>1</v>
      </c>
      <c r="T886" s="584" t="s">
        <v>2294</v>
      </c>
      <c r="U886" s="579">
        <f>VLOOKUP(B886,示例!$P:$Q,2,0)</f>
        <v>1080</v>
      </c>
    </row>
    <row r="887" spans="1:21" x14ac:dyDescent="0.25">
      <c r="A887" s="561" t="s">
        <v>569</v>
      </c>
      <c r="B887" s="561" t="s">
        <v>2295</v>
      </c>
      <c r="C887" s="587"/>
      <c r="D887" s="587" t="s">
        <v>2289</v>
      </c>
      <c r="E887" s="587">
        <v>1140107</v>
      </c>
      <c r="F887" s="333">
        <v>11401075</v>
      </c>
      <c r="G887" s="333">
        <v>7</v>
      </c>
      <c r="H887" s="333"/>
      <c r="I887" s="607" t="s">
        <v>4141</v>
      </c>
      <c r="J887" s="333" t="s">
        <v>4142</v>
      </c>
      <c r="K887" s="333"/>
      <c r="L887" s="333"/>
      <c r="M887" s="333">
        <v>1.5</v>
      </c>
      <c r="N887" s="333">
        <v>1</v>
      </c>
      <c r="O887" s="333" t="b">
        <v>0</v>
      </c>
      <c r="P887" s="333" t="b">
        <v>0</v>
      </c>
      <c r="Q887" s="333" t="b">
        <v>0</v>
      </c>
      <c r="R887" s="333" t="s">
        <v>4148</v>
      </c>
      <c r="S887" s="661" t="b">
        <v>1</v>
      </c>
      <c r="T887" s="584" t="s">
        <v>2294</v>
      </c>
      <c r="U887" s="579">
        <f>VLOOKUP(B887,示例!$P:$Q,2,0)</f>
        <v>1080</v>
      </c>
    </row>
    <row r="888" spans="1:21" x14ac:dyDescent="0.25">
      <c r="A888" s="561" t="s">
        <v>569</v>
      </c>
      <c r="B888" s="561" t="s">
        <v>2295</v>
      </c>
      <c r="C888" s="587"/>
      <c r="D888" s="587" t="s">
        <v>2289</v>
      </c>
      <c r="E888" s="587">
        <v>1140107</v>
      </c>
      <c r="F888" s="333">
        <v>11401076</v>
      </c>
      <c r="G888" s="333">
        <v>7</v>
      </c>
      <c r="H888" s="333"/>
      <c r="I888" s="607" t="s">
        <v>4141</v>
      </c>
      <c r="J888" s="333" t="s">
        <v>4142</v>
      </c>
      <c r="K888" s="333"/>
      <c r="L888" s="333"/>
      <c r="M888" s="333">
        <v>1.5</v>
      </c>
      <c r="N888" s="333">
        <v>1</v>
      </c>
      <c r="O888" s="333" t="b">
        <v>0</v>
      </c>
      <c r="P888" s="333" t="b">
        <v>0</v>
      </c>
      <c r="Q888" s="333" t="b">
        <v>0</v>
      </c>
      <c r="R888" s="626" t="s">
        <v>4149</v>
      </c>
      <c r="S888" s="661" t="b">
        <v>1</v>
      </c>
      <c r="T888" s="584" t="s">
        <v>2294</v>
      </c>
      <c r="U888" s="579">
        <f>VLOOKUP(B888,示例!$P:$Q,2,0)</f>
        <v>1080</v>
      </c>
    </row>
    <row r="889" spans="1:21" x14ac:dyDescent="0.25">
      <c r="A889" s="561" t="s">
        <v>569</v>
      </c>
      <c r="B889" s="561" t="s">
        <v>1411</v>
      </c>
      <c r="C889" s="587"/>
      <c r="D889" s="587" t="s">
        <v>2289</v>
      </c>
      <c r="E889" s="587">
        <v>1140110</v>
      </c>
      <c r="F889" s="333">
        <v>11401100</v>
      </c>
      <c r="G889" s="333">
        <v>1</v>
      </c>
      <c r="H889" s="333" t="s">
        <v>2396</v>
      </c>
      <c r="I889" s="607" t="s">
        <v>4150</v>
      </c>
      <c r="J889" s="333" t="s">
        <v>4151</v>
      </c>
      <c r="K889" s="333"/>
      <c r="L889" s="333"/>
      <c r="M889" s="333">
        <v>3</v>
      </c>
      <c r="N889" s="333">
        <v>1</v>
      </c>
      <c r="O889" s="333" t="b">
        <v>0</v>
      </c>
      <c r="P889" s="333" t="b">
        <v>0</v>
      </c>
      <c r="Q889" s="333" t="b">
        <v>0</v>
      </c>
      <c r="R889" s="333" t="s">
        <v>4152</v>
      </c>
      <c r="S889" s="661" t="b">
        <v>1</v>
      </c>
      <c r="T889" s="584" t="s">
        <v>2294</v>
      </c>
      <c r="U889" s="579">
        <f>VLOOKUP(B889,示例!$P:$Q,2,0)</f>
        <v>1004</v>
      </c>
    </row>
    <row r="890" spans="1:21" x14ac:dyDescent="0.25">
      <c r="A890" s="573" t="s">
        <v>569</v>
      </c>
      <c r="B890" s="573" t="s">
        <v>1571</v>
      </c>
      <c r="C890" s="65" t="s">
        <v>2377</v>
      </c>
      <c r="D890" s="65" t="s">
        <v>2289</v>
      </c>
      <c r="E890" s="573">
        <v>1140111</v>
      </c>
      <c r="F890" s="65">
        <v>11401110</v>
      </c>
      <c r="G890" s="573">
        <v>1</v>
      </c>
      <c r="H890" s="573" t="s">
        <v>2345</v>
      </c>
      <c r="I890" s="65" t="s">
        <v>4153</v>
      </c>
      <c r="J890" s="573" t="s">
        <v>3461</v>
      </c>
      <c r="K890" s="573"/>
      <c r="L890" s="573"/>
      <c r="M890" s="573">
        <v>-1</v>
      </c>
      <c r="N890" s="573">
        <v>1</v>
      </c>
      <c r="O890" s="573" t="b">
        <v>0</v>
      </c>
      <c r="P890" s="573" t="b">
        <v>0</v>
      </c>
      <c r="Q890" s="573" t="b">
        <v>0</v>
      </c>
      <c r="R890" s="573" t="str">
        <f>IF(J890="进入战斗后,武力属性增加3点","武力,3","")&amp;IF(J890="进入战斗后,内息属性增加3点","内息,3","")&amp;IF(J890="进入战斗后,身法属性增加3点","身法,3","")&amp;IF(J890="进入战斗后,筋骨属性增加3点","筋骨,3","")</f>
        <v/>
      </c>
      <c r="S890" s="573" t="b">
        <v>1</v>
      </c>
      <c r="T890" s="584" t="s">
        <v>2294</v>
      </c>
      <c r="U890" s="579" t="str">
        <f>VLOOKUP(B890,示例!$P:$Q,2,0)</f>
        <v>WuJi</v>
      </c>
    </row>
    <row r="891" spans="1:21" x14ac:dyDescent="0.25">
      <c r="A891" s="561" t="s">
        <v>542</v>
      </c>
      <c r="B891" s="561" t="s">
        <v>2490</v>
      </c>
      <c r="C891" s="587"/>
      <c r="D891" s="587" t="s">
        <v>2289</v>
      </c>
      <c r="E891" s="587">
        <v>1120102</v>
      </c>
      <c r="F891" s="204">
        <v>11201020</v>
      </c>
      <c r="G891" s="204">
        <v>1</v>
      </c>
      <c r="H891" s="204" t="s">
        <v>2491</v>
      </c>
      <c r="I891" s="204" t="s">
        <v>4154</v>
      </c>
      <c r="J891" s="204" t="s">
        <v>4155</v>
      </c>
      <c r="K891" s="204"/>
      <c r="L891" s="204"/>
      <c r="M891" s="204">
        <v>-1</v>
      </c>
      <c r="N891" s="204">
        <v>1</v>
      </c>
      <c r="O891" s="204" t="b">
        <v>0</v>
      </c>
      <c r="P891" s="204" t="b">
        <v>0</v>
      </c>
      <c r="Q891" s="204" t="b">
        <v>0</v>
      </c>
      <c r="R891" s="204" t="s">
        <v>4156</v>
      </c>
      <c r="S891" s="204" t="b">
        <v>1</v>
      </c>
      <c r="T891" s="584" t="s">
        <v>2294</v>
      </c>
      <c r="U891" s="579">
        <f>VLOOKUP(B891,示例!$P:$Q,2,0)</f>
        <v>1014</v>
      </c>
    </row>
    <row r="892" spans="1:21" x14ac:dyDescent="0.25">
      <c r="A892" s="561" t="s">
        <v>542</v>
      </c>
      <c r="B892" s="561" t="s">
        <v>3270</v>
      </c>
      <c r="C892" s="587"/>
      <c r="D892" s="587" t="s">
        <v>2289</v>
      </c>
      <c r="E892" s="587">
        <v>1120104</v>
      </c>
      <c r="F892" s="204">
        <v>11201040</v>
      </c>
      <c r="G892" s="204">
        <v>1</v>
      </c>
      <c r="H892" s="204" t="s">
        <v>3271</v>
      </c>
      <c r="I892" s="204" t="s">
        <v>4157</v>
      </c>
      <c r="J892" s="204" t="s">
        <v>4158</v>
      </c>
      <c r="K892" s="204"/>
      <c r="L892" s="204"/>
      <c r="M892" s="204">
        <v>-1</v>
      </c>
      <c r="N892" s="204">
        <v>1</v>
      </c>
      <c r="O892" s="204" t="b">
        <v>0</v>
      </c>
      <c r="P892" s="204" t="b">
        <v>0</v>
      </c>
      <c r="Q892" s="204" t="b">
        <v>0</v>
      </c>
      <c r="R892" s="204" t="s">
        <v>3048</v>
      </c>
      <c r="S892" s="204" t="b">
        <v>1</v>
      </c>
      <c r="T892" s="584" t="s">
        <v>2294</v>
      </c>
      <c r="U892" s="579" t="str">
        <f>VLOOKUP(B892,示例!$P:$Q,2,0)</f>
        <v>JianSu</v>
      </c>
    </row>
    <row r="893" spans="1:21" x14ac:dyDescent="0.25">
      <c r="A893" s="561" t="s">
        <v>542</v>
      </c>
      <c r="B893" s="561" t="s">
        <v>3270</v>
      </c>
      <c r="C893" s="587"/>
      <c r="D893" s="587" t="s">
        <v>2289</v>
      </c>
      <c r="E893" s="587">
        <v>1120106</v>
      </c>
      <c r="F893" s="204">
        <v>11201060</v>
      </c>
      <c r="G893" s="204">
        <v>1</v>
      </c>
      <c r="H893" s="204" t="s">
        <v>3271</v>
      </c>
      <c r="I893" s="606" t="s">
        <v>4159</v>
      </c>
      <c r="J893" s="204" t="s">
        <v>4160</v>
      </c>
      <c r="K893" s="204">
        <v>1</v>
      </c>
      <c r="L893" s="204">
        <v>1</v>
      </c>
      <c r="M893" s="204">
        <v>4</v>
      </c>
      <c r="N893" s="204">
        <v>1</v>
      </c>
      <c r="O893" s="204" t="b">
        <v>0</v>
      </c>
      <c r="P893" s="204" t="b">
        <v>0</v>
      </c>
      <c r="Q893" s="204" t="b">
        <v>0</v>
      </c>
      <c r="R893" s="204" t="s">
        <v>3274</v>
      </c>
      <c r="S893" s="204" t="b">
        <v>1</v>
      </c>
      <c r="T893" s="584" t="s">
        <v>2294</v>
      </c>
      <c r="U893" s="579" t="str">
        <f>VLOOKUP(B893,示例!$P:$Q,2,0)</f>
        <v>JianSu</v>
      </c>
    </row>
    <row r="894" spans="1:21" x14ac:dyDescent="0.25">
      <c r="A894" s="561" t="s">
        <v>542</v>
      </c>
      <c r="B894" s="561" t="s">
        <v>1411</v>
      </c>
      <c r="E894" s="587">
        <v>1120107</v>
      </c>
      <c r="F894" s="204">
        <v>11201070</v>
      </c>
      <c r="G894" s="204">
        <v>1</v>
      </c>
      <c r="H894" s="204" t="s">
        <v>2396</v>
      </c>
      <c r="I894" s="606" t="s">
        <v>4161</v>
      </c>
      <c r="J894" s="204" t="s">
        <v>3542</v>
      </c>
      <c r="K894" s="204"/>
      <c r="L894" s="204"/>
      <c r="M894" s="204">
        <v>-1</v>
      </c>
      <c r="N894" s="204">
        <v>1</v>
      </c>
      <c r="O894" s="204" t="b">
        <v>0</v>
      </c>
      <c r="P894" s="204" t="b">
        <v>0</v>
      </c>
      <c r="Q894" s="204" t="b">
        <v>0</v>
      </c>
      <c r="R894" s="204" t="s">
        <v>3191</v>
      </c>
      <c r="S894" s="204" t="b">
        <v>1</v>
      </c>
      <c r="T894" s="584" t="s">
        <v>2294</v>
      </c>
      <c r="U894" s="579">
        <f>VLOOKUP(B894,示例!$P:$Q,2,0)</f>
        <v>1004</v>
      </c>
    </row>
    <row r="895" spans="1:21" x14ac:dyDescent="0.25">
      <c r="A895" s="561" t="s">
        <v>542</v>
      </c>
      <c r="B895" s="561" t="s">
        <v>1327</v>
      </c>
      <c r="E895" s="587">
        <v>1120108</v>
      </c>
      <c r="F895" s="204">
        <v>11201080</v>
      </c>
      <c r="G895" s="204">
        <v>1</v>
      </c>
      <c r="H895" s="204" t="s">
        <v>2542</v>
      </c>
      <c r="I895" s="606" t="s">
        <v>4162</v>
      </c>
      <c r="J895" s="204" t="s">
        <v>2997</v>
      </c>
      <c r="K895" s="204"/>
      <c r="L895" s="204"/>
      <c r="M895" s="204">
        <v>-1</v>
      </c>
      <c r="N895" s="204">
        <v>1</v>
      </c>
      <c r="O895" s="204" t="b">
        <v>0</v>
      </c>
      <c r="P895" s="204" t="b">
        <v>0</v>
      </c>
      <c r="Q895" s="204" t="b">
        <v>0</v>
      </c>
      <c r="R895" s="204" t="s">
        <v>2395</v>
      </c>
      <c r="S895" s="204" t="b">
        <v>1</v>
      </c>
      <c r="T895" s="584" t="s">
        <v>2294</v>
      </c>
      <c r="U895" s="579">
        <f>VLOOKUP(B895,示例!$P:$Q,2,0)</f>
        <v>1059</v>
      </c>
    </row>
    <row r="896" spans="1:21" x14ac:dyDescent="0.25">
      <c r="A896" s="561" t="s">
        <v>542</v>
      </c>
      <c r="B896" s="561" t="s">
        <v>1632</v>
      </c>
      <c r="E896" s="587">
        <v>1120109</v>
      </c>
      <c r="F896" s="204">
        <v>11201090</v>
      </c>
      <c r="G896" s="204">
        <v>1</v>
      </c>
      <c r="H896" s="204" t="s">
        <v>2766</v>
      </c>
      <c r="I896" s="606" t="s">
        <v>4163</v>
      </c>
      <c r="J896" s="204" t="s">
        <v>3886</v>
      </c>
      <c r="K896" s="204"/>
      <c r="L896" s="204"/>
      <c r="M896" s="204">
        <v>-1</v>
      </c>
      <c r="N896" s="204">
        <v>1</v>
      </c>
      <c r="O896" s="204" t="b">
        <v>0</v>
      </c>
      <c r="P896" s="204" t="b">
        <v>0</v>
      </c>
      <c r="Q896" s="204" t="b">
        <v>0</v>
      </c>
      <c r="R896" s="204" t="s">
        <v>3288</v>
      </c>
      <c r="S896" s="204" t="b">
        <v>1</v>
      </c>
      <c r="T896" s="584" t="s">
        <v>2294</v>
      </c>
      <c r="U896" s="579">
        <f>VLOOKUP(B896,示例!$P:$Q,2,0)</f>
        <v>1055</v>
      </c>
    </row>
    <row r="897" spans="1:21" x14ac:dyDescent="0.25">
      <c r="A897" s="561" t="s">
        <v>542</v>
      </c>
      <c r="B897" s="561" t="s">
        <v>2415</v>
      </c>
      <c r="E897" s="587">
        <v>1120110</v>
      </c>
      <c r="F897" s="204">
        <v>11201100</v>
      </c>
      <c r="G897" s="204">
        <v>1</v>
      </c>
      <c r="H897" s="204" t="s">
        <v>2416</v>
      </c>
      <c r="I897" s="606" t="s">
        <v>4164</v>
      </c>
      <c r="J897" s="204" t="s">
        <v>4026</v>
      </c>
      <c r="K897" s="204"/>
      <c r="L897" s="204"/>
      <c r="M897" s="204">
        <v>-1</v>
      </c>
      <c r="N897" s="204">
        <v>1</v>
      </c>
      <c r="O897" s="204" t="b">
        <v>0</v>
      </c>
      <c r="P897" s="204" t="b">
        <v>0</v>
      </c>
      <c r="Q897" s="204" t="b">
        <v>0</v>
      </c>
      <c r="R897" s="204" t="s">
        <v>4165</v>
      </c>
      <c r="S897" s="204" t="b">
        <v>1</v>
      </c>
      <c r="T897" s="584" t="s">
        <v>2294</v>
      </c>
      <c r="U897" s="579">
        <f>VLOOKUP(B897,示例!$P:$Q,2,0)</f>
        <v>1005</v>
      </c>
    </row>
    <row r="898" spans="1:21" x14ac:dyDescent="0.25">
      <c r="A898" s="573" t="s">
        <v>542</v>
      </c>
      <c r="B898" s="573" t="s">
        <v>1571</v>
      </c>
      <c r="C898" s="65" t="s">
        <v>2377</v>
      </c>
      <c r="D898" s="65" t="s">
        <v>2289</v>
      </c>
      <c r="E898" s="573">
        <v>1120111</v>
      </c>
      <c r="F898" s="65">
        <v>11201110</v>
      </c>
      <c r="G898" s="573">
        <v>1</v>
      </c>
      <c r="H898" s="573" t="s">
        <v>2345</v>
      </c>
      <c r="I898" s="65" t="s">
        <v>4166</v>
      </c>
      <c r="J898" s="573" t="s">
        <v>3461</v>
      </c>
      <c r="K898" s="573"/>
      <c r="L898" s="573"/>
      <c r="M898" s="573">
        <v>-1</v>
      </c>
      <c r="N898" s="573">
        <v>1</v>
      </c>
      <c r="O898" s="573" t="b">
        <v>0</v>
      </c>
      <c r="P898" s="573" t="b">
        <v>0</v>
      </c>
      <c r="Q898" s="573" t="b">
        <v>0</v>
      </c>
      <c r="R898" s="573" t="str">
        <f>IF(J898="进入战斗后,武力属性增加3点","武力,3","")&amp;IF(J898="进入战斗后,内息属性增加3点","内息,3","")&amp;IF(J898="进入战斗后,身法属性增加3点","身法,3","")&amp;IF(J898="进入战斗后,筋骨属性增加3点","筋骨,3","")</f>
        <v/>
      </c>
      <c r="S898" s="573" t="b">
        <v>1</v>
      </c>
      <c r="T898" s="584" t="s">
        <v>2294</v>
      </c>
      <c r="U898" s="579" t="str">
        <f>VLOOKUP(B898,示例!$P:$Q,2,0)</f>
        <v>WuJi</v>
      </c>
    </row>
    <row r="899" spans="1:21" x14ac:dyDescent="0.25">
      <c r="A899" s="561" t="s">
        <v>542</v>
      </c>
      <c r="B899" s="561" t="s">
        <v>2295</v>
      </c>
      <c r="C899" s="587"/>
      <c r="D899" s="587">
        <v>0</v>
      </c>
      <c r="E899" s="587">
        <v>1120112</v>
      </c>
      <c r="F899" s="622">
        <v>11201120</v>
      </c>
      <c r="G899" s="622">
        <v>1</v>
      </c>
      <c r="H899" s="622" t="s">
        <v>3440</v>
      </c>
      <c r="I899" s="622" t="s">
        <v>4167</v>
      </c>
      <c r="J899" s="650" t="s">
        <v>4168</v>
      </c>
      <c r="K899" s="622"/>
      <c r="L899" s="622"/>
      <c r="M899" s="622">
        <v>2</v>
      </c>
      <c r="N899" s="622">
        <v>1</v>
      </c>
      <c r="O899" s="622" t="b">
        <v>0</v>
      </c>
      <c r="P899" s="622" t="b">
        <v>0</v>
      </c>
      <c r="Q899" s="622" t="b">
        <v>0</v>
      </c>
      <c r="R899" s="622" t="s">
        <v>3439</v>
      </c>
      <c r="S899" s="622" t="b">
        <v>1</v>
      </c>
      <c r="T899" s="584" t="s">
        <v>2294</v>
      </c>
      <c r="U899" s="579">
        <f>VLOOKUP(B899,示例!$P:$Q,2,0)</f>
        <v>1080</v>
      </c>
    </row>
    <row r="900" spans="1:21" x14ac:dyDescent="0.25">
      <c r="A900" s="561" t="s">
        <v>542</v>
      </c>
      <c r="B900" s="561" t="s">
        <v>3270</v>
      </c>
      <c r="C900" s="587"/>
      <c r="D900" s="587">
        <v>0</v>
      </c>
      <c r="E900" s="587">
        <v>1120113</v>
      </c>
      <c r="F900" s="622">
        <v>11201130</v>
      </c>
      <c r="G900" s="622">
        <v>1</v>
      </c>
      <c r="H900" s="622" t="s">
        <v>3271</v>
      </c>
      <c r="I900" s="649" t="s">
        <v>4169</v>
      </c>
      <c r="J900" s="622" t="s">
        <v>4170</v>
      </c>
      <c r="K900" s="622">
        <v>1</v>
      </c>
      <c r="L900" s="622">
        <v>2</v>
      </c>
      <c r="M900" s="622">
        <v>4</v>
      </c>
      <c r="N900" s="622">
        <v>1</v>
      </c>
      <c r="O900" s="622" t="b">
        <v>0</v>
      </c>
      <c r="P900" s="622" t="b">
        <v>0</v>
      </c>
      <c r="Q900" s="622" t="b">
        <v>0</v>
      </c>
      <c r="R900" s="650" t="s">
        <v>3387</v>
      </c>
      <c r="S900" s="622" t="b">
        <v>1</v>
      </c>
      <c r="T900" s="584" t="s">
        <v>2294</v>
      </c>
      <c r="U900" s="579" t="str">
        <f>VLOOKUP(B900,示例!$P:$Q,2,0)</f>
        <v>JianSu</v>
      </c>
    </row>
    <row r="901" spans="1:21" ht="15" customHeight="1" x14ac:dyDescent="0.25">
      <c r="A901" s="561" t="e">
        <v>#N/A</v>
      </c>
      <c r="B901" s="561" t="s">
        <v>2295</v>
      </c>
      <c r="C901" s="587"/>
      <c r="D901" s="587" t="e">
        <v>#N/A</v>
      </c>
      <c r="E901" s="587" t="e">
        <v>#N/A</v>
      </c>
      <c r="F901" s="271">
        <v>70002022</v>
      </c>
      <c r="G901" s="271">
        <v>1</v>
      </c>
      <c r="H901" s="271" t="s">
        <v>3440</v>
      </c>
      <c r="I901" s="271" t="s">
        <v>4171</v>
      </c>
      <c r="J901" s="271" t="s">
        <v>4172</v>
      </c>
      <c r="K901" s="271"/>
      <c r="L901" s="271"/>
      <c r="M901" s="271">
        <v>-1</v>
      </c>
      <c r="N901" s="271">
        <v>1</v>
      </c>
      <c r="O901" s="271" t="b">
        <v>0</v>
      </c>
      <c r="P901" s="271" t="b">
        <v>0</v>
      </c>
      <c r="Q901" s="271" t="b">
        <v>0</v>
      </c>
      <c r="R901" s="271" t="s">
        <v>4173</v>
      </c>
      <c r="S901" s="271" t="b">
        <v>1</v>
      </c>
      <c r="T901" s="584" t="s">
        <v>2294</v>
      </c>
      <c r="U901" s="579">
        <f>VLOOKUP(B901,示例!$P:$Q,2,0)</f>
        <v>1080</v>
      </c>
    </row>
    <row r="902" spans="1:21" x14ac:dyDescent="0.25">
      <c r="B902" s="561" t="s">
        <v>2295</v>
      </c>
      <c r="C902" s="587" t="s">
        <v>4174</v>
      </c>
      <c r="D902" s="587"/>
      <c r="E902" s="587"/>
      <c r="F902" s="119">
        <v>50000000</v>
      </c>
      <c r="G902" s="119">
        <v>1</v>
      </c>
      <c r="H902" s="664" t="s">
        <v>3440</v>
      </c>
      <c r="I902" s="664"/>
      <c r="J902" s="119" t="s">
        <v>4174</v>
      </c>
      <c r="K902" s="119"/>
      <c r="L902" s="119"/>
      <c r="M902" s="119">
        <v>-1</v>
      </c>
      <c r="N902" s="119">
        <v>1</v>
      </c>
      <c r="O902" s="119" t="b">
        <v>0</v>
      </c>
      <c r="P902" s="119" t="b">
        <v>0</v>
      </c>
      <c r="Q902" s="119" t="b">
        <v>0</v>
      </c>
      <c r="R902" s="119" t="s">
        <v>4175</v>
      </c>
      <c r="S902" s="119" t="b">
        <v>1</v>
      </c>
      <c r="T902" s="584" t="s">
        <v>2294</v>
      </c>
      <c r="U902" s="579">
        <f>VLOOKUP(B902,示例!$P:$Q,2,0)</f>
        <v>1080</v>
      </c>
    </row>
    <row r="903" spans="1:21" x14ac:dyDescent="0.25">
      <c r="B903" s="561" t="s">
        <v>2295</v>
      </c>
      <c r="C903" s="587" t="s">
        <v>4176</v>
      </c>
      <c r="D903" s="587"/>
      <c r="E903" s="587"/>
      <c r="F903" s="119">
        <v>50000001</v>
      </c>
      <c r="G903" s="119">
        <v>1</v>
      </c>
      <c r="H903" s="664" t="s">
        <v>3440</v>
      </c>
      <c r="I903" s="664"/>
      <c r="J903" s="119" t="s">
        <v>4176</v>
      </c>
      <c r="K903" s="119"/>
      <c r="L903" s="119"/>
      <c r="M903" s="119">
        <v>-1</v>
      </c>
      <c r="N903" s="119">
        <v>1</v>
      </c>
      <c r="O903" s="119" t="b">
        <v>0</v>
      </c>
      <c r="P903" s="119" t="b">
        <v>0</v>
      </c>
      <c r="Q903" s="119" t="b">
        <v>0</v>
      </c>
      <c r="R903" s="119" t="s">
        <v>4177</v>
      </c>
      <c r="S903" s="119" t="b">
        <v>1</v>
      </c>
      <c r="T903" s="584" t="s">
        <v>2294</v>
      </c>
      <c r="U903" s="579">
        <f>VLOOKUP(B903,示例!$P:$Q,2,0)</f>
        <v>1080</v>
      </c>
    </row>
    <row r="904" spans="1:21" x14ac:dyDescent="0.25">
      <c r="B904" s="561" t="s">
        <v>2295</v>
      </c>
      <c r="C904" s="587" t="s">
        <v>4178</v>
      </c>
      <c r="D904" s="587"/>
      <c r="E904" s="587"/>
      <c r="F904" s="119">
        <v>50000002</v>
      </c>
      <c r="G904" s="119">
        <v>1</v>
      </c>
      <c r="H904" s="664" t="s">
        <v>3440</v>
      </c>
      <c r="I904" s="664"/>
      <c r="J904" s="119" t="s">
        <v>4178</v>
      </c>
      <c r="K904" s="119"/>
      <c r="L904" s="119"/>
      <c r="M904" s="119">
        <v>-1</v>
      </c>
      <c r="N904" s="119">
        <v>1</v>
      </c>
      <c r="O904" s="119" t="b">
        <v>0</v>
      </c>
      <c r="P904" s="119" t="b">
        <v>0</v>
      </c>
      <c r="Q904" s="119" t="b">
        <v>0</v>
      </c>
      <c r="R904" s="119"/>
      <c r="S904" s="119" t="b">
        <v>1</v>
      </c>
      <c r="T904" s="584" t="s">
        <v>2294</v>
      </c>
      <c r="U904" s="579">
        <f>VLOOKUP(B904,示例!$P:$Q,2,0)</f>
        <v>1080</v>
      </c>
    </row>
    <row r="905" spans="1:21" x14ac:dyDescent="0.25">
      <c r="B905" s="561" t="s">
        <v>2295</v>
      </c>
      <c r="C905" s="587" t="s">
        <v>4179</v>
      </c>
      <c r="D905" s="587"/>
      <c r="E905" s="587"/>
      <c r="F905" s="119">
        <v>50000003</v>
      </c>
      <c r="G905" s="119">
        <v>1</v>
      </c>
      <c r="H905" s="664" t="s">
        <v>3440</v>
      </c>
      <c r="I905" s="664"/>
      <c r="J905" s="119" t="s">
        <v>4179</v>
      </c>
      <c r="K905" s="119"/>
      <c r="L905" s="119"/>
      <c r="M905" s="119">
        <v>-1</v>
      </c>
      <c r="N905" s="119">
        <v>1</v>
      </c>
      <c r="O905" s="119" t="b">
        <v>0</v>
      </c>
      <c r="P905" s="119" t="b">
        <v>0</v>
      </c>
      <c r="Q905" s="119" t="b">
        <v>0</v>
      </c>
      <c r="R905" s="119"/>
      <c r="S905" s="119" t="b">
        <v>1</v>
      </c>
      <c r="T905" s="584" t="s">
        <v>2294</v>
      </c>
      <c r="U905" s="579">
        <f>VLOOKUP(B905,示例!$P:$Q,2,0)</f>
        <v>1080</v>
      </c>
    </row>
    <row r="906" spans="1:21" x14ac:dyDescent="0.25">
      <c r="B906" s="561" t="s">
        <v>2295</v>
      </c>
      <c r="C906" s="587" t="s">
        <v>4180</v>
      </c>
      <c r="D906" s="587"/>
      <c r="E906" s="587"/>
      <c r="F906" s="119">
        <v>50000004</v>
      </c>
      <c r="G906" s="119">
        <v>1</v>
      </c>
      <c r="H906" s="664" t="s">
        <v>3440</v>
      </c>
      <c r="I906" s="664"/>
      <c r="J906" s="119" t="s">
        <v>4180</v>
      </c>
      <c r="K906" s="119"/>
      <c r="L906" s="119"/>
      <c r="M906" s="119">
        <v>-1</v>
      </c>
      <c r="N906" s="119">
        <v>1</v>
      </c>
      <c r="O906" s="119" t="b">
        <v>0</v>
      </c>
      <c r="P906" s="119" t="b">
        <v>0</v>
      </c>
      <c r="Q906" s="119" t="b">
        <v>0</v>
      </c>
      <c r="R906" s="119"/>
      <c r="S906" s="119" t="b">
        <v>1</v>
      </c>
      <c r="T906" s="584" t="s">
        <v>2294</v>
      </c>
      <c r="U906" s="579">
        <f>VLOOKUP(B906,示例!$P:$Q,2,0)</f>
        <v>1080</v>
      </c>
    </row>
    <row r="907" spans="1:21" x14ac:dyDescent="0.25">
      <c r="B907" s="561" t="s">
        <v>2295</v>
      </c>
      <c r="C907" s="587" t="s">
        <v>4181</v>
      </c>
      <c r="D907" s="587"/>
      <c r="E907" s="587"/>
      <c r="F907" s="119">
        <v>50000005</v>
      </c>
      <c r="G907" s="119">
        <v>1</v>
      </c>
      <c r="H907" s="664" t="s">
        <v>3440</v>
      </c>
      <c r="I907" s="664"/>
      <c r="J907" s="119" t="s">
        <v>4181</v>
      </c>
      <c r="K907" s="119"/>
      <c r="L907" s="119"/>
      <c r="M907" s="119">
        <v>-1</v>
      </c>
      <c r="N907" s="119">
        <v>1</v>
      </c>
      <c r="O907" s="119" t="b">
        <v>0</v>
      </c>
      <c r="P907" s="119" t="b">
        <v>0</v>
      </c>
      <c r="Q907" s="119" t="b">
        <v>0</v>
      </c>
      <c r="R907" s="119"/>
      <c r="S907" s="119" t="b">
        <v>1</v>
      </c>
      <c r="T907" s="584" t="s">
        <v>2294</v>
      </c>
      <c r="U907" s="579">
        <f>VLOOKUP(B907,示例!$P:$Q,2,0)</f>
        <v>1080</v>
      </c>
    </row>
    <row r="908" spans="1:21" x14ac:dyDescent="0.25">
      <c r="B908" s="561" t="s">
        <v>2295</v>
      </c>
      <c r="C908" s="587" t="s">
        <v>4182</v>
      </c>
      <c r="D908" s="587"/>
      <c r="E908" s="587"/>
      <c r="F908" s="119">
        <v>50000006</v>
      </c>
      <c r="G908" s="119">
        <v>1</v>
      </c>
      <c r="H908" s="664" t="s">
        <v>3440</v>
      </c>
      <c r="I908" s="664"/>
      <c r="J908" s="119" t="s">
        <v>4182</v>
      </c>
      <c r="K908" s="119"/>
      <c r="L908" s="119"/>
      <c r="M908" s="119">
        <v>-1</v>
      </c>
      <c r="N908" s="119">
        <v>1</v>
      </c>
      <c r="O908" s="119" t="b">
        <v>0</v>
      </c>
      <c r="P908" s="119" t="b">
        <v>0</v>
      </c>
      <c r="Q908" s="119" t="b">
        <v>0</v>
      </c>
      <c r="R908" s="119"/>
      <c r="S908" s="119" t="b">
        <v>1</v>
      </c>
      <c r="T908" s="584" t="s">
        <v>2294</v>
      </c>
      <c r="U908" s="579">
        <f>VLOOKUP(B908,示例!$P:$Q,2,0)</f>
        <v>1080</v>
      </c>
    </row>
    <row r="909" spans="1:21" x14ac:dyDescent="0.25">
      <c r="B909" s="561" t="s">
        <v>2295</v>
      </c>
      <c r="C909" s="587" t="s">
        <v>4183</v>
      </c>
      <c r="D909" s="587"/>
      <c r="E909" s="587"/>
      <c r="F909" s="119">
        <v>50000007</v>
      </c>
      <c r="G909" s="119">
        <v>1</v>
      </c>
      <c r="H909" s="664" t="s">
        <v>3440</v>
      </c>
      <c r="I909" s="664"/>
      <c r="J909" s="119" t="s">
        <v>4183</v>
      </c>
      <c r="K909" s="119"/>
      <c r="L909" s="119"/>
      <c r="M909" s="119">
        <v>-1</v>
      </c>
      <c r="N909" s="119">
        <v>1</v>
      </c>
      <c r="O909" s="119" t="b">
        <v>0</v>
      </c>
      <c r="P909" s="119" t="b">
        <v>0</v>
      </c>
      <c r="Q909" s="119" t="b">
        <v>0</v>
      </c>
      <c r="R909" s="119"/>
      <c r="S909" s="119" t="b">
        <v>1</v>
      </c>
      <c r="T909" s="584" t="s">
        <v>2294</v>
      </c>
      <c r="U909" s="579">
        <f>VLOOKUP(B909,示例!$P:$Q,2,0)</f>
        <v>1080</v>
      </c>
    </row>
    <row r="910" spans="1:21" x14ac:dyDescent="0.25">
      <c r="B910" s="561" t="s">
        <v>2295</v>
      </c>
      <c r="C910" s="587" t="s">
        <v>2353</v>
      </c>
      <c r="D910" s="587"/>
      <c r="E910" s="587"/>
      <c r="F910" s="119">
        <v>50000008</v>
      </c>
      <c r="G910" s="119">
        <v>1</v>
      </c>
      <c r="H910" s="664" t="s">
        <v>3440</v>
      </c>
      <c r="I910" s="664"/>
      <c r="J910" s="119" t="s">
        <v>2353</v>
      </c>
      <c r="K910" s="119"/>
      <c r="L910" s="119"/>
      <c r="M910" s="119">
        <v>-1</v>
      </c>
      <c r="N910" s="119">
        <v>1</v>
      </c>
      <c r="O910" s="119" t="b">
        <v>0</v>
      </c>
      <c r="P910" s="119" t="b">
        <v>0</v>
      </c>
      <c r="Q910" s="119" t="b">
        <v>0</v>
      </c>
      <c r="R910" s="119"/>
      <c r="S910" s="119" t="b">
        <v>1</v>
      </c>
      <c r="T910" s="584" t="s">
        <v>2294</v>
      </c>
      <c r="U910" s="579">
        <f>VLOOKUP(B910,示例!$P:$Q,2,0)</f>
        <v>1080</v>
      </c>
    </row>
    <row r="911" spans="1:21" x14ac:dyDescent="0.25">
      <c r="B911" s="561" t="s">
        <v>2295</v>
      </c>
      <c r="C911" s="587" t="s">
        <v>2353</v>
      </c>
      <c r="D911" s="587"/>
      <c r="E911" s="587"/>
      <c r="F911" s="119">
        <v>50000009</v>
      </c>
      <c r="G911" s="119">
        <v>1</v>
      </c>
      <c r="H911" s="664" t="s">
        <v>3440</v>
      </c>
      <c r="I911" s="664"/>
      <c r="J911" s="119" t="s">
        <v>2353</v>
      </c>
      <c r="K911" s="119"/>
      <c r="L911" s="119"/>
      <c r="M911" s="119">
        <v>-1</v>
      </c>
      <c r="N911" s="119">
        <v>1</v>
      </c>
      <c r="O911" s="119" t="b">
        <v>0</v>
      </c>
      <c r="P911" s="119" t="b">
        <v>0</v>
      </c>
      <c r="Q911" s="119" t="b">
        <v>0</v>
      </c>
      <c r="R911" s="119"/>
      <c r="S911" s="119" t="b">
        <v>1</v>
      </c>
      <c r="T911" s="584" t="s">
        <v>2294</v>
      </c>
      <c r="U911" s="579">
        <f>VLOOKUP(B911,[2]示例!$P:$Q,2,0)</f>
        <v>1080</v>
      </c>
    </row>
    <row r="912" spans="1:21" x14ac:dyDescent="0.25">
      <c r="A912" s="561" t="s">
        <v>4184</v>
      </c>
      <c r="B912" s="561" t="s">
        <v>47</v>
      </c>
      <c r="C912" s="587"/>
      <c r="D912" s="587"/>
      <c r="E912" s="587">
        <v>2010303</v>
      </c>
      <c r="F912" s="119">
        <v>50000010</v>
      </c>
      <c r="G912" s="119">
        <v>1</v>
      </c>
      <c r="H912" s="664" t="s">
        <v>2539</v>
      </c>
      <c r="I912" s="119" t="s">
        <v>4185</v>
      </c>
      <c r="J912" s="119" t="s">
        <v>31</v>
      </c>
      <c r="K912" s="119"/>
      <c r="L912" s="119"/>
      <c r="M912" s="119">
        <v>-1</v>
      </c>
      <c r="N912" s="119">
        <v>1</v>
      </c>
      <c r="O912" s="119" t="b">
        <v>0</v>
      </c>
      <c r="P912" s="119" t="b">
        <v>0</v>
      </c>
      <c r="Q912" s="119" t="b">
        <v>0</v>
      </c>
      <c r="R912" s="119" t="s">
        <v>4186</v>
      </c>
      <c r="S912" s="119" t="b">
        <v>1</v>
      </c>
      <c r="T912" s="584" t="s">
        <v>2294</v>
      </c>
      <c r="U912" s="579">
        <f>VLOOKUP(B912,[1]示例!$P:$Q,2,0)</f>
        <v>1020</v>
      </c>
    </row>
    <row r="913" spans="1:21" x14ac:dyDescent="0.25">
      <c r="A913" s="561" t="s">
        <v>4187</v>
      </c>
      <c r="B913" s="561" t="s">
        <v>2344</v>
      </c>
      <c r="C913" s="587"/>
      <c r="D913" s="587"/>
      <c r="E913" s="587" t="e">
        <v>#N/A</v>
      </c>
      <c r="F913" s="119">
        <v>50000011</v>
      </c>
      <c r="G913" s="119">
        <v>1</v>
      </c>
      <c r="H913" s="664" t="s">
        <v>2345</v>
      </c>
      <c r="I913" s="119" t="s">
        <v>4188</v>
      </c>
      <c r="J913" s="119" t="s">
        <v>4189</v>
      </c>
      <c r="K913" s="119"/>
      <c r="L913" s="119"/>
      <c r="M913" s="119">
        <v>-1</v>
      </c>
      <c r="N913" s="119">
        <v>1</v>
      </c>
      <c r="O913" s="119" t="b">
        <v>0</v>
      </c>
      <c r="P913" s="119" t="b">
        <v>0</v>
      </c>
      <c r="Q913" s="119" t="b">
        <v>0</v>
      </c>
      <c r="R913" s="119" t="s">
        <v>4190</v>
      </c>
      <c r="S913" s="119" t="b">
        <v>1</v>
      </c>
      <c r="T913" s="584" t="s">
        <v>2294</v>
      </c>
      <c r="U913" s="579" t="str">
        <f>VLOOKUP(B913,[1]示例!$P:$Q,2,0)</f>
        <v>WuJi</v>
      </c>
    </row>
    <row r="914" spans="1:21" x14ac:dyDescent="0.25">
      <c r="A914" s="561" t="s">
        <v>4191</v>
      </c>
      <c r="B914" s="561" t="s">
        <v>2400</v>
      </c>
      <c r="C914" s="587"/>
      <c r="D914" s="587"/>
      <c r="E914" s="587" t="e">
        <v>#N/A</v>
      </c>
      <c r="F914" s="119">
        <v>50000012</v>
      </c>
      <c r="G914" s="119">
        <v>1</v>
      </c>
      <c r="H914" s="664" t="s">
        <v>2354</v>
      </c>
      <c r="I914" s="119" t="s">
        <v>4192</v>
      </c>
      <c r="J914" s="119" t="s">
        <v>4193</v>
      </c>
      <c r="K914" s="119"/>
      <c r="L914" s="119"/>
      <c r="M914" s="119">
        <v>-1</v>
      </c>
      <c r="N914" s="119">
        <v>1</v>
      </c>
      <c r="O914" s="119" t="b">
        <v>0</v>
      </c>
      <c r="P914" s="119" t="b">
        <v>0</v>
      </c>
      <c r="Q914" s="119" t="b">
        <v>0</v>
      </c>
      <c r="R914" s="119" t="s">
        <v>3481</v>
      </c>
      <c r="S914" s="119" t="b">
        <v>1</v>
      </c>
      <c r="T914" s="584" t="s">
        <v>2294</v>
      </c>
      <c r="U914" s="579" t="str">
        <f>VLOOKUP(B914,[1]示例!$P:$Q,2,0)</f>
        <v>GongJiTiSheng</v>
      </c>
    </row>
    <row r="915" spans="1:21" x14ac:dyDescent="0.25">
      <c r="A915" s="561" t="s">
        <v>4194</v>
      </c>
      <c r="B915" s="561" t="s">
        <v>232</v>
      </c>
      <c r="C915" s="587"/>
      <c r="D915" s="587"/>
      <c r="E915" s="587" t="e">
        <v>#N/A</v>
      </c>
      <c r="F915" s="119">
        <v>50000013</v>
      </c>
      <c r="G915" s="119">
        <v>1</v>
      </c>
      <c r="H915" s="664" t="s">
        <v>3118</v>
      </c>
      <c r="I915" s="119" t="s">
        <v>4195</v>
      </c>
      <c r="J915" s="119" t="s">
        <v>4196</v>
      </c>
      <c r="K915" s="119"/>
      <c r="L915" s="119"/>
      <c r="M915" s="119">
        <v>-1</v>
      </c>
      <c r="N915" s="119">
        <v>1</v>
      </c>
      <c r="O915" s="119" t="b">
        <v>0</v>
      </c>
      <c r="P915" s="119" t="b">
        <v>0</v>
      </c>
      <c r="Q915" s="119" t="b">
        <v>0</v>
      </c>
      <c r="R915" s="119" t="s">
        <v>4197</v>
      </c>
      <c r="S915" s="119" t="b">
        <v>1</v>
      </c>
      <c r="T915" s="584" t="s">
        <v>2294</v>
      </c>
      <c r="U915" s="579">
        <f>VLOOKUP(B915,[1]示例!$P:$Q,2,0)</f>
        <v>1065</v>
      </c>
    </row>
    <row r="916" spans="1:21" x14ac:dyDescent="0.25">
      <c r="A916" s="561" t="s">
        <v>4198</v>
      </c>
      <c r="B916" s="561" t="s">
        <v>3019</v>
      </c>
      <c r="C916" s="587"/>
      <c r="D916" s="587"/>
      <c r="E916" s="587">
        <v>3011304</v>
      </c>
      <c r="F916" s="119">
        <v>50000014</v>
      </c>
      <c r="G916" s="119">
        <v>1</v>
      </c>
      <c r="H916" s="664" t="s">
        <v>3020</v>
      </c>
      <c r="I916" s="119" t="s">
        <v>4199</v>
      </c>
      <c r="J916" s="119" t="s">
        <v>308</v>
      </c>
      <c r="K916" s="119"/>
      <c r="L916" s="119"/>
      <c r="M916" s="119">
        <v>-1</v>
      </c>
      <c r="N916" s="119">
        <v>1</v>
      </c>
      <c r="O916" s="119" t="b">
        <v>0</v>
      </c>
      <c r="P916" s="119" t="b">
        <v>0</v>
      </c>
      <c r="Q916" s="119" t="b">
        <v>0</v>
      </c>
      <c r="R916" s="119" t="s">
        <v>4200</v>
      </c>
      <c r="S916" s="119" t="b">
        <v>1</v>
      </c>
      <c r="T916" s="584" t="s">
        <v>2294</v>
      </c>
      <c r="U916" s="579">
        <f>VLOOKUP(B916,[1]示例!$P:$Q,2,0)</f>
        <v>1062</v>
      </c>
    </row>
    <row r="917" spans="1:21" x14ac:dyDescent="0.25">
      <c r="A917" s="561" t="s">
        <v>4201</v>
      </c>
      <c r="B917" s="561" t="s">
        <v>2661</v>
      </c>
      <c r="C917" s="587"/>
      <c r="D917" s="587"/>
      <c r="E917" s="587" t="e">
        <v>#N/A</v>
      </c>
      <c r="F917" s="119">
        <v>50000015</v>
      </c>
      <c r="G917" s="119">
        <v>1</v>
      </c>
      <c r="H917" s="664" t="s">
        <v>2662</v>
      </c>
      <c r="I917" s="119" t="s">
        <v>4202</v>
      </c>
      <c r="J917" s="119" t="s">
        <v>4203</v>
      </c>
      <c r="K917" s="119"/>
      <c r="L917" s="119"/>
      <c r="M917" s="119">
        <v>-1</v>
      </c>
      <c r="N917" s="119">
        <v>1</v>
      </c>
      <c r="O917" s="119" t="b">
        <v>0</v>
      </c>
      <c r="P917" s="119" t="b">
        <v>0</v>
      </c>
      <c r="Q917" s="119" t="b">
        <v>0</v>
      </c>
      <c r="R917" s="119" t="s">
        <v>2961</v>
      </c>
      <c r="S917" s="119" t="b">
        <v>1</v>
      </c>
      <c r="T917" s="584" t="s">
        <v>2294</v>
      </c>
      <c r="U917" s="579">
        <f>VLOOKUP(B917,[1]示例!$P:$Q,2,0)</f>
        <v>1034</v>
      </c>
    </row>
    <row r="918" spans="1:21" x14ac:dyDescent="0.25">
      <c r="A918" s="561" t="s">
        <v>4201</v>
      </c>
      <c r="B918" s="561" t="s">
        <v>2661</v>
      </c>
      <c r="C918" s="587"/>
      <c r="D918" s="587"/>
      <c r="E918" s="587" t="e">
        <v>#N/A</v>
      </c>
      <c r="F918" s="119">
        <v>50000016</v>
      </c>
      <c r="G918" s="119">
        <v>1</v>
      </c>
      <c r="H918" s="664" t="s">
        <v>2662</v>
      </c>
      <c r="I918" s="119" t="s">
        <v>4204</v>
      </c>
      <c r="J918" s="119" t="s">
        <v>4205</v>
      </c>
      <c r="K918" s="119"/>
      <c r="L918" s="119"/>
      <c r="M918" s="119">
        <v>-1</v>
      </c>
      <c r="N918" s="119">
        <v>1</v>
      </c>
      <c r="O918" s="119" t="b">
        <v>0</v>
      </c>
      <c r="P918" s="119" t="b">
        <v>0</v>
      </c>
      <c r="Q918" s="119" t="b">
        <v>0</v>
      </c>
      <c r="R918" s="119" t="s">
        <v>2961</v>
      </c>
      <c r="S918" s="119" t="b">
        <v>1</v>
      </c>
      <c r="T918" s="584" t="s">
        <v>2294</v>
      </c>
      <c r="U918" s="579">
        <f>VLOOKUP(B918,[1]示例!$P:$Q,2,0)</f>
        <v>1034</v>
      </c>
    </row>
    <row r="919" spans="1:21" x14ac:dyDescent="0.25">
      <c r="A919" s="561" t="s">
        <v>4206</v>
      </c>
      <c r="B919" s="561" t="s">
        <v>2400</v>
      </c>
      <c r="C919" s="587"/>
      <c r="D919" s="587"/>
      <c r="E919" s="587" t="e">
        <v>#N/A</v>
      </c>
      <c r="F919" s="119">
        <v>50000017</v>
      </c>
      <c r="G919" s="119">
        <v>1</v>
      </c>
      <c r="H919" s="664" t="s">
        <v>2354</v>
      </c>
      <c r="I919" s="119" t="s">
        <v>4207</v>
      </c>
      <c r="J919" s="119" t="s">
        <v>4208</v>
      </c>
      <c r="K919" s="119"/>
      <c r="L919" s="119"/>
      <c r="M919" s="119">
        <v>-1</v>
      </c>
      <c r="N919" s="119">
        <v>1</v>
      </c>
      <c r="O919" s="119" t="b">
        <v>0</v>
      </c>
      <c r="P919" s="119" t="b">
        <v>0</v>
      </c>
      <c r="Q919" s="119" t="b">
        <v>0</v>
      </c>
      <c r="R919" s="428" t="s">
        <v>4209</v>
      </c>
      <c r="S919" s="119" t="b">
        <v>1</v>
      </c>
      <c r="T919" s="584" t="s">
        <v>2294</v>
      </c>
      <c r="U919" s="579" t="str">
        <f>VLOOKUP(B919,[1]示例!$P:$Q,2,0)</f>
        <v>GongJiTiSheng</v>
      </c>
    </row>
    <row r="920" spans="1:21" x14ac:dyDescent="0.25">
      <c r="A920" s="561" t="s">
        <v>4210</v>
      </c>
      <c r="B920" s="561" t="s">
        <v>1171</v>
      </c>
      <c r="C920" s="587"/>
      <c r="D920" s="587"/>
      <c r="E920" s="587" t="e">
        <v>#N/A</v>
      </c>
      <c r="F920" s="119">
        <v>50000018</v>
      </c>
      <c r="G920" s="119">
        <v>1</v>
      </c>
      <c r="H920" s="664" t="s">
        <v>2392</v>
      </c>
      <c r="I920" s="119" t="s">
        <v>4211</v>
      </c>
      <c r="J920" s="119" t="s">
        <v>4212</v>
      </c>
      <c r="K920" s="119"/>
      <c r="L920" s="119"/>
      <c r="M920" s="119">
        <v>-1</v>
      </c>
      <c r="N920" s="119">
        <v>1</v>
      </c>
      <c r="O920" s="119" t="b">
        <v>0</v>
      </c>
      <c r="P920" s="119" t="b">
        <v>0</v>
      </c>
      <c r="Q920" s="119" t="b">
        <v>0</v>
      </c>
      <c r="R920" s="119" t="s">
        <v>4213</v>
      </c>
      <c r="S920" s="119" t="b">
        <v>1</v>
      </c>
      <c r="T920" s="584" t="s">
        <v>2294</v>
      </c>
      <c r="U920" s="579">
        <f>VLOOKUP(B920,[1]示例!$P:$Q,2,0)</f>
        <v>1003</v>
      </c>
    </row>
    <row r="921" spans="1:21" x14ac:dyDescent="0.25">
      <c r="A921" s="561" t="s">
        <v>4214</v>
      </c>
      <c r="B921" s="561" t="s">
        <v>1171</v>
      </c>
      <c r="C921" s="587"/>
      <c r="D921" s="587"/>
      <c r="E921" s="587" t="e">
        <v>#N/A</v>
      </c>
      <c r="F921" s="119">
        <v>50000019</v>
      </c>
      <c r="G921" s="119">
        <v>1</v>
      </c>
      <c r="H921" s="664" t="s">
        <v>2392</v>
      </c>
      <c r="I921" s="119" t="s">
        <v>4215</v>
      </c>
      <c r="J921" s="119" t="s">
        <v>4216</v>
      </c>
      <c r="K921" s="119"/>
      <c r="L921" s="119"/>
      <c r="M921" s="119">
        <v>-1</v>
      </c>
      <c r="N921" s="119">
        <v>1</v>
      </c>
      <c r="O921" s="119" t="b">
        <v>0</v>
      </c>
      <c r="P921" s="119" t="b">
        <v>0</v>
      </c>
      <c r="Q921" s="119" t="b">
        <v>0</v>
      </c>
      <c r="R921" s="119" t="s">
        <v>4217</v>
      </c>
      <c r="S921" s="119" t="b">
        <v>1</v>
      </c>
      <c r="T921" s="584" t="s">
        <v>2294</v>
      </c>
      <c r="U921" s="579">
        <f>VLOOKUP(B921,[1]示例!$P:$Q,2,0)</f>
        <v>1003</v>
      </c>
    </row>
    <row r="922" spans="1:21" x14ac:dyDescent="0.25">
      <c r="A922" s="561" t="s">
        <v>4218</v>
      </c>
      <c r="B922" s="561" t="s">
        <v>2490</v>
      </c>
      <c r="C922" s="587"/>
      <c r="D922" s="587"/>
      <c r="E922" s="587" t="e">
        <v>#N/A</v>
      </c>
      <c r="F922" s="119">
        <v>50000020</v>
      </c>
      <c r="G922" s="119">
        <v>1</v>
      </c>
      <c r="H922" s="664" t="s">
        <v>2491</v>
      </c>
      <c r="I922" s="119" t="s">
        <v>4219</v>
      </c>
      <c r="J922" s="119" t="s">
        <v>4220</v>
      </c>
      <c r="K922" s="119"/>
      <c r="L922" s="119"/>
      <c r="M922" s="119">
        <v>-1</v>
      </c>
      <c r="N922" s="119">
        <v>1</v>
      </c>
      <c r="O922" s="119" t="b">
        <v>0</v>
      </c>
      <c r="P922" s="119" t="b">
        <v>0</v>
      </c>
      <c r="Q922" s="119" t="b">
        <v>0</v>
      </c>
      <c r="R922" s="119" t="s">
        <v>4221</v>
      </c>
      <c r="S922" s="119" t="b">
        <v>1</v>
      </c>
      <c r="T922" s="584" t="s">
        <v>2294</v>
      </c>
      <c r="U922" s="579">
        <f>VLOOKUP(B922,[1]示例!$P:$Q,2,0)</f>
        <v>1014</v>
      </c>
    </row>
    <row r="923" spans="1:21" x14ac:dyDescent="0.25">
      <c r="A923" s="561" t="s">
        <v>4222</v>
      </c>
      <c r="B923" s="561" t="s">
        <v>3019</v>
      </c>
      <c r="C923" s="587"/>
      <c r="D923" s="587"/>
      <c r="E923" s="587" t="e">
        <v>#N/A</v>
      </c>
      <c r="F923" s="119">
        <v>50000021</v>
      </c>
      <c r="G923" s="119">
        <v>1</v>
      </c>
      <c r="H923" s="664" t="s">
        <v>3020</v>
      </c>
      <c r="I923" s="119" t="s">
        <v>4223</v>
      </c>
      <c r="J923" s="119" t="s">
        <v>4224</v>
      </c>
      <c r="K923" s="119"/>
      <c r="L923" s="119"/>
      <c r="M923" s="119">
        <v>-1</v>
      </c>
      <c r="N923" s="119">
        <v>1</v>
      </c>
      <c r="O923" s="119" t="b">
        <v>0</v>
      </c>
      <c r="P923" s="119" t="b">
        <v>0</v>
      </c>
      <c r="Q923" s="119" t="b">
        <v>0</v>
      </c>
      <c r="R923" s="119" t="s">
        <v>4225</v>
      </c>
      <c r="S923" s="119" t="b">
        <v>1</v>
      </c>
      <c r="T923" s="584" t="s">
        <v>2294</v>
      </c>
      <c r="U923" s="579">
        <f>VLOOKUP(B923,[1]示例!$P:$Q,2,0)</f>
        <v>1062</v>
      </c>
    </row>
    <row r="924" spans="1:21" ht="15" customHeight="1" x14ac:dyDescent="0.25">
      <c r="A924" s="561" t="s">
        <v>4222</v>
      </c>
      <c r="B924" s="561" t="s">
        <v>3019</v>
      </c>
      <c r="C924" s="587"/>
      <c r="D924" s="587"/>
      <c r="E924" s="587" t="e">
        <v>#N/A</v>
      </c>
      <c r="F924" s="119">
        <v>50000022</v>
      </c>
      <c r="G924" s="119">
        <v>1</v>
      </c>
      <c r="H924" s="664" t="s">
        <v>3020</v>
      </c>
      <c r="I924" s="119" t="s">
        <v>4226</v>
      </c>
      <c r="J924" s="119" t="s">
        <v>4227</v>
      </c>
      <c r="K924" s="119"/>
      <c r="L924" s="119"/>
      <c r="M924" s="119">
        <v>-1</v>
      </c>
      <c r="N924" s="119">
        <v>1</v>
      </c>
      <c r="O924" s="119" t="b">
        <v>0</v>
      </c>
      <c r="P924" s="119" t="b">
        <v>0</v>
      </c>
      <c r="Q924" s="119" t="b">
        <v>0</v>
      </c>
      <c r="R924" s="119" t="s">
        <v>4225</v>
      </c>
      <c r="S924" s="119" t="b">
        <v>1</v>
      </c>
      <c r="T924" s="584" t="s">
        <v>2294</v>
      </c>
      <c r="U924" s="579">
        <f>VLOOKUP(B924,[1]示例!$P:$Q,2,0)</f>
        <v>1062</v>
      </c>
    </row>
    <row r="925" spans="1:21" x14ac:dyDescent="0.25">
      <c r="B925" s="561" t="s">
        <v>1649</v>
      </c>
      <c r="C925" s="587" t="s">
        <v>2353</v>
      </c>
      <c r="D925" s="587"/>
      <c r="E925" s="587"/>
      <c r="F925" s="119">
        <v>50000100</v>
      </c>
      <c r="G925" s="119">
        <v>4</v>
      </c>
      <c r="H925" s="664" t="s">
        <v>2556</v>
      </c>
      <c r="I925" s="664" t="s">
        <v>4228</v>
      </c>
      <c r="J925" s="428" t="s">
        <v>4229</v>
      </c>
      <c r="K925" s="119"/>
      <c r="L925" s="119"/>
      <c r="M925" s="119">
        <v>3</v>
      </c>
      <c r="N925" s="119">
        <v>1</v>
      </c>
      <c r="O925" s="119" t="b">
        <v>0</v>
      </c>
      <c r="P925" s="119" t="b">
        <v>0</v>
      </c>
      <c r="Q925" s="119" t="b">
        <v>0</v>
      </c>
      <c r="R925" s="119">
        <v>1</v>
      </c>
      <c r="S925" s="119" t="b">
        <v>1</v>
      </c>
      <c r="T925" s="584" t="s">
        <v>2294</v>
      </c>
      <c r="U925" s="579" t="str">
        <f>VLOOKUP(B925,[2]示例!$P:$Q,2,0)</f>
        <v>BaTi</v>
      </c>
    </row>
    <row r="926" spans="1:21" x14ac:dyDescent="0.25">
      <c r="B926" s="561" t="s">
        <v>1649</v>
      </c>
      <c r="C926" s="587" t="s">
        <v>2353</v>
      </c>
      <c r="D926" s="587"/>
      <c r="E926" s="587"/>
      <c r="F926" s="119">
        <v>50000101</v>
      </c>
      <c r="G926" s="119">
        <v>5</v>
      </c>
      <c r="H926" s="664"/>
      <c r="I926" s="664" t="s">
        <v>4228</v>
      </c>
      <c r="J926" s="119" t="s">
        <v>1179</v>
      </c>
      <c r="K926" s="119"/>
      <c r="L926" s="119"/>
      <c r="M926" s="119">
        <v>-1</v>
      </c>
      <c r="N926" s="119">
        <v>1</v>
      </c>
      <c r="O926" s="119" t="b">
        <v>0</v>
      </c>
      <c r="P926" s="119" t="b">
        <v>0</v>
      </c>
      <c r="Q926" s="119" t="b">
        <v>0</v>
      </c>
      <c r="R926" s="119" t="s">
        <v>4230</v>
      </c>
      <c r="S926" s="119" t="b">
        <v>1</v>
      </c>
      <c r="T926" s="584" t="s">
        <v>2294</v>
      </c>
      <c r="U926" s="579" t="str">
        <f>VLOOKUP(B926,[2]示例!$P:$Q,2,0)</f>
        <v>BaTi</v>
      </c>
    </row>
    <row r="927" spans="1:21" x14ac:dyDescent="0.25">
      <c r="B927" s="561" t="s">
        <v>1649</v>
      </c>
      <c r="C927" s="587" t="s">
        <v>2353</v>
      </c>
      <c r="D927" s="587"/>
      <c r="E927" s="587"/>
      <c r="F927" s="119">
        <v>50000102</v>
      </c>
      <c r="G927" s="119">
        <v>1</v>
      </c>
      <c r="H927" s="664"/>
      <c r="I927" s="664" t="s">
        <v>4228</v>
      </c>
      <c r="J927" s="119" t="s">
        <v>4231</v>
      </c>
      <c r="K927" s="119"/>
      <c r="L927" s="119"/>
      <c r="M927" s="119">
        <v>-1</v>
      </c>
      <c r="N927" s="119">
        <v>1</v>
      </c>
      <c r="O927" s="119" t="b">
        <v>0</v>
      </c>
      <c r="P927" s="119" t="b">
        <v>0</v>
      </c>
      <c r="Q927" s="119" t="b">
        <v>0</v>
      </c>
      <c r="R927" s="814" t="s">
        <v>7659</v>
      </c>
      <c r="S927" s="119" t="b">
        <v>1</v>
      </c>
      <c r="T927" s="584" t="s">
        <v>2294</v>
      </c>
      <c r="U927" s="579" t="str">
        <f>VLOOKUP(B927,[2]示例!$P:$Q,2,0)</f>
        <v>BaTi</v>
      </c>
    </row>
    <row r="928" spans="1:21" x14ac:dyDescent="0.25">
      <c r="B928" s="561" t="s">
        <v>1649</v>
      </c>
      <c r="C928" s="587" t="s">
        <v>2353</v>
      </c>
      <c r="D928" s="587"/>
      <c r="E928" s="587"/>
      <c r="F928" s="119">
        <v>50000103</v>
      </c>
      <c r="G928" s="119">
        <v>1</v>
      </c>
      <c r="H928" s="664"/>
      <c r="I928" s="664" t="s">
        <v>4228</v>
      </c>
      <c r="J928" s="119" t="s">
        <v>4232</v>
      </c>
      <c r="K928" s="119"/>
      <c r="L928" s="119"/>
      <c r="M928" s="119">
        <v>-1</v>
      </c>
      <c r="N928" s="119">
        <v>1</v>
      </c>
      <c r="O928" s="119" t="b">
        <v>0</v>
      </c>
      <c r="P928" s="119" t="b">
        <v>0</v>
      </c>
      <c r="Q928" s="119" t="b">
        <v>0</v>
      </c>
      <c r="R928" s="119"/>
      <c r="S928" s="119" t="b">
        <v>1</v>
      </c>
      <c r="T928" s="584" t="s">
        <v>2294</v>
      </c>
      <c r="U928" s="579" t="str">
        <f>VLOOKUP(B928,[2]示例!$P:$Q,2,0)</f>
        <v>BaTi</v>
      </c>
    </row>
    <row r="929" spans="1:23" x14ac:dyDescent="0.25">
      <c r="B929" s="561" t="s">
        <v>1649</v>
      </c>
      <c r="C929" s="587" t="s">
        <v>2353</v>
      </c>
      <c r="D929" s="587"/>
      <c r="E929" s="587"/>
      <c r="F929" s="119">
        <v>50000104</v>
      </c>
      <c r="G929" s="119">
        <v>1</v>
      </c>
      <c r="H929" s="664"/>
      <c r="I929" s="664" t="s">
        <v>4228</v>
      </c>
      <c r="J929" s="428" t="s">
        <v>4233</v>
      </c>
      <c r="K929" s="119"/>
      <c r="L929" s="119"/>
      <c r="M929" s="119">
        <v>5</v>
      </c>
      <c r="N929" s="119">
        <v>1</v>
      </c>
      <c r="O929" s="119" t="b">
        <v>0</v>
      </c>
      <c r="P929" s="119" t="b">
        <v>0</v>
      </c>
      <c r="Q929" s="119" t="b">
        <v>1</v>
      </c>
      <c r="R929" s="428" t="s">
        <v>4234</v>
      </c>
      <c r="S929" s="119" t="b">
        <v>1</v>
      </c>
      <c r="T929" s="584" t="s">
        <v>2294</v>
      </c>
      <c r="U929" s="579" t="str">
        <f>VLOOKUP(B929,[2]示例!$P:$Q,2,0)</f>
        <v>BaTi</v>
      </c>
    </row>
    <row r="930" spans="1:23" x14ac:dyDescent="0.25">
      <c r="A930" s="411" t="s">
        <v>4235</v>
      </c>
      <c r="B930" s="561" t="s">
        <v>2490</v>
      </c>
      <c r="C930" s="587"/>
      <c r="D930" s="587"/>
      <c r="E930" s="587">
        <v>40000000</v>
      </c>
      <c r="F930" s="119">
        <v>10001100</v>
      </c>
      <c r="G930" s="119">
        <v>1</v>
      </c>
      <c r="H930" s="664" t="s">
        <v>2491</v>
      </c>
      <c r="I930" s="119" t="s">
        <v>4236</v>
      </c>
      <c r="J930" s="119" t="s">
        <v>4237</v>
      </c>
      <c r="K930" s="119"/>
      <c r="L930" s="119"/>
      <c r="M930" s="119">
        <v>-1</v>
      </c>
      <c r="N930" s="119">
        <v>50</v>
      </c>
      <c r="O930" s="119" t="b">
        <v>1</v>
      </c>
      <c r="P930" s="119" t="b">
        <v>0</v>
      </c>
      <c r="Q930" s="119" t="b">
        <v>0</v>
      </c>
      <c r="R930" s="119" t="s">
        <v>4238</v>
      </c>
      <c r="S930" s="119" t="b">
        <v>1</v>
      </c>
      <c r="T930" s="584" t="s">
        <v>2294</v>
      </c>
      <c r="U930" s="579">
        <f>VLOOKUP(B930,[1]示例!$P:$Q,2,0)</f>
        <v>1014</v>
      </c>
    </row>
    <row r="931" spans="1:23" x14ac:dyDescent="0.25">
      <c r="A931" s="411" t="s">
        <v>1179</v>
      </c>
      <c r="C931" s="587"/>
      <c r="D931" s="587"/>
      <c r="E931" s="587">
        <v>10001100</v>
      </c>
      <c r="F931" s="119">
        <v>10001101</v>
      </c>
      <c r="G931" s="119">
        <v>5</v>
      </c>
      <c r="H931" s="664"/>
      <c r="I931" s="119" t="s">
        <v>4236</v>
      </c>
      <c r="J931" s="119" t="s">
        <v>1179</v>
      </c>
      <c r="K931" s="119"/>
      <c r="L931" s="119"/>
      <c r="M931" s="119">
        <v>-1</v>
      </c>
      <c r="N931" s="119">
        <v>1</v>
      </c>
      <c r="O931" s="119" t="b">
        <v>0</v>
      </c>
      <c r="P931" s="119" t="b">
        <v>0</v>
      </c>
      <c r="Q931" s="119" t="b">
        <v>0</v>
      </c>
      <c r="R931" s="119" t="str">
        <f>(F931-1)*10+1&amp;",1,0.02"</f>
        <v>100011001,1,0.02</v>
      </c>
      <c r="S931" s="119" t="b">
        <v>1</v>
      </c>
      <c r="T931" s="584" t="s">
        <v>2294</v>
      </c>
      <c r="U931" s="579" t="e">
        <f>VLOOKUP(B931,[1]示例!$P:$Q,2,0)</f>
        <v>#N/A</v>
      </c>
    </row>
    <row r="932" spans="1:23" x14ac:dyDescent="0.25">
      <c r="A932" s="411" t="s">
        <v>4201</v>
      </c>
      <c r="B932" s="561" t="s">
        <v>2661</v>
      </c>
      <c r="C932" s="587"/>
      <c r="D932" s="587"/>
      <c r="E932" s="587">
        <v>10001200</v>
      </c>
      <c r="F932" s="119">
        <v>10001200</v>
      </c>
      <c r="G932" s="119">
        <v>1</v>
      </c>
      <c r="H932" s="664" t="s">
        <v>2662</v>
      </c>
      <c r="I932" s="119" t="s">
        <v>4239</v>
      </c>
      <c r="J932" s="119" t="s">
        <v>4240</v>
      </c>
      <c r="K932" s="119"/>
      <c r="L932" s="119"/>
      <c r="M932" s="119">
        <v>-1</v>
      </c>
      <c r="N932" s="119">
        <v>20</v>
      </c>
      <c r="O932" s="119" t="b">
        <v>1</v>
      </c>
      <c r="P932" s="119" t="b">
        <v>0</v>
      </c>
      <c r="Q932" s="119" t="b">
        <v>0</v>
      </c>
      <c r="R932" s="119" t="s">
        <v>4241</v>
      </c>
      <c r="S932" s="119" t="b">
        <v>1</v>
      </c>
      <c r="T932" s="584" t="s">
        <v>2294</v>
      </c>
      <c r="U932" s="579">
        <f>VLOOKUP(B932,[1]示例!$P:$Q,2,0)</f>
        <v>1034</v>
      </c>
    </row>
    <row r="933" spans="1:23" x14ac:dyDescent="0.25">
      <c r="A933" s="411" t="s">
        <v>1179</v>
      </c>
      <c r="C933" s="587"/>
      <c r="D933" s="587"/>
      <c r="E933" s="587">
        <v>10001200</v>
      </c>
      <c r="F933" s="119">
        <v>10001201</v>
      </c>
      <c r="G933" s="119">
        <v>5</v>
      </c>
      <c r="H933" s="664"/>
      <c r="I933" s="119" t="s">
        <v>4239</v>
      </c>
      <c r="J933" s="119" t="s">
        <v>1179</v>
      </c>
      <c r="K933" s="119"/>
      <c r="L933" s="119"/>
      <c r="M933" s="119">
        <v>-1</v>
      </c>
      <c r="N933" s="119">
        <v>1</v>
      </c>
      <c r="O933" s="119" t="b">
        <v>0</v>
      </c>
      <c r="P933" s="119" t="b">
        <v>0</v>
      </c>
      <c r="Q933" s="119" t="b">
        <v>0</v>
      </c>
      <c r="R933" s="119" t="str">
        <f>(F933-1)*10+1&amp;",1,0.02"</f>
        <v>100012001,1,0.02</v>
      </c>
      <c r="S933" s="119" t="b">
        <v>1</v>
      </c>
      <c r="T933" s="584" t="s">
        <v>2294</v>
      </c>
      <c r="U933" s="579" t="e">
        <f>VLOOKUP(B933,[1]示例!$P:$Q,2,0)</f>
        <v>#N/A</v>
      </c>
      <c r="W933">
        <v>50</v>
      </c>
    </row>
    <row r="934" spans="1:23" x14ac:dyDescent="0.25">
      <c r="A934" s="411" t="s">
        <v>4206</v>
      </c>
      <c r="B934" s="561" t="s">
        <v>2400</v>
      </c>
      <c r="C934" s="587"/>
      <c r="D934" s="587"/>
      <c r="E934" s="587">
        <v>10001300</v>
      </c>
      <c r="F934" s="119">
        <v>10001300</v>
      </c>
      <c r="G934" s="119">
        <v>1</v>
      </c>
      <c r="H934" s="664" t="s">
        <v>2354</v>
      </c>
      <c r="I934" s="119" t="s">
        <v>4242</v>
      </c>
      <c r="J934" s="119" t="s">
        <v>4243</v>
      </c>
      <c r="K934" s="119"/>
      <c r="L934" s="119"/>
      <c r="M934" s="119">
        <v>-1</v>
      </c>
      <c r="N934" s="119">
        <v>50</v>
      </c>
      <c r="O934" s="119" t="b">
        <v>1</v>
      </c>
      <c r="P934" s="119" t="b">
        <v>0</v>
      </c>
      <c r="Q934" s="119" t="b">
        <v>0</v>
      </c>
      <c r="R934" s="119" t="s">
        <v>4244</v>
      </c>
      <c r="S934" s="119" t="b">
        <v>1</v>
      </c>
      <c r="T934" s="584" t="s">
        <v>2294</v>
      </c>
      <c r="U934" s="579" t="str">
        <f>VLOOKUP(B934,[1]示例!$P:$Q,2,0)</f>
        <v>GongJiTiSheng</v>
      </c>
    </row>
    <row r="935" spans="1:23" x14ac:dyDescent="0.25">
      <c r="A935" s="411" t="s">
        <v>1179</v>
      </c>
      <c r="C935" s="587"/>
      <c r="D935" s="587"/>
      <c r="E935" s="587">
        <v>10001300</v>
      </c>
      <c r="F935" s="119">
        <v>10001301</v>
      </c>
      <c r="G935" s="119">
        <v>5</v>
      </c>
      <c r="H935" s="664"/>
      <c r="I935" s="119" t="s">
        <v>4242</v>
      </c>
      <c r="J935" s="119" t="s">
        <v>1179</v>
      </c>
      <c r="K935" s="119"/>
      <c r="L935" s="119"/>
      <c r="M935" s="119">
        <v>-1</v>
      </c>
      <c r="N935" s="119">
        <v>1</v>
      </c>
      <c r="O935" s="119" t="b">
        <v>0</v>
      </c>
      <c r="P935" s="119" t="b">
        <v>0</v>
      </c>
      <c r="Q935" s="119" t="b">
        <v>0</v>
      </c>
      <c r="R935" s="119" t="str">
        <f>(F935-1)*10+1&amp;",1,0.02"</f>
        <v>100013001,1,0.02</v>
      </c>
      <c r="S935" s="119" t="b">
        <v>1</v>
      </c>
      <c r="T935" s="584" t="s">
        <v>2294</v>
      </c>
      <c r="U935" s="579" t="e">
        <f>VLOOKUP(B935,[1]示例!$P:$Q,2,0)</f>
        <v>#N/A</v>
      </c>
      <c r="W935">
        <f>100*0.01*50</f>
        <v>50</v>
      </c>
    </row>
    <row r="936" spans="1:23" x14ac:dyDescent="0.25">
      <c r="A936" s="411" t="s">
        <v>4245</v>
      </c>
      <c r="B936" s="561" t="s">
        <v>2361</v>
      </c>
      <c r="C936" s="587"/>
      <c r="D936" s="587"/>
      <c r="E936" s="587">
        <v>10001400</v>
      </c>
      <c r="F936" s="119">
        <v>10001400</v>
      </c>
      <c r="G936" s="119">
        <v>1</v>
      </c>
      <c r="H936" s="664" t="s">
        <v>2411</v>
      </c>
      <c r="I936" s="119" t="s">
        <v>4246</v>
      </c>
      <c r="J936" s="119" t="s">
        <v>4247</v>
      </c>
      <c r="K936" s="119"/>
      <c r="L936" s="119"/>
      <c r="M936" s="119">
        <v>-1</v>
      </c>
      <c r="N936" s="119">
        <v>50</v>
      </c>
      <c r="O936" s="119" t="b">
        <v>1</v>
      </c>
      <c r="P936" s="119" t="b">
        <v>0</v>
      </c>
      <c r="Q936" s="119" t="b">
        <v>0</v>
      </c>
      <c r="R936" s="119" t="s">
        <v>3176</v>
      </c>
      <c r="S936" s="119" t="b">
        <v>1</v>
      </c>
      <c r="T936" s="584" t="s">
        <v>2294</v>
      </c>
      <c r="U936" s="579">
        <f>VLOOKUP(B936,[1]示例!$P:$Q,2,0)</f>
        <v>1063</v>
      </c>
    </row>
    <row r="937" spans="1:23" x14ac:dyDescent="0.25">
      <c r="A937" s="411" t="s">
        <v>1179</v>
      </c>
      <c r="C937" s="587"/>
      <c r="D937" s="587"/>
      <c r="E937" s="587">
        <v>10001400</v>
      </c>
      <c r="F937" s="119">
        <v>10001401</v>
      </c>
      <c r="G937" s="119">
        <v>5</v>
      </c>
      <c r="H937" s="664"/>
      <c r="I937" s="119" t="s">
        <v>4246</v>
      </c>
      <c r="J937" s="119" t="s">
        <v>1179</v>
      </c>
      <c r="K937" s="119"/>
      <c r="L937" s="119"/>
      <c r="M937" s="119">
        <v>-1</v>
      </c>
      <c r="N937" s="119">
        <v>1</v>
      </c>
      <c r="O937" s="119" t="b">
        <v>0</v>
      </c>
      <c r="P937" s="119" t="b">
        <v>0</v>
      </c>
      <c r="Q937" s="119" t="b">
        <v>0</v>
      </c>
      <c r="R937" s="119" t="str">
        <f>(F937-1)*10+1&amp;",1,0.02"</f>
        <v>100014001,1,0.02</v>
      </c>
      <c r="S937" s="119" t="b">
        <v>1</v>
      </c>
      <c r="T937" s="584" t="s">
        <v>2294</v>
      </c>
      <c r="U937" s="579" t="e">
        <f>VLOOKUP(B937,[1]示例!$P:$Q,2,0)</f>
        <v>#N/A</v>
      </c>
    </row>
    <row r="938" spans="1:23" x14ac:dyDescent="0.25">
      <c r="A938" s="411" t="s">
        <v>4194</v>
      </c>
      <c r="B938" s="561" t="s">
        <v>232</v>
      </c>
      <c r="C938" s="587"/>
      <c r="D938" s="587"/>
      <c r="E938" s="587">
        <v>10001500</v>
      </c>
      <c r="F938" s="119">
        <v>10001500</v>
      </c>
      <c r="G938" s="119">
        <v>1</v>
      </c>
      <c r="H938" s="664" t="s">
        <v>3118</v>
      </c>
      <c r="I938" s="119" t="s">
        <v>4248</v>
      </c>
      <c r="J938" s="119" t="s">
        <v>4249</v>
      </c>
      <c r="K938" s="119"/>
      <c r="L938" s="119"/>
      <c r="M938" s="119">
        <v>-1</v>
      </c>
      <c r="N938" s="119">
        <v>20</v>
      </c>
      <c r="O938" s="119" t="b">
        <v>1</v>
      </c>
      <c r="P938" s="119" t="b">
        <v>0</v>
      </c>
      <c r="Q938" s="119" t="b">
        <v>0</v>
      </c>
      <c r="R938" s="119" t="s">
        <v>4250</v>
      </c>
      <c r="S938" s="119" t="b">
        <v>1</v>
      </c>
      <c r="T938" s="584" t="s">
        <v>2294</v>
      </c>
      <c r="U938" s="579">
        <f>VLOOKUP(B938,[1]示例!$P:$Q,2,0)</f>
        <v>1065</v>
      </c>
    </row>
    <row r="939" spans="1:23" x14ac:dyDescent="0.25">
      <c r="A939" s="411" t="s">
        <v>1179</v>
      </c>
      <c r="C939" s="587"/>
      <c r="D939" s="587"/>
      <c r="E939" s="587">
        <v>10001500</v>
      </c>
      <c r="F939" s="119">
        <v>10001501</v>
      </c>
      <c r="G939" s="119">
        <v>5</v>
      </c>
      <c r="H939" s="664"/>
      <c r="I939" s="119" t="s">
        <v>4248</v>
      </c>
      <c r="J939" s="119" t="s">
        <v>1179</v>
      </c>
      <c r="K939" s="119"/>
      <c r="L939" s="119"/>
      <c r="M939" s="119">
        <v>-1</v>
      </c>
      <c r="N939" s="119">
        <v>1</v>
      </c>
      <c r="O939" s="119" t="b">
        <v>0</v>
      </c>
      <c r="P939" s="119" t="b">
        <v>0</v>
      </c>
      <c r="Q939" s="119" t="b">
        <v>0</v>
      </c>
      <c r="R939" s="119" t="str">
        <f>(F939-1)*10+1&amp;",1,0.02"</f>
        <v>100015001,1,0.02</v>
      </c>
      <c r="S939" s="119" t="b">
        <v>1</v>
      </c>
      <c r="T939" s="584" t="s">
        <v>2294</v>
      </c>
      <c r="U939" s="579" t="e">
        <f>VLOOKUP(B939,[1]示例!$P:$Q,2,0)</f>
        <v>#N/A</v>
      </c>
    </row>
    <row r="940" spans="1:23" x14ac:dyDescent="0.25">
      <c r="A940" s="411" t="s">
        <v>4194</v>
      </c>
      <c r="B940" s="561" t="s">
        <v>232</v>
      </c>
      <c r="C940" s="587"/>
      <c r="D940" s="587"/>
      <c r="E940" s="587">
        <v>10001600</v>
      </c>
      <c r="F940" s="119">
        <v>10001600</v>
      </c>
      <c r="G940" s="119">
        <v>1</v>
      </c>
      <c r="H940" s="664" t="s">
        <v>3118</v>
      </c>
      <c r="I940" s="119" t="s">
        <v>4251</v>
      </c>
      <c r="J940" s="119" t="s">
        <v>4249</v>
      </c>
      <c r="K940" s="119"/>
      <c r="L940" s="119"/>
      <c r="M940" s="119">
        <v>-1</v>
      </c>
      <c r="N940" s="119">
        <v>20</v>
      </c>
      <c r="O940" s="119" t="b">
        <v>1</v>
      </c>
      <c r="P940" s="119" t="b">
        <v>0</v>
      </c>
      <c r="Q940" s="119" t="b">
        <v>0</v>
      </c>
      <c r="R940" s="119" t="s">
        <v>4250</v>
      </c>
      <c r="S940" s="119" t="b">
        <v>1</v>
      </c>
      <c r="T940" s="584" t="s">
        <v>2294</v>
      </c>
      <c r="U940" s="579">
        <f>VLOOKUP(B940,[1]示例!$P:$Q,2,0)</f>
        <v>1065</v>
      </c>
    </row>
    <row r="941" spans="1:23" x14ac:dyDescent="0.25">
      <c r="A941" s="411" t="s">
        <v>1179</v>
      </c>
      <c r="C941" s="587"/>
      <c r="D941" s="587"/>
      <c r="E941" s="587">
        <v>10001600</v>
      </c>
      <c r="F941" s="119">
        <v>10001601</v>
      </c>
      <c r="G941" s="119">
        <v>5</v>
      </c>
      <c r="H941" s="664"/>
      <c r="I941" s="119" t="s">
        <v>4251</v>
      </c>
      <c r="J941" s="119" t="s">
        <v>1179</v>
      </c>
      <c r="K941" s="119"/>
      <c r="L941" s="119"/>
      <c r="M941" s="119">
        <v>-1</v>
      </c>
      <c r="N941" s="119">
        <v>1</v>
      </c>
      <c r="O941" s="119" t="b">
        <v>0</v>
      </c>
      <c r="P941" s="119" t="b">
        <v>0</v>
      </c>
      <c r="Q941" s="119" t="b">
        <v>0</v>
      </c>
      <c r="R941" s="119" t="str">
        <f>(F941-1)*10+1&amp;",1,0.02"</f>
        <v>100016001,1,0.02</v>
      </c>
      <c r="S941" s="119" t="b">
        <v>1</v>
      </c>
      <c r="T941" s="584" t="s">
        <v>2294</v>
      </c>
      <c r="U941" s="579" t="e">
        <f>VLOOKUP(B941,[1]示例!$P:$Q,2,0)</f>
        <v>#N/A</v>
      </c>
    </row>
    <row r="942" spans="1:23" x14ac:dyDescent="0.25">
      <c r="A942" s="411" t="s">
        <v>4252</v>
      </c>
      <c r="B942" s="561" t="s">
        <v>232</v>
      </c>
      <c r="C942" s="587"/>
      <c r="D942" s="587"/>
      <c r="E942" s="587">
        <v>10001700</v>
      </c>
      <c r="F942" s="119">
        <v>10001700</v>
      </c>
      <c r="G942" s="119">
        <v>1</v>
      </c>
      <c r="H942" s="664" t="s">
        <v>3118</v>
      </c>
      <c r="I942" s="119" t="s">
        <v>4253</v>
      </c>
      <c r="J942" s="119" t="s">
        <v>4254</v>
      </c>
      <c r="K942" s="119"/>
      <c r="L942" s="119"/>
      <c r="M942" s="119">
        <v>-1</v>
      </c>
      <c r="N942" s="119">
        <v>20</v>
      </c>
      <c r="O942" s="119" t="b">
        <v>1</v>
      </c>
      <c r="P942" s="119" t="b">
        <v>0</v>
      </c>
      <c r="Q942" s="119" t="b">
        <v>0</v>
      </c>
      <c r="R942" s="119" t="s">
        <v>4255</v>
      </c>
      <c r="S942" s="119" t="b">
        <v>1</v>
      </c>
      <c r="T942" s="584" t="s">
        <v>2294</v>
      </c>
      <c r="U942" s="579">
        <f>VLOOKUP(B942,[1]示例!$P:$Q,2,0)</f>
        <v>1065</v>
      </c>
    </row>
    <row r="943" spans="1:23" x14ac:dyDescent="0.25">
      <c r="A943" s="411" t="s">
        <v>1179</v>
      </c>
      <c r="C943" s="587"/>
      <c r="D943" s="587"/>
      <c r="E943" s="587">
        <v>10001700</v>
      </c>
      <c r="F943" s="119">
        <v>10001701</v>
      </c>
      <c r="G943" s="119">
        <v>5</v>
      </c>
      <c r="H943" s="664"/>
      <c r="I943" s="119" t="s">
        <v>4253</v>
      </c>
      <c r="J943" s="119" t="s">
        <v>1179</v>
      </c>
      <c r="K943" s="119"/>
      <c r="L943" s="119"/>
      <c r="M943" s="119">
        <v>-1</v>
      </c>
      <c r="N943" s="119">
        <v>1</v>
      </c>
      <c r="O943" s="119" t="b">
        <v>0</v>
      </c>
      <c r="P943" s="119" t="b">
        <v>0</v>
      </c>
      <c r="Q943" s="119" t="b">
        <v>0</v>
      </c>
      <c r="R943" s="119" t="str">
        <f>(F943-1)*10+1&amp;",1,0.02"</f>
        <v>100017001,1,0.02</v>
      </c>
      <c r="S943" s="119" t="b">
        <v>1</v>
      </c>
      <c r="T943" s="584" t="s">
        <v>2294</v>
      </c>
      <c r="U943" s="579" t="e">
        <f>VLOOKUP(B943,[1]示例!$P:$Q,2,0)</f>
        <v>#N/A</v>
      </c>
    </row>
    <row r="944" spans="1:23" x14ac:dyDescent="0.25">
      <c r="A944" s="411" t="s">
        <v>4256</v>
      </c>
      <c r="B944" s="561" t="s">
        <v>1411</v>
      </c>
      <c r="C944" s="587"/>
      <c r="D944" s="587"/>
      <c r="E944" s="587">
        <v>10001800</v>
      </c>
      <c r="F944" s="119">
        <v>10001800</v>
      </c>
      <c r="G944" s="119">
        <v>1</v>
      </c>
      <c r="H944" s="664" t="s">
        <v>2396</v>
      </c>
      <c r="I944" s="119" t="s">
        <v>4257</v>
      </c>
      <c r="J944" s="119" t="s">
        <v>4258</v>
      </c>
      <c r="K944" s="119"/>
      <c r="L944" s="119"/>
      <c r="M944" s="119">
        <v>-1</v>
      </c>
      <c r="N944" s="119">
        <v>40</v>
      </c>
      <c r="O944" s="119" t="b">
        <v>1</v>
      </c>
      <c r="P944" s="119" t="b">
        <v>0</v>
      </c>
      <c r="Q944" s="119" t="b">
        <v>0</v>
      </c>
      <c r="R944" s="119" t="s">
        <v>4259</v>
      </c>
      <c r="S944" s="119" t="b">
        <v>1</v>
      </c>
      <c r="T944" s="584" t="s">
        <v>2294</v>
      </c>
      <c r="U944" s="579">
        <f>VLOOKUP(B944,[1]示例!$P:$Q,2,0)</f>
        <v>1004</v>
      </c>
    </row>
    <row r="945" spans="1:21" x14ac:dyDescent="0.25">
      <c r="A945" s="411" t="s">
        <v>1179</v>
      </c>
      <c r="C945" s="587"/>
      <c r="D945" s="587"/>
      <c r="E945" s="587">
        <v>10001800</v>
      </c>
      <c r="F945" s="119">
        <v>10001801</v>
      </c>
      <c r="G945" s="119">
        <v>5</v>
      </c>
      <c r="H945" s="664"/>
      <c r="I945" s="119" t="s">
        <v>4257</v>
      </c>
      <c r="J945" s="119" t="s">
        <v>1179</v>
      </c>
      <c r="K945" s="119"/>
      <c r="L945" s="119"/>
      <c r="M945" s="119">
        <v>-1</v>
      </c>
      <c r="N945" s="119">
        <v>1</v>
      </c>
      <c r="O945" s="119" t="b">
        <v>0</v>
      </c>
      <c r="P945" s="119" t="b">
        <v>0</v>
      </c>
      <c r="Q945" s="119" t="b">
        <v>0</v>
      </c>
      <c r="R945" s="119" t="str">
        <f>(F945-1)*10+1&amp;",1,0.02"</f>
        <v>100018001,1,0.02</v>
      </c>
      <c r="S945" s="119" t="b">
        <v>1</v>
      </c>
      <c r="T945" s="584" t="s">
        <v>2294</v>
      </c>
      <c r="U945" s="579" t="e">
        <f>VLOOKUP(B945,[1]示例!$P:$Q,2,0)</f>
        <v>#N/A</v>
      </c>
    </row>
    <row r="946" spans="1:21" x14ac:dyDescent="0.25">
      <c r="A946" s="411" t="s">
        <v>4256</v>
      </c>
      <c r="B946" s="561" t="s">
        <v>1411</v>
      </c>
      <c r="C946" s="587"/>
      <c r="D946" s="587"/>
      <c r="E946" s="587">
        <v>10001900</v>
      </c>
      <c r="F946" s="119">
        <v>10001900</v>
      </c>
      <c r="G946" s="119">
        <v>1</v>
      </c>
      <c r="H946" s="664" t="s">
        <v>2396</v>
      </c>
      <c r="I946" s="119" t="s">
        <v>4260</v>
      </c>
      <c r="J946" s="119" t="s">
        <v>4258</v>
      </c>
      <c r="K946" s="119"/>
      <c r="L946" s="119"/>
      <c r="M946" s="119">
        <v>-1</v>
      </c>
      <c r="N946" s="119">
        <v>40</v>
      </c>
      <c r="O946" s="119" t="b">
        <v>1</v>
      </c>
      <c r="P946" s="119" t="b">
        <v>0</v>
      </c>
      <c r="Q946" s="119" t="b">
        <v>0</v>
      </c>
      <c r="R946" s="119" t="s">
        <v>4259</v>
      </c>
      <c r="S946" s="119" t="b">
        <v>1</v>
      </c>
      <c r="T946" s="584" t="s">
        <v>2294</v>
      </c>
      <c r="U946" s="579">
        <f>VLOOKUP(B946,[1]示例!$P:$Q,2,0)</f>
        <v>1004</v>
      </c>
    </row>
    <row r="947" spans="1:21" ht="15" customHeight="1" x14ac:dyDescent="0.25">
      <c r="A947" s="411" t="s">
        <v>1179</v>
      </c>
      <c r="C947" s="587"/>
      <c r="D947" s="587"/>
      <c r="E947" s="587">
        <v>10001900</v>
      </c>
      <c r="F947" s="119">
        <v>10001901</v>
      </c>
      <c r="G947" s="119">
        <v>5</v>
      </c>
      <c r="H947" s="664"/>
      <c r="I947" s="119" t="s">
        <v>4260</v>
      </c>
      <c r="J947" s="119" t="s">
        <v>1179</v>
      </c>
      <c r="K947" s="119"/>
      <c r="L947" s="119"/>
      <c r="M947" s="119">
        <v>-1</v>
      </c>
      <c r="N947" s="119">
        <v>1</v>
      </c>
      <c r="O947" s="119" t="b">
        <v>0</v>
      </c>
      <c r="P947" s="119" t="b">
        <v>0</v>
      </c>
      <c r="Q947" s="119" t="b">
        <v>0</v>
      </c>
      <c r="R947" s="119" t="str">
        <f>(F947-1)*10+1&amp;",1,0.02"</f>
        <v>100019001,1,0.02</v>
      </c>
      <c r="S947" s="119" t="b">
        <v>1</v>
      </c>
      <c r="T947" s="584" t="s">
        <v>2294</v>
      </c>
      <c r="U947" s="579" t="e">
        <f>VLOOKUP(B947,[1]示例!$P:$Q,2,0)</f>
        <v>#N/A</v>
      </c>
    </row>
    <row r="948" spans="1:21" x14ac:dyDescent="0.25">
      <c r="A948" s="70" t="e">
        <v>#N/A</v>
      </c>
      <c r="B948" s="561" t="s">
        <v>1411</v>
      </c>
      <c r="C948" s="70" t="s">
        <v>38</v>
      </c>
      <c r="D948" s="70" t="e">
        <v>#REF!</v>
      </c>
      <c r="E948" s="70">
        <v>10002100</v>
      </c>
      <c r="F948" s="285">
        <v>10002100</v>
      </c>
      <c r="G948" s="285">
        <v>1</v>
      </c>
      <c r="H948" s="285" t="s">
        <v>2396</v>
      </c>
      <c r="I948" s="285" t="s">
        <v>4261</v>
      </c>
      <c r="J948" s="285" t="s">
        <v>4262</v>
      </c>
      <c r="K948" s="285"/>
      <c r="L948" s="285"/>
      <c r="M948" s="285">
        <v>-1</v>
      </c>
      <c r="N948" s="285">
        <v>1</v>
      </c>
      <c r="O948" s="285" t="b">
        <v>0</v>
      </c>
      <c r="P948" s="285" t="b">
        <v>0</v>
      </c>
      <c r="Q948" s="285" t="b">
        <v>0</v>
      </c>
      <c r="R948" s="285" t="s">
        <v>4263</v>
      </c>
      <c r="S948" s="285" t="b">
        <v>1</v>
      </c>
      <c r="T948" s="584" t="s">
        <v>2294</v>
      </c>
      <c r="U948" s="579">
        <f>VLOOKUP(B948,[1]示例!$P:$Q,2,0)</f>
        <v>1004</v>
      </c>
    </row>
    <row r="949" spans="1:21" s="556" customFormat="1" x14ac:dyDescent="0.25">
      <c r="A949" s="70" t="e">
        <v>#N/A</v>
      </c>
      <c r="B949" s="70"/>
      <c r="C949" s="70" t="s">
        <v>38</v>
      </c>
      <c r="D949" s="70" t="e">
        <v>#REF!</v>
      </c>
      <c r="E949" s="70">
        <v>10002100</v>
      </c>
      <c r="F949" s="285">
        <v>10002101</v>
      </c>
      <c r="G949" s="285">
        <v>5</v>
      </c>
      <c r="H949" s="285"/>
      <c r="I949" s="285" t="s">
        <v>4261</v>
      </c>
      <c r="J949" s="285" t="s">
        <v>1179</v>
      </c>
      <c r="K949" s="285"/>
      <c r="L949" s="285"/>
      <c r="M949" s="285">
        <v>-1</v>
      </c>
      <c r="N949" s="285">
        <v>1</v>
      </c>
      <c r="O949" s="285" t="b">
        <v>0</v>
      </c>
      <c r="P949" s="285" t="b">
        <v>0</v>
      </c>
      <c r="Q949" s="285" t="b">
        <v>0</v>
      </c>
      <c r="R949" s="285" t="str">
        <f>(F949-1)*10&amp;",1,0.4"</f>
        <v>100021000,1,0.4</v>
      </c>
      <c r="S949" s="285" t="b">
        <v>1</v>
      </c>
      <c r="T949" s="584"/>
      <c r="U949" s="579"/>
    </row>
    <row r="950" spans="1:21" x14ac:dyDescent="0.25">
      <c r="A950" s="70" t="e">
        <v>#N/A</v>
      </c>
      <c r="B950" s="561" t="s">
        <v>1411</v>
      </c>
      <c r="C950" s="70" t="s">
        <v>38</v>
      </c>
      <c r="D950" s="70" t="e">
        <v>#REF!</v>
      </c>
      <c r="E950" s="70">
        <v>10002200</v>
      </c>
      <c r="F950" s="285">
        <v>10002200</v>
      </c>
      <c r="G950" s="285">
        <v>1</v>
      </c>
      <c r="H950" s="285" t="s">
        <v>2396</v>
      </c>
      <c r="I950" s="285" t="s">
        <v>4264</v>
      </c>
      <c r="J950" s="285" t="s">
        <v>4265</v>
      </c>
      <c r="K950" s="285"/>
      <c r="L950" s="285"/>
      <c r="M950" s="285">
        <v>-1</v>
      </c>
      <c r="N950" s="285">
        <v>1</v>
      </c>
      <c r="O950" s="285" t="b">
        <v>0</v>
      </c>
      <c r="P950" s="285" t="b">
        <v>0</v>
      </c>
      <c r="Q950" s="285" t="b">
        <v>0</v>
      </c>
      <c r="R950" s="285" t="s">
        <v>4266</v>
      </c>
      <c r="S950" s="285" t="b">
        <v>1</v>
      </c>
      <c r="T950" s="584" t="s">
        <v>2294</v>
      </c>
      <c r="U950" s="579">
        <f>VLOOKUP(B950,[1]示例!$P:$Q,2,0)</f>
        <v>1004</v>
      </c>
    </row>
    <row r="951" spans="1:21" s="556" customFormat="1" x14ac:dyDescent="0.25">
      <c r="A951" s="70" t="e">
        <v>#N/A</v>
      </c>
      <c r="B951" s="70"/>
      <c r="C951" s="70" t="s">
        <v>38</v>
      </c>
      <c r="D951" s="70" t="e">
        <v>#REF!</v>
      </c>
      <c r="E951" s="70">
        <v>10002200</v>
      </c>
      <c r="F951" s="285">
        <v>10002201</v>
      </c>
      <c r="G951" s="285">
        <v>5</v>
      </c>
      <c r="H951" s="285"/>
      <c r="I951" s="285" t="s">
        <v>4264</v>
      </c>
      <c r="J951" s="285" t="s">
        <v>1179</v>
      </c>
      <c r="K951" s="285"/>
      <c r="L951" s="285"/>
      <c r="M951" s="285">
        <v>-1</v>
      </c>
      <c r="N951" s="285">
        <v>1</v>
      </c>
      <c r="O951" s="285" t="b">
        <v>0</v>
      </c>
      <c r="P951" s="285" t="b">
        <v>0</v>
      </c>
      <c r="Q951" s="285" t="b">
        <v>0</v>
      </c>
      <c r="R951" s="285" t="str">
        <f>(F951-1)*10&amp;",1,0.4"</f>
        <v>100022000,1,0.4</v>
      </c>
      <c r="S951" s="285" t="b">
        <v>1</v>
      </c>
      <c r="T951" s="584"/>
      <c r="U951" s="579"/>
    </row>
    <row r="952" spans="1:21" x14ac:dyDescent="0.25">
      <c r="A952" s="70" t="e">
        <v>#N/A</v>
      </c>
      <c r="B952" s="561" t="s">
        <v>1411</v>
      </c>
      <c r="C952" s="70" t="s">
        <v>38</v>
      </c>
      <c r="D952" s="70" t="e">
        <v>#REF!</v>
      </c>
      <c r="E952" s="70">
        <v>10002300</v>
      </c>
      <c r="F952" s="285">
        <v>10002300</v>
      </c>
      <c r="G952" s="285">
        <v>1</v>
      </c>
      <c r="H952" s="285" t="s">
        <v>2396</v>
      </c>
      <c r="I952" s="285" t="s">
        <v>4267</v>
      </c>
      <c r="J952" s="285" t="s">
        <v>4265</v>
      </c>
      <c r="K952" s="285"/>
      <c r="L952" s="285"/>
      <c r="M952" s="285">
        <v>-1</v>
      </c>
      <c r="N952" s="285">
        <v>1</v>
      </c>
      <c r="O952" s="285" t="b">
        <v>0</v>
      </c>
      <c r="P952" s="285" t="b">
        <v>0</v>
      </c>
      <c r="Q952" s="285" t="b">
        <v>0</v>
      </c>
      <c r="R952" s="285" t="s">
        <v>4266</v>
      </c>
      <c r="S952" s="285" t="b">
        <v>1</v>
      </c>
      <c r="T952" s="584" t="s">
        <v>2294</v>
      </c>
      <c r="U952" s="579">
        <f>VLOOKUP(B952,[1]示例!$P:$Q,2,0)</f>
        <v>1004</v>
      </c>
    </row>
    <row r="953" spans="1:21" s="556" customFormat="1" x14ac:dyDescent="0.25">
      <c r="A953" s="70" t="e">
        <v>#N/A</v>
      </c>
      <c r="B953" s="70"/>
      <c r="C953" s="70" t="s">
        <v>38</v>
      </c>
      <c r="D953" s="70" t="e">
        <v>#REF!</v>
      </c>
      <c r="E953" s="70">
        <v>10002300</v>
      </c>
      <c r="F953" s="285">
        <v>10002301</v>
      </c>
      <c r="G953" s="285">
        <v>5</v>
      </c>
      <c r="H953" s="285"/>
      <c r="I953" s="285" t="s">
        <v>4267</v>
      </c>
      <c r="J953" s="285" t="s">
        <v>1179</v>
      </c>
      <c r="K953" s="285"/>
      <c r="L953" s="285"/>
      <c r="M953" s="285">
        <v>-1</v>
      </c>
      <c r="N953" s="285">
        <v>1</v>
      </c>
      <c r="O953" s="285" t="b">
        <v>0</v>
      </c>
      <c r="P953" s="285" t="b">
        <v>0</v>
      </c>
      <c r="Q953" s="285" t="b">
        <v>0</v>
      </c>
      <c r="R953" s="285" t="str">
        <f>(F953-1)*10&amp;",1,0.4"</f>
        <v>100023000,1,0.4</v>
      </c>
      <c r="S953" s="285" t="b">
        <v>1</v>
      </c>
      <c r="T953" s="584"/>
      <c r="U953" s="579"/>
    </row>
    <row r="954" spans="1:21" x14ac:dyDescent="0.25">
      <c r="A954" s="70" t="e">
        <v>#N/A</v>
      </c>
      <c r="B954" s="561" t="s">
        <v>1411</v>
      </c>
      <c r="C954" s="70" t="s">
        <v>38</v>
      </c>
      <c r="D954" s="70" t="e">
        <v>#REF!</v>
      </c>
      <c r="E954" s="70">
        <v>10002400</v>
      </c>
      <c r="F954" s="285">
        <v>10002400</v>
      </c>
      <c r="G954" s="285">
        <v>1</v>
      </c>
      <c r="H954" s="285" t="s">
        <v>2396</v>
      </c>
      <c r="I954" s="285" t="s">
        <v>4268</v>
      </c>
      <c r="J954" s="285" t="s">
        <v>4269</v>
      </c>
      <c r="K954" s="285"/>
      <c r="L954" s="285"/>
      <c r="M954" s="285">
        <v>-1</v>
      </c>
      <c r="N954" s="285">
        <v>1</v>
      </c>
      <c r="O954" s="285" t="b">
        <v>0</v>
      </c>
      <c r="P954" s="285" t="b">
        <v>0</v>
      </c>
      <c r="Q954" s="285" t="b">
        <v>0</v>
      </c>
      <c r="R954" s="285" t="s">
        <v>4270</v>
      </c>
      <c r="S954" s="285" t="b">
        <v>1</v>
      </c>
      <c r="T954" s="584" t="s">
        <v>2294</v>
      </c>
      <c r="U954" s="579">
        <f>VLOOKUP(B954,[1]示例!$P:$Q,2,0)</f>
        <v>1004</v>
      </c>
    </row>
    <row r="955" spans="1:21" s="556" customFormat="1" x14ac:dyDescent="0.25">
      <c r="A955" s="70" t="e">
        <v>#N/A</v>
      </c>
      <c r="B955" s="70"/>
      <c r="C955" s="70" t="s">
        <v>38</v>
      </c>
      <c r="D955" s="70" t="e">
        <v>#REF!</v>
      </c>
      <c r="E955" s="70">
        <v>10002400</v>
      </c>
      <c r="F955" s="285">
        <v>10002401</v>
      </c>
      <c r="G955" s="285">
        <v>5</v>
      </c>
      <c r="H955" s="285"/>
      <c r="I955" s="285" t="s">
        <v>4268</v>
      </c>
      <c r="J955" s="285" t="s">
        <v>1179</v>
      </c>
      <c r="K955" s="285"/>
      <c r="L955" s="285"/>
      <c r="M955" s="285">
        <v>-1</v>
      </c>
      <c r="N955" s="285">
        <v>1</v>
      </c>
      <c r="O955" s="285" t="b">
        <v>0</v>
      </c>
      <c r="P955" s="285" t="b">
        <v>0</v>
      </c>
      <c r="Q955" s="285" t="b">
        <v>0</v>
      </c>
      <c r="R955" s="285" t="str">
        <f>(F955-1)*10&amp;",1,0.4"</f>
        <v>100024000,1,0.4</v>
      </c>
      <c r="S955" s="285" t="b">
        <v>1</v>
      </c>
      <c r="T955" s="584"/>
      <c r="U955" s="579"/>
    </row>
    <row r="956" spans="1:21" x14ac:dyDescent="0.25">
      <c r="A956" s="70" t="e">
        <v>#N/A</v>
      </c>
      <c r="B956" s="561" t="s">
        <v>1411</v>
      </c>
      <c r="C956" s="70" t="s">
        <v>38</v>
      </c>
      <c r="D956" s="70" t="e">
        <v>#REF!</v>
      </c>
      <c r="E956" s="70">
        <v>10002500</v>
      </c>
      <c r="F956" s="120">
        <v>10002500</v>
      </c>
      <c r="G956" s="120">
        <v>1</v>
      </c>
      <c r="H956" s="120" t="s">
        <v>2396</v>
      </c>
      <c r="I956" s="120" t="s">
        <v>4271</v>
      </c>
      <c r="J956" s="120" t="s">
        <v>4272</v>
      </c>
      <c r="K956" s="120"/>
      <c r="L956" s="120"/>
      <c r="M956" s="120">
        <v>-1</v>
      </c>
      <c r="N956" s="120">
        <v>1</v>
      </c>
      <c r="O956" s="120" t="b">
        <v>0</v>
      </c>
      <c r="P956" s="120" t="b">
        <v>0</v>
      </c>
      <c r="Q956" s="120" t="b">
        <v>0</v>
      </c>
      <c r="R956" s="120" t="s">
        <v>4273</v>
      </c>
      <c r="S956" s="120" t="b">
        <v>1</v>
      </c>
      <c r="T956" s="584" t="s">
        <v>2294</v>
      </c>
      <c r="U956" s="579">
        <f>VLOOKUP(B956,[1]示例!$P:$Q,2,0)</f>
        <v>1004</v>
      </c>
    </row>
    <row r="957" spans="1:21" s="556" customFormat="1" x14ac:dyDescent="0.25">
      <c r="A957" s="70" t="e">
        <v>#N/A</v>
      </c>
      <c r="B957" s="70"/>
      <c r="C957" s="70" t="s">
        <v>38</v>
      </c>
      <c r="D957" s="70" t="e">
        <v>#REF!</v>
      </c>
      <c r="E957" s="70">
        <v>10002500</v>
      </c>
      <c r="F957" s="120">
        <v>10002501</v>
      </c>
      <c r="G957" s="120">
        <v>5</v>
      </c>
      <c r="H957" s="120"/>
      <c r="I957" s="120" t="s">
        <v>4271</v>
      </c>
      <c r="J957" s="120" t="s">
        <v>1179</v>
      </c>
      <c r="K957" s="120"/>
      <c r="L957" s="120"/>
      <c r="M957" s="120">
        <v>-1</v>
      </c>
      <c r="N957" s="120">
        <v>1</v>
      </c>
      <c r="O957" s="120" t="b">
        <v>0</v>
      </c>
      <c r="P957" s="120" t="b">
        <v>0</v>
      </c>
      <c r="Q957" s="120" t="b">
        <v>0</v>
      </c>
      <c r="R957" s="120" t="str">
        <f>(F957-1)*10&amp;",1,0.5"</f>
        <v>100025000,1,0.5</v>
      </c>
      <c r="S957" s="120" t="b">
        <v>1</v>
      </c>
      <c r="T957" s="584"/>
      <c r="U957" s="579"/>
    </row>
    <row r="958" spans="1:21" x14ac:dyDescent="0.25">
      <c r="A958" s="70" t="e">
        <v>#N/A</v>
      </c>
      <c r="B958" s="561" t="s">
        <v>1411</v>
      </c>
      <c r="C958" s="70" t="s">
        <v>38</v>
      </c>
      <c r="D958" s="70" t="e">
        <v>#REF!</v>
      </c>
      <c r="E958" s="70">
        <v>10002600</v>
      </c>
      <c r="F958" s="120">
        <v>10002600</v>
      </c>
      <c r="G958" s="120">
        <v>1</v>
      </c>
      <c r="H958" s="120" t="s">
        <v>2396</v>
      </c>
      <c r="I958" s="120" t="s">
        <v>4274</v>
      </c>
      <c r="J958" s="120" t="s">
        <v>4275</v>
      </c>
      <c r="K958" s="120"/>
      <c r="L958" s="120"/>
      <c r="M958" s="120">
        <v>-1</v>
      </c>
      <c r="N958" s="120">
        <v>1</v>
      </c>
      <c r="O958" s="120" t="b">
        <v>0</v>
      </c>
      <c r="P958" s="120" t="b">
        <v>0</v>
      </c>
      <c r="Q958" s="120" t="b">
        <v>0</v>
      </c>
      <c r="R958" s="119" t="s">
        <v>2961</v>
      </c>
      <c r="S958" s="120" t="b">
        <v>1</v>
      </c>
      <c r="T958" s="584" t="s">
        <v>2294</v>
      </c>
      <c r="U958" s="579">
        <f>VLOOKUP(B958,[1]示例!$P:$Q,2,0)</f>
        <v>1004</v>
      </c>
    </row>
    <row r="959" spans="1:21" s="556" customFormat="1" x14ac:dyDescent="0.25">
      <c r="A959" s="70" t="e">
        <v>#N/A</v>
      </c>
      <c r="B959" s="70"/>
      <c r="C959" s="70" t="s">
        <v>38</v>
      </c>
      <c r="D959" s="70" t="e">
        <v>#REF!</v>
      </c>
      <c r="E959" s="70">
        <v>10002600</v>
      </c>
      <c r="F959" s="120">
        <v>10002601</v>
      </c>
      <c r="G959" s="120">
        <v>5</v>
      </c>
      <c r="H959" s="120"/>
      <c r="I959" s="120" t="s">
        <v>4274</v>
      </c>
      <c r="J959" s="120" t="s">
        <v>1179</v>
      </c>
      <c r="K959" s="120"/>
      <c r="L959" s="120"/>
      <c r="M959" s="120">
        <v>-1</v>
      </c>
      <c r="N959" s="120">
        <v>1</v>
      </c>
      <c r="O959" s="120" t="b">
        <v>0</v>
      </c>
      <c r="P959" s="120" t="b">
        <v>0</v>
      </c>
      <c r="Q959" s="120" t="b">
        <v>0</v>
      </c>
      <c r="R959" s="120" t="str">
        <f>(F959-1)*10&amp;",1,0.5"</f>
        <v>100026000,1,0.5</v>
      </c>
      <c r="S959" s="120" t="b">
        <v>1</v>
      </c>
      <c r="T959" s="584"/>
      <c r="U959" s="579"/>
    </row>
    <row r="960" spans="1:21" x14ac:dyDescent="0.25">
      <c r="A960" s="70" t="e">
        <v>#N/A</v>
      </c>
      <c r="B960" s="561" t="s">
        <v>1411</v>
      </c>
      <c r="C960" s="70" t="s">
        <v>38</v>
      </c>
      <c r="D960" s="70" t="e">
        <v>#REF!</v>
      </c>
      <c r="E960" s="70">
        <v>10002700</v>
      </c>
      <c r="F960" s="120">
        <v>10002700</v>
      </c>
      <c r="G960" s="120">
        <v>1</v>
      </c>
      <c r="H960" s="120" t="s">
        <v>2396</v>
      </c>
      <c r="I960" s="120" t="s">
        <v>4276</v>
      </c>
      <c r="J960" s="120" t="s">
        <v>4277</v>
      </c>
      <c r="K960" s="120"/>
      <c r="L960" s="120"/>
      <c r="M960" s="120">
        <v>-1</v>
      </c>
      <c r="N960" s="120">
        <v>1</v>
      </c>
      <c r="O960" s="120" t="b">
        <v>0</v>
      </c>
      <c r="P960" s="120" t="b">
        <v>0</v>
      </c>
      <c r="Q960" s="120" t="b">
        <v>0</v>
      </c>
      <c r="R960" s="120" t="s">
        <v>4278</v>
      </c>
      <c r="S960" s="120" t="b">
        <v>1</v>
      </c>
      <c r="T960" s="584" t="s">
        <v>2294</v>
      </c>
      <c r="U960" s="579">
        <f>VLOOKUP(B960,[1]示例!$P:$Q,2,0)</f>
        <v>1004</v>
      </c>
    </row>
    <row r="961" spans="1:21" s="556" customFormat="1" x14ac:dyDescent="0.25">
      <c r="A961" s="70" t="e">
        <v>#N/A</v>
      </c>
      <c r="B961" s="70"/>
      <c r="C961" s="70" t="s">
        <v>38</v>
      </c>
      <c r="D961" s="70" t="e">
        <v>#REF!</v>
      </c>
      <c r="E961" s="70">
        <v>10002700</v>
      </c>
      <c r="F961" s="120">
        <v>10002701</v>
      </c>
      <c r="G961" s="120">
        <v>5</v>
      </c>
      <c r="H961" s="120"/>
      <c r="I961" s="120" t="s">
        <v>4276</v>
      </c>
      <c r="J961" s="120" t="s">
        <v>1179</v>
      </c>
      <c r="K961" s="120"/>
      <c r="L961" s="120"/>
      <c r="M961" s="120">
        <v>-1</v>
      </c>
      <c r="N961" s="120">
        <v>1</v>
      </c>
      <c r="O961" s="120" t="b">
        <v>0</v>
      </c>
      <c r="P961" s="120" t="b">
        <v>0</v>
      </c>
      <c r="Q961" s="120" t="b">
        <v>0</v>
      </c>
      <c r="R961" s="120" t="str">
        <f>(F961-1)*10&amp;",1,0.5"</f>
        <v>100027000,1,0.5</v>
      </c>
      <c r="S961" s="120" t="b">
        <v>1</v>
      </c>
      <c r="T961" s="584"/>
      <c r="U961" s="579"/>
    </row>
    <row r="962" spans="1:21" x14ac:dyDescent="0.25">
      <c r="A962" s="70" t="e">
        <v>#N/A</v>
      </c>
      <c r="B962" s="561" t="s">
        <v>1411</v>
      </c>
      <c r="C962" s="70" t="s">
        <v>38</v>
      </c>
      <c r="D962" s="70" t="e">
        <v>#REF!</v>
      </c>
      <c r="E962" s="70">
        <v>10002800</v>
      </c>
      <c r="F962" s="120">
        <v>10002800</v>
      </c>
      <c r="G962" s="120">
        <v>1</v>
      </c>
      <c r="H962" s="120" t="s">
        <v>2396</v>
      </c>
      <c r="I962" s="120" t="s">
        <v>4279</v>
      </c>
      <c r="J962" s="120" t="s">
        <v>4280</v>
      </c>
      <c r="K962" s="120"/>
      <c r="L962" s="120"/>
      <c r="M962" s="120">
        <v>-1</v>
      </c>
      <c r="N962" s="120">
        <v>1</v>
      </c>
      <c r="O962" s="120" t="b">
        <v>0</v>
      </c>
      <c r="P962" s="120" t="b">
        <v>0</v>
      </c>
      <c r="Q962" s="120" t="b">
        <v>0</v>
      </c>
      <c r="R962" s="120" t="s">
        <v>4281</v>
      </c>
      <c r="S962" s="120" t="b">
        <v>1</v>
      </c>
      <c r="T962" s="584" t="s">
        <v>2294</v>
      </c>
      <c r="U962" s="579">
        <f>VLOOKUP(B962,[1]示例!$P:$Q,2,0)</f>
        <v>1004</v>
      </c>
    </row>
    <row r="963" spans="1:21" s="556" customFormat="1" x14ac:dyDescent="0.25">
      <c r="A963" s="70" t="e">
        <v>#N/A</v>
      </c>
      <c r="B963" s="70"/>
      <c r="C963" s="70" t="s">
        <v>38</v>
      </c>
      <c r="D963" s="70" t="e">
        <v>#REF!</v>
      </c>
      <c r="E963" s="70">
        <v>10002800</v>
      </c>
      <c r="F963" s="120">
        <v>10002801</v>
      </c>
      <c r="G963" s="120">
        <v>5</v>
      </c>
      <c r="H963" s="120"/>
      <c r="I963" s="120" t="s">
        <v>4279</v>
      </c>
      <c r="J963" s="120" t="s">
        <v>1179</v>
      </c>
      <c r="K963" s="120"/>
      <c r="L963" s="120"/>
      <c r="M963" s="120">
        <v>-1</v>
      </c>
      <c r="N963" s="120">
        <v>1</v>
      </c>
      <c r="O963" s="120" t="b">
        <v>0</v>
      </c>
      <c r="P963" s="120" t="b">
        <v>0</v>
      </c>
      <c r="Q963" s="120" t="b">
        <v>0</v>
      </c>
      <c r="R963" s="120" t="str">
        <f>(F963-1)*10&amp;",1,0.5"</f>
        <v>100028000,1,0.5</v>
      </c>
      <c r="S963" s="120" t="b">
        <v>1</v>
      </c>
      <c r="T963" s="584"/>
      <c r="U963" s="579"/>
    </row>
    <row r="964" spans="1:21" x14ac:dyDescent="0.25">
      <c r="A964" s="2"/>
      <c r="B964" s="561" t="s">
        <v>4282</v>
      </c>
      <c r="C964" s="587"/>
      <c r="D964" s="587" t="e">
        <v>#N/A</v>
      </c>
      <c r="E964" s="587">
        <v>51300014</v>
      </c>
      <c r="F964" s="587">
        <v>113000140</v>
      </c>
      <c r="G964" s="36">
        <v>1</v>
      </c>
      <c r="H964" s="665" t="s">
        <v>2354</v>
      </c>
      <c r="I964" s="2" t="s">
        <v>4283</v>
      </c>
      <c r="J964" s="36" t="s">
        <v>4284</v>
      </c>
      <c r="K964" s="36"/>
      <c r="L964" s="36"/>
      <c r="M964" s="36">
        <v>-1</v>
      </c>
      <c r="N964" s="36">
        <v>1</v>
      </c>
      <c r="O964" s="36" t="b">
        <v>0</v>
      </c>
      <c r="P964" s="36" t="b">
        <v>0</v>
      </c>
      <c r="Q964" s="36" t="b">
        <v>0</v>
      </c>
      <c r="R964" s="36" t="s">
        <v>4285</v>
      </c>
      <c r="S964" s="36" t="b">
        <v>0</v>
      </c>
      <c r="T964" s="584" t="s">
        <v>2294</v>
      </c>
      <c r="U964" s="579" t="str">
        <f>VLOOKUP(B964,[3]示例!$S:$T,2,0)</f>
        <v>GongJiTiSheng</v>
      </c>
    </row>
    <row r="965" spans="1:21" x14ac:dyDescent="0.25">
      <c r="B965" s="561" t="s">
        <v>4282</v>
      </c>
      <c r="C965" s="587"/>
      <c r="D965" s="587" t="e">
        <v>#N/A</v>
      </c>
      <c r="E965" s="587">
        <v>51300015</v>
      </c>
      <c r="F965" s="587">
        <v>113000150</v>
      </c>
      <c r="G965" s="36">
        <v>1</v>
      </c>
      <c r="H965" s="665" t="s">
        <v>2354</v>
      </c>
      <c r="I965" s="2" t="s">
        <v>4286</v>
      </c>
      <c r="J965" s="36" t="s">
        <v>4284</v>
      </c>
      <c r="K965" s="36"/>
      <c r="L965" s="36"/>
      <c r="M965" s="36">
        <v>-1</v>
      </c>
      <c r="N965" s="36">
        <v>1</v>
      </c>
      <c r="O965" s="36" t="b">
        <v>0</v>
      </c>
      <c r="P965" s="36" t="b">
        <v>0</v>
      </c>
      <c r="Q965" s="36" t="b">
        <v>0</v>
      </c>
      <c r="R965" s="36" t="s">
        <v>4285</v>
      </c>
      <c r="S965" s="36" t="b">
        <v>0</v>
      </c>
      <c r="T965" s="584" t="s">
        <v>2294</v>
      </c>
      <c r="U965" s="579" t="str">
        <f>VLOOKUP(B965,[3]示例!$S:$T,2,0)</f>
        <v>GongJiTiSheng</v>
      </c>
    </row>
    <row r="966" spans="1:21" x14ac:dyDescent="0.25">
      <c r="B966" s="561" t="s">
        <v>4282</v>
      </c>
      <c r="C966" s="587"/>
      <c r="D966" s="587" t="e">
        <v>#N/A</v>
      </c>
      <c r="E966" s="587">
        <v>51300016</v>
      </c>
      <c r="F966" s="587">
        <v>113000160</v>
      </c>
      <c r="G966" s="36">
        <v>1</v>
      </c>
      <c r="H966" s="665" t="s">
        <v>2354</v>
      </c>
      <c r="I966" s="2" t="s">
        <v>4286</v>
      </c>
      <c r="J966" s="36" t="s">
        <v>4287</v>
      </c>
      <c r="K966" s="36"/>
      <c r="L966" s="36"/>
      <c r="M966" s="36">
        <v>-1</v>
      </c>
      <c r="N966" s="36">
        <v>1</v>
      </c>
      <c r="O966" s="36" t="b">
        <v>0</v>
      </c>
      <c r="P966" s="36" t="b">
        <v>0</v>
      </c>
      <c r="Q966" s="36" t="b">
        <v>0</v>
      </c>
      <c r="R966" s="36" t="s">
        <v>4288</v>
      </c>
      <c r="S966" s="36" t="b">
        <v>0</v>
      </c>
      <c r="T966" s="584" t="s">
        <v>2294</v>
      </c>
      <c r="U966" s="579" t="str">
        <f>VLOOKUP(B966,[3]示例!$S:$T,2,0)</f>
        <v>GongJiTiSheng</v>
      </c>
    </row>
    <row r="967" spans="1:21" x14ac:dyDescent="0.25">
      <c r="B967" s="561" t="s">
        <v>4289</v>
      </c>
      <c r="C967" s="587"/>
      <c r="D967" s="587" t="e">
        <v>#N/A</v>
      </c>
      <c r="E967" s="587">
        <v>51500010</v>
      </c>
      <c r="F967" s="587">
        <v>115000100</v>
      </c>
      <c r="G967" s="36">
        <v>1</v>
      </c>
      <c r="H967" s="665" t="s">
        <v>2446</v>
      </c>
      <c r="I967" s="2" t="s">
        <v>4290</v>
      </c>
      <c r="J967" s="36" t="s">
        <v>4291</v>
      </c>
      <c r="K967" s="36"/>
      <c r="L967" s="36"/>
      <c r="M967" s="36">
        <v>-1</v>
      </c>
      <c r="N967" s="36">
        <v>1</v>
      </c>
      <c r="O967" s="36" t="b">
        <v>0</v>
      </c>
      <c r="P967" s="36" t="b">
        <v>0</v>
      </c>
      <c r="Q967" s="36" t="b">
        <v>0</v>
      </c>
      <c r="R967" s="666" t="s">
        <v>4292</v>
      </c>
      <c r="S967" s="36" t="b">
        <v>0</v>
      </c>
      <c r="T967" s="584" t="s">
        <v>2294</v>
      </c>
      <c r="U967" s="579">
        <f>VLOOKUP(B967,[3]示例!$S:$T,2,0)</f>
        <v>1006</v>
      </c>
    </row>
    <row r="968" spans="1:21" x14ac:dyDescent="0.25">
      <c r="B968" s="561" t="s">
        <v>4293</v>
      </c>
      <c r="C968" s="587"/>
      <c r="D968" s="587" t="e">
        <v>#N/A</v>
      </c>
      <c r="E968" s="587">
        <v>51400103</v>
      </c>
      <c r="F968" s="587">
        <v>114001030</v>
      </c>
      <c r="G968" s="36">
        <v>1</v>
      </c>
      <c r="H968" s="665" t="s">
        <v>2629</v>
      </c>
      <c r="I968" s="2" t="s">
        <v>4294</v>
      </c>
      <c r="J968" s="36" t="s">
        <v>4295</v>
      </c>
      <c r="K968" s="36"/>
      <c r="L968" s="36"/>
      <c r="M968" s="36">
        <v>-1</v>
      </c>
      <c r="N968" s="36">
        <v>1</v>
      </c>
      <c r="O968" s="36" t="b">
        <v>0</v>
      </c>
      <c r="P968" s="36" t="b">
        <v>0</v>
      </c>
      <c r="Q968" s="36" t="b">
        <v>0</v>
      </c>
      <c r="R968" s="36" t="s">
        <v>4296</v>
      </c>
      <c r="S968" s="36" t="b">
        <v>0</v>
      </c>
      <c r="T968" s="584" t="s">
        <v>2294</v>
      </c>
      <c r="U968" s="579">
        <f>VLOOKUP(B968,[3]示例!$S:$T,2,0)</f>
        <v>1030</v>
      </c>
    </row>
    <row r="969" spans="1:21" x14ac:dyDescent="0.25">
      <c r="B969" s="561" t="s">
        <v>4282</v>
      </c>
      <c r="C969" s="587"/>
      <c r="D969" s="587" t="e">
        <v>#N/A</v>
      </c>
      <c r="E969" s="587">
        <v>51400104</v>
      </c>
      <c r="F969" s="587">
        <v>114001040</v>
      </c>
      <c r="G969" s="36">
        <v>1</v>
      </c>
      <c r="H969" s="665" t="s">
        <v>2354</v>
      </c>
      <c r="I969" s="2" t="s">
        <v>4286</v>
      </c>
      <c r="J969" s="36" t="s">
        <v>4297</v>
      </c>
      <c r="K969" s="36"/>
      <c r="L969" s="36"/>
      <c r="M969" s="36">
        <v>-1</v>
      </c>
      <c r="N969" s="36">
        <v>1</v>
      </c>
      <c r="O969" s="36" t="b">
        <v>0</v>
      </c>
      <c r="P969" s="36" t="b">
        <v>0</v>
      </c>
      <c r="Q969" s="36" t="b">
        <v>0</v>
      </c>
      <c r="R969" s="36" t="s">
        <v>4209</v>
      </c>
      <c r="S969" s="36" t="b">
        <v>0</v>
      </c>
      <c r="T969" s="584" t="s">
        <v>2294</v>
      </c>
      <c r="U969" s="579" t="str">
        <f>VLOOKUP(B969,[3]示例!$S:$T,2,0)</f>
        <v>GongJiTiSheng</v>
      </c>
    </row>
    <row r="970" spans="1:21" x14ac:dyDescent="0.25">
      <c r="B970" s="561" t="s">
        <v>4289</v>
      </c>
      <c r="C970" s="587"/>
      <c r="D970" s="587" t="e">
        <v>#N/A</v>
      </c>
      <c r="E970" s="587">
        <v>51400105</v>
      </c>
      <c r="F970" s="587">
        <v>114001050</v>
      </c>
      <c r="G970" s="36">
        <v>1</v>
      </c>
      <c r="H970" s="665" t="s">
        <v>2446</v>
      </c>
      <c r="I970" s="2" t="s">
        <v>4298</v>
      </c>
      <c r="J970" s="36" t="s">
        <v>4299</v>
      </c>
      <c r="K970" s="36"/>
      <c r="L970" s="36"/>
      <c r="M970" s="36">
        <v>-1</v>
      </c>
      <c r="N970" s="36">
        <v>1</v>
      </c>
      <c r="O970" s="36" t="b">
        <v>0</v>
      </c>
      <c r="P970" s="36" t="b">
        <v>0</v>
      </c>
      <c r="Q970" s="36" t="b">
        <v>0</v>
      </c>
      <c r="R970" s="36" t="s">
        <v>4300</v>
      </c>
      <c r="S970" s="36" t="b">
        <v>0</v>
      </c>
      <c r="T970" s="584" t="s">
        <v>2294</v>
      </c>
      <c r="U970" s="579">
        <f>VLOOKUP(B970,[3]示例!$S:$T,2,0)</f>
        <v>1006</v>
      </c>
    </row>
    <row r="971" spans="1:21" x14ac:dyDescent="0.25">
      <c r="B971" s="561" t="s">
        <v>2344</v>
      </c>
      <c r="C971" s="587"/>
      <c r="D971" s="587" t="e">
        <v>#N/A</v>
      </c>
      <c r="E971" s="587">
        <v>51400106</v>
      </c>
      <c r="F971" s="587">
        <v>114001060</v>
      </c>
      <c r="G971" s="36">
        <v>1</v>
      </c>
      <c r="H971" s="665" t="s">
        <v>2324</v>
      </c>
      <c r="I971" s="2" t="s">
        <v>4298</v>
      </c>
      <c r="J971" s="36" t="s">
        <v>4301</v>
      </c>
      <c r="K971" s="36"/>
      <c r="L971" s="36"/>
      <c r="M971" s="36">
        <v>-1</v>
      </c>
      <c r="N971" s="36">
        <v>1</v>
      </c>
      <c r="O971" s="36" t="b">
        <v>0</v>
      </c>
      <c r="P971" s="36" t="b">
        <v>0</v>
      </c>
      <c r="Q971" s="36" t="b">
        <v>0</v>
      </c>
      <c r="R971" s="36" t="s">
        <v>4302</v>
      </c>
      <c r="S971" s="36" t="b">
        <v>0</v>
      </c>
      <c r="T971" s="584" t="s">
        <v>2294</v>
      </c>
      <c r="U971" s="579">
        <f>VLOOKUP(B971,[3]示例!$S:$T,2,0)</f>
        <v>10033</v>
      </c>
    </row>
    <row r="972" spans="1:21" x14ac:dyDescent="0.25">
      <c r="B972" s="561" t="s">
        <v>4282</v>
      </c>
      <c r="C972" s="587"/>
      <c r="D972" s="587" t="e">
        <v>#N/A</v>
      </c>
      <c r="E972" s="587">
        <v>51200349</v>
      </c>
      <c r="F972" s="587">
        <v>112003490</v>
      </c>
      <c r="G972" s="36">
        <v>1</v>
      </c>
      <c r="H972" s="665" t="s">
        <v>2354</v>
      </c>
      <c r="I972" s="2" t="s">
        <v>4286</v>
      </c>
      <c r="J972" s="36" t="s">
        <v>4287</v>
      </c>
      <c r="K972" s="36"/>
      <c r="L972" s="36"/>
      <c r="M972" s="36">
        <v>-1</v>
      </c>
      <c r="N972" s="36">
        <v>1</v>
      </c>
      <c r="O972" s="36" t="b">
        <v>0</v>
      </c>
      <c r="P972" s="36" t="b">
        <v>0</v>
      </c>
      <c r="Q972" s="36" t="b">
        <v>0</v>
      </c>
      <c r="R972" s="36" t="s">
        <v>4288</v>
      </c>
      <c r="S972" s="36" t="b">
        <v>0</v>
      </c>
      <c r="T972" s="584" t="s">
        <v>2294</v>
      </c>
      <c r="U972" s="579" t="str">
        <f>VLOOKUP(B972,[3]示例!$S:$T,2,0)</f>
        <v>GongJiTiSheng</v>
      </c>
    </row>
    <row r="973" spans="1:21" x14ac:dyDescent="0.25">
      <c r="B973" s="561" t="s">
        <v>4282</v>
      </c>
      <c r="C973" s="587"/>
      <c r="D973" s="587" t="e">
        <v>#N/A</v>
      </c>
      <c r="E973" s="587">
        <v>51200392</v>
      </c>
      <c r="F973" s="587">
        <v>112003920</v>
      </c>
      <c r="G973" s="36">
        <v>1</v>
      </c>
      <c r="H973" s="665" t="s">
        <v>2354</v>
      </c>
      <c r="I973" s="2" t="s">
        <v>4303</v>
      </c>
      <c r="J973" s="36" t="s">
        <v>4287</v>
      </c>
      <c r="K973" s="36"/>
      <c r="L973" s="36"/>
      <c r="M973" s="36">
        <v>-1</v>
      </c>
      <c r="N973" s="36">
        <v>1</v>
      </c>
      <c r="O973" s="36" t="b">
        <v>0</v>
      </c>
      <c r="P973" s="36" t="b">
        <v>0</v>
      </c>
      <c r="Q973" s="36" t="b">
        <v>0</v>
      </c>
      <c r="R973" s="36" t="s">
        <v>4288</v>
      </c>
      <c r="S973" s="36" t="b">
        <v>0</v>
      </c>
      <c r="T973" s="584" t="s">
        <v>2294</v>
      </c>
      <c r="U973" s="579" t="str">
        <f>VLOOKUP(B973,[3]示例!$S:$T,2,0)</f>
        <v>GongJiTiSheng</v>
      </c>
    </row>
    <row r="974" spans="1:21" x14ac:dyDescent="0.25">
      <c r="B974" s="561" t="s">
        <v>4282</v>
      </c>
      <c r="C974" s="587"/>
      <c r="D974" s="587" t="e">
        <v>#N/A</v>
      </c>
      <c r="E974" s="587">
        <v>51200393</v>
      </c>
      <c r="F974" s="587">
        <v>112003930</v>
      </c>
      <c r="G974" s="36">
        <v>1</v>
      </c>
      <c r="H974" s="665" t="s">
        <v>2354</v>
      </c>
      <c r="I974" s="2" t="s">
        <v>4303</v>
      </c>
      <c r="J974" s="36" t="s">
        <v>4287</v>
      </c>
      <c r="K974" s="36"/>
      <c r="L974" s="36"/>
      <c r="M974" s="36">
        <v>-1</v>
      </c>
      <c r="N974" s="36">
        <v>1</v>
      </c>
      <c r="O974" s="36" t="b">
        <v>0</v>
      </c>
      <c r="P974" s="36" t="b">
        <v>0</v>
      </c>
      <c r="Q974" s="36" t="b">
        <v>0</v>
      </c>
      <c r="R974" s="36" t="s">
        <v>4288</v>
      </c>
      <c r="S974" s="36" t="b">
        <v>0</v>
      </c>
      <c r="T974" s="584" t="s">
        <v>2294</v>
      </c>
      <c r="U974" s="579" t="str">
        <f>VLOOKUP(B974,[3]示例!$S:$T,2,0)</f>
        <v>GongJiTiSheng</v>
      </c>
    </row>
    <row r="975" spans="1:21" x14ac:dyDescent="0.25">
      <c r="B975" s="561" t="s">
        <v>4282</v>
      </c>
      <c r="C975" s="587"/>
      <c r="D975" s="587" t="e">
        <v>#N/A</v>
      </c>
      <c r="E975" s="587">
        <v>51200394</v>
      </c>
      <c r="F975" s="587">
        <v>112003940</v>
      </c>
      <c r="G975" s="36">
        <v>1</v>
      </c>
      <c r="H975" s="665" t="s">
        <v>2354</v>
      </c>
      <c r="I975" s="2" t="s">
        <v>4303</v>
      </c>
      <c r="J975" s="36" t="s">
        <v>4287</v>
      </c>
      <c r="K975" s="36"/>
      <c r="L975" s="36"/>
      <c r="M975" s="36">
        <v>-1</v>
      </c>
      <c r="N975" s="36">
        <v>1</v>
      </c>
      <c r="O975" s="36" t="b">
        <v>0</v>
      </c>
      <c r="P975" s="36" t="b">
        <v>0</v>
      </c>
      <c r="Q975" s="36" t="b">
        <v>0</v>
      </c>
      <c r="R975" s="36" t="s">
        <v>4288</v>
      </c>
      <c r="S975" s="36" t="b">
        <v>0</v>
      </c>
      <c r="T975" s="584" t="s">
        <v>2294</v>
      </c>
      <c r="U975" s="579" t="str">
        <f>VLOOKUP(B975,[3]示例!$S:$T,2,0)</f>
        <v>GongJiTiSheng</v>
      </c>
    </row>
    <row r="976" spans="1:21" x14ac:dyDescent="0.25">
      <c r="B976" s="561" t="s">
        <v>4304</v>
      </c>
      <c r="C976" s="587"/>
      <c r="D976" s="587" t="e">
        <v>#N/A</v>
      </c>
      <c r="E976" s="587">
        <v>51200413</v>
      </c>
      <c r="F976" s="587">
        <v>112004130</v>
      </c>
      <c r="G976" s="36">
        <v>1</v>
      </c>
      <c r="H976" s="665" t="s">
        <v>3012</v>
      </c>
      <c r="I976" s="2" t="s">
        <v>4305</v>
      </c>
      <c r="J976" s="36" t="s">
        <v>4306</v>
      </c>
      <c r="K976" s="36"/>
      <c r="L976" s="36"/>
      <c r="M976" s="36">
        <v>-1</v>
      </c>
      <c r="N976" s="36">
        <v>1</v>
      </c>
      <c r="O976" s="36" t="b">
        <v>0</v>
      </c>
      <c r="P976" s="36" t="b">
        <v>0</v>
      </c>
      <c r="Q976" s="36" t="b">
        <v>0</v>
      </c>
      <c r="R976" s="36" t="s">
        <v>3068</v>
      </c>
      <c r="S976" s="36" t="b">
        <v>0</v>
      </c>
      <c r="T976" s="584" t="s">
        <v>2294</v>
      </c>
      <c r="U976" s="579">
        <f>VLOOKUP(B976,[3]示例!$S:$T,2,0)</f>
        <v>1061</v>
      </c>
    </row>
    <row r="977" spans="2:21" x14ac:dyDescent="0.25">
      <c r="B977" s="561" t="s">
        <v>4304</v>
      </c>
      <c r="C977" s="587"/>
      <c r="D977" s="587" t="e">
        <v>#N/A</v>
      </c>
      <c r="E977" s="587">
        <v>51200608</v>
      </c>
      <c r="F977" s="587">
        <v>112006080</v>
      </c>
      <c r="G977" s="36">
        <v>1</v>
      </c>
      <c r="H977" s="665" t="s">
        <v>3012</v>
      </c>
      <c r="I977" s="2" t="s">
        <v>4305</v>
      </c>
      <c r="J977" s="36" t="s">
        <v>4306</v>
      </c>
      <c r="K977" s="36"/>
      <c r="L977" s="36"/>
      <c r="M977" s="36">
        <v>-1</v>
      </c>
      <c r="N977" s="36">
        <v>1</v>
      </c>
      <c r="O977" s="36" t="b">
        <v>0</v>
      </c>
      <c r="P977" s="36" t="b">
        <v>0</v>
      </c>
      <c r="Q977" s="36" t="b">
        <v>0</v>
      </c>
      <c r="R977" s="36" t="s">
        <v>3068</v>
      </c>
      <c r="S977" s="36" t="b">
        <v>0</v>
      </c>
      <c r="T977" s="584" t="s">
        <v>2294</v>
      </c>
      <c r="U977" s="579">
        <f>VLOOKUP(B977,[3]示例!$S:$T,2,0)</f>
        <v>1061</v>
      </c>
    </row>
    <row r="978" spans="2:21" x14ac:dyDescent="0.25">
      <c r="B978" s="561" t="s">
        <v>2288</v>
      </c>
      <c r="C978" s="587"/>
      <c r="D978" s="587" t="e">
        <v>#N/A</v>
      </c>
      <c r="E978" s="587">
        <v>51200673</v>
      </c>
      <c r="F978" s="587">
        <v>112006730</v>
      </c>
      <c r="G978" s="36">
        <v>1</v>
      </c>
      <c r="H978" s="665" t="s">
        <v>2525</v>
      </c>
      <c r="I978" s="2" t="s">
        <v>4307</v>
      </c>
      <c r="J978" s="36" t="s">
        <v>4308</v>
      </c>
      <c r="K978" s="36"/>
      <c r="L978" s="36"/>
      <c r="M978" s="36">
        <v>-1</v>
      </c>
      <c r="N978" s="36">
        <v>1</v>
      </c>
      <c r="O978" s="36" t="b">
        <v>0</v>
      </c>
      <c r="P978" s="36" t="b">
        <v>0</v>
      </c>
      <c r="Q978" s="36" t="b">
        <v>1</v>
      </c>
      <c r="R978" s="36" t="s">
        <v>4309</v>
      </c>
      <c r="S978" s="36" t="b">
        <v>0</v>
      </c>
      <c r="T978" s="584" t="s">
        <v>2294</v>
      </c>
      <c r="U978" s="579">
        <f>VLOOKUP(B978,[3]示例!$S:$T,2,0)</f>
        <v>1019</v>
      </c>
    </row>
    <row r="979" spans="2:21" x14ac:dyDescent="0.25">
      <c r="B979" s="561" t="s">
        <v>4282</v>
      </c>
      <c r="C979" s="587"/>
      <c r="D979" s="587" t="e">
        <v>#N/A</v>
      </c>
      <c r="E979" s="587">
        <v>51200784</v>
      </c>
      <c r="F979" s="587">
        <v>112007840</v>
      </c>
      <c r="G979" s="36">
        <v>1</v>
      </c>
      <c r="H979" s="665" t="s">
        <v>2354</v>
      </c>
      <c r="I979" s="2" t="s">
        <v>4310</v>
      </c>
      <c r="J979" s="36" t="s">
        <v>4311</v>
      </c>
      <c r="K979" s="36"/>
      <c r="L979" s="36"/>
      <c r="M979" s="36">
        <v>-1</v>
      </c>
      <c r="N979" s="36">
        <v>1</v>
      </c>
      <c r="O979" s="36" t="b">
        <v>0</v>
      </c>
      <c r="P979" s="36" t="b">
        <v>0</v>
      </c>
      <c r="Q979" s="36" t="b">
        <v>0</v>
      </c>
      <c r="R979" s="36" t="s">
        <v>4312</v>
      </c>
      <c r="S979" s="36" t="b">
        <v>0</v>
      </c>
      <c r="T979" s="584" t="s">
        <v>2294</v>
      </c>
      <c r="U979" s="579" t="str">
        <f>VLOOKUP(B979,[3]示例!$S:$T,2,0)</f>
        <v>GongJiTiSheng</v>
      </c>
    </row>
    <row r="980" spans="2:21" x14ac:dyDescent="0.25">
      <c r="B980" s="561" t="s">
        <v>4304</v>
      </c>
      <c r="C980" s="587"/>
      <c r="D980" s="587" t="e">
        <v>#N/A</v>
      </c>
      <c r="E980" s="587">
        <v>51200985</v>
      </c>
      <c r="F980" s="587">
        <v>112009850</v>
      </c>
      <c r="G980" s="36">
        <v>1</v>
      </c>
      <c r="H980" s="665" t="s">
        <v>3012</v>
      </c>
      <c r="I980" s="2" t="s">
        <v>4313</v>
      </c>
      <c r="J980" s="36" t="s">
        <v>4306</v>
      </c>
      <c r="K980" s="36"/>
      <c r="L980" s="36"/>
      <c r="M980" s="36">
        <v>-1</v>
      </c>
      <c r="N980" s="36">
        <v>1</v>
      </c>
      <c r="O980" s="36" t="b">
        <v>0</v>
      </c>
      <c r="P980" s="36" t="b">
        <v>0</v>
      </c>
      <c r="Q980" s="36" t="b">
        <v>0</v>
      </c>
      <c r="R980" s="36" t="s">
        <v>3068</v>
      </c>
      <c r="S980" s="36" t="b">
        <v>0</v>
      </c>
      <c r="T980" s="584" t="s">
        <v>2294</v>
      </c>
      <c r="U980" s="579">
        <f>VLOOKUP(B980,[3]示例!$S:$T,2,0)</f>
        <v>1061</v>
      </c>
    </row>
    <row r="981" spans="2:21" x14ac:dyDescent="0.25">
      <c r="B981" s="561" t="s">
        <v>4304</v>
      </c>
      <c r="C981" s="587"/>
      <c r="D981" s="587" t="e">
        <v>#N/A</v>
      </c>
      <c r="E981" s="587">
        <v>51200986</v>
      </c>
      <c r="F981" s="587">
        <v>112009860</v>
      </c>
      <c r="G981" s="36">
        <v>1</v>
      </c>
      <c r="H981" s="665" t="s">
        <v>3012</v>
      </c>
      <c r="I981" s="2" t="s">
        <v>4313</v>
      </c>
      <c r="J981" s="36" t="s">
        <v>4306</v>
      </c>
      <c r="K981" s="36"/>
      <c r="L981" s="36"/>
      <c r="M981" s="36">
        <v>-1</v>
      </c>
      <c r="N981" s="36">
        <v>1</v>
      </c>
      <c r="O981" s="36" t="b">
        <v>0</v>
      </c>
      <c r="P981" s="36" t="b">
        <v>0</v>
      </c>
      <c r="Q981" s="36" t="b">
        <v>0</v>
      </c>
      <c r="R981" s="36" t="s">
        <v>3068</v>
      </c>
      <c r="S981" s="36" t="b">
        <v>0</v>
      </c>
      <c r="T981" s="584" t="s">
        <v>2294</v>
      </c>
      <c r="U981" s="579">
        <f>VLOOKUP(B981,[3]示例!$S:$T,2,0)</f>
        <v>1061</v>
      </c>
    </row>
    <row r="982" spans="2:21" x14ac:dyDescent="0.25">
      <c r="B982" s="561" t="s">
        <v>4314</v>
      </c>
      <c r="C982" s="587"/>
      <c r="D982" s="587" t="e">
        <v>#N/A</v>
      </c>
      <c r="E982" s="587">
        <v>52000010</v>
      </c>
      <c r="F982" s="587">
        <v>120000100</v>
      </c>
      <c r="G982" s="36">
        <v>1</v>
      </c>
      <c r="H982" s="665" t="s">
        <v>3118</v>
      </c>
      <c r="I982" s="2" t="s">
        <v>4315</v>
      </c>
      <c r="J982" s="36" t="s">
        <v>4316</v>
      </c>
      <c r="K982" s="36"/>
      <c r="L982" s="36"/>
      <c r="M982" s="36">
        <v>-1</v>
      </c>
      <c r="N982" s="36">
        <v>1</v>
      </c>
      <c r="O982" s="36" t="b">
        <v>0</v>
      </c>
      <c r="P982" s="36" t="b">
        <v>0</v>
      </c>
      <c r="Q982" s="36" t="b">
        <v>0</v>
      </c>
      <c r="R982" s="36" t="s">
        <v>3128</v>
      </c>
      <c r="S982" s="36" t="b">
        <v>0</v>
      </c>
      <c r="T982" s="584" t="s">
        <v>2294</v>
      </c>
      <c r="U982" s="579">
        <f>VLOOKUP(B982,[3]示例!$S:$T,2,0)</f>
        <v>1065</v>
      </c>
    </row>
    <row r="983" spans="2:21" x14ac:dyDescent="0.25">
      <c r="B983" s="561" t="s">
        <v>4314</v>
      </c>
      <c r="C983" s="587"/>
      <c r="D983" s="587" t="e">
        <v>#N/A</v>
      </c>
      <c r="E983" s="587">
        <v>52000011</v>
      </c>
      <c r="F983" s="587">
        <v>120000110</v>
      </c>
      <c r="G983" s="36">
        <v>1</v>
      </c>
      <c r="H983" s="665" t="s">
        <v>3118</v>
      </c>
      <c r="I983" s="2" t="s">
        <v>4315</v>
      </c>
      <c r="J983" s="36" t="s">
        <v>4316</v>
      </c>
      <c r="K983" s="36"/>
      <c r="L983" s="36"/>
      <c r="M983" s="36">
        <v>-1</v>
      </c>
      <c r="N983" s="36">
        <v>1</v>
      </c>
      <c r="O983" s="36" t="b">
        <v>0</v>
      </c>
      <c r="P983" s="36" t="b">
        <v>0</v>
      </c>
      <c r="Q983" s="36" t="b">
        <v>0</v>
      </c>
      <c r="R983" s="36" t="s">
        <v>3128</v>
      </c>
      <c r="S983" s="36" t="b">
        <v>0</v>
      </c>
      <c r="T983" s="584" t="s">
        <v>2294</v>
      </c>
      <c r="U983" s="579">
        <f>VLOOKUP(B983,[3]示例!$S:$T,2,0)</f>
        <v>1065</v>
      </c>
    </row>
    <row r="984" spans="2:21" x14ac:dyDescent="0.25">
      <c r="B984" s="561" t="s">
        <v>4314</v>
      </c>
      <c r="C984" s="587"/>
      <c r="D984" s="587" t="e">
        <v>#N/A</v>
      </c>
      <c r="E984" s="587">
        <v>52000012</v>
      </c>
      <c r="F984" s="587">
        <v>120000120</v>
      </c>
      <c r="G984" s="36">
        <v>1</v>
      </c>
      <c r="H984" s="665" t="s">
        <v>3118</v>
      </c>
      <c r="I984" s="2" t="s">
        <v>4315</v>
      </c>
      <c r="J984" s="36" t="s">
        <v>4316</v>
      </c>
      <c r="K984" s="36"/>
      <c r="L984" s="36"/>
      <c r="M984" s="36">
        <v>-1</v>
      </c>
      <c r="N984" s="36">
        <v>1</v>
      </c>
      <c r="O984" s="36" t="b">
        <v>0</v>
      </c>
      <c r="P984" s="36" t="b">
        <v>0</v>
      </c>
      <c r="Q984" s="36" t="b">
        <v>0</v>
      </c>
      <c r="R984" s="36" t="s">
        <v>3128</v>
      </c>
      <c r="S984" s="36" t="b">
        <v>0</v>
      </c>
      <c r="T984" s="584" t="s">
        <v>2294</v>
      </c>
      <c r="U984" s="579">
        <f>VLOOKUP(B984,[3]示例!$S:$T,2,0)</f>
        <v>1065</v>
      </c>
    </row>
    <row r="985" spans="2:21" x14ac:dyDescent="0.25">
      <c r="B985" s="561" t="s">
        <v>4282</v>
      </c>
      <c r="C985" s="587"/>
      <c r="D985" s="587" t="e">
        <v>#N/A</v>
      </c>
      <c r="E985" s="587">
        <v>51500035</v>
      </c>
      <c r="F985" s="587">
        <v>115000350</v>
      </c>
      <c r="G985" s="36">
        <v>1</v>
      </c>
      <c r="H985" s="665" t="s">
        <v>2354</v>
      </c>
      <c r="I985" s="2" t="s">
        <v>4317</v>
      </c>
      <c r="J985" s="36" t="s">
        <v>4311</v>
      </c>
      <c r="K985" s="36"/>
      <c r="L985" s="36"/>
      <c r="M985" s="36">
        <v>-1</v>
      </c>
      <c r="N985" s="36">
        <v>1</v>
      </c>
      <c r="O985" s="36" t="b">
        <v>0</v>
      </c>
      <c r="P985" s="36" t="b">
        <v>0</v>
      </c>
      <c r="Q985" s="36" t="b">
        <v>0</v>
      </c>
      <c r="R985" s="36" t="s">
        <v>4312</v>
      </c>
      <c r="S985" s="36" t="b">
        <v>0</v>
      </c>
      <c r="T985" s="584" t="s">
        <v>2294</v>
      </c>
      <c r="U985" s="579" t="str">
        <f>VLOOKUP(B985,[3]示例!$S:$T,2,0)</f>
        <v>GongJiTiSheng</v>
      </c>
    </row>
    <row r="986" spans="2:21" x14ac:dyDescent="0.25">
      <c r="B986" s="561" t="s">
        <v>4282</v>
      </c>
      <c r="C986" s="587"/>
      <c r="D986" s="587" t="e">
        <v>#N/A</v>
      </c>
      <c r="E986" s="587">
        <v>51500036</v>
      </c>
      <c r="F986" s="587">
        <v>115000360</v>
      </c>
      <c r="G986" s="36">
        <v>1</v>
      </c>
      <c r="H986" s="665" t="s">
        <v>2354</v>
      </c>
      <c r="I986" s="2" t="s">
        <v>4317</v>
      </c>
      <c r="J986" s="36" t="s">
        <v>4311</v>
      </c>
      <c r="K986" s="36"/>
      <c r="L986" s="36"/>
      <c r="M986" s="36">
        <v>-1</v>
      </c>
      <c r="N986" s="36">
        <v>1</v>
      </c>
      <c r="O986" s="36" t="b">
        <v>0</v>
      </c>
      <c r="P986" s="36" t="b">
        <v>0</v>
      </c>
      <c r="Q986" s="36" t="b">
        <v>0</v>
      </c>
      <c r="R986" s="36" t="s">
        <v>4312</v>
      </c>
      <c r="S986" s="36" t="b">
        <v>0</v>
      </c>
      <c r="T986" s="584" t="s">
        <v>2294</v>
      </c>
      <c r="U986" s="579" t="str">
        <f>VLOOKUP(B986,[3]示例!$S:$T,2,0)</f>
        <v>GongJiTiSheng</v>
      </c>
    </row>
    <row r="987" spans="2:21" x14ac:dyDescent="0.25">
      <c r="B987" s="561" t="s">
        <v>4282</v>
      </c>
      <c r="C987" s="587"/>
      <c r="D987" s="587" t="e">
        <v>#N/A</v>
      </c>
      <c r="E987" s="587">
        <v>51500087</v>
      </c>
      <c r="F987" s="587">
        <v>115000870</v>
      </c>
      <c r="G987" s="36">
        <v>1</v>
      </c>
      <c r="H987" s="665" t="s">
        <v>2354</v>
      </c>
      <c r="I987" s="2" t="s">
        <v>4286</v>
      </c>
      <c r="J987" s="36" t="s">
        <v>4311</v>
      </c>
      <c r="K987" s="36"/>
      <c r="L987" s="36"/>
      <c r="M987" s="36">
        <v>-1</v>
      </c>
      <c r="N987" s="36">
        <v>1</v>
      </c>
      <c r="O987" s="36" t="b">
        <v>0</v>
      </c>
      <c r="P987" s="36" t="b">
        <v>0</v>
      </c>
      <c r="Q987" s="36" t="b">
        <v>0</v>
      </c>
      <c r="R987" s="36" t="s">
        <v>4312</v>
      </c>
      <c r="S987" s="36" t="b">
        <v>0</v>
      </c>
      <c r="T987" s="584" t="s">
        <v>2294</v>
      </c>
      <c r="U987" s="579" t="str">
        <f>VLOOKUP(B987,[3]示例!$S:$T,2,0)</f>
        <v>GongJiTiSheng</v>
      </c>
    </row>
    <row r="988" spans="2:21" x14ac:dyDescent="0.25">
      <c r="B988" s="561" t="s">
        <v>4304</v>
      </c>
      <c r="C988" s="587"/>
      <c r="D988" s="587" t="e">
        <v>#N/A</v>
      </c>
      <c r="E988" s="587">
        <v>51500132</v>
      </c>
      <c r="F988" s="587">
        <v>115001320</v>
      </c>
      <c r="G988" s="36">
        <v>1</v>
      </c>
      <c r="H988" s="665" t="s">
        <v>3012</v>
      </c>
      <c r="I988" s="2" t="s">
        <v>4318</v>
      </c>
      <c r="J988" s="36" t="s">
        <v>4306</v>
      </c>
      <c r="K988" s="36"/>
      <c r="L988" s="36"/>
      <c r="M988" s="36">
        <v>-1</v>
      </c>
      <c r="N988" s="36">
        <v>1</v>
      </c>
      <c r="O988" s="36" t="b">
        <v>0</v>
      </c>
      <c r="P988" s="36" t="b">
        <v>0</v>
      </c>
      <c r="Q988" s="36" t="b">
        <v>0</v>
      </c>
      <c r="R988" s="36" t="s">
        <v>3068</v>
      </c>
      <c r="S988" s="36" t="b">
        <v>0</v>
      </c>
      <c r="T988" s="584" t="s">
        <v>2294</v>
      </c>
      <c r="U988" s="579">
        <f>VLOOKUP(B988,[3]示例!$S:$T,2,0)</f>
        <v>1061</v>
      </c>
    </row>
    <row r="989" spans="2:21" x14ac:dyDescent="0.25">
      <c r="B989" s="561" t="s">
        <v>2344</v>
      </c>
      <c r="C989" s="587"/>
      <c r="D989" s="587" t="e">
        <v>#N/A</v>
      </c>
      <c r="E989" s="587">
        <v>51500592</v>
      </c>
      <c r="F989" s="587">
        <v>115005920</v>
      </c>
      <c r="G989" s="36">
        <v>1</v>
      </c>
      <c r="H989" s="665" t="s">
        <v>2324</v>
      </c>
      <c r="I989" s="2" t="s">
        <v>4298</v>
      </c>
      <c r="J989" s="36" t="s">
        <v>4301</v>
      </c>
      <c r="K989" s="36"/>
      <c r="L989" s="36"/>
      <c r="M989" s="36">
        <v>-1</v>
      </c>
      <c r="N989" s="36">
        <v>1</v>
      </c>
      <c r="O989" s="36" t="b">
        <v>0</v>
      </c>
      <c r="P989" s="36" t="b">
        <v>0</v>
      </c>
      <c r="Q989" s="36" t="b">
        <v>0</v>
      </c>
      <c r="R989" s="36" t="s">
        <v>4302</v>
      </c>
      <c r="S989" s="36" t="b">
        <v>0</v>
      </c>
      <c r="T989" s="584" t="s">
        <v>2294</v>
      </c>
      <c r="U989" s="579">
        <f>VLOOKUP(B989,[3]示例!$S:$T,2,0)</f>
        <v>10033</v>
      </c>
    </row>
    <row r="990" spans="2:21" x14ac:dyDescent="0.25">
      <c r="B990" s="561" t="s">
        <v>4304</v>
      </c>
      <c r="C990" s="587"/>
      <c r="D990" s="587" t="e">
        <v>#N/A</v>
      </c>
      <c r="E990" s="587">
        <v>51500610</v>
      </c>
      <c r="F990" s="587">
        <v>115006100</v>
      </c>
      <c r="G990" s="36">
        <v>1</v>
      </c>
      <c r="H990" s="665" t="s">
        <v>3012</v>
      </c>
      <c r="I990" s="2" t="s">
        <v>4313</v>
      </c>
      <c r="J990" s="36" t="s">
        <v>4306</v>
      </c>
      <c r="K990" s="36"/>
      <c r="L990" s="36"/>
      <c r="M990" s="36">
        <v>-1</v>
      </c>
      <c r="N990" s="36">
        <v>1</v>
      </c>
      <c r="O990" s="36" t="b">
        <v>0</v>
      </c>
      <c r="P990" s="36" t="b">
        <v>0</v>
      </c>
      <c r="Q990" s="36" t="b">
        <v>0</v>
      </c>
      <c r="R990" s="36" t="s">
        <v>3068</v>
      </c>
      <c r="S990" s="36" t="b">
        <v>0</v>
      </c>
      <c r="T990" s="584" t="s">
        <v>2294</v>
      </c>
      <c r="U990" s="579">
        <f>VLOOKUP(B990,[3]示例!$S:$T,2,0)</f>
        <v>1061</v>
      </c>
    </row>
    <row r="991" spans="2:21" x14ac:dyDescent="0.25">
      <c r="B991" s="561" t="s">
        <v>2288</v>
      </c>
      <c r="C991" s="587"/>
      <c r="D991" s="587" t="e">
        <v>#N/A</v>
      </c>
      <c r="E991" s="587">
        <v>51500613</v>
      </c>
      <c r="F991" s="587">
        <v>115006130</v>
      </c>
      <c r="G991" s="36">
        <v>1</v>
      </c>
      <c r="H991" s="665" t="s">
        <v>2525</v>
      </c>
      <c r="I991" s="2" t="s">
        <v>4283</v>
      </c>
      <c r="J991" s="36" t="s">
        <v>4319</v>
      </c>
      <c r="K991" s="36"/>
      <c r="L991" s="36"/>
      <c r="M991" s="36">
        <v>-1</v>
      </c>
      <c r="N991" s="36">
        <v>1</v>
      </c>
      <c r="O991" s="36" t="b">
        <v>0</v>
      </c>
      <c r="P991" s="36" t="b">
        <v>0</v>
      </c>
      <c r="Q991" s="36" t="b">
        <v>0</v>
      </c>
      <c r="R991" s="36" t="s">
        <v>4320</v>
      </c>
      <c r="S991" s="36" t="b">
        <v>0</v>
      </c>
      <c r="T991" s="584" t="s">
        <v>2294</v>
      </c>
      <c r="U991" s="579">
        <f>VLOOKUP(B991,[3]示例!$S:$T,2,0)</f>
        <v>1019</v>
      </c>
    </row>
    <row r="992" spans="2:21" x14ac:dyDescent="0.25">
      <c r="B992" s="561" t="s">
        <v>4289</v>
      </c>
      <c r="C992" s="587"/>
      <c r="D992" s="587" t="e">
        <v>#N/A</v>
      </c>
      <c r="E992" s="587">
        <v>51500728</v>
      </c>
      <c r="F992" s="587">
        <v>115007280</v>
      </c>
      <c r="G992" s="36">
        <v>1</v>
      </c>
      <c r="H992" s="665" t="s">
        <v>2446</v>
      </c>
      <c r="I992" s="2" t="s">
        <v>4321</v>
      </c>
      <c r="J992" s="666" t="s">
        <v>4322</v>
      </c>
      <c r="K992" s="36"/>
      <c r="L992" s="36"/>
      <c r="M992" s="36">
        <v>-1</v>
      </c>
      <c r="N992" s="36">
        <v>1</v>
      </c>
      <c r="O992" s="36" t="b">
        <v>0</v>
      </c>
      <c r="P992" s="36" t="b">
        <v>0</v>
      </c>
      <c r="Q992" s="36" t="b">
        <v>0</v>
      </c>
      <c r="R992" s="36" t="s">
        <v>4323</v>
      </c>
      <c r="S992" s="36" t="b">
        <v>0</v>
      </c>
      <c r="T992" s="584" t="s">
        <v>2294</v>
      </c>
      <c r="U992" s="579">
        <f>VLOOKUP(B992,[3]示例!$S:$T,2,0)</f>
        <v>1006</v>
      </c>
    </row>
    <row r="993" spans="2:21" x14ac:dyDescent="0.25">
      <c r="B993" s="561" t="s">
        <v>4304</v>
      </c>
      <c r="C993" s="587"/>
      <c r="D993" s="587" t="e">
        <v>#N/A</v>
      </c>
      <c r="E993" s="587">
        <v>51500911</v>
      </c>
      <c r="F993" s="587">
        <v>115009110</v>
      </c>
      <c r="G993" s="36">
        <v>1</v>
      </c>
      <c r="H993" s="665" t="s">
        <v>3012</v>
      </c>
      <c r="I993" s="2" t="s">
        <v>4324</v>
      </c>
      <c r="J993" s="36" t="s">
        <v>4325</v>
      </c>
      <c r="K993" s="36"/>
      <c r="L993" s="36"/>
      <c r="M993" s="36">
        <v>-1</v>
      </c>
      <c r="N993" s="36">
        <v>1</v>
      </c>
      <c r="O993" s="36" t="b">
        <v>0</v>
      </c>
      <c r="P993" s="36" t="b">
        <v>0</v>
      </c>
      <c r="Q993" s="36" t="b">
        <v>0</v>
      </c>
      <c r="R993" s="36" t="s">
        <v>4326</v>
      </c>
      <c r="S993" s="36" t="b">
        <v>0</v>
      </c>
      <c r="T993" s="584" t="s">
        <v>2294</v>
      </c>
      <c r="U993" s="579">
        <f>VLOOKUP(B993,[3]示例!$S:$T,2,0)</f>
        <v>1061</v>
      </c>
    </row>
    <row r="994" spans="2:21" x14ac:dyDescent="0.25">
      <c r="B994" s="561" t="s">
        <v>1571</v>
      </c>
      <c r="C994" s="587"/>
      <c r="D994" s="587"/>
      <c r="E994" s="587"/>
      <c r="F994" s="545">
        <v>80202040</v>
      </c>
      <c r="G994" s="545">
        <v>4</v>
      </c>
      <c r="H994" s="460" t="s">
        <v>2556</v>
      </c>
      <c r="I994" s="545" t="s">
        <v>611</v>
      </c>
      <c r="J994" s="36" t="s">
        <v>4327</v>
      </c>
      <c r="K994" s="36"/>
      <c r="L994" s="36"/>
      <c r="M994" s="545">
        <v>1</v>
      </c>
      <c r="N994" s="545">
        <v>1</v>
      </c>
      <c r="O994" s="545" t="b">
        <v>0</v>
      </c>
      <c r="P994" s="545" t="b">
        <v>0</v>
      </c>
      <c r="Q994" s="545" t="b">
        <v>0</v>
      </c>
      <c r="R994" s="545">
        <v>2</v>
      </c>
      <c r="S994" s="460" t="b">
        <v>0</v>
      </c>
      <c r="T994" s="584" t="s">
        <v>2294</v>
      </c>
      <c r="U994" s="579" t="str">
        <f>VLOOKUP(B994,[3]示例!$S:$T,2,0)</f>
        <v>BaTi</v>
      </c>
    </row>
    <row r="995" spans="2:21" x14ac:dyDescent="0.25">
      <c r="F995" s="545">
        <v>80203010</v>
      </c>
      <c r="G995" s="545">
        <v>6</v>
      </c>
      <c r="H995" s="460" t="s">
        <v>2437</v>
      </c>
      <c r="I995" s="545" t="s">
        <v>614</v>
      </c>
      <c r="J995" s="36" t="s">
        <v>4328</v>
      </c>
      <c r="K995" s="545"/>
      <c r="L995" s="545"/>
      <c r="M995" s="545">
        <v>-1</v>
      </c>
      <c r="N995" s="545">
        <v>1</v>
      </c>
      <c r="O995" s="545" t="b">
        <v>0</v>
      </c>
      <c r="P995" s="545" t="b">
        <v>0</v>
      </c>
      <c r="Q995" s="545" t="b">
        <v>0</v>
      </c>
      <c r="R995" s="545" t="s">
        <v>4329</v>
      </c>
      <c r="S995" s="460" t="b">
        <v>0</v>
      </c>
    </row>
    <row r="996" spans="2:21" x14ac:dyDescent="0.25">
      <c r="F996" s="545">
        <v>80203020</v>
      </c>
      <c r="G996" s="545">
        <v>6</v>
      </c>
      <c r="H996" s="460" t="s">
        <v>2437</v>
      </c>
      <c r="I996" s="667" t="s">
        <v>616</v>
      </c>
      <c r="J996" s="36" t="s">
        <v>4330</v>
      </c>
      <c r="K996" s="545"/>
      <c r="L996" s="545"/>
      <c r="M996" s="545">
        <v>-1</v>
      </c>
      <c r="N996" s="545">
        <v>1</v>
      </c>
      <c r="O996" s="545" t="b">
        <v>0</v>
      </c>
      <c r="P996" s="545" t="b">
        <v>0</v>
      </c>
      <c r="Q996" s="545" t="b">
        <v>0</v>
      </c>
      <c r="R996" s="545" t="s">
        <v>4331</v>
      </c>
      <c r="S996" s="460" t="b">
        <v>0</v>
      </c>
    </row>
    <row r="997" spans="2:21" x14ac:dyDescent="0.25">
      <c r="F997" s="545">
        <v>80203030</v>
      </c>
      <c r="G997" s="545">
        <v>4</v>
      </c>
      <c r="H997" s="460" t="s">
        <v>2556</v>
      </c>
      <c r="I997" s="667" t="s">
        <v>618</v>
      </c>
      <c r="J997" s="36" t="s">
        <v>4332</v>
      </c>
      <c r="K997" s="545"/>
      <c r="L997" s="545"/>
      <c r="M997" s="545">
        <v>1.5</v>
      </c>
      <c r="N997" s="545">
        <v>1</v>
      </c>
      <c r="O997" s="545" t="b">
        <v>0</v>
      </c>
      <c r="P997" s="545" t="b">
        <v>0</v>
      </c>
      <c r="Q997" s="545" t="b">
        <v>0</v>
      </c>
      <c r="R997" s="545">
        <v>1</v>
      </c>
      <c r="S997" s="460" t="b">
        <v>0</v>
      </c>
    </row>
    <row r="998" spans="2:21" x14ac:dyDescent="0.25">
      <c r="F998" s="545">
        <v>80203040</v>
      </c>
      <c r="G998" s="545">
        <v>4</v>
      </c>
      <c r="H998" s="460" t="s">
        <v>2345</v>
      </c>
      <c r="I998" s="667" t="s">
        <v>620</v>
      </c>
      <c r="J998" s="36" t="s">
        <v>4333</v>
      </c>
      <c r="K998" s="545"/>
      <c r="L998" s="545"/>
      <c r="M998" s="545">
        <v>1.5</v>
      </c>
      <c r="N998" s="545">
        <v>1</v>
      </c>
      <c r="O998" s="545" t="b">
        <v>0</v>
      </c>
      <c r="P998" s="545" t="b">
        <v>0</v>
      </c>
      <c r="Q998" s="545" t="b">
        <v>0</v>
      </c>
      <c r="R998" s="545">
        <v>2</v>
      </c>
      <c r="S998" s="460" t="b">
        <v>0</v>
      </c>
    </row>
    <row r="999" spans="2:21" x14ac:dyDescent="0.25">
      <c r="F999" s="545">
        <v>80204010</v>
      </c>
      <c r="G999" s="545">
        <v>6</v>
      </c>
      <c r="H999" s="460" t="s">
        <v>2437</v>
      </c>
      <c r="I999" s="667" t="s">
        <v>622</v>
      </c>
      <c r="J999" s="36" t="s">
        <v>4334</v>
      </c>
      <c r="K999" s="545"/>
      <c r="L999" s="545"/>
      <c r="M999" s="545">
        <v>-1</v>
      </c>
      <c r="N999" s="545">
        <v>1</v>
      </c>
      <c r="O999" s="545" t="b">
        <v>0</v>
      </c>
      <c r="P999" s="545" t="b">
        <v>0</v>
      </c>
      <c r="Q999" s="545" t="b">
        <v>0</v>
      </c>
      <c r="R999" s="545" t="s">
        <v>4335</v>
      </c>
      <c r="S999" s="460" t="b">
        <v>0</v>
      </c>
    </row>
    <row r="1000" spans="2:21" x14ac:dyDescent="0.25">
      <c r="F1000" s="545">
        <v>80204020</v>
      </c>
      <c r="G1000" s="545">
        <v>6</v>
      </c>
      <c r="H1000" s="460" t="s">
        <v>2437</v>
      </c>
      <c r="I1000" s="667" t="s">
        <v>624</v>
      </c>
      <c r="J1000" s="36" t="s">
        <v>4336</v>
      </c>
      <c r="K1000" s="545"/>
      <c r="L1000" s="545"/>
      <c r="M1000" s="545">
        <v>-1</v>
      </c>
      <c r="N1000" s="545">
        <v>1</v>
      </c>
      <c r="O1000" s="545" t="b">
        <v>0</v>
      </c>
      <c r="P1000" s="545" t="b">
        <v>0</v>
      </c>
      <c r="Q1000" s="545" t="b">
        <v>0</v>
      </c>
      <c r="R1000" s="671" t="s">
        <v>3280</v>
      </c>
      <c r="S1000" t="b">
        <v>1</v>
      </c>
    </row>
    <row r="1001" spans="2:21" x14ac:dyDescent="0.25">
      <c r="F1001" s="545">
        <v>80204030</v>
      </c>
      <c r="G1001" s="545">
        <v>6</v>
      </c>
      <c r="H1001" s="460" t="s">
        <v>4337</v>
      </c>
      <c r="I1001" s="667" t="s">
        <v>626</v>
      </c>
      <c r="J1001" s="36" t="s">
        <v>4338</v>
      </c>
      <c r="K1001" s="545"/>
      <c r="L1001" s="545"/>
      <c r="M1001" s="545">
        <v>-1</v>
      </c>
      <c r="N1001" s="545">
        <v>1</v>
      </c>
      <c r="O1001" s="545" t="b">
        <v>0</v>
      </c>
      <c r="P1001" s="545" t="b">
        <v>0</v>
      </c>
      <c r="Q1001" s="545" t="b">
        <v>0</v>
      </c>
      <c r="R1001" s="545" t="s">
        <v>4339</v>
      </c>
      <c r="S1001" s="460" t="b">
        <v>0</v>
      </c>
    </row>
    <row r="1002" spans="2:21" x14ac:dyDescent="0.25">
      <c r="F1002" s="545">
        <v>80204040</v>
      </c>
      <c r="G1002" s="545">
        <v>6</v>
      </c>
      <c r="H1002" s="460" t="s">
        <v>4337</v>
      </c>
      <c r="I1002" s="667" t="s">
        <v>628</v>
      </c>
      <c r="J1002" s="36" t="s">
        <v>4340</v>
      </c>
      <c r="K1002" s="545"/>
      <c r="L1002" s="545"/>
      <c r="M1002" s="545">
        <v>-1</v>
      </c>
      <c r="N1002" s="545">
        <v>1</v>
      </c>
      <c r="O1002" s="545" t="b">
        <v>0</v>
      </c>
      <c r="P1002" s="545" t="b">
        <v>0</v>
      </c>
      <c r="Q1002" s="545" t="b">
        <v>0</v>
      </c>
      <c r="R1002" s="545" t="s">
        <v>4341</v>
      </c>
      <c r="S1002" s="460" t="b">
        <v>0</v>
      </c>
    </row>
    <row r="1003" spans="2:21" x14ac:dyDescent="0.25">
      <c r="F1003" s="545">
        <v>80103020</v>
      </c>
      <c r="G1003" s="545">
        <v>6</v>
      </c>
      <c r="H1003" s="460" t="s">
        <v>2437</v>
      </c>
      <c r="I1003" s="668" t="s">
        <v>630</v>
      </c>
      <c r="J1003" s="36" t="s">
        <v>4342</v>
      </c>
      <c r="K1003" s="545"/>
      <c r="L1003" s="545"/>
      <c r="M1003" s="545">
        <v>-1</v>
      </c>
      <c r="N1003" s="545">
        <v>1</v>
      </c>
      <c r="O1003" s="545" t="b">
        <v>0</v>
      </c>
      <c r="P1003" s="545" t="b">
        <v>0</v>
      </c>
      <c r="Q1003" s="545" t="b">
        <v>0</v>
      </c>
      <c r="R1003" s="545" t="s">
        <v>2878</v>
      </c>
      <c r="S1003" s="460" t="b">
        <v>0</v>
      </c>
    </row>
    <row r="1004" spans="2:21" x14ac:dyDescent="0.25">
      <c r="F1004" s="545">
        <v>80103030</v>
      </c>
      <c r="G1004" s="545">
        <v>6</v>
      </c>
      <c r="H1004" s="460" t="s">
        <v>4337</v>
      </c>
      <c r="I1004" s="668" t="s">
        <v>632</v>
      </c>
      <c r="J1004" s="36" t="s">
        <v>4343</v>
      </c>
      <c r="K1004" s="545"/>
      <c r="L1004" s="545"/>
      <c r="M1004" s="545">
        <v>-1</v>
      </c>
      <c r="N1004" s="545">
        <v>1</v>
      </c>
      <c r="O1004" s="545" t="b">
        <v>0</v>
      </c>
      <c r="P1004" s="545" t="b">
        <v>0</v>
      </c>
      <c r="Q1004" s="545" t="b">
        <v>0</v>
      </c>
      <c r="R1004" s="545" t="s">
        <v>4344</v>
      </c>
      <c r="S1004" s="460" t="b">
        <v>0</v>
      </c>
    </row>
    <row r="1005" spans="2:21" x14ac:dyDescent="0.25">
      <c r="F1005" s="545">
        <v>80103040</v>
      </c>
      <c r="G1005" s="545">
        <v>6</v>
      </c>
      <c r="H1005" s="460" t="s">
        <v>4337</v>
      </c>
      <c r="I1005" s="668" t="s">
        <v>634</v>
      </c>
      <c r="J1005" s="36" t="s">
        <v>4345</v>
      </c>
      <c r="K1005" s="545"/>
      <c r="L1005" s="545"/>
      <c r="M1005" s="545">
        <v>-1</v>
      </c>
      <c r="N1005" s="545">
        <v>1</v>
      </c>
      <c r="O1005" s="545" t="b">
        <v>0</v>
      </c>
      <c r="P1005" s="545" t="b">
        <v>0</v>
      </c>
      <c r="Q1005" s="545" t="b">
        <v>0</v>
      </c>
      <c r="R1005" s="545" t="s">
        <v>4346</v>
      </c>
      <c r="S1005" s="460" t="b">
        <v>0</v>
      </c>
    </row>
    <row r="1006" spans="2:21" x14ac:dyDescent="0.25">
      <c r="F1006" s="545">
        <v>80102010</v>
      </c>
      <c r="G1006" s="545">
        <v>6</v>
      </c>
      <c r="H1006" s="460" t="s">
        <v>2354</v>
      </c>
      <c r="I1006" s="668" t="s">
        <v>636</v>
      </c>
      <c r="J1006" s="36" t="s">
        <v>637</v>
      </c>
      <c r="K1006" s="545"/>
      <c r="L1006" s="545"/>
      <c r="M1006" s="545">
        <v>-1</v>
      </c>
      <c r="N1006" s="545">
        <v>1</v>
      </c>
      <c r="O1006" s="545" t="b">
        <v>0</v>
      </c>
      <c r="P1006" s="545" t="b">
        <v>0</v>
      </c>
      <c r="Q1006" s="545" t="b">
        <v>0</v>
      </c>
      <c r="R1006" s="70" t="s">
        <v>4347</v>
      </c>
      <c r="S1006" s="460" t="b">
        <v>0</v>
      </c>
    </row>
    <row r="1007" spans="2:21" x14ac:dyDescent="0.25">
      <c r="F1007" s="545">
        <v>80102020</v>
      </c>
      <c r="G1007" s="545">
        <v>6</v>
      </c>
      <c r="H1007" s="460" t="s">
        <v>2437</v>
      </c>
      <c r="I1007" s="668" t="s">
        <v>638</v>
      </c>
      <c r="J1007" s="36" t="s">
        <v>639</v>
      </c>
      <c r="K1007" s="545"/>
      <c r="L1007" s="545"/>
      <c r="M1007" s="545">
        <v>-1</v>
      </c>
      <c r="N1007" s="545">
        <v>1</v>
      </c>
      <c r="O1007" s="545" t="b">
        <v>0</v>
      </c>
      <c r="P1007" s="545" t="b">
        <v>0</v>
      </c>
      <c r="Q1007" s="545" t="b">
        <v>0</v>
      </c>
      <c r="R1007" s="545" t="s">
        <v>4348</v>
      </c>
      <c r="S1007" s="460" t="b">
        <v>0</v>
      </c>
    </row>
    <row r="1008" spans="2:21" x14ac:dyDescent="0.25">
      <c r="F1008" s="545">
        <v>80102030</v>
      </c>
      <c r="G1008" s="545">
        <v>6</v>
      </c>
      <c r="H1008" s="460" t="s">
        <v>2437</v>
      </c>
      <c r="I1008" s="668" t="s">
        <v>640</v>
      </c>
      <c r="J1008" s="36" t="s">
        <v>641</v>
      </c>
      <c r="K1008" s="545"/>
      <c r="L1008" s="545"/>
      <c r="M1008" s="545">
        <v>-1</v>
      </c>
      <c r="N1008" s="545">
        <v>1</v>
      </c>
      <c r="O1008" s="545" t="b">
        <v>0</v>
      </c>
      <c r="P1008" s="545" t="b">
        <v>0</v>
      </c>
      <c r="Q1008" s="545" t="b">
        <v>0</v>
      </c>
      <c r="R1008" s="545" t="s">
        <v>4349</v>
      </c>
      <c r="S1008" s="460" t="b">
        <v>0</v>
      </c>
    </row>
    <row r="1009" spans="6:19" x14ac:dyDescent="0.25">
      <c r="F1009" s="545">
        <v>80102040</v>
      </c>
      <c r="G1009" s="545">
        <v>6</v>
      </c>
      <c r="H1009" s="460" t="s">
        <v>4337</v>
      </c>
      <c r="I1009" s="668" t="s">
        <v>642</v>
      </c>
      <c r="J1009" s="36" t="s">
        <v>643</v>
      </c>
      <c r="K1009" s="545"/>
      <c r="L1009" s="545"/>
      <c r="M1009" s="545">
        <v>-1</v>
      </c>
      <c r="N1009" s="545">
        <v>1</v>
      </c>
      <c r="O1009" s="545" t="b">
        <v>0</v>
      </c>
      <c r="P1009" s="545" t="b">
        <v>0</v>
      </c>
      <c r="Q1009" s="545" t="b">
        <v>0</v>
      </c>
      <c r="R1009" s="545" t="s">
        <v>4350</v>
      </c>
      <c r="S1009" s="460" t="b">
        <v>0</v>
      </c>
    </row>
    <row r="1010" spans="6:19" x14ac:dyDescent="0.25">
      <c r="F1010" s="545">
        <v>80205010</v>
      </c>
      <c r="G1010" s="545">
        <v>6</v>
      </c>
      <c r="H1010" s="460" t="s">
        <v>2437</v>
      </c>
      <c r="I1010" s="668" t="s">
        <v>644</v>
      </c>
      <c r="J1010" s="37" t="s">
        <v>645</v>
      </c>
      <c r="K1010" s="545"/>
      <c r="L1010" s="545"/>
      <c r="M1010" s="545">
        <v>-1</v>
      </c>
      <c r="N1010" s="545">
        <v>1</v>
      </c>
      <c r="O1010" s="545" t="b">
        <v>0</v>
      </c>
      <c r="P1010" s="545" t="b">
        <v>0</v>
      </c>
      <c r="Q1010" s="545" t="b">
        <v>0</v>
      </c>
      <c r="R1010" s="545" t="s">
        <v>2879</v>
      </c>
      <c r="S1010" s="460" t="b">
        <v>0</v>
      </c>
    </row>
    <row r="1011" spans="6:19" x14ac:dyDescent="0.25">
      <c r="F1011" s="545">
        <v>80205020</v>
      </c>
      <c r="G1011" s="545">
        <v>6</v>
      </c>
      <c r="H1011" s="460" t="s">
        <v>2437</v>
      </c>
      <c r="I1011" s="668" t="s">
        <v>646</v>
      </c>
      <c r="J1011" s="37" t="s">
        <v>647</v>
      </c>
      <c r="K1011" s="545"/>
      <c r="L1011" s="545"/>
      <c r="M1011" s="545">
        <v>-1</v>
      </c>
      <c r="N1011" s="545">
        <v>1</v>
      </c>
      <c r="O1011" s="545" t="b">
        <v>0</v>
      </c>
      <c r="P1011" s="545" t="b">
        <v>0</v>
      </c>
      <c r="Q1011" s="545" t="b">
        <v>0</v>
      </c>
      <c r="R1011" s="545" t="s">
        <v>2880</v>
      </c>
      <c r="S1011" s="460" t="b">
        <v>0</v>
      </c>
    </row>
    <row r="1012" spans="6:19" x14ac:dyDescent="0.25">
      <c r="F1012" s="545">
        <v>80205030</v>
      </c>
      <c r="G1012" s="545">
        <v>6</v>
      </c>
      <c r="H1012" s="460" t="s">
        <v>4337</v>
      </c>
      <c r="I1012" s="668" t="s">
        <v>648</v>
      </c>
      <c r="J1012" s="37" t="s">
        <v>649</v>
      </c>
      <c r="K1012" s="545"/>
      <c r="L1012" s="545"/>
      <c r="M1012" s="545">
        <v>-1</v>
      </c>
      <c r="N1012" s="545">
        <v>1</v>
      </c>
      <c r="O1012" s="545" t="b">
        <v>0</v>
      </c>
      <c r="P1012" s="545" t="b">
        <v>0</v>
      </c>
      <c r="Q1012" s="545" t="b">
        <v>0</v>
      </c>
      <c r="R1012" s="545" t="s">
        <v>4351</v>
      </c>
      <c r="S1012" s="460" t="b">
        <v>0</v>
      </c>
    </row>
    <row r="1013" spans="6:19" x14ac:dyDescent="0.25">
      <c r="F1013" s="545">
        <v>80205040</v>
      </c>
      <c r="G1013" s="545">
        <v>6</v>
      </c>
      <c r="H1013" s="460" t="s">
        <v>4337</v>
      </c>
      <c r="I1013" s="668" t="s">
        <v>650</v>
      </c>
      <c r="J1013" s="37" t="s">
        <v>651</v>
      </c>
      <c r="K1013" s="545"/>
      <c r="L1013" s="545"/>
      <c r="M1013" s="545">
        <v>-1</v>
      </c>
      <c r="N1013" s="545">
        <v>1</v>
      </c>
      <c r="O1013" s="545" t="b">
        <v>0</v>
      </c>
      <c r="P1013" s="545" t="b">
        <v>0</v>
      </c>
      <c r="Q1013" s="545" t="b">
        <v>0</v>
      </c>
      <c r="R1013" s="545" t="s">
        <v>4352</v>
      </c>
      <c r="S1013" s="460" t="b">
        <v>0</v>
      </c>
    </row>
    <row r="1014" spans="6:19" x14ac:dyDescent="0.25">
      <c r="F1014" s="545">
        <v>80205050</v>
      </c>
      <c r="G1014" s="545">
        <v>6</v>
      </c>
      <c r="H1014" s="460" t="s">
        <v>2437</v>
      </c>
      <c r="I1014" s="668" t="s">
        <v>652</v>
      </c>
      <c r="J1014" s="37" t="s">
        <v>653</v>
      </c>
      <c r="K1014" s="545"/>
      <c r="L1014" s="545"/>
      <c r="M1014" s="545">
        <v>-1</v>
      </c>
      <c r="N1014" s="545">
        <v>1</v>
      </c>
      <c r="O1014" s="545" t="b">
        <v>0</v>
      </c>
      <c r="P1014" s="545" t="b">
        <v>0</v>
      </c>
      <c r="Q1014" s="545" t="b">
        <v>0</v>
      </c>
      <c r="R1014" s="545" t="s">
        <v>2881</v>
      </c>
      <c r="S1014" s="460" t="b">
        <v>0</v>
      </c>
    </row>
    <row r="1015" spans="6:19" x14ac:dyDescent="0.25">
      <c r="F1015" s="545">
        <v>80205060</v>
      </c>
      <c r="G1015" s="545">
        <v>4</v>
      </c>
      <c r="H1015" s="460" t="s">
        <v>2556</v>
      </c>
      <c r="I1015" s="668" t="s">
        <v>1958</v>
      </c>
      <c r="J1015" s="37" t="s">
        <v>4353</v>
      </c>
      <c r="K1015" s="545"/>
      <c r="L1015" s="545"/>
      <c r="M1015" s="545">
        <v>2</v>
      </c>
      <c r="N1015" s="545">
        <v>1</v>
      </c>
      <c r="O1015" s="545" t="b">
        <v>0</v>
      </c>
      <c r="P1015" s="545" t="b">
        <v>0</v>
      </c>
      <c r="Q1015" s="545" t="b">
        <v>0</v>
      </c>
      <c r="R1015" s="672">
        <v>1</v>
      </c>
      <c r="S1015" s="460" t="b">
        <v>0</v>
      </c>
    </row>
    <row r="1016" spans="6:19" x14ac:dyDescent="0.25">
      <c r="F1016" s="545">
        <v>80101010</v>
      </c>
      <c r="G1016" s="545">
        <v>4</v>
      </c>
      <c r="H1016" s="460" t="s">
        <v>2556</v>
      </c>
      <c r="I1016" s="668" t="s">
        <v>656</v>
      </c>
      <c r="J1016" s="37" t="s">
        <v>4354</v>
      </c>
      <c r="K1016" s="545"/>
      <c r="L1016" s="545"/>
      <c r="M1016" s="545">
        <v>1</v>
      </c>
      <c r="N1016" s="545">
        <v>1</v>
      </c>
      <c r="O1016" s="545" t="b">
        <v>0</v>
      </c>
      <c r="P1016" s="545" t="b">
        <v>0</v>
      </c>
      <c r="Q1016" s="545" t="b">
        <v>0</v>
      </c>
      <c r="R1016" s="545">
        <v>1</v>
      </c>
      <c r="S1016" s="460" t="b">
        <v>0</v>
      </c>
    </row>
    <row r="1017" spans="6:19" x14ac:dyDescent="0.25">
      <c r="F1017" s="545">
        <v>80101011</v>
      </c>
      <c r="G1017" s="545">
        <v>4</v>
      </c>
      <c r="H1017" s="460" t="s">
        <v>2556</v>
      </c>
      <c r="I1017" s="668" t="s">
        <v>656</v>
      </c>
      <c r="J1017" s="37" t="s">
        <v>4355</v>
      </c>
      <c r="K1017" s="545"/>
      <c r="L1017" s="545"/>
      <c r="M1017" s="545">
        <v>1</v>
      </c>
      <c r="N1017" s="545">
        <v>1</v>
      </c>
      <c r="O1017" s="545" t="b">
        <v>0</v>
      </c>
      <c r="P1017" s="545" t="b">
        <v>0</v>
      </c>
      <c r="Q1017" s="545" t="b">
        <v>0</v>
      </c>
      <c r="R1017" s="545">
        <v>1</v>
      </c>
      <c r="S1017" s="460" t="b">
        <v>0</v>
      </c>
    </row>
    <row r="1018" spans="6:19" x14ac:dyDescent="0.25">
      <c r="F1018" s="545">
        <v>80101020</v>
      </c>
      <c r="G1018" s="545">
        <v>6</v>
      </c>
      <c r="H1018" s="460" t="s">
        <v>2437</v>
      </c>
      <c r="I1018" s="668" t="s">
        <v>659</v>
      </c>
      <c r="J1018" s="37" t="s">
        <v>4356</v>
      </c>
      <c r="K1018" s="545"/>
      <c r="L1018" s="545"/>
      <c r="M1018" s="545">
        <v>-1</v>
      </c>
      <c r="N1018" s="545">
        <v>1</v>
      </c>
      <c r="O1018" s="545" t="b">
        <v>0</v>
      </c>
      <c r="P1018" s="545" t="b">
        <v>0</v>
      </c>
      <c r="Q1018" s="545" t="b">
        <v>0</v>
      </c>
      <c r="R1018" s="545" t="s">
        <v>4357</v>
      </c>
      <c r="S1018" s="460" t="b">
        <v>0</v>
      </c>
    </row>
    <row r="1019" spans="6:19" x14ac:dyDescent="0.25">
      <c r="F1019" s="545">
        <v>80101030</v>
      </c>
      <c r="G1019" s="545">
        <v>6</v>
      </c>
      <c r="H1019" s="460" t="s">
        <v>2437</v>
      </c>
      <c r="I1019" s="668" t="s">
        <v>661</v>
      </c>
      <c r="J1019" s="37" t="s">
        <v>4358</v>
      </c>
      <c r="K1019" s="545"/>
      <c r="L1019" s="545"/>
      <c r="M1019" s="545">
        <v>-1</v>
      </c>
      <c r="N1019" s="545">
        <v>1</v>
      </c>
      <c r="O1019" s="545" t="b">
        <v>0</v>
      </c>
      <c r="P1019" s="545" t="b">
        <v>0</v>
      </c>
      <c r="Q1019" s="545" t="b">
        <v>0</v>
      </c>
      <c r="R1019" s="545" t="s">
        <v>4359</v>
      </c>
      <c r="S1019" s="460" t="b">
        <v>0</v>
      </c>
    </row>
    <row r="1020" spans="6:19" x14ac:dyDescent="0.25">
      <c r="F1020" s="545">
        <v>81001010</v>
      </c>
      <c r="G1020" s="545">
        <v>6</v>
      </c>
      <c r="H1020" s="460" t="s">
        <v>4337</v>
      </c>
      <c r="I1020" s="669" t="s">
        <v>663</v>
      </c>
      <c r="J1020" s="670" t="s">
        <v>4360</v>
      </c>
      <c r="K1020" s="545"/>
      <c r="L1020" s="545"/>
      <c r="M1020" s="545">
        <v>-1</v>
      </c>
      <c r="N1020" s="545">
        <v>1</v>
      </c>
      <c r="O1020" s="545" t="b">
        <v>0</v>
      </c>
      <c r="P1020" s="545" t="b">
        <v>0</v>
      </c>
      <c r="Q1020" s="545" t="b">
        <v>0</v>
      </c>
      <c r="R1020" s="545" t="s">
        <v>4361</v>
      </c>
      <c r="S1020" s="460" t="b">
        <v>0</v>
      </c>
    </row>
    <row r="1021" spans="6:19" x14ac:dyDescent="0.25">
      <c r="F1021" s="545">
        <v>81001020</v>
      </c>
      <c r="G1021" s="545">
        <v>4</v>
      </c>
      <c r="H1021" s="460" t="s">
        <v>2556</v>
      </c>
      <c r="I1021" s="669" t="s">
        <v>665</v>
      </c>
      <c r="J1021" s="670" t="s">
        <v>4362</v>
      </c>
      <c r="K1021" s="545"/>
      <c r="L1021" s="545"/>
      <c r="M1021" s="545">
        <v>1</v>
      </c>
      <c r="N1021" s="545">
        <v>1</v>
      </c>
      <c r="O1021" s="545" t="b">
        <v>0</v>
      </c>
      <c r="P1021" s="545" t="b">
        <v>0</v>
      </c>
      <c r="Q1021" s="545" t="b">
        <v>0</v>
      </c>
      <c r="R1021" s="545">
        <v>1</v>
      </c>
      <c r="S1021" s="460" t="b">
        <v>0</v>
      </c>
    </row>
    <row r="1022" spans="6:19" x14ac:dyDescent="0.25">
      <c r="F1022" s="545">
        <v>81001030</v>
      </c>
      <c r="G1022" s="545">
        <v>6</v>
      </c>
      <c r="H1022" s="460" t="s">
        <v>4337</v>
      </c>
      <c r="I1022" s="669" t="s">
        <v>667</v>
      </c>
      <c r="J1022" s="670" t="s">
        <v>4363</v>
      </c>
      <c r="K1022" s="545"/>
      <c r="L1022" s="545"/>
      <c r="M1022" s="545">
        <v>-1</v>
      </c>
      <c r="N1022" s="545">
        <v>1</v>
      </c>
      <c r="O1022" s="545" t="b">
        <v>0</v>
      </c>
      <c r="P1022" s="545" t="b">
        <v>0</v>
      </c>
      <c r="Q1022" s="545" t="b">
        <v>0</v>
      </c>
      <c r="R1022" s="545" t="s">
        <v>4364</v>
      </c>
      <c r="S1022" s="460" t="b">
        <v>0</v>
      </c>
    </row>
    <row r="1023" spans="6:19" x14ac:dyDescent="0.25">
      <c r="F1023" s="545">
        <v>81001040</v>
      </c>
      <c r="G1023" s="545">
        <v>6</v>
      </c>
      <c r="H1023" s="460" t="s">
        <v>2437</v>
      </c>
      <c r="I1023" s="669" t="s">
        <v>669</v>
      </c>
      <c r="J1023" s="670" t="s">
        <v>4365</v>
      </c>
      <c r="K1023" s="545"/>
      <c r="L1023" s="545"/>
      <c r="M1023" s="545">
        <v>-1</v>
      </c>
      <c r="N1023" s="545">
        <v>1</v>
      </c>
      <c r="O1023" s="545" t="b">
        <v>0</v>
      </c>
      <c r="P1023" s="545" t="b">
        <v>0</v>
      </c>
      <c r="Q1023" s="545" t="b">
        <v>0</v>
      </c>
      <c r="R1023" s="545" t="s">
        <v>4366</v>
      </c>
      <c r="S1023" s="460" t="b">
        <v>0</v>
      </c>
    </row>
    <row r="1024" spans="6:19" x14ac:dyDescent="0.25">
      <c r="F1024" s="545">
        <v>80402020</v>
      </c>
      <c r="G1024" s="545">
        <v>6</v>
      </c>
      <c r="H1024" s="460" t="s">
        <v>2437</v>
      </c>
      <c r="I1024" s="668" t="s">
        <v>671</v>
      </c>
      <c r="J1024" s="37" t="s">
        <v>672</v>
      </c>
      <c r="K1024" s="545"/>
      <c r="L1024" s="545"/>
      <c r="M1024" s="545">
        <v>-1</v>
      </c>
      <c r="N1024" s="545">
        <v>1</v>
      </c>
      <c r="O1024" s="545" t="b">
        <v>0</v>
      </c>
      <c r="P1024" s="545" t="b">
        <v>0</v>
      </c>
      <c r="Q1024" s="545" t="b">
        <v>0</v>
      </c>
      <c r="R1024" s="545" t="s">
        <v>4367</v>
      </c>
      <c r="S1024" s="460" t="b">
        <v>0</v>
      </c>
    </row>
    <row r="1025" spans="6:19" x14ac:dyDescent="0.25">
      <c r="F1025" s="545">
        <v>80402030</v>
      </c>
      <c r="G1025" s="545">
        <v>6</v>
      </c>
      <c r="H1025" s="460" t="s">
        <v>2437</v>
      </c>
      <c r="I1025" s="668" t="s">
        <v>673</v>
      </c>
      <c r="J1025" s="37" t="s">
        <v>674</v>
      </c>
      <c r="K1025" s="545"/>
      <c r="L1025" s="545"/>
      <c r="M1025" s="545">
        <v>-1</v>
      </c>
      <c r="N1025" s="545">
        <v>1</v>
      </c>
      <c r="O1025" s="545" t="b">
        <v>0</v>
      </c>
      <c r="P1025" s="545" t="b">
        <v>0</v>
      </c>
      <c r="Q1025" s="545" t="b">
        <v>0</v>
      </c>
      <c r="R1025" s="545" t="s">
        <v>4368</v>
      </c>
      <c r="S1025" s="460" t="b">
        <v>0</v>
      </c>
    </row>
    <row r="1026" spans="6:19" x14ac:dyDescent="0.25">
      <c r="F1026" s="545">
        <v>80403010</v>
      </c>
      <c r="G1026" s="545">
        <v>6</v>
      </c>
      <c r="H1026" s="460" t="s">
        <v>4048</v>
      </c>
      <c r="I1026" s="678" t="s">
        <v>675</v>
      </c>
      <c r="J1026" s="37" t="s">
        <v>676</v>
      </c>
      <c r="K1026" s="545"/>
      <c r="L1026" s="545"/>
      <c r="M1026" s="545">
        <v>-1</v>
      </c>
      <c r="N1026" s="545">
        <v>1</v>
      </c>
      <c r="O1026" s="545" t="b">
        <v>0</v>
      </c>
      <c r="P1026" s="545" t="b">
        <v>0</v>
      </c>
      <c r="Q1026" s="545" t="b">
        <v>0</v>
      </c>
      <c r="R1026" s="671" t="s">
        <v>4369</v>
      </c>
      <c r="S1026" s="460" t="b">
        <v>0</v>
      </c>
    </row>
    <row r="1027" spans="6:19" x14ac:dyDescent="0.25">
      <c r="F1027" s="545">
        <v>80403030</v>
      </c>
      <c r="G1027" s="545">
        <v>6</v>
      </c>
      <c r="H1027" s="460" t="s">
        <v>2437</v>
      </c>
      <c r="I1027" s="678" t="s">
        <v>677</v>
      </c>
      <c r="J1027" s="37" t="s">
        <v>678</v>
      </c>
      <c r="K1027" s="545"/>
      <c r="L1027" s="545"/>
      <c r="M1027" s="545">
        <v>-1</v>
      </c>
      <c r="N1027" s="545">
        <v>1</v>
      </c>
      <c r="O1027" s="545" t="b">
        <v>0</v>
      </c>
      <c r="P1027" s="545" t="b">
        <v>0</v>
      </c>
      <c r="Q1027" s="545" t="b">
        <v>0</v>
      </c>
      <c r="R1027" s="545" t="s">
        <v>4370</v>
      </c>
      <c r="S1027" s="460" t="b">
        <v>0</v>
      </c>
    </row>
    <row r="1028" spans="6:19" x14ac:dyDescent="0.25">
      <c r="F1028" s="545">
        <v>80403040</v>
      </c>
      <c r="G1028" s="545">
        <v>6</v>
      </c>
      <c r="H1028" s="460" t="s">
        <v>2437</v>
      </c>
      <c r="I1028" s="678" t="s">
        <v>679</v>
      </c>
      <c r="J1028" s="37" t="s">
        <v>1976</v>
      </c>
      <c r="K1028" s="545"/>
      <c r="L1028" s="545"/>
      <c r="M1028" s="545">
        <v>-1</v>
      </c>
      <c r="N1028" s="545">
        <v>1</v>
      </c>
      <c r="O1028" s="545" t="b">
        <v>0</v>
      </c>
      <c r="P1028" s="545" t="b">
        <v>0</v>
      </c>
      <c r="Q1028" s="545" t="b">
        <v>0</v>
      </c>
      <c r="R1028" s="671" t="s">
        <v>4371</v>
      </c>
      <c r="S1028" s="460" t="b">
        <v>0</v>
      </c>
    </row>
    <row r="1029" spans="6:19" x14ac:dyDescent="0.25">
      <c r="F1029" s="545">
        <v>80901010</v>
      </c>
      <c r="G1029" s="545">
        <v>6</v>
      </c>
      <c r="H1029" s="460" t="s">
        <v>4337</v>
      </c>
      <c r="I1029" s="668" t="s">
        <v>681</v>
      </c>
      <c r="J1029" s="670" t="s">
        <v>682</v>
      </c>
      <c r="K1029" s="545"/>
      <c r="L1029" s="545"/>
      <c r="M1029" s="545">
        <v>-1</v>
      </c>
      <c r="N1029" s="545">
        <v>1</v>
      </c>
      <c r="O1029" s="545" t="b">
        <v>0</v>
      </c>
      <c r="P1029" s="545" t="b">
        <v>0</v>
      </c>
      <c r="Q1029" s="545" t="b">
        <v>0</v>
      </c>
      <c r="R1029" s="545" t="s">
        <v>4372</v>
      </c>
      <c r="S1029" s="460" t="b">
        <v>0</v>
      </c>
    </row>
    <row r="1030" spans="6:19" x14ac:dyDescent="0.25">
      <c r="F1030" s="545">
        <v>80901020</v>
      </c>
      <c r="G1030" s="545">
        <v>6</v>
      </c>
      <c r="H1030" s="460" t="s">
        <v>4337</v>
      </c>
      <c r="I1030" s="668" t="s">
        <v>683</v>
      </c>
      <c r="J1030" s="37" t="s">
        <v>684</v>
      </c>
      <c r="K1030" s="545"/>
      <c r="L1030" s="545"/>
      <c r="M1030" s="545">
        <v>-1</v>
      </c>
      <c r="N1030" s="545">
        <v>1</v>
      </c>
      <c r="O1030" s="545" t="b">
        <v>0</v>
      </c>
      <c r="P1030" s="545" t="b">
        <v>0</v>
      </c>
      <c r="Q1030" s="545" t="b">
        <v>0</v>
      </c>
      <c r="R1030" s="545" t="s">
        <v>4373</v>
      </c>
      <c r="S1030" s="460" t="b">
        <v>0</v>
      </c>
    </row>
    <row r="1031" spans="6:19" x14ac:dyDescent="0.25">
      <c r="F1031" s="545">
        <v>80901030</v>
      </c>
      <c r="G1031" s="545">
        <v>6</v>
      </c>
      <c r="H1031" s="460" t="s">
        <v>2437</v>
      </c>
      <c r="I1031" s="668" t="s">
        <v>685</v>
      </c>
      <c r="J1031" s="670" t="s">
        <v>686</v>
      </c>
      <c r="K1031" s="545"/>
      <c r="L1031" s="545"/>
      <c r="M1031" s="545">
        <v>-1</v>
      </c>
      <c r="N1031" s="545">
        <v>1</v>
      </c>
      <c r="O1031" s="545" t="b">
        <v>0</v>
      </c>
      <c r="P1031" s="545" t="b">
        <v>0</v>
      </c>
      <c r="Q1031" s="545" t="b">
        <v>0</v>
      </c>
      <c r="R1031" s="545" t="s">
        <v>4374</v>
      </c>
      <c r="S1031" s="460" t="b">
        <v>0</v>
      </c>
    </row>
    <row r="1032" spans="6:19" x14ac:dyDescent="0.25">
      <c r="F1032" s="545">
        <v>80901040</v>
      </c>
      <c r="G1032" s="545">
        <v>6</v>
      </c>
      <c r="H1032" s="460" t="s">
        <v>2437</v>
      </c>
      <c r="I1032" s="668" t="s">
        <v>687</v>
      </c>
      <c r="J1032" s="37" t="s">
        <v>688</v>
      </c>
      <c r="K1032" s="545"/>
      <c r="L1032" s="545"/>
      <c r="M1032" s="545">
        <v>-1</v>
      </c>
      <c r="N1032" s="545">
        <v>1</v>
      </c>
      <c r="O1032" s="545" t="b">
        <v>0</v>
      </c>
      <c r="P1032" s="545" t="b">
        <v>0</v>
      </c>
      <c r="Q1032" s="545" t="b">
        <v>0</v>
      </c>
      <c r="R1032" s="545" t="s">
        <v>4375</v>
      </c>
      <c r="S1032" s="460" t="b">
        <v>0</v>
      </c>
    </row>
    <row r="1033" spans="6:19" x14ac:dyDescent="0.25">
      <c r="F1033" s="545">
        <v>80901050</v>
      </c>
      <c r="G1033" s="545">
        <v>6</v>
      </c>
      <c r="H1033" s="460" t="s">
        <v>2437</v>
      </c>
      <c r="I1033" s="668" t="s">
        <v>689</v>
      </c>
      <c r="J1033" s="37" t="s">
        <v>690</v>
      </c>
      <c r="K1033" s="545"/>
      <c r="L1033" s="545"/>
      <c r="M1033" s="545">
        <v>-1</v>
      </c>
      <c r="N1033" s="545">
        <v>1</v>
      </c>
      <c r="O1033" s="545" t="b">
        <v>0</v>
      </c>
      <c r="P1033" s="545" t="b">
        <v>0</v>
      </c>
      <c r="Q1033" s="545" t="b">
        <v>0</v>
      </c>
      <c r="R1033" s="545" t="s">
        <v>4376</v>
      </c>
      <c r="S1033" s="460" t="b">
        <v>0</v>
      </c>
    </row>
    <row r="1034" spans="6:19" x14ac:dyDescent="0.25">
      <c r="F1034" s="545">
        <v>80301020</v>
      </c>
      <c r="G1034" s="545">
        <v>4</v>
      </c>
      <c r="H1034" s="460" t="s">
        <v>2556</v>
      </c>
      <c r="I1034" s="668" t="s">
        <v>765</v>
      </c>
      <c r="J1034" s="37" t="s">
        <v>4377</v>
      </c>
      <c r="K1034" s="545"/>
      <c r="L1034" s="545"/>
      <c r="M1034" s="545">
        <v>2</v>
      </c>
      <c r="N1034" s="545">
        <v>1</v>
      </c>
      <c r="O1034" s="545" t="b">
        <v>0</v>
      </c>
      <c r="P1034" s="545" t="b">
        <v>0</v>
      </c>
      <c r="Q1034" s="545" t="b">
        <v>0</v>
      </c>
      <c r="R1034" s="545">
        <v>1</v>
      </c>
      <c r="S1034" s="460" t="b">
        <v>0</v>
      </c>
    </row>
    <row r="1035" spans="6:19" x14ac:dyDescent="0.25">
      <c r="F1035" s="673">
        <v>80202030</v>
      </c>
      <c r="G1035" s="561">
        <v>4</v>
      </c>
      <c r="H1035" s="561" t="s">
        <v>2556</v>
      </c>
      <c r="I1035" s="561" t="s">
        <v>691</v>
      </c>
      <c r="J1035" s="561" t="s">
        <v>1571</v>
      </c>
      <c r="M1035" s="561">
        <v>0.9</v>
      </c>
      <c r="N1035" s="561">
        <v>1</v>
      </c>
      <c r="O1035" s="561" t="b">
        <v>0</v>
      </c>
      <c r="P1035" s="561" t="b">
        <v>0</v>
      </c>
      <c r="Q1035" s="561" t="b">
        <v>0</v>
      </c>
      <c r="R1035" s="561">
        <v>2</v>
      </c>
      <c r="S1035" t="b">
        <v>1</v>
      </c>
    </row>
    <row r="1036" spans="6:19" x14ac:dyDescent="0.25">
      <c r="F1036" s="545">
        <v>81301010</v>
      </c>
      <c r="G1036" s="545">
        <v>6</v>
      </c>
      <c r="H1036" s="460" t="s">
        <v>4337</v>
      </c>
      <c r="I1036" s="668" t="s">
        <v>693</v>
      </c>
      <c r="J1036" s="670" t="s">
        <v>4378</v>
      </c>
      <c r="K1036" s="545"/>
      <c r="L1036" s="545"/>
      <c r="M1036" s="545">
        <v>-1</v>
      </c>
      <c r="N1036" s="545">
        <v>1</v>
      </c>
      <c r="O1036" s="545" t="b">
        <v>0</v>
      </c>
      <c r="P1036" s="545" t="b">
        <v>0</v>
      </c>
      <c r="Q1036" s="545" t="b">
        <v>0</v>
      </c>
      <c r="R1036" s="671" t="s">
        <v>4379</v>
      </c>
      <c r="S1036" s="460" t="b">
        <v>0</v>
      </c>
    </row>
    <row r="1037" spans="6:19" x14ac:dyDescent="0.25">
      <c r="F1037" s="545">
        <v>81301020</v>
      </c>
      <c r="G1037" s="545">
        <v>6</v>
      </c>
      <c r="H1037" s="460" t="s">
        <v>2437</v>
      </c>
      <c r="I1037" s="668" t="s">
        <v>694</v>
      </c>
      <c r="J1037" s="37" t="s">
        <v>4380</v>
      </c>
      <c r="K1037" s="545"/>
      <c r="L1037" s="545"/>
      <c r="M1037" s="545">
        <v>-1</v>
      </c>
      <c r="N1037" s="545">
        <v>1</v>
      </c>
      <c r="O1037" s="545" t="b">
        <v>0</v>
      </c>
      <c r="P1037" s="545" t="b">
        <v>0</v>
      </c>
      <c r="Q1037" s="545" t="b">
        <v>0</v>
      </c>
      <c r="R1037" s="545" t="s">
        <v>3231</v>
      </c>
      <c r="S1037" s="460" t="b">
        <v>0</v>
      </c>
    </row>
    <row r="1038" spans="6:19" x14ac:dyDescent="0.25">
      <c r="F1038" s="545">
        <v>81301030</v>
      </c>
      <c r="G1038" s="545">
        <v>4</v>
      </c>
      <c r="H1038" s="460" t="s">
        <v>2437</v>
      </c>
      <c r="I1038" s="668" t="s">
        <v>695</v>
      </c>
      <c r="J1038" s="670" t="s">
        <v>4381</v>
      </c>
      <c r="K1038" s="545"/>
      <c r="L1038" s="545"/>
      <c r="M1038" s="545">
        <v>2</v>
      </c>
      <c r="N1038" s="545">
        <v>1</v>
      </c>
      <c r="O1038" s="545" t="b">
        <v>0</v>
      </c>
      <c r="P1038" s="545" t="b">
        <v>0</v>
      </c>
      <c r="Q1038" s="545" t="b">
        <v>0</v>
      </c>
      <c r="R1038" s="545">
        <v>4</v>
      </c>
      <c r="S1038" s="460" t="b">
        <v>0</v>
      </c>
    </row>
    <row r="1039" spans="6:19" x14ac:dyDescent="0.25">
      <c r="F1039" s="545">
        <v>81501010</v>
      </c>
      <c r="G1039" s="545">
        <v>4</v>
      </c>
      <c r="H1039" s="460" t="s">
        <v>2556</v>
      </c>
      <c r="I1039" s="668" t="s">
        <v>696</v>
      </c>
      <c r="J1039" s="37" t="s">
        <v>4382</v>
      </c>
      <c r="K1039" s="545"/>
      <c r="L1039" s="545"/>
      <c r="M1039" s="545">
        <v>2</v>
      </c>
      <c r="N1039" s="545">
        <v>1</v>
      </c>
      <c r="O1039" s="545" t="b">
        <v>0</v>
      </c>
      <c r="P1039" s="545" t="b">
        <v>0</v>
      </c>
      <c r="Q1039" s="545" t="b">
        <v>0</v>
      </c>
      <c r="R1039" s="545">
        <v>1</v>
      </c>
      <c r="S1039" s="460" t="b">
        <v>0</v>
      </c>
    </row>
    <row r="1040" spans="6:19" x14ac:dyDescent="0.25">
      <c r="F1040" s="545">
        <v>81501020</v>
      </c>
      <c r="G1040" s="545">
        <v>6</v>
      </c>
      <c r="H1040" s="460" t="s">
        <v>2437</v>
      </c>
      <c r="I1040" s="668" t="s">
        <v>697</v>
      </c>
      <c r="J1040" s="37" t="s">
        <v>4383</v>
      </c>
      <c r="K1040" s="545"/>
      <c r="L1040" s="545"/>
      <c r="M1040" s="545">
        <v>-1</v>
      </c>
      <c r="N1040" s="545">
        <v>1</v>
      </c>
      <c r="O1040" s="545" t="b">
        <v>0</v>
      </c>
      <c r="P1040" s="545" t="b">
        <v>0</v>
      </c>
      <c r="Q1040" s="545" t="b">
        <v>0</v>
      </c>
      <c r="R1040" s="545" t="s">
        <v>3225</v>
      </c>
      <c r="S1040" s="460" t="b">
        <v>0</v>
      </c>
    </row>
    <row r="1041" spans="1:20" x14ac:dyDescent="0.25">
      <c r="F1041" s="545">
        <v>81501030</v>
      </c>
      <c r="G1041" s="545">
        <v>6</v>
      </c>
      <c r="H1041" s="460" t="s">
        <v>2437</v>
      </c>
      <c r="I1041" s="668" t="s">
        <v>698</v>
      </c>
      <c r="J1041" s="37" t="s">
        <v>4384</v>
      </c>
      <c r="K1041" s="545"/>
      <c r="L1041" s="545"/>
      <c r="M1041" s="545">
        <v>-1</v>
      </c>
      <c r="N1041" s="545">
        <v>1</v>
      </c>
      <c r="O1041" s="545" t="b">
        <v>0</v>
      </c>
      <c r="P1041" s="545" t="b">
        <v>0</v>
      </c>
      <c r="Q1041" s="545" t="b">
        <v>0</v>
      </c>
      <c r="R1041" s="545" t="s">
        <v>3227</v>
      </c>
      <c r="S1041" s="460" t="b">
        <v>0</v>
      </c>
    </row>
    <row r="1042" spans="1:20" s="560" customFormat="1" x14ac:dyDescent="0.25">
      <c r="A1042" s="674"/>
      <c r="B1042" s="561" t="s">
        <v>4282</v>
      </c>
      <c r="C1042" s="674"/>
      <c r="D1042" s="674"/>
      <c r="E1042" s="674">
        <v>10</v>
      </c>
      <c r="F1042" s="675">
        <v>81201010</v>
      </c>
      <c r="G1042" s="676">
        <v>1</v>
      </c>
      <c r="H1042" s="665" t="s">
        <v>3012</v>
      </c>
      <c r="I1042" s="679" t="s">
        <v>700</v>
      </c>
      <c r="J1042" s="680" t="s">
        <v>4385</v>
      </c>
      <c r="K1042" s="676"/>
      <c r="L1042" s="676"/>
      <c r="M1042" s="676">
        <v>3</v>
      </c>
      <c r="N1042" s="676">
        <v>1</v>
      </c>
      <c r="O1042" s="676" t="b">
        <v>0</v>
      </c>
      <c r="P1042" s="676" t="b">
        <v>0</v>
      </c>
      <c r="Q1042" s="676" t="b">
        <v>0</v>
      </c>
      <c r="R1042" s="685" t="s">
        <v>3251</v>
      </c>
      <c r="S1042" s="686" t="b">
        <v>0</v>
      </c>
      <c r="T1042" s="674"/>
    </row>
    <row r="1043" spans="1:20" x14ac:dyDescent="0.25">
      <c r="F1043" s="675">
        <v>81201020</v>
      </c>
      <c r="G1043" s="545">
        <v>4</v>
      </c>
      <c r="H1043" s="460" t="s">
        <v>2556</v>
      </c>
      <c r="I1043" s="668" t="s">
        <v>701</v>
      </c>
      <c r="J1043" s="37" t="s">
        <v>1997</v>
      </c>
      <c r="K1043" s="545"/>
      <c r="L1043" s="545"/>
      <c r="M1043" s="545">
        <v>1</v>
      </c>
      <c r="N1043" s="545">
        <v>1</v>
      </c>
      <c r="O1043" s="545" t="b">
        <v>0</v>
      </c>
      <c r="P1043" s="545" t="b">
        <v>0</v>
      </c>
      <c r="Q1043" s="545" t="b">
        <v>0</v>
      </c>
      <c r="R1043" s="545">
        <v>1</v>
      </c>
      <c r="S1043" s="460" t="b">
        <v>0</v>
      </c>
    </row>
    <row r="1044" spans="1:20" x14ac:dyDescent="0.25">
      <c r="F1044" s="675">
        <v>81201030</v>
      </c>
      <c r="G1044" s="545">
        <v>4</v>
      </c>
      <c r="H1044" s="460" t="s">
        <v>2345</v>
      </c>
      <c r="I1044" s="668" t="s">
        <v>702</v>
      </c>
      <c r="J1044" s="37" t="s">
        <v>1998</v>
      </c>
      <c r="K1044" s="545"/>
      <c r="L1044" s="545"/>
      <c r="M1044" s="545">
        <v>1</v>
      </c>
      <c r="N1044" s="545">
        <v>1</v>
      </c>
      <c r="O1044" s="545" t="b">
        <v>0</v>
      </c>
      <c r="P1044" s="545" t="b">
        <v>0</v>
      </c>
      <c r="Q1044" s="545" t="b">
        <v>0</v>
      </c>
      <c r="R1044" s="545">
        <v>2</v>
      </c>
      <c r="S1044" s="460" t="b">
        <v>0</v>
      </c>
    </row>
    <row r="1045" spans="1:20" x14ac:dyDescent="0.25">
      <c r="F1045" s="675">
        <v>81101010</v>
      </c>
      <c r="G1045" s="545">
        <v>1</v>
      </c>
      <c r="H1045" s="460" t="s">
        <v>2437</v>
      </c>
      <c r="I1045" s="668" t="s">
        <v>703</v>
      </c>
      <c r="J1045" s="37" t="s">
        <v>4386</v>
      </c>
      <c r="K1045" s="545"/>
      <c r="L1045" s="545"/>
      <c r="M1045" s="545">
        <v>-1</v>
      </c>
      <c r="N1045" s="545">
        <v>1</v>
      </c>
      <c r="O1045" s="545" t="b">
        <v>0</v>
      </c>
      <c r="P1045" s="545" t="b">
        <v>0</v>
      </c>
      <c r="Q1045" s="545" t="b">
        <v>0</v>
      </c>
      <c r="R1045" s="545"/>
      <c r="S1045" s="460" t="b">
        <v>0</v>
      </c>
    </row>
    <row r="1046" spans="1:20" x14ac:dyDescent="0.25">
      <c r="F1046" s="675">
        <v>81101020</v>
      </c>
      <c r="G1046" s="545">
        <v>1</v>
      </c>
      <c r="H1046" s="460" t="s">
        <v>4337</v>
      </c>
      <c r="I1046" s="668" t="s">
        <v>704</v>
      </c>
      <c r="J1046" s="37" t="s">
        <v>4387</v>
      </c>
      <c r="K1046" s="545"/>
      <c r="L1046" s="545"/>
      <c r="M1046" s="545">
        <v>8</v>
      </c>
      <c r="N1046" s="545">
        <v>1</v>
      </c>
      <c r="O1046" s="545" t="b">
        <v>0</v>
      </c>
      <c r="P1046" s="545" t="b">
        <v>0</v>
      </c>
      <c r="Q1046" s="545" t="b">
        <v>0</v>
      </c>
      <c r="R1046" s="545"/>
      <c r="S1046" s="460" t="b">
        <v>0</v>
      </c>
    </row>
    <row r="1047" spans="1:20" x14ac:dyDescent="0.25">
      <c r="F1047" s="675">
        <v>81101021</v>
      </c>
      <c r="G1047" s="545">
        <v>6</v>
      </c>
      <c r="H1047" s="460"/>
      <c r="I1047" s="668" t="s">
        <v>704</v>
      </c>
      <c r="J1047" s="37" t="s">
        <v>4388</v>
      </c>
      <c r="K1047" s="545"/>
      <c r="L1047" s="545"/>
      <c r="M1047" s="545">
        <v>-1</v>
      </c>
      <c r="N1047" s="545">
        <v>1</v>
      </c>
      <c r="O1047" s="545" t="b">
        <v>0</v>
      </c>
      <c r="P1047" s="545" t="b">
        <v>0</v>
      </c>
      <c r="Q1047" s="545" t="b">
        <v>0</v>
      </c>
      <c r="R1047" s="671" t="s">
        <v>4389</v>
      </c>
      <c r="S1047" s="460" t="b">
        <v>0</v>
      </c>
    </row>
    <row r="1048" spans="1:20" x14ac:dyDescent="0.25">
      <c r="F1048" s="675">
        <v>81101030</v>
      </c>
      <c r="G1048" s="545">
        <v>4</v>
      </c>
      <c r="H1048" s="460" t="s">
        <v>2556</v>
      </c>
      <c r="I1048" s="669" t="s">
        <v>706</v>
      </c>
      <c r="J1048" s="670" t="s">
        <v>2004</v>
      </c>
      <c r="K1048" s="545"/>
      <c r="L1048" s="545"/>
      <c r="M1048" s="545">
        <v>1.5</v>
      </c>
      <c r="N1048" s="545">
        <v>1</v>
      </c>
      <c r="O1048" s="545" t="b">
        <v>0</v>
      </c>
      <c r="P1048" s="545" t="b">
        <v>0</v>
      </c>
      <c r="Q1048" s="545" t="b">
        <v>0</v>
      </c>
      <c r="R1048" s="545">
        <v>1</v>
      </c>
      <c r="S1048" s="460" t="b">
        <v>0</v>
      </c>
    </row>
    <row r="1049" spans="1:20" x14ac:dyDescent="0.25">
      <c r="F1049" s="675">
        <v>81002010</v>
      </c>
      <c r="G1049" s="545">
        <v>7</v>
      </c>
      <c r="H1049" s="460" t="s">
        <v>2354</v>
      </c>
      <c r="I1049" s="669" t="s">
        <v>707</v>
      </c>
      <c r="J1049" s="670" t="s">
        <v>4390</v>
      </c>
      <c r="K1049" s="545"/>
      <c r="L1049" s="545"/>
      <c r="M1049" s="545">
        <v>-1</v>
      </c>
      <c r="N1049" s="545">
        <v>1</v>
      </c>
      <c r="O1049" s="545" t="b">
        <v>0</v>
      </c>
      <c r="P1049" s="545" t="b">
        <v>0</v>
      </c>
      <c r="Q1049" s="545" t="b">
        <v>0</v>
      </c>
      <c r="R1049" s="670" t="s">
        <v>4391</v>
      </c>
      <c r="S1049" s="460" t="b">
        <v>0</v>
      </c>
    </row>
    <row r="1050" spans="1:20" x14ac:dyDescent="0.25">
      <c r="F1050" s="675">
        <v>81002020</v>
      </c>
      <c r="G1050" s="545">
        <v>1</v>
      </c>
      <c r="H1050" s="460" t="s">
        <v>2437</v>
      </c>
      <c r="I1050" s="669" t="s">
        <v>708</v>
      </c>
      <c r="J1050" s="670" t="s">
        <v>2006</v>
      </c>
      <c r="K1050" s="545"/>
      <c r="L1050" s="545"/>
      <c r="M1050" s="545">
        <v>-1</v>
      </c>
      <c r="N1050" s="545">
        <v>1</v>
      </c>
      <c r="O1050" s="545" t="b">
        <v>0</v>
      </c>
      <c r="P1050" s="545" t="b">
        <v>0</v>
      </c>
      <c r="Q1050" s="545" t="b">
        <v>0</v>
      </c>
      <c r="R1050" s="545"/>
      <c r="S1050" s="460" t="b">
        <v>0</v>
      </c>
    </row>
    <row r="1051" spans="1:20" x14ac:dyDescent="0.25">
      <c r="F1051" s="675">
        <v>81401010</v>
      </c>
      <c r="G1051" s="545">
        <v>1</v>
      </c>
      <c r="H1051" s="460" t="s">
        <v>2437</v>
      </c>
      <c r="I1051" s="668" t="s">
        <v>711</v>
      </c>
      <c r="J1051" s="37" t="s">
        <v>4392</v>
      </c>
      <c r="K1051" s="545"/>
      <c r="L1051" s="545"/>
      <c r="M1051" s="545">
        <v>-1</v>
      </c>
      <c r="N1051" s="545">
        <v>1</v>
      </c>
      <c r="O1051" s="545" t="b">
        <v>0</v>
      </c>
      <c r="P1051" s="545" t="b">
        <v>0</v>
      </c>
      <c r="Q1051" s="545" t="b">
        <v>0</v>
      </c>
      <c r="R1051" s="545"/>
      <c r="S1051" s="460" t="b">
        <v>0</v>
      </c>
    </row>
    <row r="1052" spans="1:20" x14ac:dyDescent="0.25">
      <c r="F1052" s="675">
        <v>81401020</v>
      </c>
      <c r="G1052" s="545">
        <v>1</v>
      </c>
      <c r="H1052" s="665" t="s">
        <v>2411</v>
      </c>
      <c r="I1052" s="668" t="s">
        <v>712</v>
      </c>
      <c r="J1052" s="37" t="s">
        <v>4393</v>
      </c>
      <c r="K1052" s="545"/>
      <c r="L1052" s="545"/>
      <c r="M1052" s="545">
        <v>5</v>
      </c>
      <c r="N1052" s="545">
        <v>1</v>
      </c>
      <c r="O1052" s="545" t="b">
        <v>0</v>
      </c>
      <c r="P1052" s="545" t="b">
        <v>0</v>
      </c>
      <c r="Q1052" s="545" t="b">
        <v>0</v>
      </c>
      <c r="R1052" s="671" t="s">
        <v>3251</v>
      </c>
      <c r="S1052" t="b">
        <v>1</v>
      </c>
    </row>
    <row r="1053" spans="1:20" x14ac:dyDescent="0.25">
      <c r="F1053" s="675">
        <v>81401030</v>
      </c>
      <c r="G1053" s="545">
        <v>1</v>
      </c>
      <c r="H1053" s="460" t="s">
        <v>2345</v>
      </c>
      <c r="I1053" s="678" t="s">
        <v>713</v>
      </c>
      <c r="J1053" s="37" t="s">
        <v>1930</v>
      </c>
      <c r="K1053" s="545"/>
      <c r="L1053" s="545"/>
      <c r="M1053" s="545">
        <v>-1</v>
      </c>
      <c r="N1053" s="545">
        <v>1</v>
      </c>
      <c r="O1053" s="545" t="b">
        <v>0</v>
      </c>
      <c r="P1053" s="545" t="b">
        <v>0</v>
      </c>
      <c r="Q1053" s="545" t="b">
        <v>0</v>
      </c>
      <c r="R1053" s="545"/>
      <c r="S1053" s="460" t="b">
        <v>0</v>
      </c>
    </row>
    <row r="1054" spans="1:20" x14ac:dyDescent="0.25">
      <c r="F1054" s="675">
        <v>80501060</v>
      </c>
      <c r="G1054" s="545">
        <v>1</v>
      </c>
      <c r="H1054" s="460" t="s">
        <v>2354</v>
      </c>
      <c r="I1054" s="678" t="s">
        <v>714</v>
      </c>
      <c r="J1054" s="37" t="s">
        <v>2010</v>
      </c>
      <c r="K1054" s="545"/>
      <c r="L1054" s="545"/>
      <c r="M1054" s="545">
        <v>-1</v>
      </c>
      <c r="N1054" s="545">
        <v>1</v>
      </c>
      <c r="O1054" s="545" t="b">
        <v>0</v>
      </c>
      <c r="P1054" s="545" t="b">
        <v>0</v>
      </c>
      <c r="Q1054" s="545" t="b">
        <v>0</v>
      </c>
      <c r="R1054" s="670" t="s">
        <v>3048</v>
      </c>
      <c r="S1054" t="b">
        <v>1</v>
      </c>
    </row>
    <row r="1055" spans="1:20" x14ac:dyDescent="0.25">
      <c r="F1055" s="675">
        <v>80502010</v>
      </c>
      <c r="G1055" s="545">
        <v>1</v>
      </c>
      <c r="H1055" s="460" t="s">
        <v>2345</v>
      </c>
      <c r="I1055" s="678" t="s">
        <v>689</v>
      </c>
      <c r="J1055" s="37" t="s">
        <v>4394</v>
      </c>
      <c r="K1055" s="545"/>
      <c r="L1055" s="545"/>
      <c r="M1055" s="545">
        <v>1.5</v>
      </c>
      <c r="N1055" s="545">
        <v>1</v>
      </c>
      <c r="O1055" s="545" t="b">
        <v>0</v>
      </c>
      <c r="P1055" s="545" t="b">
        <v>0</v>
      </c>
      <c r="Q1055" s="545" t="b">
        <v>0</v>
      </c>
      <c r="R1055" s="671" t="s">
        <v>2443</v>
      </c>
      <c r="S1055" t="b">
        <v>1</v>
      </c>
    </row>
    <row r="1056" spans="1:20" x14ac:dyDescent="0.25">
      <c r="F1056" s="675">
        <v>80502020</v>
      </c>
      <c r="G1056" s="545">
        <v>4</v>
      </c>
      <c r="H1056" s="460" t="s">
        <v>2556</v>
      </c>
      <c r="I1056" s="668" t="s">
        <v>715</v>
      </c>
      <c r="J1056" s="670" t="s">
        <v>4395</v>
      </c>
      <c r="K1056" s="545"/>
      <c r="L1056" s="545"/>
      <c r="M1056" s="545">
        <v>1</v>
      </c>
      <c r="N1056" s="545">
        <v>1</v>
      </c>
      <c r="O1056" s="545" t="b">
        <v>0</v>
      </c>
      <c r="P1056" s="545" t="b">
        <v>0</v>
      </c>
      <c r="Q1056" s="545" t="b">
        <v>0</v>
      </c>
      <c r="R1056" s="545">
        <v>1</v>
      </c>
      <c r="S1056" s="460" t="b">
        <v>0</v>
      </c>
    </row>
    <row r="1057" spans="6:19" x14ac:dyDescent="0.25">
      <c r="F1057" s="675">
        <v>81502010</v>
      </c>
      <c r="G1057" s="545">
        <v>1</v>
      </c>
      <c r="H1057" s="460" t="s">
        <v>2354</v>
      </c>
      <c r="I1057" s="668" t="s">
        <v>716</v>
      </c>
      <c r="J1057" s="670" t="s">
        <v>2015</v>
      </c>
      <c r="K1057" s="545"/>
      <c r="L1057" s="545"/>
      <c r="M1057" s="545">
        <v>0.5</v>
      </c>
      <c r="N1057" s="545">
        <v>1</v>
      </c>
      <c r="O1057" s="545" t="b">
        <v>0</v>
      </c>
      <c r="P1057" s="545" t="b">
        <v>0</v>
      </c>
      <c r="Q1057" s="545" t="b">
        <v>0</v>
      </c>
      <c r="R1057" s="671" t="s">
        <v>3439</v>
      </c>
      <c r="S1057" t="b">
        <v>1</v>
      </c>
    </row>
    <row r="1058" spans="6:19" x14ac:dyDescent="0.25">
      <c r="F1058" s="675">
        <v>81502011</v>
      </c>
      <c r="G1058" s="545">
        <v>1</v>
      </c>
      <c r="H1058" s="460" t="s">
        <v>2354</v>
      </c>
      <c r="I1058" s="668" t="s">
        <v>716</v>
      </c>
      <c r="J1058" s="670" t="s">
        <v>4396</v>
      </c>
      <c r="K1058" s="545"/>
      <c r="L1058" s="545"/>
      <c r="M1058" s="545">
        <v>0.5</v>
      </c>
      <c r="N1058" s="545">
        <v>1</v>
      </c>
      <c r="O1058" s="545" t="b">
        <v>0</v>
      </c>
      <c r="P1058" s="545" t="b">
        <v>0</v>
      </c>
      <c r="Q1058" s="545" t="b">
        <v>0</v>
      </c>
      <c r="R1058" s="671" t="s">
        <v>3439</v>
      </c>
      <c r="S1058" t="b">
        <v>1</v>
      </c>
    </row>
    <row r="1059" spans="6:19" x14ac:dyDescent="0.25">
      <c r="F1059" s="675">
        <v>81502020</v>
      </c>
      <c r="G1059" s="545">
        <v>4</v>
      </c>
      <c r="H1059" s="460" t="s">
        <v>2556</v>
      </c>
      <c r="I1059" s="668" t="s">
        <v>717</v>
      </c>
      <c r="J1059" s="37" t="s">
        <v>2016</v>
      </c>
      <c r="K1059" s="545"/>
      <c r="L1059" s="545"/>
      <c r="M1059" s="545">
        <v>2</v>
      </c>
      <c r="N1059" s="545">
        <v>1</v>
      </c>
      <c r="O1059" s="545" t="b">
        <v>0</v>
      </c>
      <c r="P1059" s="545" t="b">
        <v>0</v>
      </c>
      <c r="Q1059" s="545" t="b">
        <v>0</v>
      </c>
      <c r="R1059" s="545">
        <v>1</v>
      </c>
      <c r="S1059" s="460" t="b">
        <v>0</v>
      </c>
    </row>
    <row r="1060" spans="6:19" x14ac:dyDescent="0.25">
      <c r="F1060" s="675">
        <v>80404010</v>
      </c>
      <c r="G1060" s="545">
        <v>1</v>
      </c>
      <c r="H1060" s="460" t="s">
        <v>2345</v>
      </c>
      <c r="I1060" s="668" t="s">
        <v>4397</v>
      </c>
      <c r="J1060" s="37" t="s">
        <v>4398</v>
      </c>
      <c r="K1060" s="545"/>
      <c r="L1060" s="545"/>
      <c r="M1060" s="545">
        <v>3</v>
      </c>
      <c r="N1060" s="545">
        <v>5</v>
      </c>
      <c r="O1060" s="545" t="b">
        <v>1</v>
      </c>
      <c r="P1060" s="545" t="b">
        <v>0</v>
      </c>
      <c r="Q1060" s="545" t="b">
        <v>0</v>
      </c>
      <c r="R1060" s="545"/>
      <c r="S1060" s="460" t="b">
        <v>0</v>
      </c>
    </row>
    <row r="1061" spans="6:19" x14ac:dyDescent="0.25">
      <c r="F1061" s="674">
        <v>80404011</v>
      </c>
      <c r="G1061" s="70">
        <v>4</v>
      </c>
      <c r="H1061" s="36" t="s">
        <v>2345</v>
      </c>
      <c r="I1061" s="37" t="s">
        <v>718</v>
      </c>
      <c r="J1061" s="37" t="s">
        <v>4399</v>
      </c>
      <c r="K1061" s="70"/>
      <c r="L1061" s="70"/>
      <c r="M1061" s="70">
        <v>2</v>
      </c>
      <c r="N1061" s="70">
        <v>1</v>
      </c>
      <c r="O1061" s="70" t="b">
        <v>0</v>
      </c>
      <c r="P1061" s="70" t="b">
        <v>0</v>
      </c>
      <c r="Q1061" s="70" t="b">
        <v>0</v>
      </c>
      <c r="R1061" s="70">
        <v>2</v>
      </c>
      <c r="S1061" s="36" t="b">
        <v>0</v>
      </c>
    </row>
    <row r="1062" spans="6:19" x14ac:dyDescent="0.25">
      <c r="F1062" s="674">
        <v>80404020</v>
      </c>
      <c r="G1062" s="70">
        <v>1</v>
      </c>
      <c r="H1062" s="36" t="s">
        <v>2392</v>
      </c>
      <c r="I1062" s="37" t="s">
        <v>720</v>
      </c>
      <c r="J1062" s="37" t="s">
        <v>4400</v>
      </c>
      <c r="K1062" s="70"/>
      <c r="L1062" s="70"/>
      <c r="M1062" s="70">
        <v>-1</v>
      </c>
      <c r="N1062" s="70">
        <v>1</v>
      </c>
      <c r="O1062" s="70" t="b">
        <v>0</v>
      </c>
      <c r="P1062" s="681" t="b">
        <v>0</v>
      </c>
      <c r="Q1062" s="681" t="b">
        <v>0</v>
      </c>
      <c r="R1062" s="687" t="s">
        <v>4401</v>
      </c>
      <c r="S1062" s="561" t="b">
        <v>1</v>
      </c>
    </row>
    <row r="1063" spans="6:19" x14ac:dyDescent="0.25">
      <c r="F1063" s="674">
        <v>80404021</v>
      </c>
      <c r="G1063" s="70">
        <v>5</v>
      </c>
      <c r="H1063" s="36"/>
      <c r="I1063" s="37" t="s">
        <v>720</v>
      </c>
      <c r="J1063" s="37" t="s">
        <v>1296</v>
      </c>
      <c r="K1063" s="70"/>
      <c r="L1063" s="70"/>
      <c r="M1063" s="70">
        <v>-1</v>
      </c>
      <c r="N1063" s="70">
        <v>1</v>
      </c>
      <c r="O1063" s="682" t="b">
        <v>0</v>
      </c>
      <c r="P1063" s="70" t="b">
        <v>0</v>
      </c>
      <c r="Q1063" s="70" t="b">
        <v>0</v>
      </c>
      <c r="R1063" s="120" t="str">
        <f>(F1063-1)*10&amp;",1,0.51"</f>
        <v>804040200,1,0.51</v>
      </c>
      <c r="S1063" s="70" t="b">
        <v>1</v>
      </c>
    </row>
    <row r="1064" spans="6:19" x14ac:dyDescent="0.25">
      <c r="F1064" s="674">
        <v>80404022</v>
      </c>
      <c r="G1064" s="70">
        <v>5</v>
      </c>
      <c r="H1064" s="36"/>
      <c r="I1064" s="37" t="s">
        <v>720</v>
      </c>
      <c r="J1064" s="37" t="s">
        <v>1297</v>
      </c>
      <c r="K1064" s="70"/>
      <c r="L1064" s="70"/>
      <c r="M1064" s="70">
        <v>-1</v>
      </c>
      <c r="N1064" s="70">
        <v>1</v>
      </c>
      <c r="O1064" s="682" t="b">
        <v>0</v>
      </c>
      <c r="P1064" s="70" t="b">
        <v>0</v>
      </c>
      <c r="Q1064" s="70" t="b">
        <v>0</v>
      </c>
      <c r="R1064" s="429" t="s">
        <v>4402</v>
      </c>
      <c r="S1064" s="70" t="b">
        <v>1</v>
      </c>
    </row>
    <row r="1065" spans="6:19" x14ac:dyDescent="0.25">
      <c r="F1065" s="674">
        <v>80404030</v>
      </c>
      <c r="G1065" s="561">
        <v>1</v>
      </c>
      <c r="H1065" s="561" t="s">
        <v>2818</v>
      </c>
      <c r="I1065" s="561" t="s">
        <v>722</v>
      </c>
      <c r="J1065" s="576" t="s">
        <v>4403</v>
      </c>
      <c r="M1065" s="561">
        <v>8</v>
      </c>
      <c r="N1065" s="561">
        <v>1</v>
      </c>
      <c r="O1065" s="561" t="b">
        <v>0</v>
      </c>
      <c r="P1065" s="70" t="b">
        <v>0</v>
      </c>
      <c r="Q1065" s="70" t="b">
        <v>0</v>
      </c>
      <c r="R1065" s="575" t="s">
        <v>3396</v>
      </c>
      <c r="S1065" s="70" t="b">
        <v>1</v>
      </c>
    </row>
    <row r="1066" spans="6:19" x14ac:dyDescent="0.25">
      <c r="F1066" s="674">
        <v>80902010</v>
      </c>
      <c r="G1066" s="70">
        <v>1</v>
      </c>
      <c r="H1066" s="36" t="s">
        <v>2437</v>
      </c>
      <c r="I1066" s="37" t="s">
        <v>723</v>
      </c>
      <c r="J1066" s="37" t="s">
        <v>2029</v>
      </c>
      <c r="K1066" s="70"/>
      <c r="L1066" s="70"/>
      <c r="M1066" s="70">
        <v>-1</v>
      </c>
      <c r="N1066" s="70">
        <v>1</v>
      </c>
      <c r="O1066" s="682" t="b">
        <v>0</v>
      </c>
      <c r="P1066" s="70" t="b">
        <v>0</v>
      </c>
      <c r="Q1066" s="70" t="b">
        <v>0</v>
      </c>
      <c r="R1066" s="70"/>
      <c r="S1066" s="36" t="b">
        <v>0</v>
      </c>
    </row>
    <row r="1067" spans="6:19" x14ac:dyDescent="0.25">
      <c r="F1067" s="674">
        <v>80902020</v>
      </c>
      <c r="G1067" s="70">
        <v>1</v>
      </c>
      <c r="H1067" s="36" t="s">
        <v>3271</v>
      </c>
      <c r="I1067" s="37" t="s">
        <v>724</v>
      </c>
      <c r="J1067" s="670" t="s">
        <v>4404</v>
      </c>
      <c r="K1067" s="70"/>
      <c r="L1067" s="70"/>
      <c r="M1067" s="70">
        <v>5</v>
      </c>
      <c r="N1067" s="70">
        <v>1</v>
      </c>
      <c r="O1067" s="682" t="b">
        <v>0</v>
      </c>
      <c r="P1067" s="70" t="b">
        <v>0</v>
      </c>
      <c r="Q1067" s="70" t="b">
        <v>1</v>
      </c>
      <c r="R1067" s="575" t="s">
        <v>3274</v>
      </c>
      <c r="S1067" s="70" t="b">
        <v>1</v>
      </c>
    </row>
    <row r="1068" spans="6:19" x14ac:dyDescent="0.25">
      <c r="F1068" s="674">
        <v>80302010</v>
      </c>
      <c r="G1068" s="70">
        <v>4</v>
      </c>
      <c r="H1068" s="36" t="s">
        <v>2556</v>
      </c>
      <c r="I1068" s="37" t="s">
        <v>725</v>
      </c>
      <c r="J1068" s="37" t="s">
        <v>4405</v>
      </c>
      <c r="K1068" s="70"/>
      <c r="L1068" s="70"/>
      <c r="M1068" s="70">
        <v>4</v>
      </c>
      <c r="N1068" s="70">
        <v>1</v>
      </c>
      <c r="O1068" s="682" t="b">
        <v>0</v>
      </c>
      <c r="P1068" s="70" t="b">
        <v>0</v>
      </c>
      <c r="Q1068" s="70" t="b">
        <v>0</v>
      </c>
      <c r="R1068" s="70">
        <v>1</v>
      </c>
      <c r="S1068" s="36" t="b">
        <v>0</v>
      </c>
    </row>
    <row r="1069" spans="6:19" x14ac:dyDescent="0.25">
      <c r="F1069" s="674">
        <v>80302020</v>
      </c>
      <c r="G1069" s="70">
        <v>1</v>
      </c>
      <c r="H1069" s="36" t="s">
        <v>2354</v>
      </c>
      <c r="I1069" s="37" t="s">
        <v>726</v>
      </c>
      <c r="J1069" s="37" t="s">
        <v>4406</v>
      </c>
      <c r="K1069" s="70"/>
      <c r="L1069" s="70"/>
      <c r="M1069" s="70">
        <v>-1</v>
      </c>
      <c r="N1069" s="70">
        <v>1</v>
      </c>
      <c r="O1069" s="682" t="b">
        <v>0</v>
      </c>
      <c r="P1069" s="70" t="b">
        <v>0</v>
      </c>
      <c r="Q1069" s="70" t="b">
        <v>0</v>
      </c>
      <c r="R1069" s="575" t="s">
        <v>4407</v>
      </c>
      <c r="S1069" s="70" t="b">
        <v>1</v>
      </c>
    </row>
    <row r="1070" spans="6:19" x14ac:dyDescent="0.25">
      <c r="F1070" s="674">
        <v>80302021</v>
      </c>
      <c r="G1070" s="70">
        <v>5</v>
      </c>
      <c r="H1070" s="36"/>
      <c r="I1070" s="37" t="s">
        <v>726</v>
      </c>
      <c r="J1070" s="37" t="s">
        <v>1296</v>
      </c>
      <c r="K1070" s="70"/>
      <c r="L1070" s="70"/>
      <c r="M1070" s="70">
        <v>-1</v>
      </c>
      <c r="N1070" s="70">
        <v>1</v>
      </c>
      <c r="O1070" s="682" t="b">
        <v>0</v>
      </c>
      <c r="P1070" s="70" t="b">
        <v>0</v>
      </c>
      <c r="Q1070" s="70" t="b">
        <v>0</v>
      </c>
      <c r="R1070" s="429" t="s">
        <v>4408</v>
      </c>
      <c r="S1070" s="70" t="b">
        <v>1</v>
      </c>
    </row>
    <row r="1071" spans="6:19" x14ac:dyDescent="0.25">
      <c r="F1071" s="674">
        <v>80302022</v>
      </c>
      <c r="G1071" s="70">
        <v>5</v>
      </c>
      <c r="H1071" s="36"/>
      <c r="I1071" s="37" t="s">
        <v>726</v>
      </c>
      <c r="J1071" s="37" t="s">
        <v>1297</v>
      </c>
      <c r="K1071" s="70"/>
      <c r="L1071" s="70"/>
      <c r="M1071" s="70">
        <v>5</v>
      </c>
      <c r="N1071" s="70">
        <v>1</v>
      </c>
      <c r="O1071" s="682" t="b">
        <v>0</v>
      </c>
      <c r="P1071" s="70" t="b">
        <v>0</v>
      </c>
      <c r="Q1071" s="70" t="b">
        <v>0</v>
      </c>
      <c r="R1071" s="429" t="s">
        <v>4409</v>
      </c>
      <c r="S1071" s="70" t="b">
        <v>1</v>
      </c>
    </row>
    <row r="1072" spans="6:19" x14ac:dyDescent="0.25">
      <c r="F1072" s="674">
        <v>80302030</v>
      </c>
      <c r="G1072" s="561">
        <v>1</v>
      </c>
      <c r="H1072" s="561" t="s">
        <v>3020</v>
      </c>
      <c r="I1072" s="575" t="s">
        <v>728</v>
      </c>
      <c r="J1072" s="576" t="s">
        <v>4410</v>
      </c>
      <c r="M1072" s="561">
        <v>5</v>
      </c>
      <c r="N1072" s="561">
        <v>1</v>
      </c>
      <c r="O1072" s="561" t="b">
        <v>0</v>
      </c>
      <c r="P1072" s="70" t="b">
        <v>0</v>
      </c>
      <c r="Q1072" s="70" t="b">
        <v>0</v>
      </c>
      <c r="R1072" s="575" t="s">
        <v>4411</v>
      </c>
      <c r="S1072" s="36" t="b">
        <v>0</v>
      </c>
    </row>
    <row r="1073" spans="6:19" x14ac:dyDescent="0.25">
      <c r="F1073" s="677">
        <v>80207010</v>
      </c>
      <c r="G1073" s="70">
        <v>1</v>
      </c>
      <c r="H1073" s="36" t="s">
        <v>2345</v>
      </c>
      <c r="I1073" s="516" t="s">
        <v>729</v>
      </c>
      <c r="J1073" s="683" t="s">
        <v>2040</v>
      </c>
      <c r="K1073" s="70"/>
      <c r="L1073" s="70"/>
      <c r="M1073" s="70">
        <v>-1</v>
      </c>
      <c r="N1073" s="70">
        <v>1</v>
      </c>
      <c r="O1073" s="682" t="b">
        <v>0</v>
      </c>
      <c r="P1073" s="70" t="b">
        <v>0</v>
      </c>
      <c r="Q1073" s="70" t="b">
        <v>0</v>
      </c>
      <c r="R1073" s="687" t="s">
        <v>2489</v>
      </c>
      <c r="S1073" s="70" t="b">
        <v>1</v>
      </c>
    </row>
    <row r="1074" spans="6:19" x14ac:dyDescent="0.25">
      <c r="F1074" s="674">
        <v>80207020</v>
      </c>
      <c r="G1074" s="70">
        <v>1</v>
      </c>
      <c r="H1074" s="36" t="s">
        <v>3271</v>
      </c>
      <c r="I1074" s="516" t="s">
        <v>730</v>
      </c>
      <c r="J1074" s="683" t="s">
        <v>4412</v>
      </c>
      <c r="K1074" s="70"/>
      <c r="L1074" s="70"/>
      <c r="M1074" s="70">
        <v>-1</v>
      </c>
      <c r="N1074" s="70">
        <v>1</v>
      </c>
      <c r="O1074" s="682" t="b">
        <v>0</v>
      </c>
      <c r="P1074" s="70" t="b">
        <v>0</v>
      </c>
      <c r="Q1074" s="70" t="b">
        <v>0</v>
      </c>
      <c r="R1074" s="575" t="s">
        <v>2364</v>
      </c>
      <c r="S1074" s="70" t="b">
        <v>1</v>
      </c>
    </row>
    <row r="1075" spans="6:19" x14ac:dyDescent="0.25">
      <c r="F1075" s="674">
        <v>80602010</v>
      </c>
      <c r="G1075" s="561">
        <v>1</v>
      </c>
      <c r="H1075" s="411" t="s">
        <v>3271</v>
      </c>
      <c r="I1075" s="371" t="s">
        <v>731</v>
      </c>
      <c r="J1075" s="371" t="s">
        <v>2042</v>
      </c>
      <c r="M1075" s="70">
        <v>-1</v>
      </c>
      <c r="N1075" s="70">
        <v>1</v>
      </c>
      <c r="O1075" s="682" t="b">
        <v>0</v>
      </c>
      <c r="P1075" s="70" t="b">
        <v>0</v>
      </c>
      <c r="Q1075" s="70" t="b">
        <v>0</v>
      </c>
      <c r="R1075" s="575" t="s">
        <v>2364</v>
      </c>
      <c r="S1075" s="70" t="b">
        <v>1</v>
      </c>
    </row>
    <row r="1076" spans="6:19" x14ac:dyDescent="0.25">
      <c r="F1076" s="674">
        <v>80602020</v>
      </c>
      <c r="G1076" s="70">
        <v>6</v>
      </c>
      <c r="H1076" s="411" t="s">
        <v>2437</v>
      </c>
      <c r="I1076" s="371" t="s">
        <v>732</v>
      </c>
      <c r="J1076" s="371" t="s">
        <v>4413</v>
      </c>
      <c r="K1076" s="70"/>
      <c r="L1076" s="70"/>
      <c r="M1076" s="70">
        <v>-1</v>
      </c>
      <c r="N1076" s="70">
        <v>1</v>
      </c>
      <c r="O1076" s="682" t="b">
        <v>0</v>
      </c>
      <c r="P1076" s="70" t="b">
        <v>0</v>
      </c>
      <c r="Q1076" s="70" t="b">
        <v>0</v>
      </c>
      <c r="R1076" s="575" t="s">
        <v>4414</v>
      </c>
      <c r="S1076" s="36" t="b">
        <v>0</v>
      </c>
    </row>
    <row r="1077" spans="6:19" x14ac:dyDescent="0.25">
      <c r="F1077" s="674">
        <v>80104010</v>
      </c>
      <c r="G1077" s="70">
        <v>6</v>
      </c>
      <c r="H1077" s="411" t="s">
        <v>2437</v>
      </c>
      <c r="I1077" s="518" t="s">
        <v>733</v>
      </c>
      <c r="J1077" s="683" t="s">
        <v>4415</v>
      </c>
      <c r="K1077" s="70"/>
      <c r="L1077" s="70"/>
      <c r="M1077" s="70">
        <v>-1</v>
      </c>
      <c r="N1077" s="70">
        <v>1</v>
      </c>
      <c r="O1077" s="682" t="b">
        <v>0</v>
      </c>
      <c r="P1077" s="70" t="b">
        <v>0</v>
      </c>
      <c r="Q1077" s="70" t="b">
        <v>0</v>
      </c>
      <c r="R1077" s="575" t="s">
        <v>4416</v>
      </c>
      <c r="S1077" s="70" t="b">
        <v>1</v>
      </c>
    </row>
    <row r="1078" spans="6:19" x14ac:dyDescent="0.25">
      <c r="F1078" s="674">
        <v>80104020</v>
      </c>
      <c r="G1078" s="70">
        <v>6</v>
      </c>
      <c r="H1078" s="411" t="s">
        <v>4337</v>
      </c>
      <c r="I1078" s="518" t="s">
        <v>734</v>
      </c>
      <c r="J1078" s="683" t="s">
        <v>2044</v>
      </c>
      <c r="K1078" s="70"/>
      <c r="L1078" s="70"/>
      <c r="M1078" s="70">
        <v>-1</v>
      </c>
      <c r="N1078" s="70">
        <v>1</v>
      </c>
      <c r="O1078" s="682" t="b">
        <v>0</v>
      </c>
      <c r="P1078" s="70" t="b">
        <v>0</v>
      </c>
      <c r="Q1078" s="70" t="b">
        <v>0</v>
      </c>
      <c r="R1078" s="575" t="s">
        <v>4417</v>
      </c>
      <c r="S1078" s="36" t="b">
        <v>0</v>
      </c>
    </row>
    <row r="1079" spans="6:19" x14ac:dyDescent="0.25">
      <c r="F1079" s="674">
        <v>81003010</v>
      </c>
      <c r="G1079" s="70">
        <v>6</v>
      </c>
      <c r="H1079" s="411" t="s">
        <v>2437</v>
      </c>
      <c r="I1079" s="53" t="s">
        <v>735</v>
      </c>
      <c r="J1079" s="683" t="s">
        <v>4418</v>
      </c>
      <c r="K1079" s="70"/>
      <c r="L1079" s="70"/>
      <c r="M1079" s="70">
        <v>-1</v>
      </c>
      <c r="N1079" s="70">
        <v>1</v>
      </c>
      <c r="O1079" s="682" t="b">
        <v>0</v>
      </c>
      <c r="P1079" s="70" t="b">
        <v>0</v>
      </c>
      <c r="Q1079" s="70" t="b">
        <v>0</v>
      </c>
      <c r="R1079" s="575" t="s">
        <v>4419</v>
      </c>
      <c r="S1079" s="36" t="b">
        <v>0</v>
      </c>
    </row>
    <row r="1080" spans="6:19" x14ac:dyDescent="0.25">
      <c r="F1080" s="674">
        <v>81003020</v>
      </c>
      <c r="G1080" s="70">
        <v>1</v>
      </c>
      <c r="H1080" s="411" t="s">
        <v>2354</v>
      </c>
      <c r="I1080" s="521" t="s">
        <v>737</v>
      </c>
      <c r="J1080" s="683" t="s">
        <v>2047</v>
      </c>
      <c r="K1080" s="70"/>
      <c r="L1080" s="70"/>
      <c r="M1080" s="70">
        <v>-1</v>
      </c>
      <c r="N1080" s="70">
        <v>1</v>
      </c>
      <c r="O1080" s="70" t="b">
        <v>0</v>
      </c>
      <c r="P1080" s="70" t="b">
        <v>0</v>
      </c>
      <c r="Q1080" s="70" t="b">
        <v>0</v>
      </c>
      <c r="R1080" s="575" t="s">
        <v>3439</v>
      </c>
      <c r="S1080" s="70" t="b">
        <v>1</v>
      </c>
    </row>
    <row r="1081" spans="6:19" x14ac:dyDescent="0.25">
      <c r="F1081" s="674">
        <v>81004010</v>
      </c>
      <c r="G1081" s="70">
        <v>1</v>
      </c>
      <c r="H1081" s="411" t="s">
        <v>2629</v>
      </c>
      <c r="I1081" s="53" t="s">
        <v>738</v>
      </c>
      <c r="J1081" s="683" t="s">
        <v>2048</v>
      </c>
      <c r="K1081" s="70"/>
      <c r="L1081" s="70"/>
      <c r="M1081" s="70">
        <v>-1</v>
      </c>
      <c r="N1081" s="70">
        <v>1</v>
      </c>
      <c r="O1081" s="70" t="b">
        <v>0</v>
      </c>
      <c r="P1081" s="70" t="b">
        <v>0</v>
      </c>
      <c r="Q1081" s="70" t="b">
        <v>0</v>
      </c>
      <c r="R1081" s="575" t="s">
        <v>4420</v>
      </c>
      <c r="S1081" s="70" t="b">
        <v>1</v>
      </c>
    </row>
    <row r="1082" spans="6:19" x14ac:dyDescent="0.25">
      <c r="F1082" s="674">
        <v>81004020</v>
      </c>
      <c r="G1082" s="561">
        <v>1</v>
      </c>
      <c r="H1082" s="411" t="s">
        <v>2354</v>
      </c>
      <c r="I1082" s="521" t="s">
        <v>740</v>
      </c>
      <c r="J1082" s="683" t="s">
        <v>2049</v>
      </c>
      <c r="M1082" s="70">
        <v>-1</v>
      </c>
      <c r="N1082" s="70">
        <v>1</v>
      </c>
      <c r="O1082" s="70" t="b">
        <v>0</v>
      </c>
      <c r="P1082" s="70" t="b">
        <v>0</v>
      </c>
      <c r="Q1082" s="70" t="b">
        <v>0</v>
      </c>
      <c r="R1082" s="575" t="s">
        <v>4421</v>
      </c>
      <c r="S1082" s="70" t="b">
        <v>1</v>
      </c>
    </row>
    <row r="1083" spans="6:19" x14ac:dyDescent="0.25">
      <c r="F1083" s="674">
        <v>81302010</v>
      </c>
      <c r="G1083" s="70">
        <v>1</v>
      </c>
      <c r="H1083" s="411" t="s">
        <v>3012</v>
      </c>
      <c r="I1083" s="684" t="s">
        <v>741</v>
      </c>
      <c r="J1083" s="683" t="s">
        <v>4422</v>
      </c>
      <c r="K1083" s="70"/>
      <c r="L1083" s="70"/>
      <c r="M1083" s="70">
        <v>-1</v>
      </c>
      <c r="N1083" s="70">
        <v>1</v>
      </c>
      <c r="O1083" s="70" t="b">
        <v>0</v>
      </c>
      <c r="P1083" s="70" t="b">
        <v>0</v>
      </c>
      <c r="Q1083" s="70" t="b">
        <v>0</v>
      </c>
      <c r="R1083" s="575" t="s">
        <v>3048</v>
      </c>
      <c r="S1083" s="70" t="b">
        <v>1</v>
      </c>
    </row>
    <row r="1084" spans="6:19" x14ac:dyDescent="0.25">
      <c r="F1084" s="674">
        <v>81302020</v>
      </c>
      <c r="G1084" s="561">
        <v>1</v>
      </c>
      <c r="H1084" s="411" t="s">
        <v>2534</v>
      </c>
      <c r="I1084" s="684" t="s">
        <v>743</v>
      </c>
      <c r="J1084" s="683" t="s">
        <v>4423</v>
      </c>
      <c r="M1084" s="70">
        <v>-1</v>
      </c>
      <c r="N1084" s="70">
        <v>1</v>
      </c>
      <c r="O1084" s="70" t="b">
        <v>0</v>
      </c>
      <c r="P1084" s="70" t="b">
        <v>0</v>
      </c>
      <c r="Q1084" s="70" t="b">
        <v>0</v>
      </c>
      <c r="R1084" s="575" t="s">
        <v>3030</v>
      </c>
      <c r="S1084" s="70" t="b">
        <v>1</v>
      </c>
    </row>
    <row r="1085" spans="6:19" x14ac:dyDescent="0.25">
      <c r="F1085" s="271">
        <v>1024030</v>
      </c>
      <c r="G1085" s="271">
        <v>1</v>
      </c>
      <c r="H1085" s="271" t="s">
        <v>2910</v>
      </c>
      <c r="I1085" s="653" t="s">
        <v>782</v>
      </c>
      <c r="J1085" s="271" t="s">
        <v>4424</v>
      </c>
      <c r="K1085" s="271"/>
      <c r="L1085" s="271"/>
      <c r="M1085" s="271">
        <v>1.5</v>
      </c>
      <c r="N1085" s="271">
        <v>1</v>
      </c>
      <c r="O1085" s="271" t="b">
        <v>0</v>
      </c>
      <c r="P1085" s="271" t="b">
        <v>0</v>
      </c>
      <c r="Q1085" s="271" t="b">
        <v>0</v>
      </c>
      <c r="R1085" s="271" t="s">
        <v>4425</v>
      </c>
      <c r="S1085" s="271" t="b">
        <v>1</v>
      </c>
    </row>
    <row r="1086" spans="6:19" x14ac:dyDescent="0.25">
      <c r="F1086" s="271">
        <v>1025030</v>
      </c>
      <c r="G1086" s="271">
        <v>1</v>
      </c>
      <c r="H1086" s="271" t="s">
        <v>4426</v>
      </c>
      <c r="I1086" s="653" t="s">
        <v>784</v>
      </c>
      <c r="J1086" s="271" t="s">
        <v>2055</v>
      </c>
      <c r="K1086" s="271"/>
      <c r="L1086" s="271"/>
      <c r="M1086" s="271">
        <v>-1</v>
      </c>
      <c r="N1086" s="271">
        <v>1</v>
      </c>
      <c r="O1086" s="271" t="b">
        <v>0</v>
      </c>
      <c r="P1086" s="271" t="b">
        <v>0</v>
      </c>
      <c r="Q1086" s="271" t="b">
        <v>0</v>
      </c>
      <c r="R1086" s="271" t="s">
        <v>4427</v>
      </c>
      <c r="S1086" s="271" t="b">
        <v>1</v>
      </c>
    </row>
    <row r="1087" spans="6:19" x14ac:dyDescent="0.25">
      <c r="F1087" s="271">
        <v>1028040</v>
      </c>
      <c r="G1087" s="271">
        <v>1</v>
      </c>
      <c r="H1087" s="271" t="s">
        <v>2534</v>
      </c>
      <c r="I1087" s="653" t="s">
        <v>786</v>
      </c>
      <c r="J1087" s="271" t="s">
        <v>4428</v>
      </c>
      <c r="K1087" s="271"/>
      <c r="L1087" s="271"/>
      <c r="M1087" s="271">
        <v>1.5</v>
      </c>
      <c r="N1087" s="271">
        <v>1</v>
      </c>
      <c r="O1087" s="271" t="b">
        <v>0</v>
      </c>
      <c r="P1087" s="271" t="b">
        <v>0</v>
      </c>
      <c r="Q1087" s="271" t="b">
        <v>0</v>
      </c>
      <c r="R1087" s="271" t="s">
        <v>4429</v>
      </c>
      <c r="S1087" s="271" t="b">
        <v>1</v>
      </c>
    </row>
    <row r="1088" spans="6:19" x14ac:dyDescent="0.25">
      <c r="F1088" s="271">
        <v>1027050</v>
      </c>
      <c r="G1088" s="271">
        <v>1</v>
      </c>
      <c r="H1088" s="271" t="s">
        <v>2910</v>
      </c>
      <c r="I1088" s="653" t="s">
        <v>622</v>
      </c>
      <c r="J1088" s="271" t="s">
        <v>4430</v>
      </c>
      <c r="K1088" s="271"/>
      <c r="L1088" s="271"/>
      <c r="M1088" s="271">
        <v>-1</v>
      </c>
      <c r="N1088" s="271">
        <v>1</v>
      </c>
      <c r="O1088" s="271" t="b">
        <v>0</v>
      </c>
      <c r="P1088" s="271" t="b">
        <v>0</v>
      </c>
      <c r="Q1088" s="271" t="b">
        <v>0</v>
      </c>
      <c r="R1088" s="271" t="s">
        <v>3018</v>
      </c>
      <c r="S1088" s="271" t="b">
        <v>1</v>
      </c>
    </row>
    <row r="1089" spans="6:19" x14ac:dyDescent="0.25">
      <c r="F1089" s="271">
        <v>1028050</v>
      </c>
      <c r="G1089" s="271">
        <v>1</v>
      </c>
      <c r="H1089" s="271" t="s">
        <v>2354</v>
      </c>
      <c r="I1089" s="653" t="s">
        <v>789</v>
      </c>
      <c r="J1089" s="271" t="s">
        <v>4431</v>
      </c>
      <c r="K1089" s="271"/>
      <c r="L1089" s="271"/>
      <c r="M1089" s="271">
        <v>1.5</v>
      </c>
      <c r="N1089" s="271">
        <v>1</v>
      </c>
      <c r="O1089" s="271" t="b">
        <v>0</v>
      </c>
      <c r="P1089" s="271" t="b">
        <v>0</v>
      </c>
      <c r="Q1089" s="271" t="b">
        <v>0</v>
      </c>
      <c r="R1089" s="271" t="s">
        <v>4432</v>
      </c>
      <c r="S1089" s="271" t="b">
        <v>1</v>
      </c>
    </row>
    <row r="1090" spans="6:19" x14ac:dyDescent="0.25">
      <c r="F1090" s="271">
        <v>1025060</v>
      </c>
      <c r="G1090" s="271">
        <v>1</v>
      </c>
      <c r="H1090" s="271" t="s">
        <v>2910</v>
      </c>
      <c r="I1090" s="653" t="s">
        <v>791</v>
      </c>
      <c r="J1090" s="271" t="s">
        <v>4433</v>
      </c>
      <c r="K1090" s="271"/>
      <c r="L1090" s="271"/>
      <c r="M1090" s="271">
        <v>1.5</v>
      </c>
      <c r="N1090" s="271">
        <v>1</v>
      </c>
      <c r="O1090" s="271" t="b">
        <v>0</v>
      </c>
      <c r="P1090" s="271" t="b">
        <v>0</v>
      </c>
      <c r="Q1090" s="271" t="b">
        <v>0</v>
      </c>
      <c r="R1090" s="271" t="s">
        <v>3018</v>
      </c>
      <c r="S1090" s="271" t="b">
        <v>1</v>
      </c>
    </row>
    <row r="1091" spans="6:19" x14ac:dyDescent="0.25">
      <c r="F1091" s="271">
        <v>1026060</v>
      </c>
      <c r="G1091" s="271">
        <v>1</v>
      </c>
      <c r="H1091" s="271" t="s">
        <v>2910</v>
      </c>
      <c r="I1091" s="653" t="s">
        <v>793</v>
      </c>
      <c r="J1091" s="271" t="s">
        <v>4434</v>
      </c>
      <c r="K1091" s="271"/>
      <c r="L1091" s="271"/>
      <c r="M1091" s="271">
        <v>-1</v>
      </c>
      <c r="N1091" s="271">
        <v>1</v>
      </c>
      <c r="O1091" s="271" t="b">
        <v>0</v>
      </c>
      <c r="P1091" s="271" t="b">
        <v>0</v>
      </c>
      <c r="Q1091" s="271" t="b">
        <v>0</v>
      </c>
      <c r="R1091" s="271" t="s">
        <v>4435</v>
      </c>
      <c r="S1091" s="271" t="b">
        <v>1</v>
      </c>
    </row>
    <row r="1092" spans="6:19" x14ac:dyDescent="0.25">
      <c r="F1092" s="271">
        <v>1027070</v>
      </c>
      <c r="G1092" s="271">
        <v>1</v>
      </c>
      <c r="H1092" s="271" t="s">
        <v>2534</v>
      </c>
      <c r="I1092" s="653" t="s">
        <v>795</v>
      </c>
      <c r="J1092" s="271" t="s">
        <v>4436</v>
      </c>
      <c r="K1092" s="271"/>
      <c r="L1092" s="271"/>
      <c r="M1092" s="271">
        <v>-1</v>
      </c>
      <c r="N1092" s="271">
        <v>1</v>
      </c>
      <c r="O1092" s="271" t="b">
        <v>0</v>
      </c>
      <c r="P1092" s="271" t="b">
        <v>0</v>
      </c>
      <c r="Q1092" s="271" t="b">
        <v>0</v>
      </c>
      <c r="R1092" s="271" t="s">
        <v>4437</v>
      </c>
      <c r="S1092" s="271" t="b">
        <v>1</v>
      </c>
    </row>
    <row r="1093" spans="6:19" x14ac:dyDescent="0.25">
      <c r="F1093" s="271">
        <v>1013030</v>
      </c>
      <c r="G1093" s="271">
        <v>1</v>
      </c>
      <c r="H1093" s="271" t="s">
        <v>3012</v>
      </c>
      <c r="I1093" s="653" t="s">
        <v>797</v>
      </c>
      <c r="J1093" s="271" t="s">
        <v>4438</v>
      </c>
      <c r="K1093" s="271"/>
      <c r="L1093" s="271"/>
      <c r="M1093" s="271">
        <v>-1</v>
      </c>
      <c r="N1093" s="271">
        <v>1</v>
      </c>
      <c r="O1093" s="271" t="b">
        <v>0</v>
      </c>
      <c r="P1093" s="271" t="b">
        <v>0</v>
      </c>
      <c r="Q1093" s="271" t="b">
        <v>0</v>
      </c>
      <c r="R1093" s="435" t="s">
        <v>1392</v>
      </c>
      <c r="S1093" s="271" t="b">
        <v>1</v>
      </c>
    </row>
    <row r="1094" spans="6:19" x14ac:dyDescent="0.25">
      <c r="F1094" s="271">
        <v>1015030</v>
      </c>
      <c r="G1094" s="271">
        <v>1</v>
      </c>
      <c r="H1094" s="271" t="s">
        <v>2910</v>
      </c>
      <c r="I1094" s="653" t="s">
        <v>799</v>
      </c>
      <c r="J1094" s="271" t="s">
        <v>4430</v>
      </c>
      <c r="K1094" s="271"/>
      <c r="L1094" s="271"/>
      <c r="M1094" s="271">
        <v>-1</v>
      </c>
      <c r="N1094" s="271">
        <v>1</v>
      </c>
      <c r="O1094" s="271" t="b">
        <v>0</v>
      </c>
      <c r="P1094" s="271" t="b">
        <v>0</v>
      </c>
      <c r="Q1094" s="271" t="b">
        <v>0</v>
      </c>
      <c r="R1094" s="271" t="s">
        <v>3018</v>
      </c>
      <c r="S1094" s="271" t="b">
        <v>1</v>
      </c>
    </row>
    <row r="1095" spans="6:19" x14ac:dyDescent="0.25">
      <c r="F1095" s="271">
        <v>1013040</v>
      </c>
      <c r="G1095" s="271">
        <v>1</v>
      </c>
      <c r="H1095" s="271" t="s">
        <v>2534</v>
      </c>
      <c r="I1095" s="653" t="s">
        <v>801</v>
      </c>
      <c r="J1095" s="271" t="s">
        <v>4439</v>
      </c>
      <c r="K1095" s="271"/>
      <c r="L1095" s="271"/>
      <c r="M1095" s="271">
        <v>-1</v>
      </c>
      <c r="N1095" s="271">
        <v>1</v>
      </c>
      <c r="O1095" s="271" t="b">
        <v>0</v>
      </c>
      <c r="P1095" s="271" t="b">
        <v>0</v>
      </c>
      <c r="Q1095" s="271" t="b">
        <v>0</v>
      </c>
      <c r="R1095" s="271" t="s">
        <v>4429</v>
      </c>
      <c r="S1095" s="271" t="b">
        <v>1</v>
      </c>
    </row>
    <row r="1096" spans="6:19" x14ac:dyDescent="0.25">
      <c r="F1096" s="271">
        <v>1013060</v>
      </c>
      <c r="G1096" s="271">
        <v>1</v>
      </c>
      <c r="H1096" s="271" t="s">
        <v>2354</v>
      </c>
      <c r="I1096" s="653" t="s">
        <v>803</v>
      </c>
      <c r="J1096" s="271" t="s">
        <v>4440</v>
      </c>
      <c r="K1096" s="271"/>
      <c r="L1096" s="271"/>
      <c r="M1096" s="271">
        <v>-1</v>
      </c>
      <c r="N1096" s="271">
        <v>1</v>
      </c>
      <c r="O1096" s="271" t="b">
        <v>0</v>
      </c>
      <c r="P1096" s="271" t="b">
        <v>0</v>
      </c>
      <c r="Q1096" s="271" t="b">
        <v>0</v>
      </c>
      <c r="R1096" s="271" t="s">
        <v>4441</v>
      </c>
      <c r="S1096" s="271" t="b">
        <v>1</v>
      </c>
    </row>
    <row r="1097" spans="6:19" x14ac:dyDescent="0.25">
      <c r="F1097" s="271">
        <v>1032060</v>
      </c>
      <c r="G1097" s="271">
        <v>1</v>
      </c>
      <c r="H1097" s="271" t="s">
        <v>2629</v>
      </c>
      <c r="I1097" s="653" t="s">
        <v>805</v>
      </c>
      <c r="J1097" s="271" t="s">
        <v>4442</v>
      </c>
      <c r="K1097" s="271"/>
      <c r="L1097" s="271"/>
      <c r="M1097" s="271">
        <v>-1</v>
      </c>
      <c r="N1097" s="271">
        <v>1</v>
      </c>
      <c r="O1097" s="271" t="b">
        <v>0</v>
      </c>
      <c r="P1097" s="271" t="b">
        <v>0</v>
      </c>
      <c r="Q1097" s="271" t="b">
        <v>0</v>
      </c>
      <c r="R1097" s="271" t="s">
        <v>4443</v>
      </c>
      <c r="S1097" s="271" t="b">
        <v>1</v>
      </c>
    </row>
    <row r="1098" spans="6:19" x14ac:dyDescent="0.25">
      <c r="F1098" s="271">
        <v>1044030</v>
      </c>
      <c r="G1098" s="271">
        <v>1</v>
      </c>
      <c r="H1098" s="271" t="s">
        <v>2910</v>
      </c>
      <c r="I1098" s="653" t="s">
        <v>807</v>
      </c>
      <c r="J1098" s="271" t="s">
        <v>4444</v>
      </c>
      <c r="K1098" s="271"/>
      <c r="L1098" s="271"/>
      <c r="M1098" s="271">
        <v>1.5</v>
      </c>
      <c r="N1098" s="271">
        <v>1</v>
      </c>
      <c r="O1098" s="271" t="b">
        <v>0</v>
      </c>
      <c r="P1098" s="271" t="b">
        <v>0</v>
      </c>
      <c r="Q1098" s="271" t="b">
        <v>0</v>
      </c>
      <c r="R1098" s="271" t="s">
        <v>3018</v>
      </c>
      <c r="S1098" s="271" t="b">
        <v>1</v>
      </c>
    </row>
    <row r="1099" spans="6:19" x14ac:dyDescent="0.25">
      <c r="F1099" s="271">
        <v>1042050</v>
      </c>
      <c r="G1099" s="271">
        <v>1</v>
      </c>
      <c r="H1099" s="271" t="s">
        <v>2534</v>
      </c>
      <c r="I1099" s="653" t="s">
        <v>809</v>
      </c>
      <c r="J1099" s="271" t="s">
        <v>4445</v>
      </c>
      <c r="K1099" s="271"/>
      <c r="L1099" s="271"/>
      <c r="M1099" s="271">
        <v>1.5</v>
      </c>
      <c r="N1099" s="271">
        <v>1</v>
      </c>
      <c r="O1099" s="271" t="b">
        <v>0</v>
      </c>
      <c r="P1099" s="271" t="b">
        <v>0</v>
      </c>
      <c r="Q1099" s="271" t="b">
        <v>0</v>
      </c>
      <c r="R1099" s="271" t="s">
        <v>4429</v>
      </c>
      <c r="S1099" s="271" t="b">
        <v>1</v>
      </c>
    </row>
    <row r="1100" spans="6:19" x14ac:dyDescent="0.25">
      <c r="F1100" s="271">
        <v>1063030</v>
      </c>
      <c r="G1100" s="271">
        <v>1</v>
      </c>
      <c r="H1100" s="271" t="s">
        <v>2910</v>
      </c>
      <c r="I1100" s="653" t="s">
        <v>811</v>
      </c>
      <c r="J1100" s="271" t="s">
        <v>4430</v>
      </c>
      <c r="K1100" s="271"/>
      <c r="L1100" s="271"/>
      <c r="M1100" s="271">
        <v>-1</v>
      </c>
      <c r="N1100" s="271">
        <v>1</v>
      </c>
      <c r="O1100" s="271" t="b">
        <v>0</v>
      </c>
      <c r="P1100" s="271" t="b">
        <v>0</v>
      </c>
      <c r="Q1100" s="271" t="b">
        <v>0</v>
      </c>
      <c r="R1100" s="271" t="s">
        <v>3018</v>
      </c>
      <c r="S1100" s="271" t="b">
        <v>1</v>
      </c>
    </row>
    <row r="1101" spans="6:19" x14ac:dyDescent="0.25">
      <c r="F1101" s="271">
        <v>1063070</v>
      </c>
      <c r="G1101" s="271">
        <v>1</v>
      </c>
      <c r="H1101" s="271" t="s">
        <v>2314</v>
      </c>
      <c r="I1101" s="653" t="s">
        <v>813</v>
      </c>
      <c r="J1101" s="271" t="s">
        <v>2083</v>
      </c>
      <c r="K1101" s="271"/>
      <c r="L1101" s="271"/>
      <c r="M1101" s="271">
        <v>-1</v>
      </c>
      <c r="N1101" s="271">
        <v>1</v>
      </c>
      <c r="O1101" s="271" t="b">
        <v>0</v>
      </c>
      <c r="P1101" s="271" t="b">
        <v>0</v>
      </c>
      <c r="Q1101" s="271" t="b">
        <v>0</v>
      </c>
      <c r="R1101" s="271" t="s">
        <v>4446</v>
      </c>
      <c r="S1101" s="271" t="b">
        <v>1</v>
      </c>
    </row>
    <row r="1102" spans="6:19" x14ac:dyDescent="0.25">
      <c r="F1102" s="271">
        <v>1093040</v>
      </c>
      <c r="G1102" s="271">
        <v>1</v>
      </c>
      <c r="H1102" s="271" t="s">
        <v>2910</v>
      </c>
      <c r="I1102" s="653" t="s">
        <v>815</v>
      </c>
      <c r="J1102" s="271" t="s">
        <v>4447</v>
      </c>
      <c r="K1102" s="271"/>
      <c r="L1102" s="271"/>
      <c r="M1102" s="271">
        <v>1.5</v>
      </c>
      <c r="N1102" s="271">
        <v>1</v>
      </c>
      <c r="O1102" s="271" t="b">
        <v>0</v>
      </c>
      <c r="P1102" s="271" t="b">
        <v>0</v>
      </c>
      <c r="Q1102" s="271" t="b">
        <v>0</v>
      </c>
      <c r="R1102" s="271" t="s">
        <v>3018</v>
      </c>
      <c r="S1102" s="271" t="b">
        <v>1</v>
      </c>
    </row>
    <row r="1103" spans="6:19" x14ac:dyDescent="0.25">
      <c r="F1103" s="271">
        <v>1092050</v>
      </c>
      <c r="G1103" s="271">
        <v>1</v>
      </c>
      <c r="H1103" s="271" t="s">
        <v>3012</v>
      </c>
      <c r="I1103" s="653" t="s">
        <v>817</v>
      </c>
      <c r="J1103" s="271" t="s">
        <v>4448</v>
      </c>
      <c r="K1103" s="271"/>
      <c r="L1103" s="271"/>
      <c r="M1103" s="271">
        <v>-1</v>
      </c>
      <c r="N1103" s="271">
        <v>1</v>
      </c>
      <c r="O1103" s="271" t="b">
        <v>0</v>
      </c>
      <c r="P1103" s="271" t="b">
        <v>0</v>
      </c>
      <c r="Q1103" s="271" t="b">
        <v>0</v>
      </c>
      <c r="R1103" s="271" t="s">
        <v>4449</v>
      </c>
      <c r="S1103" s="271" t="b">
        <v>1</v>
      </c>
    </row>
    <row r="1104" spans="6:19" x14ac:dyDescent="0.25">
      <c r="F1104" s="271">
        <v>1103030</v>
      </c>
      <c r="G1104" s="271">
        <v>1</v>
      </c>
      <c r="H1104" s="271" t="s">
        <v>2910</v>
      </c>
      <c r="I1104" s="653" t="s">
        <v>819</v>
      </c>
      <c r="J1104" s="271" t="s">
        <v>4450</v>
      </c>
      <c r="K1104" s="271"/>
      <c r="L1104" s="271"/>
      <c r="M1104" s="271">
        <v>1.5</v>
      </c>
      <c r="N1104" s="271">
        <v>1</v>
      </c>
      <c r="O1104" s="271" t="b">
        <v>0</v>
      </c>
      <c r="P1104" s="271" t="b">
        <v>0</v>
      </c>
      <c r="Q1104" s="271" t="b">
        <v>0</v>
      </c>
      <c r="R1104" s="271" t="s">
        <v>3018</v>
      </c>
      <c r="S1104" s="271" t="b">
        <v>1</v>
      </c>
    </row>
    <row r="1105" spans="6:19" x14ac:dyDescent="0.25">
      <c r="F1105" s="271">
        <v>1103070</v>
      </c>
      <c r="G1105" s="271">
        <v>1</v>
      </c>
      <c r="H1105" s="271" t="s">
        <v>3440</v>
      </c>
      <c r="I1105" s="653" t="s">
        <v>821</v>
      </c>
      <c r="J1105" s="271" t="s">
        <v>2092</v>
      </c>
      <c r="K1105" s="271"/>
      <c r="L1105" s="271"/>
      <c r="M1105" s="271">
        <v>-1</v>
      </c>
      <c r="N1105" s="271">
        <v>1</v>
      </c>
      <c r="O1105" s="271" t="b">
        <v>0</v>
      </c>
      <c r="P1105" s="271" t="b">
        <v>0</v>
      </c>
      <c r="Q1105" s="271" t="b">
        <v>0</v>
      </c>
      <c r="R1105" s="271" t="s">
        <v>2549</v>
      </c>
      <c r="S1105" s="271" t="b">
        <v>1</v>
      </c>
    </row>
    <row r="1106" spans="6:19" x14ac:dyDescent="0.25">
      <c r="F1106" s="271">
        <v>1114030</v>
      </c>
      <c r="G1106" s="271">
        <v>1</v>
      </c>
      <c r="H1106" s="271" t="s">
        <v>2534</v>
      </c>
      <c r="I1106" s="653" t="s">
        <v>823</v>
      </c>
      <c r="J1106" s="271" t="s">
        <v>4451</v>
      </c>
      <c r="K1106" s="271"/>
      <c r="L1106" s="271"/>
      <c r="M1106" s="271">
        <v>-1</v>
      </c>
      <c r="N1106" s="271">
        <v>1</v>
      </c>
      <c r="O1106" s="271" t="b">
        <v>0</v>
      </c>
      <c r="P1106" s="271" t="b">
        <v>0</v>
      </c>
      <c r="Q1106" s="271" t="b">
        <v>1</v>
      </c>
      <c r="R1106" s="271" t="s">
        <v>4452</v>
      </c>
      <c r="S1106" s="271" t="b">
        <v>1</v>
      </c>
    </row>
    <row r="1107" spans="6:19" x14ac:dyDescent="0.25">
      <c r="F1107" s="271">
        <v>1122030</v>
      </c>
      <c r="G1107" s="271">
        <v>1</v>
      </c>
      <c r="H1107" s="271" t="s">
        <v>2525</v>
      </c>
      <c r="I1107" s="653" t="s">
        <v>825</v>
      </c>
      <c r="J1107" s="271" t="s">
        <v>4453</v>
      </c>
      <c r="K1107" s="271"/>
      <c r="L1107" s="271"/>
      <c r="M1107" s="271">
        <v>-1</v>
      </c>
      <c r="N1107" s="271">
        <v>1</v>
      </c>
      <c r="O1107" s="271" t="b">
        <v>0</v>
      </c>
      <c r="P1107" s="271" t="b">
        <v>0</v>
      </c>
      <c r="Q1107" s="271" t="b">
        <v>1</v>
      </c>
      <c r="R1107" s="271" t="s">
        <v>4454</v>
      </c>
      <c r="S1107" s="271" t="b">
        <v>1</v>
      </c>
    </row>
    <row r="1108" spans="6:19" x14ac:dyDescent="0.25">
      <c r="F1108" s="271">
        <v>1123070</v>
      </c>
      <c r="G1108" s="271">
        <v>1</v>
      </c>
      <c r="H1108" s="271" t="s">
        <v>2319</v>
      </c>
      <c r="I1108" s="653" t="s">
        <v>827</v>
      </c>
      <c r="J1108" s="271" t="s">
        <v>4455</v>
      </c>
      <c r="K1108" s="271"/>
      <c r="L1108" s="271"/>
      <c r="M1108" s="271">
        <v>-1</v>
      </c>
      <c r="N1108" s="271">
        <v>1</v>
      </c>
      <c r="O1108" s="271" t="b">
        <v>0</v>
      </c>
      <c r="P1108" s="271" t="b">
        <v>0</v>
      </c>
      <c r="Q1108" s="271" t="b">
        <v>1</v>
      </c>
      <c r="R1108" s="271" t="s">
        <v>4456</v>
      </c>
      <c r="S1108" s="271" t="b">
        <v>1</v>
      </c>
    </row>
    <row r="1109" spans="6:19" x14ac:dyDescent="0.25">
      <c r="F1109" s="271">
        <v>1143030</v>
      </c>
      <c r="G1109" s="271">
        <v>1</v>
      </c>
      <c r="H1109" s="271" t="s">
        <v>3012</v>
      </c>
      <c r="I1109" s="653" t="s">
        <v>829</v>
      </c>
      <c r="J1109" s="271" t="s">
        <v>4457</v>
      </c>
      <c r="K1109" s="271"/>
      <c r="L1109" s="271"/>
      <c r="M1109" s="271">
        <v>-1</v>
      </c>
      <c r="N1109" s="271">
        <v>1</v>
      </c>
      <c r="O1109" s="271" t="b">
        <v>0</v>
      </c>
      <c r="P1109" s="271" t="b">
        <v>0</v>
      </c>
      <c r="Q1109" s="271" t="b">
        <v>1</v>
      </c>
      <c r="R1109" s="271" t="s">
        <v>3274</v>
      </c>
      <c r="S1109" s="271" t="b">
        <v>1</v>
      </c>
    </row>
    <row r="1110" spans="6:19" x14ac:dyDescent="0.25">
      <c r="F1110" s="271">
        <v>1143050</v>
      </c>
      <c r="G1110" s="271">
        <v>1</v>
      </c>
      <c r="H1110" s="271" t="s">
        <v>2910</v>
      </c>
      <c r="I1110" s="653" t="s">
        <v>831</v>
      </c>
      <c r="J1110" s="271" t="s">
        <v>4458</v>
      </c>
      <c r="K1110" s="271"/>
      <c r="L1110" s="271"/>
      <c r="M1110" s="271">
        <v>2.5</v>
      </c>
      <c r="N1110" s="271">
        <v>1</v>
      </c>
      <c r="O1110" s="271" t="b">
        <v>0</v>
      </c>
      <c r="P1110" s="271" t="b">
        <v>0</v>
      </c>
      <c r="Q1110" s="271" t="b">
        <v>0</v>
      </c>
      <c r="R1110" s="271" t="s">
        <v>3018</v>
      </c>
      <c r="S1110" s="271" t="b">
        <v>1</v>
      </c>
    </row>
    <row r="1111" spans="6:19" x14ac:dyDescent="0.25">
      <c r="F1111" s="271">
        <v>1144070</v>
      </c>
      <c r="G1111" s="271">
        <v>1</v>
      </c>
      <c r="H1111" s="271" t="s">
        <v>3118</v>
      </c>
      <c r="I1111" s="653" t="s">
        <v>833</v>
      </c>
      <c r="J1111" s="271" t="s">
        <v>2104</v>
      </c>
      <c r="K1111" s="271"/>
      <c r="L1111" s="271"/>
      <c r="M1111" s="271">
        <v>-1</v>
      </c>
      <c r="N1111" s="271">
        <v>1</v>
      </c>
      <c r="O1111" s="271" t="b">
        <v>0</v>
      </c>
      <c r="P1111" s="271" t="b">
        <v>0</v>
      </c>
      <c r="Q1111" s="271" t="b">
        <v>0</v>
      </c>
      <c r="R1111" s="271" t="s">
        <v>4459</v>
      </c>
      <c r="S1111" s="271" t="b">
        <v>1</v>
      </c>
    </row>
    <row r="1112" spans="6:19" x14ac:dyDescent="0.25">
      <c r="F1112" s="271">
        <v>1153060</v>
      </c>
      <c r="G1112" s="271">
        <v>1</v>
      </c>
      <c r="H1112" s="271" t="s">
        <v>2446</v>
      </c>
      <c r="I1112" s="653" t="s">
        <v>835</v>
      </c>
      <c r="J1112" s="271" t="s">
        <v>4460</v>
      </c>
      <c r="K1112" s="271"/>
      <c r="L1112" s="271"/>
      <c r="M1112" s="271">
        <v>-1</v>
      </c>
      <c r="N1112" s="271">
        <v>1</v>
      </c>
      <c r="O1112" s="271" t="b">
        <v>0</v>
      </c>
      <c r="P1112" s="271" t="b">
        <v>0</v>
      </c>
      <c r="Q1112" s="271" t="b">
        <v>0</v>
      </c>
      <c r="R1112" s="271" t="s">
        <v>4461</v>
      </c>
      <c r="S1112" s="271" t="b">
        <v>1</v>
      </c>
    </row>
    <row r="1113" spans="6:19" x14ac:dyDescent="0.25">
      <c r="F1113" s="271">
        <v>1154070</v>
      </c>
      <c r="G1113" s="271">
        <v>1</v>
      </c>
      <c r="H1113" s="271" t="s">
        <v>2534</v>
      </c>
      <c r="I1113" s="653" t="s">
        <v>837</v>
      </c>
      <c r="J1113" s="271" t="s">
        <v>4462</v>
      </c>
      <c r="K1113" s="271"/>
      <c r="L1113" s="271"/>
      <c r="M1113" s="271">
        <v>1.5</v>
      </c>
      <c r="N1113" s="271">
        <v>1</v>
      </c>
      <c r="O1113" s="271" t="b">
        <v>0</v>
      </c>
      <c r="P1113" s="271" t="b">
        <v>0</v>
      </c>
      <c r="Q1113" s="271" t="b">
        <v>0</v>
      </c>
      <c r="R1113" s="271" t="s">
        <v>4429</v>
      </c>
      <c r="S1113" s="271" t="b">
        <v>1</v>
      </c>
    </row>
    <row r="1114" spans="6:19" x14ac:dyDescent="0.25">
      <c r="F1114" s="271">
        <v>2002030</v>
      </c>
      <c r="G1114" s="271">
        <v>1</v>
      </c>
      <c r="H1114" s="271" t="s">
        <v>2899</v>
      </c>
      <c r="I1114" s="653" t="s">
        <v>839</v>
      </c>
      <c r="J1114" s="271" t="s">
        <v>4463</v>
      </c>
      <c r="K1114" s="271"/>
      <c r="L1114" s="271"/>
      <c r="M1114" s="271">
        <v>-1</v>
      </c>
      <c r="N1114" s="271">
        <v>1</v>
      </c>
      <c r="O1114" s="271" t="b">
        <v>0</v>
      </c>
      <c r="P1114" s="271" t="b">
        <v>0</v>
      </c>
      <c r="Q1114" s="271" t="b">
        <v>0</v>
      </c>
      <c r="R1114" s="271" t="s">
        <v>3998</v>
      </c>
      <c r="S1114" s="271" t="b">
        <v>1</v>
      </c>
    </row>
    <row r="1115" spans="6:19" x14ac:dyDescent="0.25">
      <c r="F1115" s="271">
        <v>2002040</v>
      </c>
      <c r="G1115" s="271">
        <v>1</v>
      </c>
      <c r="H1115" s="271" t="s">
        <v>3239</v>
      </c>
      <c r="I1115" s="653" t="s">
        <v>841</v>
      </c>
      <c r="J1115" s="271" t="s">
        <v>4464</v>
      </c>
      <c r="K1115" s="271"/>
      <c r="L1115" s="271"/>
      <c r="M1115" s="271">
        <v>-1</v>
      </c>
      <c r="N1115" s="271">
        <v>1</v>
      </c>
      <c r="O1115" s="271" t="b">
        <v>0</v>
      </c>
      <c r="P1115" s="271" t="b">
        <v>0</v>
      </c>
      <c r="Q1115" s="271" t="b">
        <v>0</v>
      </c>
      <c r="R1115" s="271" t="s">
        <v>4465</v>
      </c>
      <c r="S1115" s="271" t="b">
        <v>1</v>
      </c>
    </row>
    <row r="1116" spans="6:19" x14ac:dyDescent="0.25">
      <c r="F1116" s="271">
        <v>2004040</v>
      </c>
      <c r="G1116" s="271">
        <v>1</v>
      </c>
      <c r="H1116" s="271" t="s">
        <v>2525</v>
      </c>
      <c r="I1116" s="653" t="s">
        <v>843</v>
      </c>
      <c r="J1116" s="271" t="s">
        <v>2114</v>
      </c>
      <c r="K1116" s="271"/>
      <c r="L1116" s="271"/>
      <c r="M1116" s="271">
        <v>-1</v>
      </c>
      <c r="N1116" s="271">
        <v>1</v>
      </c>
      <c r="O1116" s="271" t="b">
        <v>0</v>
      </c>
      <c r="P1116" s="271" t="b">
        <v>0</v>
      </c>
      <c r="Q1116" s="271" t="b">
        <v>0</v>
      </c>
      <c r="R1116" s="271" t="s">
        <v>4466</v>
      </c>
      <c r="S1116" s="271" t="b">
        <v>1</v>
      </c>
    </row>
    <row r="1117" spans="6:19" x14ac:dyDescent="0.25">
      <c r="F1117" s="271">
        <v>2002060</v>
      </c>
      <c r="G1117" s="271">
        <v>1</v>
      </c>
      <c r="H1117" s="271" t="s">
        <v>2446</v>
      </c>
      <c r="I1117" s="653" t="s">
        <v>845</v>
      </c>
      <c r="J1117" s="271" t="s">
        <v>2116</v>
      </c>
      <c r="K1117" s="271"/>
      <c r="L1117" s="271"/>
      <c r="M1117" s="271">
        <v>-1</v>
      </c>
      <c r="N1117" s="271">
        <v>1</v>
      </c>
      <c r="O1117" s="271" t="b">
        <v>0</v>
      </c>
      <c r="P1117" s="271" t="b">
        <v>0</v>
      </c>
      <c r="Q1117" s="271" t="b">
        <v>0</v>
      </c>
      <c r="R1117" s="271" t="s">
        <v>3429</v>
      </c>
      <c r="S1117" s="271" t="b">
        <v>1</v>
      </c>
    </row>
    <row r="1118" spans="6:19" x14ac:dyDescent="0.25">
      <c r="F1118" s="271">
        <v>2003060</v>
      </c>
      <c r="G1118" s="271">
        <v>1</v>
      </c>
      <c r="H1118" s="271" t="s">
        <v>2324</v>
      </c>
      <c r="I1118" s="653" t="s">
        <v>847</v>
      </c>
      <c r="J1118" s="271" t="s">
        <v>2118</v>
      </c>
      <c r="K1118" s="271"/>
      <c r="L1118" s="271"/>
      <c r="M1118" s="271">
        <v>-1</v>
      </c>
      <c r="N1118" s="271">
        <v>1</v>
      </c>
      <c r="O1118" s="271" t="b">
        <v>0</v>
      </c>
      <c r="P1118" s="271" t="b">
        <v>0</v>
      </c>
      <c r="Q1118" s="271" t="b">
        <v>0</v>
      </c>
      <c r="R1118" s="271" t="s">
        <v>4467</v>
      </c>
      <c r="S1118" s="271" t="b">
        <v>1</v>
      </c>
    </row>
    <row r="1119" spans="6:19" x14ac:dyDescent="0.25">
      <c r="F1119" s="271">
        <v>3003030</v>
      </c>
      <c r="G1119" s="271">
        <v>1</v>
      </c>
      <c r="H1119" s="271" t="s">
        <v>2534</v>
      </c>
      <c r="I1119" s="653" t="s">
        <v>849</v>
      </c>
      <c r="J1119" s="271" t="s">
        <v>4439</v>
      </c>
      <c r="K1119" s="271"/>
      <c r="L1119" s="271"/>
      <c r="M1119" s="271">
        <v>-1</v>
      </c>
      <c r="N1119" s="271">
        <v>1</v>
      </c>
      <c r="O1119" s="271" t="b">
        <v>0</v>
      </c>
      <c r="P1119" s="271" t="b">
        <v>0</v>
      </c>
      <c r="Q1119" s="271" t="b">
        <v>0</v>
      </c>
      <c r="R1119" s="271" t="s">
        <v>4429</v>
      </c>
      <c r="S1119" s="271" t="b">
        <v>1</v>
      </c>
    </row>
    <row r="1120" spans="6:19" x14ac:dyDescent="0.25">
      <c r="F1120" s="271">
        <v>3003040</v>
      </c>
      <c r="G1120" s="271">
        <v>1</v>
      </c>
      <c r="H1120" s="271" t="s">
        <v>3440</v>
      </c>
      <c r="I1120" s="653" t="s">
        <v>851</v>
      </c>
      <c r="J1120" s="271" t="s">
        <v>2121</v>
      </c>
      <c r="K1120" s="271"/>
      <c r="L1120" s="271"/>
      <c r="M1120" s="271">
        <v>-1</v>
      </c>
      <c r="N1120" s="271">
        <v>1</v>
      </c>
      <c r="O1120" s="271" t="b">
        <v>0</v>
      </c>
      <c r="P1120" s="271" t="b">
        <v>0</v>
      </c>
      <c r="Q1120" s="271" t="b">
        <v>0</v>
      </c>
      <c r="R1120" s="271" t="s">
        <v>2549</v>
      </c>
      <c r="S1120" s="271" t="b">
        <v>1</v>
      </c>
    </row>
    <row r="1121" spans="6:19" x14ac:dyDescent="0.25">
      <c r="F1121" s="271">
        <v>3005050</v>
      </c>
      <c r="G1121" s="271">
        <v>1</v>
      </c>
      <c r="H1121" s="271" t="s">
        <v>2596</v>
      </c>
      <c r="I1121" s="653" t="s">
        <v>853</v>
      </c>
      <c r="J1121" s="271" t="s">
        <v>2123</v>
      </c>
      <c r="K1121" s="271"/>
      <c r="L1121" s="271"/>
      <c r="M1121" s="271">
        <v>-1</v>
      </c>
      <c r="N1121" s="271">
        <v>1</v>
      </c>
      <c r="O1121" s="271" t="b">
        <v>0</v>
      </c>
      <c r="P1121" s="271" t="b">
        <v>0</v>
      </c>
      <c r="Q1121" s="271" t="b">
        <v>0</v>
      </c>
      <c r="R1121" s="271" t="s">
        <v>3051</v>
      </c>
      <c r="S1121" s="271" t="b">
        <v>1</v>
      </c>
    </row>
    <row r="1122" spans="6:19" x14ac:dyDescent="0.25">
      <c r="F1122" s="271">
        <v>4003030</v>
      </c>
      <c r="G1122" s="271">
        <v>1</v>
      </c>
      <c r="H1122" s="271" t="s">
        <v>2354</v>
      </c>
      <c r="I1122" s="653" t="s">
        <v>855</v>
      </c>
      <c r="J1122" s="271" t="s">
        <v>4468</v>
      </c>
      <c r="K1122" s="271"/>
      <c r="L1122" s="271"/>
      <c r="M1122" s="271">
        <v>1.5</v>
      </c>
      <c r="N1122" s="271">
        <v>1</v>
      </c>
      <c r="O1122" s="271" t="b">
        <v>0</v>
      </c>
      <c r="P1122" s="271" t="b">
        <v>0</v>
      </c>
      <c r="Q1122" s="271" t="b">
        <v>0</v>
      </c>
      <c r="R1122" s="271" t="s">
        <v>4469</v>
      </c>
      <c r="S1122" s="271" t="b">
        <v>1</v>
      </c>
    </row>
    <row r="1123" spans="6:19" x14ac:dyDescent="0.25">
      <c r="F1123" s="271">
        <v>4002040</v>
      </c>
      <c r="G1123" s="271">
        <v>1</v>
      </c>
      <c r="H1123" s="271" t="s">
        <v>3012</v>
      </c>
      <c r="I1123" s="653" t="s">
        <v>857</v>
      </c>
      <c r="J1123" s="271" t="s">
        <v>4438</v>
      </c>
      <c r="K1123" s="271"/>
      <c r="L1123" s="271"/>
      <c r="M1123" s="271">
        <v>-1</v>
      </c>
      <c r="N1123" s="271">
        <v>1</v>
      </c>
      <c r="O1123" s="271" t="b">
        <v>0</v>
      </c>
      <c r="P1123" s="271" t="b">
        <v>0</v>
      </c>
      <c r="Q1123" s="271" t="b">
        <v>0</v>
      </c>
      <c r="R1123" s="271" t="s">
        <v>1392</v>
      </c>
      <c r="S1123" s="271" t="b">
        <v>1</v>
      </c>
    </row>
    <row r="1124" spans="6:19" x14ac:dyDescent="0.25">
      <c r="F1124" s="271">
        <v>4005050</v>
      </c>
      <c r="G1124" s="271">
        <v>1</v>
      </c>
      <c r="H1124" s="271" t="s">
        <v>3146</v>
      </c>
      <c r="I1124" s="653" t="s">
        <v>859</v>
      </c>
      <c r="J1124" s="271" t="s">
        <v>2128</v>
      </c>
      <c r="K1124" s="271"/>
      <c r="L1124" s="271"/>
      <c r="M1124" s="271">
        <v>-1</v>
      </c>
      <c r="N1124" s="271">
        <v>1</v>
      </c>
      <c r="O1124" s="271" t="b">
        <v>0</v>
      </c>
      <c r="P1124" s="271" t="b">
        <v>0</v>
      </c>
      <c r="Q1124" s="271" t="b">
        <v>0</v>
      </c>
      <c r="R1124" s="271" t="s">
        <v>3256</v>
      </c>
      <c r="S1124" s="271" t="b">
        <v>1</v>
      </c>
    </row>
    <row r="1125" spans="6:19" x14ac:dyDescent="0.25">
      <c r="F1125" s="271">
        <v>5002030</v>
      </c>
      <c r="G1125" s="271">
        <v>1</v>
      </c>
      <c r="H1125" s="271" t="s">
        <v>2416</v>
      </c>
      <c r="I1125" s="653" t="s">
        <v>861</v>
      </c>
      <c r="J1125" s="271" t="s">
        <v>2130</v>
      </c>
      <c r="K1125" s="271"/>
      <c r="L1125" s="271"/>
      <c r="M1125" s="271">
        <v>-1</v>
      </c>
      <c r="N1125" s="271">
        <v>1</v>
      </c>
      <c r="O1125" s="271" t="b">
        <v>0</v>
      </c>
      <c r="P1125" s="271" t="b">
        <v>0</v>
      </c>
      <c r="Q1125" s="271" t="b">
        <v>0</v>
      </c>
      <c r="R1125" s="271" t="s">
        <v>4470</v>
      </c>
      <c r="S1125" s="271" t="b">
        <v>1</v>
      </c>
    </row>
    <row r="1126" spans="6:19" x14ac:dyDescent="0.25">
      <c r="F1126" s="271">
        <v>5004030</v>
      </c>
      <c r="G1126" s="271">
        <v>1</v>
      </c>
      <c r="H1126" s="271" t="s">
        <v>2525</v>
      </c>
      <c r="I1126" s="653" t="s">
        <v>863</v>
      </c>
      <c r="J1126" s="271" t="s">
        <v>2131</v>
      </c>
      <c r="K1126" s="271"/>
      <c r="L1126" s="271"/>
      <c r="M1126" s="271">
        <v>-1</v>
      </c>
      <c r="N1126" s="271">
        <v>1</v>
      </c>
      <c r="O1126" s="271" t="b">
        <v>0</v>
      </c>
      <c r="P1126" s="271" t="b">
        <v>0</v>
      </c>
      <c r="Q1126" s="271" t="b">
        <v>0</v>
      </c>
      <c r="R1126" s="271" t="s">
        <v>4471</v>
      </c>
      <c r="S1126" s="271" t="b">
        <v>1</v>
      </c>
    </row>
    <row r="1127" spans="6:19" x14ac:dyDescent="0.25">
      <c r="F1127" s="271">
        <v>5001050</v>
      </c>
      <c r="G1127" s="271">
        <v>1</v>
      </c>
      <c r="H1127" s="271" t="s">
        <v>2899</v>
      </c>
      <c r="I1127" s="653" t="s">
        <v>865</v>
      </c>
      <c r="J1127" s="271" t="s">
        <v>4472</v>
      </c>
      <c r="K1127" s="271"/>
      <c r="L1127" s="271"/>
      <c r="M1127" s="271">
        <v>-1</v>
      </c>
      <c r="N1127" s="271">
        <v>1</v>
      </c>
      <c r="O1127" s="271" t="b">
        <v>0</v>
      </c>
      <c r="P1127" s="271" t="b">
        <v>0</v>
      </c>
      <c r="Q1127" s="271" t="b">
        <v>0</v>
      </c>
      <c r="R1127" s="271" t="s">
        <v>3998</v>
      </c>
      <c r="S1127" s="271" t="b">
        <v>1</v>
      </c>
    </row>
    <row r="1128" spans="6:19" x14ac:dyDescent="0.25">
      <c r="F1128" s="271">
        <v>5005060</v>
      </c>
      <c r="G1128" s="271">
        <v>1</v>
      </c>
      <c r="H1128" s="271" t="s">
        <v>2525</v>
      </c>
      <c r="I1128" s="653" t="s">
        <v>867</v>
      </c>
      <c r="J1128" s="271" t="s">
        <v>2134</v>
      </c>
      <c r="K1128" s="271"/>
      <c r="L1128" s="271"/>
      <c r="M1128" s="271">
        <v>-1</v>
      </c>
      <c r="N1128" s="271">
        <v>1</v>
      </c>
      <c r="O1128" s="271" t="b">
        <v>0</v>
      </c>
      <c r="P1128" s="271" t="b">
        <v>0</v>
      </c>
      <c r="Q1128" s="271" t="b">
        <v>0</v>
      </c>
      <c r="R1128" s="271" t="s">
        <v>4473</v>
      </c>
      <c r="S1128" s="271" t="b">
        <v>1</v>
      </c>
    </row>
    <row r="1129" spans="6:19" x14ac:dyDescent="0.25">
      <c r="F1129" s="271">
        <v>6002030</v>
      </c>
      <c r="G1129" s="271">
        <v>1</v>
      </c>
      <c r="H1129" s="271" t="s">
        <v>2334</v>
      </c>
      <c r="I1129" s="653" t="s">
        <v>869</v>
      </c>
      <c r="J1129" s="271" t="s">
        <v>2136</v>
      </c>
      <c r="K1129" s="271"/>
      <c r="L1129" s="271"/>
      <c r="M1129" s="271">
        <v>-1</v>
      </c>
      <c r="N1129" s="271">
        <v>1</v>
      </c>
      <c r="O1129" s="271" t="b">
        <v>0</v>
      </c>
      <c r="P1129" s="271" t="b">
        <v>0</v>
      </c>
      <c r="Q1129" s="271" t="b">
        <v>0</v>
      </c>
      <c r="R1129" s="271" t="s">
        <v>4474</v>
      </c>
      <c r="S1129" s="271" t="b">
        <v>1</v>
      </c>
    </row>
    <row r="1130" spans="6:19" x14ac:dyDescent="0.25">
      <c r="F1130" s="271">
        <v>6001050</v>
      </c>
      <c r="G1130" s="271">
        <v>1</v>
      </c>
      <c r="H1130" s="271" t="s">
        <v>3239</v>
      </c>
      <c r="I1130" s="653" t="s">
        <v>871</v>
      </c>
      <c r="J1130" s="271" t="s">
        <v>4475</v>
      </c>
      <c r="K1130" s="271"/>
      <c r="L1130" s="271"/>
      <c r="M1130" s="271">
        <v>-1</v>
      </c>
      <c r="N1130" s="271">
        <v>1</v>
      </c>
      <c r="O1130" s="271" t="b">
        <v>0</v>
      </c>
      <c r="P1130" s="271" t="b">
        <v>0</v>
      </c>
      <c r="Q1130" s="271" t="b">
        <v>0</v>
      </c>
      <c r="R1130" s="271" t="s">
        <v>4465</v>
      </c>
      <c r="S1130" s="271" t="b">
        <v>1</v>
      </c>
    </row>
    <row r="1131" spans="6:19" x14ac:dyDescent="0.25">
      <c r="F1131" s="271">
        <v>6002050</v>
      </c>
      <c r="G1131" s="271">
        <v>1</v>
      </c>
      <c r="H1131" s="271" t="s">
        <v>2899</v>
      </c>
      <c r="I1131" s="653" t="s">
        <v>873</v>
      </c>
      <c r="J1131" s="271" t="s">
        <v>4472</v>
      </c>
      <c r="K1131" s="271"/>
      <c r="L1131" s="271"/>
      <c r="M1131" s="271">
        <v>-1</v>
      </c>
      <c r="N1131" s="271">
        <v>1</v>
      </c>
      <c r="O1131" s="271" t="b">
        <v>0</v>
      </c>
      <c r="P1131" s="271" t="b">
        <v>0</v>
      </c>
      <c r="Q1131" s="271" t="b">
        <v>0</v>
      </c>
      <c r="R1131" s="271" t="s">
        <v>3998</v>
      </c>
      <c r="S1131" s="271" t="b">
        <v>1</v>
      </c>
    </row>
    <row r="1132" spans="6:19" x14ac:dyDescent="0.25">
      <c r="F1132" s="271">
        <v>6001070</v>
      </c>
      <c r="G1132" s="271">
        <v>1</v>
      </c>
      <c r="H1132" s="271" t="s">
        <v>3012</v>
      </c>
      <c r="I1132" s="653" t="s">
        <v>875</v>
      </c>
      <c r="J1132" s="271" t="s">
        <v>4438</v>
      </c>
      <c r="K1132" s="271"/>
      <c r="L1132" s="271"/>
      <c r="M1132" s="271">
        <v>-1</v>
      </c>
      <c r="N1132" s="271">
        <v>1</v>
      </c>
      <c r="O1132" s="271" t="b">
        <v>0</v>
      </c>
      <c r="P1132" s="271" t="b">
        <v>0</v>
      </c>
      <c r="Q1132" s="271" t="b">
        <v>0</v>
      </c>
      <c r="R1132" s="271" t="s">
        <v>1392</v>
      </c>
      <c r="S1132" s="271" t="b">
        <v>1</v>
      </c>
    </row>
    <row r="1133" spans="6:19" x14ac:dyDescent="0.25">
      <c r="F1133" s="271">
        <v>7001050</v>
      </c>
      <c r="G1133" s="271">
        <v>1</v>
      </c>
      <c r="H1133" s="271" t="s">
        <v>2910</v>
      </c>
      <c r="I1133" s="653" t="s">
        <v>877</v>
      </c>
      <c r="J1133" s="271" t="s">
        <v>4476</v>
      </c>
      <c r="K1133" s="271"/>
      <c r="L1133" s="271"/>
      <c r="M1133" s="271">
        <v>1.5</v>
      </c>
      <c r="N1133" s="271">
        <v>1</v>
      </c>
      <c r="O1133" s="271" t="b">
        <v>0</v>
      </c>
      <c r="P1133" s="271" t="b">
        <v>0</v>
      </c>
      <c r="Q1133" s="271" t="b">
        <v>0</v>
      </c>
      <c r="R1133" s="271" t="s">
        <v>3018</v>
      </c>
      <c r="S1133" s="271" t="b">
        <v>1</v>
      </c>
    </row>
    <row r="1134" spans="6:19" x14ac:dyDescent="0.25">
      <c r="F1134" s="271">
        <v>8003030</v>
      </c>
      <c r="G1134" s="271">
        <v>1</v>
      </c>
      <c r="H1134" s="271" t="s">
        <v>2910</v>
      </c>
      <c r="I1134" s="653" t="s">
        <v>879</v>
      </c>
      <c r="J1134" s="271" t="s">
        <v>4447</v>
      </c>
      <c r="K1134" s="271"/>
      <c r="L1134" s="271"/>
      <c r="M1134" s="271">
        <v>1.5</v>
      </c>
      <c r="N1134" s="271">
        <v>1</v>
      </c>
      <c r="O1134" s="271" t="b">
        <v>0</v>
      </c>
      <c r="P1134" s="271" t="b">
        <v>0</v>
      </c>
      <c r="Q1134" s="271" t="b">
        <v>0</v>
      </c>
      <c r="R1134" s="271" t="s">
        <v>3018</v>
      </c>
      <c r="S1134" s="271" t="b">
        <v>1</v>
      </c>
    </row>
    <row r="1135" spans="6:19" x14ac:dyDescent="0.25">
      <c r="F1135" s="271">
        <v>8004030</v>
      </c>
      <c r="G1135" s="271">
        <v>1</v>
      </c>
      <c r="H1135" s="271" t="s">
        <v>2910</v>
      </c>
      <c r="I1135" s="653" t="s">
        <v>881</v>
      </c>
      <c r="J1135" s="271" t="s">
        <v>4450</v>
      </c>
      <c r="K1135" s="271"/>
      <c r="L1135" s="271"/>
      <c r="M1135" s="271">
        <v>1.5</v>
      </c>
      <c r="N1135" s="271">
        <v>1</v>
      </c>
      <c r="O1135" s="271" t="b">
        <v>0</v>
      </c>
      <c r="P1135" s="271" t="b">
        <v>0</v>
      </c>
      <c r="Q1135" s="271" t="b">
        <v>0</v>
      </c>
      <c r="R1135" s="271" t="s">
        <v>3018</v>
      </c>
      <c r="S1135" s="271" t="b">
        <v>1</v>
      </c>
    </row>
    <row r="1136" spans="6:19" x14ac:dyDescent="0.25">
      <c r="F1136" s="271">
        <v>8002050</v>
      </c>
      <c r="G1136" s="271">
        <v>1</v>
      </c>
      <c r="H1136" s="271" t="s">
        <v>2534</v>
      </c>
      <c r="I1136" s="653" t="s">
        <v>883</v>
      </c>
      <c r="J1136" s="271" t="s">
        <v>4462</v>
      </c>
      <c r="K1136" s="271"/>
      <c r="L1136" s="271"/>
      <c r="M1136" s="271">
        <v>1.5</v>
      </c>
      <c r="N1136" s="271">
        <v>1</v>
      </c>
      <c r="O1136" s="271" t="b">
        <v>0</v>
      </c>
      <c r="P1136" s="271" t="b">
        <v>0</v>
      </c>
      <c r="Q1136" s="271" t="b">
        <v>0</v>
      </c>
      <c r="R1136" s="271" t="s">
        <v>4429</v>
      </c>
      <c r="S1136" s="271" t="b">
        <v>1</v>
      </c>
    </row>
    <row r="1137" spans="6:19" x14ac:dyDescent="0.25">
      <c r="F1137" s="271">
        <v>8001060</v>
      </c>
      <c r="G1137" s="271">
        <v>1</v>
      </c>
      <c r="H1137" s="271" t="s">
        <v>3146</v>
      </c>
      <c r="I1137" s="653" t="s">
        <v>885</v>
      </c>
      <c r="J1137" s="271" t="s">
        <v>2128</v>
      </c>
      <c r="K1137" s="271"/>
      <c r="L1137" s="271"/>
      <c r="M1137" s="271">
        <v>-1</v>
      </c>
      <c r="N1137" s="271">
        <v>1</v>
      </c>
      <c r="O1137" s="271" t="b">
        <v>0</v>
      </c>
      <c r="P1137" s="271" t="b">
        <v>0</v>
      </c>
      <c r="Q1137" s="271" t="b">
        <v>0</v>
      </c>
      <c r="R1137" s="271" t="s">
        <v>3256</v>
      </c>
      <c r="S1137" s="271" t="b">
        <v>1</v>
      </c>
    </row>
    <row r="1138" spans="6:19" x14ac:dyDescent="0.25">
      <c r="F1138" s="271">
        <v>8002060</v>
      </c>
      <c r="G1138" s="271">
        <v>1</v>
      </c>
      <c r="H1138" s="271" t="s">
        <v>3265</v>
      </c>
      <c r="I1138" s="653" t="s">
        <v>887</v>
      </c>
      <c r="J1138" s="271" t="s">
        <v>2147</v>
      </c>
      <c r="K1138" s="271"/>
      <c r="L1138" s="271"/>
      <c r="M1138" s="271">
        <v>-1</v>
      </c>
      <c r="N1138" s="271">
        <v>1</v>
      </c>
      <c r="O1138" s="271" t="b">
        <v>0</v>
      </c>
      <c r="P1138" s="271" t="b">
        <v>0</v>
      </c>
      <c r="Q1138" s="271" t="b">
        <v>0</v>
      </c>
      <c r="R1138" s="271" t="s">
        <v>4477</v>
      </c>
      <c r="S1138" s="271" t="b">
        <v>1</v>
      </c>
    </row>
    <row r="1139" spans="6:19" x14ac:dyDescent="0.25">
      <c r="F1139" s="271">
        <v>8001070</v>
      </c>
      <c r="G1139" s="271">
        <v>1</v>
      </c>
      <c r="H1139" s="271" t="s">
        <v>2534</v>
      </c>
      <c r="I1139" s="653" t="s">
        <v>889</v>
      </c>
      <c r="J1139" s="271" t="s">
        <v>4478</v>
      </c>
      <c r="K1139" s="271"/>
      <c r="L1139" s="271"/>
      <c r="M1139" s="271">
        <v>-1</v>
      </c>
      <c r="N1139" s="271">
        <v>1</v>
      </c>
      <c r="O1139" s="271" t="b">
        <v>0</v>
      </c>
      <c r="P1139" s="271" t="b">
        <v>0</v>
      </c>
      <c r="Q1139" s="271" t="b">
        <v>0</v>
      </c>
      <c r="R1139" s="271" t="s">
        <v>4244</v>
      </c>
      <c r="S1139" s="271" t="b">
        <v>1</v>
      </c>
    </row>
    <row r="1140" spans="6:19" x14ac:dyDescent="0.25">
      <c r="F1140" s="271">
        <v>1023140</v>
      </c>
      <c r="G1140" s="271">
        <v>1</v>
      </c>
      <c r="H1140" s="271" t="s">
        <v>2534</v>
      </c>
      <c r="I1140" s="653" t="s">
        <v>891</v>
      </c>
      <c r="J1140" s="271" t="s">
        <v>4479</v>
      </c>
      <c r="K1140" s="271"/>
      <c r="L1140" s="271"/>
      <c r="M1140" s="271">
        <v>-1</v>
      </c>
      <c r="N1140" s="271">
        <v>1</v>
      </c>
      <c r="O1140" s="271" t="b">
        <v>0</v>
      </c>
      <c r="P1140" s="271" t="b">
        <v>0</v>
      </c>
      <c r="Q1140" s="271" t="b">
        <v>0</v>
      </c>
      <c r="R1140" s="271" t="s">
        <v>4480</v>
      </c>
      <c r="S1140" s="271" t="b">
        <v>1</v>
      </c>
    </row>
    <row r="1141" spans="6:19" x14ac:dyDescent="0.25">
      <c r="F1141" s="271">
        <v>1022040</v>
      </c>
      <c r="G1141" s="271">
        <v>1</v>
      </c>
      <c r="H1141" s="271" t="s">
        <v>2910</v>
      </c>
      <c r="I1141" s="653" t="s">
        <v>893</v>
      </c>
      <c r="J1141" s="271" t="s">
        <v>4481</v>
      </c>
      <c r="K1141" s="271"/>
      <c r="L1141" s="271"/>
      <c r="M1141" s="271">
        <v>-1</v>
      </c>
      <c r="N1141" s="271">
        <v>1</v>
      </c>
      <c r="O1141" s="271" t="b">
        <v>0</v>
      </c>
      <c r="P1141" s="271" t="b">
        <v>0</v>
      </c>
      <c r="Q1141" s="271" t="b">
        <v>0</v>
      </c>
      <c r="R1141" s="271" t="s">
        <v>4482</v>
      </c>
      <c r="S1141" s="271" t="b">
        <v>1</v>
      </c>
    </row>
    <row r="1142" spans="6:19" x14ac:dyDescent="0.25">
      <c r="F1142" s="271">
        <v>1044040</v>
      </c>
      <c r="G1142" s="271">
        <v>3</v>
      </c>
      <c r="H1142" s="271" t="s">
        <v>2542</v>
      </c>
      <c r="I1142" s="653" t="s">
        <v>895</v>
      </c>
      <c r="J1142" s="271" t="s">
        <v>4483</v>
      </c>
      <c r="K1142" s="271"/>
      <c r="L1142" s="271"/>
      <c r="M1142" s="271">
        <v>3.5</v>
      </c>
      <c r="N1142" s="271">
        <v>3</v>
      </c>
      <c r="O1142" s="271" t="b">
        <v>1</v>
      </c>
      <c r="P1142" s="271" t="b">
        <v>0</v>
      </c>
      <c r="Q1142" s="271" t="b">
        <v>1</v>
      </c>
      <c r="R1142" s="271">
        <v>10440401</v>
      </c>
      <c r="S1142" s="271" t="b">
        <v>1</v>
      </c>
    </row>
    <row r="1143" spans="6:19" x14ac:dyDescent="0.25">
      <c r="F1143" s="271">
        <v>1052060</v>
      </c>
      <c r="G1143" s="271">
        <v>1</v>
      </c>
      <c r="H1143" s="271" t="s">
        <v>2334</v>
      </c>
      <c r="I1143" s="653" t="s">
        <v>897</v>
      </c>
      <c r="J1143" s="271" t="s">
        <v>4484</v>
      </c>
      <c r="K1143" s="271"/>
      <c r="L1143" s="271"/>
      <c r="M1143" s="271">
        <v>-1</v>
      </c>
      <c r="N1143" s="271">
        <v>1</v>
      </c>
      <c r="O1143" s="271" t="b">
        <v>0</v>
      </c>
      <c r="P1143" s="271" t="b">
        <v>0</v>
      </c>
      <c r="Q1143" s="271" t="b">
        <v>1</v>
      </c>
      <c r="R1143" s="271" t="s">
        <v>4485</v>
      </c>
      <c r="S1143" s="271" t="b">
        <v>1</v>
      </c>
    </row>
    <row r="1144" spans="6:19" x14ac:dyDescent="0.25">
      <c r="F1144" s="271">
        <v>1113030</v>
      </c>
      <c r="G1144" s="271">
        <v>3</v>
      </c>
      <c r="H1144" s="271" t="s">
        <v>4081</v>
      </c>
      <c r="I1144" s="653" t="s">
        <v>899</v>
      </c>
      <c r="J1144" s="271" t="s">
        <v>4486</v>
      </c>
      <c r="K1144" s="271"/>
      <c r="L1144" s="271"/>
      <c r="M1144" s="271">
        <v>3.5</v>
      </c>
      <c r="N1144" s="271">
        <v>3</v>
      </c>
      <c r="O1144" s="271" t="b">
        <v>1</v>
      </c>
      <c r="P1144" s="271" t="b">
        <v>0</v>
      </c>
      <c r="Q1144" s="271" t="b">
        <v>1</v>
      </c>
      <c r="R1144" s="271">
        <v>11130301</v>
      </c>
      <c r="S1144" s="271" t="b">
        <v>1</v>
      </c>
    </row>
    <row r="1145" spans="6:19" x14ac:dyDescent="0.25">
      <c r="F1145" s="271">
        <v>1154060</v>
      </c>
      <c r="G1145" s="271">
        <v>1</v>
      </c>
      <c r="H1145" s="271" t="s">
        <v>2354</v>
      </c>
      <c r="I1145" s="653" t="s">
        <v>901</v>
      </c>
      <c r="J1145" s="271" t="s">
        <v>4487</v>
      </c>
      <c r="K1145" s="271"/>
      <c r="L1145" s="271"/>
      <c r="M1145" s="271">
        <v>1.5</v>
      </c>
      <c r="N1145" s="271">
        <v>1</v>
      </c>
      <c r="O1145" s="271" t="b">
        <v>0</v>
      </c>
      <c r="P1145" s="271" t="b">
        <v>0</v>
      </c>
      <c r="Q1145" s="271" t="b">
        <v>0</v>
      </c>
      <c r="R1145" s="271" t="s">
        <v>2965</v>
      </c>
      <c r="S1145" s="271" t="b">
        <v>1</v>
      </c>
    </row>
    <row r="1146" spans="6:19" x14ac:dyDescent="0.25">
      <c r="F1146" s="271">
        <v>1054040</v>
      </c>
      <c r="G1146" s="271">
        <v>1</v>
      </c>
      <c r="H1146" s="271" t="s">
        <v>3146</v>
      </c>
      <c r="I1146" s="653" t="s">
        <v>903</v>
      </c>
      <c r="J1146" s="271" t="s">
        <v>4488</v>
      </c>
      <c r="K1146" s="271"/>
      <c r="L1146" s="271"/>
      <c r="M1146" s="271">
        <v>-1</v>
      </c>
      <c r="N1146" s="271">
        <v>1</v>
      </c>
      <c r="O1146" s="271" t="b">
        <v>0</v>
      </c>
      <c r="P1146" s="271" t="b">
        <v>0</v>
      </c>
      <c r="Q1146" s="271" t="b">
        <v>0</v>
      </c>
      <c r="R1146" s="271" t="s">
        <v>3256</v>
      </c>
      <c r="S1146" s="271" t="b">
        <v>1</v>
      </c>
    </row>
    <row r="1147" spans="6:19" x14ac:dyDescent="0.25">
      <c r="F1147" s="277">
        <v>1062050</v>
      </c>
      <c r="G1147" s="277">
        <v>1</v>
      </c>
      <c r="H1147" s="277" t="s">
        <v>2354</v>
      </c>
      <c r="I1147" s="688" t="s">
        <v>905</v>
      </c>
      <c r="J1147" s="277" t="s">
        <v>4489</v>
      </c>
      <c r="K1147" s="277"/>
      <c r="L1147" s="277"/>
      <c r="M1147" s="277">
        <v>-1</v>
      </c>
      <c r="N1147" s="277">
        <v>1</v>
      </c>
      <c r="O1147" s="277" t="b">
        <v>0</v>
      </c>
      <c r="P1147" s="277" t="b">
        <v>0</v>
      </c>
      <c r="Q1147" s="277" t="b">
        <v>1</v>
      </c>
      <c r="R1147" s="277" t="s">
        <v>4490</v>
      </c>
      <c r="S1147" s="277" t="b">
        <v>1</v>
      </c>
    </row>
    <row r="1148" spans="6:19" x14ac:dyDescent="0.25">
      <c r="F1148" s="660">
        <v>1062051</v>
      </c>
      <c r="G1148" s="271">
        <v>3</v>
      </c>
      <c r="H1148" s="271" t="s">
        <v>4081</v>
      </c>
      <c r="I1148" s="653" t="s">
        <v>4491</v>
      </c>
      <c r="J1148" s="271" t="s">
        <v>4486</v>
      </c>
      <c r="K1148" s="271"/>
      <c r="L1148" s="271"/>
      <c r="M1148" s="271">
        <v>3.5</v>
      </c>
      <c r="N1148" s="271">
        <v>3</v>
      </c>
      <c r="O1148" s="271" t="b">
        <v>1</v>
      </c>
      <c r="P1148" s="271" t="b">
        <v>0</v>
      </c>
      <c r="Q1148" s="271" t="b">
        <v>1</v>
      </c>
      <c r="R1148" s="271">
        <v>10620500</v>
      </c>
      <c r="S1148" s="271" t="b">
        <v>1</v>
      </c>
    </row>
    <row r="1149" spans="6:19" x14ac:dyDescent="0.25">
      <c r="F1149" s="271">
        <v>1092060</v>
      </c>
      <c r="G1149" s="271">
        <v>1</v>
      </c>
      <c r="H1149" s="271" t="s">
        <v>2910</v>
      </c>
      <c r="I1149" s="653" t="s">
        <v>907</v>
      </c>
      <c r="J1149" s="271" t="s">
        <v>4492</v>
      </c>
      <c r="K1149" s="271"/>
      <c r="L1149" s="271"/>
      <c r="M1149" s="271">
        <v>-1</v>
      </c>
      <c r="N1149" s="271">
        <v>1</v>
      </c>
      <c r="O1149" s="271" t="b">
        <v>0</v>
      </c>
      <c r="P1149" s="271" t="b">
        <v>0</v>
      </c>
      <c r="Q1149" s="271" t="b">
        <v>0</v>
      </c>
      <c r="R1149" s="271" t="s">
        <v>4493</v>
      </c>
      <c r="S1149" s="271" t="b">
        <v>1</v>
      </c>
    </row>
    <row r="1150" spans="6:19" x14ac:dyDescent="0.25">
      <c r="F1150" s="271">
        <v>1054070</v>
      </c>
      <c r="G1150" s="271">
        <v>1</v>
      </c>
      <c r="H1150" s="271" t="s">
        <v>2534</v>
      </c>
      <c r="I1150" s="653" t="s">
        <v>909</v>
      </c>
      <c r="J1150" s="271" t="s">
        <v>4494</v>
      </c>
      <c r="K1150" s="271"/>
      <c r="L1150" s="271"/>
      <c r="M1150" s="271">
        <v>1.5</v>
      </c>
      <c r="N1150" s="271">
        <v>1</v>
      </c>
      <c r="O1150" s="271" t="b">
        <v>0</v>
      </c>
      <c r="P1150" s="271" t="b">
        <v>0</v>
      </c>
      <c r="Q1150" s="271" t="b">
        <v>0</v>
      </c>
      <c r="R1150" s="271" t="s">
        <v>2965</v>
      </c>
      <c r="S1150" s="271" t="b">
        <v>1</v>
      </c>
    </row>
    <row r="1151" spans="6:19" x14ac:dyDescent="0.25">
      <c r="F1151" s="271">
        <v>1044020</v>
      </c>
      <c r="G1151" s="271">
        <v>1</v>
      </c>
      <c r="H1151" s="271" t="s">
        <v>2910</v>
      </c>
      <c r="I1151" s="653" t="s">
        <v>911</v>
      </c>
      <c r="J1151" s="271" t="s">
        <v>4495</v>
      </c>
      <c r="K1151" s="271"/>
      <c r="L1151" s="271"/>
      <c r="M1151" s="271">
        <v>-1</v>
      </c>
      <c r="N1151" s="271">
        <v>1</v>
      </c>
      <c r="O1151" s="271" t="b">
        <v>0</v>
      </c>
      <c r="P1151" s="271" t="b">
        <v>0</v>
      </c>
      <c r="Q1151" s="271" t="b">
        <v>0</v>
      </c>
      <c r="R1151" s="271" t="s">
        <v>4496</v>
      </c>
      <c r="S1151" s="271" t="b">
        <v>1</v>
      </c>
    </row>
    <row r="1152" spans="6:19" x14ac:dyDescent="0.25">
      <c r="F1152" s="271">
        <v>1055040</v>
      </c>
      <c r="G1152" s="271">
        <v>1</v>
      </c>
      <c r="H1152" s="271" t="s">
        <v>2534</v>
      </c>
      <c r="I1152" s="653" t="s">
        <v>913</v>
      </c>
      <c r="J1152" s="271" t="s">
        <v>4497</v>
      </c>
      <c r="K1152" s="271"/>
      <c r="L1152" s="271"/>
      <c r="M1152" s="271">
        <v>-1</v>
      </c>
      <c r="N1152" s="271">
        <v>1</v>
      </c>
      <c r="O1152" s="271" t="b">
        <v>0</v>
      </c>
      <c r="P1152" s="271" t="b">
        <v>0</v>
      </c>
      <c r="Q1152" s="271" t="b">
        <v>0</v>
      </c>
      <c r="R1152" s="271" t="s">
        <v>4498</v>
      </c>
      <c r="S1152" s="271" t="b">
        <v>1</v>
      </c>
    </row>
    <row r="1153" spans="6:19" x14ac:dyDescent="0.25">
      <c r="F1153" s="271">
        <v>1029050</v>
      </c>
      <c r="G1153" s="271">
        <v>1</v>
      </c>
      <c r="H1153" s="271" t="s">
        <v>2314</v>
      </c>
      <c r="I1153" s="653" t="s">
        <v>915</v>
      </c>
      <c r="J1153" s="271" t="s">
        <v>2136</v>
      </c>
      <c r="K1153" s="271"/>
      <c r="L1153" s="271"/>
      <c r="M1153" s="271">
        <v>-1</v>
      </c>
      <c r="N1153" s="271">
        <v>1</v>
      </c>
      <c r="O1153" s="271" t="b">
        <v>0</v>
      </c>
      <c r="P1153" s="271" t="b">
        <v>0</v>
      </c>
      <c r="Q1153" s="271" t="b">
        <v>0</v>
      </c>
      <c r="R1153" s="271" t="s">
        <v>4474</v>
      </c>
      <c r="S1153" s="271" t="b">
        <v>1</v>
      </c>
    </row>
    <row r="1154" spans="6:19" x14ac:dyDescent="0.25">
      <c r="F1154" s="271">
        <v>1056040</v>
      </c>
      <c r="G1154" s="271">
        <v>1</v>
      </c>
      <c r="H1154" s="271" t="s">
        <v>3146</v>
      </c>
      <c r="I1154" s="653" t="s">
        <v>917</v>
      </c>
      <c r="J1154" s="271" t="s">
        <v>2128</v>
      </c>
      <c r="K1154" s="271"/>
      <c r="L1154" s="271"/>
      <c r="M1154" s="271">
        <v>-1</v>
      </c>
      <c r="N1154" s="271">
        <v>1</v>
      </c>
      <c r="O1154" s="271" t="b">
        <v>0</v>
      </c>
      <c r="P1154" s="271" t="b">
        <v>0</v>
      </c>
      <c r="Q1154" s="271" t="b">
        <v>0</v>
      </c>
      <c r="R1154" s="271" t="s">
        <v>3256</v>
      </c>
      <c r="S1154" s="271" t="b">
        <v>1</v>
      </c>
    </row>
    <row r="1155" spans="6:19" x14ac:dyDescent="0.25">
      <c r="F1155" s="271">
        <v>10210050</v>
      </c>
      <c r="G1155" s="271">
        <v>3</v>
      </c>
      <c r="H1155" s="271" t="s">
        <v>4081</v>
      </c>
      <c r="I1155" s="653" t="s">
        <v>919</v>
      </c>
      <c r="J1155" s="271" t="s">
        <v>4486</v>
      </c>
      <c r="K1155" s="271"/>
      <c r="L1155" s="271"/>
      <c r="M1155" s="271">
        <v>3.5</v>
      </c>
      <c r="N1155" s="271">
        <v>3</v>
      </c>
      <c r="O1155" s="271" t="b">
        <v>1</v>
      </c>
      <c r="P1155" s="271" t="b">
        <v>0</v>
      </c>
      <c r="Q1155" s="271" t="b">
        <v>1</v>
      </c>
      <c r="R1155" s="271">
        <v>102100501</v>
      </c>
      <c r="S1155" s="271" t="b">
        <v>1</v>
      </c>
    </row>
    <row r="1156" spans="6:19" x14ac:dyDescent="0.25">
      <c r="F1156" s="561">
        <v>1155040</v>
      </c>
      <c r="G1156" s="561">
        <v>1</v>
      </c>
      <c r="H1156" s="561" t="s">
        <v>2446</v>
      </c>
      <c r="I1156" s="561" t="s">
        <v>921</v>
      </c>
      <c r="J1156" s="561" t="s">
        <v>2116</v>
      </c>
      <c r="M1156" s="561">
        <v>-1</v>
      </c>
      <c r="N1156" s="561">
        <v>1</v>
      </c>
      <c r="O1156" s="561" t="b">
        <v>0</v>
      </c>
      <c r="P1156" s="561" t="b">
        <v>0</v>
      </c>
      <c r="Q1156" s="561" t="b">
        <v>0</v>
      </c>
      <c r="R1156" s="561" t="s">
        <v>3429</v>
      </c>
      <c r="S1156" t="b">
        <v>1</v>
      </c>
    </row>
    <row r="1157" spans="6:19" ht="13.8" customHeight="1" x14ac:dyDescent="0.25">
      <c r="F1157" s="561">
        <v>6000000</v>
      </c>
      <c r="G1157" s="561">
        <v>1</v>
      </c>
      <c r="I1157" s="561" t="s">
        <v>4499</v>
      </c>
      <c r="J1157" s="576" t="s">
        <v>4500</v>
      </c>
      <c r="M1157" s="561">
        <v>-1</v>
      </c>
      <c r="N1157" s="561">
        <v>1</v>
      </c>
      <c r="O1157" s="561" t="b">
        <v>0</v>
      </c>
      <c r="P1157" s="561" t="b">
        <v>0</v>
      </c>
      <c r="Q1157" s="561" t="b">
        <v>0</v>
      </c>
      <c r="R1157" s="576" t="s">
        <v>4501</v>
      </c>
      <c r="S1157" t="b">
        <v>1</v>
      </c>
    </row>
    <row r="1158" spans="6:19" x14ac:dyDescent="0.25">
      <c r="F1158" s="689">
        <v>80501010</v>
      </c>
      <c r="G1158" s="689">
        <v>7</v>
      </c>
      <c r="H1158" s="689"/>
      <c r="I1158" s="691" t="s">
        <v>744</v>
      </c>
      <c r="J1158" s="692" t="s">
        <v>4502</v>
      </c>
      <c r="K1158" s="689"/>
      <c r="L1158" s="689"/>
      <c r="M1158" s="689">
        <v>-1</v>
      </c>
      <c r="N1158" s="689">
        <v>1</v>
      </c>
      <c r="O1158" s="689" t="b">
        <v>0</v>
      </c>
      <c r="P1158" s="689" t="b">
        <v>0</v>
      </c>
      <c r="Q1158" s="689" t="b">
        <v>0</v>
      </c>
      <c r="R1158" s="689"/>
      <c r="S1158" s="693" t="b">
        <v>1</v>
      </c>
    </row>
    <row r="1159" spans="6:19" x14ac:dyDescent="0.25">
      <c r="F1159" s="689">
        <v>80501011</v>
      </c>
      <c r="G1159" s="689">
        <v>7</v>
      </c>
      <c r="H1159" s="689" t="s">
        <v>2354</v>
      </c>
      <c r="I1159" s="691" t="s">
        <v>744</v>
      </c>
      <c r="J1159" s="692" t="s">
        <v>4502</v>
      </c>
      <c r="K1159" s="689"/>
      <c r="L1159" s="689"/>
      <c r="M1159" s="689">
        <v>-1</v>
      </c>
      <c r="N1159" s="689">
        <v>1</v>
      </c>
      <c r="O1159" s="689" t="b">
        <v>0</v>
      </c>
      <c r="P1159" s="689" t="b">
        <v>0</v>
      </c>
      <c r="Q1159" s="689" t="b">
        <v>0</v>
      </c>
      <c r="R1159" s="692" t="s">
        <v>3803</v>
      </c>
      <c r="S1159" s="693" t="b">
        <v>1</v>
      </c>
    </row>
    <row r="1160" spans="6:19" x14ac:dyDescent="0.25">
      <c r="F1160" s="689">
        <v>80501012</v>
      </c>
      <c r="G1160" s="689">
        <v>7</v>
      </c>
      <c r="H1160" s="689"/>
      <c r="I1160" s="691" t="s">
        <v>744</v>
      </c>
      <c r="J1160" s="692" t="s">
        <v>4502</v>
      </c>
      <c r="K1160" s="689"/>
      <c r="L1160" s="689"/>
      <c r="M1160" s="689">
        <v>-1</v>
      </c>
      <c r="N1160" s="689">
        <v>1</v>
      </c>
      <c r="O1160" s="689" t="b">
        <v>0</v>
      </c>
      <c r="P1160" s="689" t="b">
        <v>0</v>
      </c>
      <c r="Q1160" s="689" t="b">
        <v>0</v>
      </c>
      <c r="R1160" s="689"/>
      <c r="S1160" s="693" t="b">
        <v>1</v>
      </c>
    </row>
    <row r="1161" spans="6:19" x14ac:dyDescent="0.25">
      <c r="F1161" s="689">
        <v>80501013</v>
      </c>
      <c r="G1161" s="689">
        <v>7</v>
      </c>
      <c r="H1161" s="689" t="s">
        <v>2354</v>
      </c>
      <c r="I1161" s="691" t="s">
        <v>744</v>
      </c>
      <c r="J1161" s="692" t="s">
        <v>4502</v>
      </c>
      <c r="K1161" s="689"/>
      <c r="L1161" s="689"/>
      <c r="M1161" s="689">
        <v>-1</v>
      </c>
      <c r="N1161" s="689">
        <v>1</v>
      </c>
      <c r="O1161" s="689" t="b">
        <v>0</v>
      </c>
      <c r="P1161" s="689" t="b">
        <v>0</v>
      </c>
      <c r="Q1161" s="689" t="b">
        <v>0</v>
      </c>
      <c r="R1161" s="692" t="s">
        <v>4503</v>
      </c>
      <c r="S1161" s="693" t="b">
        <v>1</v>
      </c>
    </row>
    <row r="1162" spans="6:19" x14ac:dyDescent="0.25">
      <c r="F1162" s="689">
        <v>80501040</v>
      </c>
      <c r="G1162" s="689">
        <v>7</v>
      </c>
      <c r="H1162" s="689"/>
      <c r="I1162" s="691" t="s">
        <v>748</v>
      </c>
      <c r="J1162" s="692" t="s">
        <v>4504</v>
      </c>
      <c r="K1162" s="689"/>
      <c r="L1162" s="689"/>
      <c r="M1162" s="689">
        <v>-1</v>
      </c>
      <c r="N1162" s="689">
        <v>1</v>
      </c>
      <c r="O1162" s="689" t="b">
        <v>0</v>
      </c>
      <c r="P1162" s="689" t="b">
        <v>0</v>
      </c>
      <c r="Q1162" s="689" t="b">
        <v>0</v>
      </c>
      <c r="R1162" s="689"/>
      <c r="S1162" s="693" t="b">
        <v>1</v>
      </c>
    </row>
    <row r="1163" spans="6:19" x14ac:dyDescent="0.25">
      <c r="F1163" s="689">
        <v>80501041</v>
      </c>
      <c r="G1163" s="689">
        <v>7</v>
      </c>
      <c r="H1163" s="689" t="s">
        <v>2354</v>
      </c>
      <c r="I1163" s="691" t="s">
        <v>748</v>
      </c>
      <c r="J1163" s="692" t="s">
        <v>4504</v>
      </c>
      <c r="K1163" s="689"/>
      <c r="L1163" s="689"/>
      <c r="M1163" s="689">
        <v>-1</v>
      </c>
      <c r="N1163" s="689">
        <v>1</v>
      </c>
      <c r="O1163" s="689" t="b">
        <v>0</v>
      </c>
      <c r="P1163" s="689" t="b">
        <v>0</v>
      </c>
      <c r="Q1163" s="689" t="b">
        <v>0</v>
      </c>
      <c r="R1163" s="692" t="s">
        <v>4505</v>
      </c>
      <c r="S1163" s="693" t="b">
        <v>1</v>
      </c>
    </row>
    <row r="1164" spans="6:19" x14ac:dyDescent="0.25">
      <c r="F1164" s="689">
        <v>80501042</v>
      </c>
      <c r="G1164" s="689">
        <v>7</v>
      </c>
      <c r="H1164" s="689"/>
      <c r="I1164" s="691" t="s">
        <v>748</v>
      </c>
      <c r="J1164" s="692" t="s">
        <v>4504</v>
      </c>
      <c r="K1164" s="689"/>
      <c r="L1164" s="689"/>
      <c r="M1164" s="689">
        <v>-1</v>
      </c>
      <c r="N1164" s="689">
        <v>1</v>
      </c>
      <c r="O1164" s="689" t="b">
        <v>0</v>
      </c>
      <c r="P1164" s="689" t="b">
        <v>0</v>
      </c>
      <c r="Q1164" s="689" t="b">
        <v>0</v>
      </c>
      <c r="R1164" s="689"/>
      <c r="S1164" s="693" t="b">
        <v>1</v>
      </c>
    </row>
    <row r="1165" spans="6:19" x14ac:dyDescent="0.25">
      <c r="F1165" s="689">
        <v>80501043</v>
      </c>
      <c r="G1165" s="689">
        <v>7</v>
      </c>
      <c r="H1165" s="689" t="s">
        <v>2354</v>
      </c>
      <c r="I1165" s="691" t="s">
        <v>748</v>
      </c>
      <c r="J1165" s="692" t="s">
        <v>4504</v>
      </c>
      <c r="K1165" s="689"/>
      <c r="L1165" s="689"/>
      <c r="M1165" s="689">
        <v>-1</v>
      </c>
      <c r="N1165" s="689">
        <v>1</v>
      </c>
      <c r="O1165" s="689" t="b">
        <v>0</v>
      </c>
      <c r="P1165" s="689" t="b">
        <v>0</v>
      </c>
      <c r="Q1165" s="689" t="b">
        <v>0</v>
      </c>
      <c r="R1165" s="692" t="s">
        <v>4506</v>
      </c>
      <c r="S1165" s="693" t="b">
        <v>1</v>
      </c>
    </row>
    <row r="1166" spans="6:19" x14ac:dyDescent="0.25">
      <c r="F1166" s="689">
        <v>80501044</v>
      </c>
      <c r="G1166" s="689">
        <v>6</v>
      </c>
      <c r="H1166" s="689"/>
      <c r="I1166" s="691" t="s">
        <v>748</v>
      </c>
      <c r="J1166" s="692" t="s">
        <v>4504</v>
      </c>
      <c r="K1166" s="689"/>
      <c r="L1166" s="689"/>
      <c r="M1166" s="689">
        <v>-1</v>
      </c>
      <c r="N1166" s="689">
        <v>1</v>
      </c>
      <c r="O1166" s="689" t="b">
        <v>0</v>
      </c>
      <c r="P1166" s="689" t="b">
        <v>0</v>
      </c>
      <c r="Q1166" s="689" t="b">
        <v>0</v>
      </c>
      <c r="R1166" s="689" t="s">
        <v>4507</v>
      </c>
      <c r="S1166" s="693" t="b">
        <v>0</v>
      </c>
    </row>
    <row r="1167" spans="6:19" x14ac:dyDescent="0.25">
      <c r="F1167" s="689">
        <v>80501070</v>
      </c>
      <c r="G1167" s="689">
        <v>4</v>
      </c>
      <c r="H1167" s="689" t="s">
        <v>2345</v>
      </c>
      <c r="I1167" s="691" t="s">
        <v>751</v>
      </c>
      <c r="J1167" s="689" t="s">
        <v>4508</v>
      </c>
      <c r="K1167" s="689"/>
      <c r="L1167" s="689"/>
      <c r="M1167" s="689">
        <v>1.7</v>
      </c>
      <c r="N1167" s="689">
        <v>1</v>
      </c>
      <c r="O1167" s="689" t="b">
        <v>0</v>
      </c>
      <c r="P1167" s="689" t="b">
        <v>0</v>
      </c>
      <c r="Q1167" s="689" t="b">
        <v>0</v>
      </c>
      <c r="R1167" s="689">
        <v>1</v>
      </c>
      <c r="S1167" s="693" t="b">
        <v>1</v>
      </c>
    </row>
    <row r="1168" spans="6:19" x14ac:dyDescent="0.25">
      <c r="F1168" s="689">
        <v>80401010</v>
      </c>
      <c r="G1168" s="689">
        <v>1</v>
      </c>
      <c r="H1168" s="689" t="s">
        <v>3440</v>
      </c>
      <c r="I1168" s="691" t="s">
        <v>752</v>
      </c>
      <c r="J1168" s="689" t="s">
        <v>4509</v>
      </c>
      <c r="K1168" s="689"/>
      <c r="L1168" s="689"/>
      <c r="M1168" s="689">
        <v>1.2</v>
      </c>
      <c r="N1168" s="689">
        <v>1</v>
      </c>
      <c r="O1168" s="689" t="b">
        <v>0</v>
      </c>
      <c r="P1168" s="689" t="b">
        <v>0</v>
      </c>
      <c r="Q1168" s="689" t="b">
        <v>0</v>
      </c>
      <c r="R1168" s="689" t="s">
        <v>2549</v>
      </c>
      <c r="S1168" s="693" t="b">
        <v>1</v>
      </c>
    </row>
    <row r="1169" spans="1:20" x14ac:dyDescent="0.25">
      <c r="F1169" s="689">
        <v>80401040</v>
      </c>
      <c r="G1169" s="689">
        <v>4</v>
      </c>
      <c r="H1169" s="689" t="s">
        <v>2556</v>
      </c>
      <c r="I1169" s="691" t="s">
        <v>753</v>
      </c>
      <c r="J1169" s="689" t="s">
        <v>4510</v>
      </c>
      <c r="K1169" s="689"/>
      <c r="L1169" s="689"/>
      <c r="M1169" s="689">
        <v>1</v>
      </c>
      <c r="N1169" s="689">
        <v>1</v>
      </c>
      <c r="O1169" s="689" t="b">
        <v>0</v>
      </c>
      <c r="P1169" s="689" t="b">
        <v>0</v>
      </c>
      <c r="Q1169" s="689" t="b">
        <v>0</v>
      </c>
      <c r="R1169" s="689">
        <v>2</v>
      </c>
      <c r="S1169" s="693" t="b">
        <v>0</v>
      </c>
    </row>
    <row r="1170" spans="1:20" s="557" customFormat="1" x14ac:dyDescent="0.25">
      <c r="A1170" s="564"/>
      <c r="B1170" s="564"/>
      <c r="C1170" s="564"/>
      <c r="D1170" s="564"/>
      <c r="E1170" s="564"/>
      <c r="F1170" s="690">
        <v>80601010</v>
      </c>
      <c r="G1170" s="690">
        <v>3</v>
      </c>
      <c r="H1170" s="690" t="s">
        <v>4081</v>
      </c>
      <c r="I1170" s="690" t="s">
        <v>754</v>
      </c>
      <c r="J1170" s="690" t="s">
        <v>4511</v>
      </c>
      <c r="K1170" s="690"/>
      <c r="L1170" s="690"/>
      <c r="M1170" s="690">
        <v>5</v>
      </c>
      <c r="N1170" s="690">
        <v>1</v>
      </c>
      <c r="O1170" s="690" t="b">
        <v>0</v>
      </c>
      <c r="P1170" s="690" t="b">
        <v>0</v>
      </c>
      <c r="Q1170" s="690" t="b">
        <v>1</v>
      </c>
      <c r="R1170" s="690">
        <v>806010101</v>
      </c>
      <c r="S1170" s="694" t="b">
        <v>1</v>
      </c>
      <c r="T1170" s="564"/>
    </row>
    <row r="1171" spans="1:20" s="557" customFormat="1" x14ac:dyDescent="0.25">
      <c r="A1171" s="564"/>
      <c r="B1171" s="564"/>
      <c r="C1171" s="564"/>
      <c r="D1171" s="564"/>
      <c r="E1171" s="564"/>
      <c r="F1171" s="690">
        <v>80601011</v>
      </c>
      <c r="G1171" s="690">
        <v>1</v>
      </c>
      <c r="H1171" s="690"/>
      <c r="I1171" s="690" t="s">
        <v>754</v>
      </c>
      <c r="J1171" s="690" t="s">
        <v>4512</v>
      </c>
      <c r="K1171" s="690"/>
      <c r="L1171" s="690"/>
      <c r="M1171" s="690">
        <v>-1</v>
      </c>
      <c r="N1171" s="690">
        <v>1</v>
      </c>
      <c r="O1171" s="690" t="b">
        <v>0</v>
      </c>
      <c r="P1171" s="690" t="b">
        <v>0</v>
      </c>
      <c r="Q1171" s="690" t="b">
        <v>1</v>
      </c>
      <c r="R1171" s="690"/>
      <c r="S1171" s="694" t="b">
        <v>1</v>
      </c>
      <c r="T1171" s="564"/>
    </row>
    <row r="1172" spans="1:20" s="557" customFormat="1" x14ac:dyDescent="0.25">
      <c r="A1172" s="564"/>
      <c r="B1172" s="564"/>
      <c r="C1172" s="564"/>
      <c r="D1172" s="564"/>
      <c r="E1172" s="564"/>
      <c r="F1172" s="690">
        <v>80601020</v>
      </c>
      <c r="G1172" s="690">
        <v>3</v>
      </c>
      <c r="H1172" s="690" t="s">
        <v>2416</v>
      </c>
      <c r="I1172" s="690" t="s">
        <v>756</v>
      </c>
      <c r="J1172" s="690" t="s">
        <v>4513</v>
      </c>
      <c r="K1172" s="690"/>
      <c r="L1172" s="690"/>
      <c r="M1172" s="690">
        <v>12</v>
      </c>
      <c r="N1172" s="690">
        <v>1</v>
      </c>
      <c r="O1172" s="690" t="b">
        <v>0</v>
      </c>
      <c r="P1172" s="690" t="b">
        <v>0</v>
      </c>
      <c r="Q1172" s="690" t="b">
        <v>1</v>
      </c>
      <c r="R1172" s="690">
        <v>806010201</v>
      </c>
      <c r="S1172" s="694" t="b">
        <v>1</v>
      </c>
      <c r="T1172" s="564"/>
    </row>
    <row r="1173" spans="1:20" s="557" customFormat="1" x14ac:dyDescent="0.25">
      <c r="A1173" s="564"/>
      <c r="B1173" s="564"/>
      <c r="C1173" s="564"/>
      <c r="D1173" s="564"/>
      <c r="E1173" s="564"/>
      <c r="F1173" s="690">
        <v>80601021</v>
      </c>
      <c r="G1173" s="690">
        <v>1</v>
      </c>
      <c r="H1173" s="690"/>
      <c r="I1173" s="690" t="s">
        <v>756</v>
      </c>
      <c r="J1173" s="690" t="s">
        <v>4512</v>
      </c>
      <c r="K1173" s="690"/>
      <c r="L1173" s="690"/>
      <c r="M1173" s="690">
        <v>-1</v>
      </c>
      <c r="N1173" s="690">
        <v>1</v>
      </c>
      <c r="O1173" s="690" t="b">
        <v>0</v>
      </c>
      <c r="P1173" s="690" t="b">
        <v>0</v>
      </c>
      <c r="Q1173" s="690" t="b">
        <v>1</v>
      </c>
      <c r="R1173" s="690"/>
      <c r="S1173" s="694" t="b">
        <v>1</v>
      </c>
      <c r="T1173" s="564"/>
    </row>
    <row r="1174" spans="1:20" s="557" customFormat="1" x14ac:dyDescent="0.25">
      <c r="A1174" s="564"/>
      <c r="B1174" s="564"/>
      <c r="C1174" s="564"/>
      <c r="D1174" s="564"/>
      <c r="E1174" s="564"/>
      <c r="F1174" s="690">
        <v>80601030</v>
      </c>
      <c r="G1174" s="690">
        <v>3</v>
      </c>
      <c r="H1174" s="690" t="s">
        <v>4081</v>
      </c>
      <c r="I1174" s="690" t="s">
        <v>758</v>
      </c>
      <c r="J1174" s="690" t="s">
        <v>4514</v>
      </c>
      <c r="K1174" s="690"/>
      <c r="L1174" s="690"/>
      <c r="M1174" s="690">
        <v>5</v>
      </c>
      <c r="N1174" s="690">
        <v>1</v>
      </c>
      <c r="O1174" s="690" t="b">
        <v>0</v>
      </c>
      <c r="P1174" s="690" t="b">
        <v>0</v>
      </c>
      <c r="Q1174" s="690" t="b">
        <v>1</v>
      </c>
      <c r="R1174" s="690">
        <v>806010301</v>
      </c>
      <c r="S1174" s="694" t="b">
        <v>1</v>
      </c>
      <c r="T1174" s="564"/>
    </row>
    <row r="1175" spans="1:20" s="557" customFormat="1" x14ac:dyDescent="0.25">
      <c r="A1175" s="564"/>
      <c r="B1175" s="564"/>
      <c r="C1175" s="564"/>
      <c r="D1175" s="564"/>
      <c r="E1175" s="564"/>
      <c r="F1175" s="690">
        <v>80601031</v>
      </c>
      <c r="G1175" s="690">
        <v>1</v>
      </c>
      <c r="H1175" s="690"/>
      <c r="I1175" s="690" t="s">
        <v>758</v>
      </c>
      <c r="J1175" s="690" t="s">
        <v>4512</v>
      </c>
      <c r="K1175" s="690"/>
      <c r="L1175" s="690"/>
      <c r="M1175" s="690">
        <v>-1</v>
      </c>
      <c r="N1175" s="690">
        <v>1</v>
      </c>
      <c r="O1175" s="690" t="b">
        <v>0</v>
      </c>
      <c r="P1175" s="690" t="b">
        <v>0</v>
      </c>
      <c r="Q1175" s="690" t="b">
        <v>1</v>
      </c>
      <c r="R1175" s="690"/>
      <c r="S1175" s="694" t="b">
        <v>1</v>
      </c>
      <c r="T1175" s="564"/>
    </row>
    <row r="1176" spans="1:20" s="557" customFormat="1" x14ac:dyDescent="0.25">
      <c r="A1176" s="564"/>
      <c r="B1176" s="564"/>
      <c r="C1176" s="564"/>
      <c r="D1176" s="564"/>
      <c r="E1176" s="564"/>
      <c r="F1176" s="690">
        <v>80601032</v>
      </c>
      <c r="G1176" s="690">
        <v>1</v>
      </c>
      <c r="H1176" s="690"/>
      <c r="I1176" s="690" t="s">
        <v>758</v>
      </c>
      <c r="J1176" s="690" t="s">
        <v>4515</v>
      </c>
      <c r="K1176" s="690"/>
      <c r="L1176" s="690"/>
      <c r="M1176" s="690">
        <v>5</v>
      </c>
      <c r="N1176" s="690">
        <v>1</v>
      </c>
      <c r="O1176" s="690" t="b">
        <v>0</v>
      </c>
      <c r="P1176" s="690" t="b">
        <v>0</v>
      </c>
      <c r="Q1176" s="690" t="b">
        <v>1</v>
      </c>
      <c r="R1176" s="690" t="s">
        <v>2816</v>
      </c>
      <c r="S1176" s="694" t="b">
        <v>1</v>
      </c>
      <c r="T1176" s="564"/>
    </row>
    <row r="1177" spans="1:20" s="557" customFormat="1" x14ac:dyDescent="0.25">
      <c r="A1177" s="564"/>
      <c r="B1177" s="564"/>
      <c r="C1177" s="564"/>
      <c r="D1177" s="564"/>
      <c r="E1177" s="564"/>
      <c r="F1177" s="690">
        <v>80103010</v>
      </c>
      <c r="G1177" s="690">
        <v>6</v>
      </c>
      <c r="H1177" s="690"/>
      <c r="I1177" s="690" t="s">
        <v>760</v>
      </c>
      <c r="J1177" s="690" t="s">
        <v>4516</v>
      </c>
      <c r="K1177" s="690"/>
      <c r="L1177" s="690"/>
      <c r="M1177" s="690">
        <v>-1</v>
      </c>
      <c r="N1177" s="690">
        <v>1</v>
      </c>
      <c r="O1177" s="690" t="b">
        <v>0</v>
      </c>
      <c r="P1177" s="690" t="b">
        <v>0</v>
      </c>
      <c r="Q1177" s="690" t="b">
        <v>0</v>
      </c>
      <c r="R1177" s="690" t="s">
        <v>2876</v>
      </c>
      <c r="S1177" s="694" t="b">
        <v>0</v>
      </c>
      <c r="T1177" s="564"/>
    </row>
    <row r="1178" spans="1:20" s="557" customFormat="1" x14ac:dyDescent="0.25">
      <c r="A1178" s="564"/>
      <c r="B1178" s="564"/>
      <c r="C1178" s="564"/>
      <c r="D1178" s="564"/>
      <c r="E1178" s="564"/>
      <c r="F1178" s="690">
        <v>80103050</v>
      </c>
      <c r="G1178" s="690">
        <v>4</v>
      </c>
      <c r="H1178" s="690" t="s">
        <v>2345</v>
      </c>
      <c r="I1178" s="690" t="s">
        <v>709</v>
      </c>
      <c r="J1178" s="690" t="s">
        <v>4517</v>
      </c>
      <c r="K1178" s="690"/>
      <c r="L1178" s="690"/>
      <c r="M1178" s="690">
        <v>1.8</v>
      </c>
      <c r="N1178" s="690">
        <v>1</v>
      </c>
      <c r="O1178" s="690" t="b">
        <v>0</v>
      </c>
      <c r="P1178" s="690" t="b">
        <v>0</v>
      </c>
      <c r="Q1178" s="690" t="b">
        <v>0</v>
      </c>
      <c r="R1178" s="690">
        <v>1</v>
      </c>
      <c r="S1178" s="694" t="b">
        <v>1</v>
      </c>
      <c r="T1178" s="564"/>
    </row>
    <row r="1179" spans="1:20" s="557" customFormat="1" x14ac:dyDescent="0.25">
      <c r="A1179" s="564"/>
      <c r="B1179" s="564"/>
      <c r="C1179" s="564"/>
      <c r="D1179" s="564"/>
      <c r="E1179" s="564"/>
      <c r="F1179" s="690">
        <v>80103070</v>
      </c>
      <c r="G1179" s="690">
        <v>1</v>
      </c>
      <c r="H1179" s="690" t="s">
        <v>2446</v>
      </c>
      <c r="I1179" s="690" t="s">
        <v>762</v>
      </c>
      <c r="J1179" s="690" t="s">
        <v>2220</v>
      </c>
      <c r="K1179" s="690"/>
      <c r="L1179" s="690"/>
      <c r="M1179" s="690">
        <v>-1</v>
      </c>
      <c r="N1179" s="690">
        <v>1</v>
      </c>
      <c r="O1179" s="690" t="b">
        <v>0</v>
      </c>
      <c r="P1179" s="690" t="b">
        <v>0</v>
      </c>
      <c r="Q1179" s="690" t="b">
        <v>0</v>
      </c>
      <c r="R1179" s="690" t="s">
        <v>3429</v>
      </c>
      <c r="S1179" s="694" t="b">
        <v>1</v>
      </c>
      <c r="T1179" s="564"/>
    </row>
    <row r="1180" spans="1:20" s="557" customFormat="1" x14ac:dyDescent="0.25">
      <c r="A1180" s="564"/>
      <c r="B1180" s="564"/>
      <c r="C1180" s="564"/>
      <c r="D1180" s="564"/>
      <c r="E1180" s="564"/>
      <c r="F1180" s="690">
        <v>80402010</v>
      </c>
      <c r="G1180" s="690">
        <v>1</v>
      </c>
      <c r="H1180" s="690" t="s">
        <v>2910</v>
      </c>
      <c r="I1180" s="690" t="s">
        <v>763</v>
      </c>
      <c r="J1180" s="690" t="s">
        <v>4518</v>
      </c>
      <c r="K1180" s="690"/>
      <c r="L1180" s="690"/>
      <c r="M1180" s="690">
        <v>1.6</v>
      </c>
      <c r="N1180" s="690">
        <v>1</v>
      </c>
      <c r="O1180" s="690" t="b">
        <v>0</v>
      </c>
      <c r="P1180" s="690" t="b">
        <v>0</v>
      </c>
      <c r="Q1180" s="690" t="b">
        <v>0</v>
      </c>
      <c r="R1180" s="690" t="s">
        <v>3288</v>
      </c>
      <c r="S1180" s="694" t="b">
        <v>1</v>
      </c>
      <c r="T1180" s="564"/>
    </row>
    <row r="1181" spans="1:20" s="557" customFormat="1" x14ac:dyDescent="0.25">
      <c r="A1181" s="564"/>
      <c r="B1181" s="564"/>
      <c r="C1181" s="564"/>
      <c r="D1181" s="564"/>
      <c r="E1181" s="564"/>
      <c r="F1181" s="690">
        <v>80402040</v>
      </c>
      <c r="G1181" s="690">
        <v>1</v>
      </c>
      <c r="H1181" s="690" t="s">
        <v>2910</v>
      </c>
      <c r="I1181" s="690" t="s">
        <v>764</v>
      </c>
      <c r="J1181" s="690" t="s">
        <v>4519</v>
      </c>
      <c r="K1181" s="690"/>
      <c r="L1181" s="690"/>
      <c r="M1181" s="690">
        <v>2.2000000000000002</v>
      </c>
      <c r="N1181" s="690">
        <v>1</v>
      </c>
      <c r="O1181" s="690" t="b">
        <v>0</v>
      </c>
      <c r="P1181" s="690" t="b">
        <v>0</v>
      </c>
      <c r="Q1181" s="690" t="b">
        <v>0</v>
      </c>
      <c r="R1181" s="690" t="s">
        <v>3288</v>
      </c>
      <c r="S1181" s="694" t="b">
        <v>1</v>
      </c>
      <c r="T1181" s="564"/>
    </row>
    <row r="1182" spans="1:20" s="557" customFormat="1" x14ac:dyDescent="0.25">
      <c r="A1182" s="564"/>
      <c r="B1182" s="564"/>
      <c r="C1182" s="564"/>
      <c r="D1182" s="564"/>
      <c r="E1182" s="564"/>
      <c r="F1182" s="690">
        <v>80301020</v>
      </c>
      <c r="G1182" s="690">
        <v>4</v>
      </c>
      <c r="H1182" s="690" t="s">
        <v>2345</v>
      </c>
      <c r="I1182" s="690" t="s">
        <v>765</v>
      </c>
      <c r="J1182" s="690" t="s">
        <v>4520</v>
      </c>
      <c r="K1182" s="690"/>
      <c r="L1182" s="690"/>
      <c r="M1182" s="690">
        <v>2</v>
      </c>
      <c r="N1182" s="690">
        <v>1</v>
      </c>
      <c r="O1182" s="690" t="b">
        <v>0</v>
      </c>
      <c r="P1182" s="690" t="b">
        <v>0</v>
      </c>
      <c r="Q1182" s="690" t="b">
        <v>0</v>
      </c>
      <c r="R1182" s="690">
        <v>1</v>
      </c>
      <c r="S1182" s="694" t="b">
        <v>1</v>
      </c>
      <c r="T1182" s="564"/>
    </row>
    <row r="1183" spans="1:20" s="557" customFormat="1" x14ac:dyDescent="0.25">
      <c r="A1183" s="564"/>
      <c r="B1183" s="564"/>
      <c r="C1183" s="564"/>
      <c r="D1183" s="564"/>
      <c r="E1183" s="564"/>
      <c r="F1183" s="690">
        <v>80301030</v>
      </c>
      <c r="G1183" s="690">
        <v>3</v>
      </c>
      <c r="H1183" s="690"/>
      <c r="I1183" s="690" t="s">
        <v>766</v>
      </c>
      <c r="J1183" s="690" t="s">
        <v>4521</v>
      </c>
      <c r="K1183" s="690"/>
      <c r="L1183" s="690"/>
      <c r="M1183" s="690">
        <v>-1</v>
      </c>
      <c r="N1183" s="690">
        <v>1</v>
      </c>
      <c r="O1183" s="690" t="b">
        <v>0</v>
      </c>
      <c r="P1183" s="690" t="b">
        <v>0</v>
      </c>
      <c r="Q1183" s="690" t="b">
        <v>0</v>
      </c>
      <c r="R1183" s="690">
        <v>803010301</v>
      </c>
      <c r="S1183" s="694" t="b">
        <v>0</v>
      </c>
      <c r="T1183" s="564"/>
    </row>
    <row r="1184" spans="1:20" s="557" customFormat="1" x14ac:dyDescent="0.25">
      <c r="A1184" s="564"/>
      <c r="B1184" s="564"/>
      <c r="C1184" s="564"/>
      <c r="D1184" s="564"/>
      <c r="E1184" s="564"/>
      <c r="F1184" s="690">
        <v>80301031</v>
      </c>
      <c r="G1184" s="690">
        <v>4</v>
      </c>
      <c r="H1184" s="690" t="s">
        <v>2345</v>
      </c>
      <c r="I1184" s="690" t="s">
        <v>766</v>
      </c>
      <c r="J1184" s="690" t="s">
        <v>4521</v>
      </c>
      <c r="K1184" s="690"/>
      <c r="L1184" s="690"/>
      <c r="M1184" s="690">
        <v>1</v>
      </c>
      <c r="N1184" s="690">
        <v>1</v>
      </c>
      <c r="O1184" s="690" t="b">
        <v>0</v>
      </c>
      <c r="P1184" s="690" t="b">
        <v>0</v>
      </c>
      <c r="Q1184" s="690" t="b">
        <v>0</v>
      </c>
      <c r="R1184" s="690">
        <v>1</v>
      </c>
      <c r="S1184" s="694" t="b">
        <v>1</v>
      </c>
      <c r="T1184" s="564"/>
    </row>
    <row r="1185" spans="1:20" s="557" customFormat="1" x14ac:dyDescent="0.25">
      <c r="A1185" s="564"/>
      <c r="B1185" s="564"/>
      <c r="C1185" s="564"/>
      <c r="D1185" s="564"/>
      <c r="E1185" s="564"/>
      <c r="F1185" s="690">
        <v>80301032</v>
      </c>
      <c r="G1185" s="690">
        <v>1</v>
      </c>
      <c r="H1185" s="690"/>
      <c r="I1185" s="690" t="s">
        <v>766</v>
      </c>
      <c r="J1185" s="690" t="s">
        <v>4512</v>
      </c>
      <c r="K1185" s="690"/>
      <c r="L1185" s="690"/>
      <c r="M1185" s="690">
        <v>-1</v>
      </c>
      <c r="N1185" s="690">
        <v>1</v>
      </c>
      <c r="O1185" s="690" t="b">
        <v>0</v>
      </c>
      <c r="P1185" s="690" t="b">
        <v>0</v>
      </c>
      <c r="Q1185" s="690" t="b">
        <v>0</v>
      </c>
      <c r="R1185" s="690"/>
      <c r="S1185" s="694" t="b">
        <v>1</v>
      </c>
      <c r="T1185" s="564"/>
    </row>
    <row r="1186" spans="1:20" s="557" customFormat="1" x14ac:dyDescent="0.25">
      <c r="A1186" s="564"/>
      <c r="B1186" s="564"/>
      <c r="C1186" s="564"/>
      <c r="D1186" s="564"/>
      <c r="E1186" s="564"/>
      <c r="F1186" s="690">
        <v>80403060</v>
      </c>
      <c r="G1186" s="690">
        <v>4</v>
      </c>
      <c r="H1186" s="690" t="s">
        <v>2345</v>
      </c>
      <c r="I1186" s="690" t="s">
        <v>769</v>
      </c>
      <c r="J1186" s="690" t="s">
        <v>4522</v>
      </c>
      <c r="K1186" s="690"/>
      <c r="L1186" s="690"/>
      <c r="M1186" s="690">
        <v>1.1000000000000001</v>
      </c>
      <c r="N1186" s="690">
        <v>1</v>
      </c>
      <c r="O1186" s="690" t="b">
        <v>0</v>
      </c>
      <c r="P1186" s="690" t="b">
        <v>0</v>
      </c>
      <c r="Q1186" s="690" t="b">
        <v>0</v>
      </c>
      <c r="R1186" s="690">
        <v>1</v>
      </c>
      <c r="S1186" s="694" t="b">
        <v>1</v>
      </c>
      <c r="T1186" s="564"/>
    </row>
    <row r="1187" spans="1:20" x14ac:dyDescent="0.25">
      <c r="F1187" s="689">
        <v>80202010</v>
      </c>
      <c r="G1187" s="689">
        <v>4</v>
      </c>
      <c r="H1187" s="689" t="s">
        <v>2345</v>
      </c>
      <c r="I1187" s="691" t="s">
        <v>770</v>
      </c>
      <c r="J1187" s="689" t="s">
        <v>4523</v>
      </c>
      <c r="K1187" s="689"/>
      <c r="L1187" s="689"/>
      <c r="M1187" s="689">
        <v>1.7</v>
      </c>
      <c r="N1187" s="689">
        <v>1</v>
      </c>
      <c r="O1187" s="689" t="b">
        <v>0</v>
      </c>
      <c r="P1187" s="689" t="b">
        <v>0</v>
      </c>
      <c r="Q1187" s="689" t="b">
        <v>0</v>
      </c>
      <c r="R1187" s="689">
        <v>1</v>
      </c>
      <c r="S1187" s="693" t="b">
        <v>1</v>
      </c>
    </row>
    <row r="1188" spans="1:20" x14ac:dyDescent="0.25">
      <c r="F1188" s="689">
        <v>80501020</v>
      </c>
      <c r="G1188" s="689">
        <v>3</v>
      </c>
      <c r="H1188" s="689"/>
      <c r="I1188" s="691" t="s">
        <v>771</v>
      </c>
      <c r="J1188" s="689" t="s">
        <v>4524</v>
      </c>
      <c r="K1188" s="689"/>
      <c r="L1188" s="689"/>
      <c r="M1188" s="689">
        <v>1.5</v>
      </c>
      <c r="N1188" s="689">
        <v>1</v>
      </c>
      <c r="O1188" s="689" t="b">
        <v>0</v>
      </c>
      <c r="P1188" s="689" t="b">
        <v>0</v>
      </c>
      <c r="Q1188" s="689" t="b">
        <v>0</v>
      </c>
      <c r="R1188" s="689">
        <v>805010201</v>
      </c>
      <c r="S1188" s="693" t="b">
        <v>0</v>
      </c>
    </row>
    <row r="1189" spans="1:20" x14ac:dyDescent="0.25">
      <c r="F1189" s="689">
        <v>80501021</v>
      </c>
      <c r="G1189" s="689">
        <v>1</v>
      </c>
      <c r="H1189" s="689" t="s">
        <v>3805</v>
      </c>
      <c r="I1189" s="691" t="s">
        <v>771</v>
      </c>
      <c r="J1189" s="689" t="s">
        <v>4524</v>
      </c>
      <c r="K1189" s="689"/>
      <c r="L1189" s="689"/>
      <c r="M1189" s="689">
        <v>3</v>
      </c>
      <c r="N1189" s="689">
        <v>1</v>
      </c>
      <c r="O1189" s="689" t="b">
        <v>0</v>
      </c>
      <c r="P1189" s="689" t="b">
        <v>0</v>
      </c>
      <c r="Q1189" s="689" t="b">
        <v>1</v>
      </c>
      <c r="R1189" s="689" t="s">
        <v>4525</v>
      </c>
      <c r="S1189" s="693" t="b">
        <v>1</v>
      </c>
    </row>
    <row r="1190" spans="1:20" x14ac:dyDescent="0.25">
      <c r="F1190" s="689">
        <v>80401020</v>
      </c>
      <c r="G1190" s="689">
        <v>1</v>
      </c>
      <c r="H1190" s="689" t="s">
        <v>3440</v>
      </c>
      <c r="I1190" s="691" t="s">
        <v>772</v>
      </c>
      <c r="J1190" s="689" t="s">
        <v>4526</v>
      </c>
      <c r="K1190" s="689"/>
      <c r="L1190" s="689"/>
      <c r="M1190" s="689">
        <v>-1</v>
      </c>
      <c r="N1190" s="689">
        <v>1</v>
      </c>
      <c r="O1190" s="689" t="b">
        <v>0</v>
      </c>
      <c r="P1190" s="689" t="b">
        <v>0</v>
      </c>
      <c r="Q1190" s="689" t="b">
        <v>0</v>
      </c>
      <c r="R1190" s="689" t="s">
        <v>2549</v>
      </c>
      <c r="S1190" s="693" t="b">
        <v>1</v>
      </c>
    </row>
    <row r="1191" spans="1:20" x14ac:dyDescent="0.25">
      <c r="F1191" s="689">
        <v>80401030</v>
      </c>
      <c r="G1191" s="689">
        <v>1</v>
      </c>
      <c r="H1191" s="689" t="s">
        <v>2596</v>
      </c>
      <c r="I1191" s="691" t="s">
        <v>773</v>
      </c>
      <c r="J1191" s="689" t="s">
        <v>4527</v>
      </c>
      <c r="K1191" s="689"/>
      <c r="L1191" s="689"/>
      <c r="M1191" s="689">
        <v>1.2</v>
      </c>
      <c r="N1191" s="689">
        <v>1</v>
      </c>
      <c r="O1191" s="689" t="b">
        <v>0</v>
      </c>
      <c r="P1191" s="689" t="b">
        <v>0</v>
      </c>
      <c r="Q1191" s="689" t="b">
        <v>0</v>
      </c>
      <c r="R1191" s="689" t="s">
        <v>3614</v>
      </c>
      <c r="S1191" s="693" t="b">
        <v>1</v>
      </c>
    </row>
    <row r="1192" spans="1:20" x14ac:dyDescent="0.25">
      <c r="F1192" s="689">
        <v>80601040</v>
      </c>
      <c r="G1192" s="689">
        <v>1</v>
      </c>
      <c r="H1192" s="689" t="s">
        <v>2305</v>
      </c>
      <c r="I1192" s="689" t="s">
        <v>774</v>
      </c>
      <c r="J1192" s="689" t="s">
        <v>4528</v>
      </c>
      <c r="K1192" s="689"/>
      <c r="L1192" s="689"/>
      <c r="M1192" s="689">
        <v>-1</v>
      </c>
      <c r="N1192" s="689">
        <v>1</v>
      </c>
      <c r="O1192" s="689" t="b">
        <v>0</v>
      </c>
      <c r="P1192" s="689" t="b">
        <v>0</v>
      </c>
      <c r="Q1192" s="689" t="b">
        <v>0</v>
      </c>
      <c r="R1192" s="689" t="s">
        <v>1390</v>
      </c>
      <c r="S1192" s="693" t="b">
        <v>1</v>
      </c>
    </row>
    <row r="1193" spans="1:20" x14ac:dyDescent="0.25">
      <c r="F1193" s="689">
        <v>80601050</v>
      </c>
      <c r="G1193" s="689">
        <v>1</v>
      </c>
      <c r="H1193" s="689" t="s">
        <v>2309</v>
      </c>
      <c r="I1193" s="689" t="s">
        <v>775</v>
      </c>
      <c r="J1193" s="689" t="s">
        <v>4529</v>
      </c>
      <c r="K1193" s="689"/>
      <c r="L1193" s="689"/>
      <c r="M1193" s="689">
        <v>-1</v>
      </c>
      <c r="N1193" s="689">
        <v>1</v>
      </c>
      <c r="O1193" s="689" t="b">
        <v>0</v>
      </c>
      <c r="P1193" s="689" t="b">
        <v>0</v>
      </c>
      <c r="Q1193" s="689" t="b">
        <v>0</v>
      </c>
      <c r="R1193" s="689" t="s">
        <v>3092</v>
      </c>
      <c r="S1193" s="693" t="b">
        <v>1</v>
      </c>
    </row>
    <row r="1194" spans="1:20" x14ac:dyDescent="0.25">
      <c r="F1194" s="689">
        <v>80102050</v>
      </c>
      <c r="G1194" s="689">
        <v>3</v>
      </c>
      <c r="H1194" s="689" t="s">
        <v>2596</v>
      </c>
      <c r="I1194" s="689" t="s">
        <v>776</v>
      </c>
      <c r="J1194" s="689" t="s">
        <v>4530</v>
      </c>
      <c r="K1194" s="689"/>
      <c r="L1194" s="689"/>
      <c r="M1194" s="689">
        <v>5</v>
      </c>
      <c r="N1194" s="689">
        <v>1</v>
      </c>
      <c r="O1194" s="689" t="b">
        <v>0</v>
      </c>
      <c r="P1194" s="689" t="b">
        <v>0</v>
      </c>
      <c r="Q1194" s="689" t="b">
        <v>0</v>
      </c>
      <c r="R1194" s="689">
        <v>801020501</v>
      </c>
      <c r="S1194" s="693" t="b">
        <v>0</v>
      </c>
    </row>
    <row r="1195" spans="1:20" x14ac:dyDescent="0.25">
      <c r="F1195" s="689">
        <v>80102051</v>
      </c>
      <c r="G1195" s="689">
        <v>1</v>
      </c>
      <c r="H1195" s="689" t="s">
        <v>2596</v>
      </c>
      <c r="I1195" s="689" t="s">
        <v>776</v>
      </c>
      <c r="J1195" s="689" t="s">
        <v>4530</v>
      </c>
      <c r="K1195" s="689"/>
      <c r="L1195" s="689"/>
      <c r="M1195" s="689">
        <v>2</v>
      </c>
      <c r="N1195" s="689">
        <v>1</v>
      </c>
      <c r="O1195" s="689" t="b">
        <v>0</v>
      </c>
      <c r="P1195" s="689" t="b">
        <v>0</v>
      </c>
      <c r="Q1195" s="689" t="b">
        <v>1</v>
      </c>
      <c r="R1195" s="689" t="s">
        <v>4531</v>
      </c>
      <c r="S1195" s="693" t="b">
        <v>1</v>
      </c>
    </row>
    <row r="1196" spans="1:20" x14ac:dyDescent="0.25">
      <c r="F1196" s="689">
        <v>80301010</v>
      </c>
      <c r="G1196" s="689">
        <v>6</v>
      </c>
      <c r="H1196" s="689"/>
      <c r="I1196" s="689" t="s">
        <v>777</v>
      </c>
      <c r="J1196" s="689" t="s">
        <v>4532</v>
      </c>
      <c r="K1196" s="689"/>
      <c r="L1196" s="689"/>
      <c r="M1196" s="689">
        <v>-1</v>
      </c>
      <c r="N1196" s="689">
        <v>1</v>
      </c>
      <c r="O1196" s="689" t="b">
        <v>0</v>
      </c>
      <c r="P1196" s="689" t="b">
        <v>0</v>
      </c>
      <c r="Q1196" s="689" t="b">
        <v>0</v>
      </c>
      <c r="R1196" s="689" t="s">
        <v>4533</v>
      </c>
      <c r="S1196" s="693" t="b">
        <v>0</v>
      </c>
    </row>
    <row r="1197" spans="1:20" x14ac:dyDescent="0.25">
      <c r="F1197" s="689">
        <v>80301040</v>
      </c>
      <c r="G1197" s="689">
        <v>6</v>
      </c>
      <c r="H1197" s="689"/>
      <c r="I1197" s="689" t="s">
        <v>778</v>
      </c>
      <c r="J1197" s="689" t="s">
        <v>4534</v>
      </c>
      <c r="K1197" s="689"/>
      <c r="L1197" s="689"/>
      <c r="M1197" s="689">
        <v>-1</v>
      </c>
      <c r="N1197" s="689">
        <v>1</v>
      </c>
      <c r="O1197" s="689" t="b">
        <v>0</v>
      </c>
      <c r="P1197" s="689" t="b">
        <v>0</v>
      </c>
      <c r="Q1197" s="689" t="b">
        <v>0</v>
      </c>
      <c r="R1197" s="689" t="s">
        <v>4535</v>
      </c>
      <c r="S1197" s="693" t="b">
        <v>0</v>
      </c>
    </row>
    <row r="1198" spans="1:20" x14ac:dyDescent="0.25">
      <c r="F1198" s="689">
        <v>80301050</v>
      </c>
      <c r="G1198" s="689">
        <v>6</v>
      </c>
      <c r="H1198" s="689"/>
      <c r="I1198" s="689" t="s">
        <v>779</v>
      </c>
      <c r="J1198" s="689" t="s">
        <v>4536</v>
      </c>
      <c r="K1198" s="689"/>
      <c r="L1198" s="689"/>
      <c r="M1198" s="689">
        <v>-1</v>
      </c>
      <c r="N1198" s="689">
        <v>1</v>
      </c>
      <c r="O1198" s="689" t="b">
        <v>0</v>
      </c>
      <c r="P1198" s="689" t="b">
        <v>0</v>
      </c>
      <c r="Q1198" s="689" t="b">
        <v>0</v>
      </c>
      <c r="R1198" s="689" t="s">
        <v>4537</v>
      </c>
      <c r="S1198" s="693" t="b">
        <v>0</v>
      </c>
    </row>
    <row r="1199" spans="1:20" x14ac:dyDescent="0.25">
      <c r="F1199" s="689">
        <v>80403020</v>
      </c>
      <c r="G1199" s="689">
        <v>4</v>
      </c>
      <c r="H1199" s="689" t="s">
        <v>2345</v>
      </c>
      <c r="I1199" s="689" t="s">
        <v>780</v>
      </c>
      <c r="J1199" s="689" t="s">
        <v>4538</v>
      </c>
      <c r="K1199" s="689"/>
      <c r="L1199" s="689"/>
      <c r="M1199" s="689">
        <v>2.5</v>
      </c>
      <c r="N1199" s="689">
        <v>1</v>
      </c>
      <c r="O1199" s="689" t="b">
        <v>0</v>
      </c>
      <c r="P1199" s="689" t="b">
        <v>0</v>
      </c>
      <c r="Q1199" s="689" t="b">
        <v>0</v>
      </c>
      <c r="R1199" s="689">
        <v>1</v>
      </c>
      <c r="S1199" s="693" t="b">
        <v>1</v>
      </c>
    </row>
  </sheetData>
  <autoFilter ref="A1:U1199" xr:uid="{00000000-0009-0000-0000-000002000000}"/>
  <phoneticPr fontId="45" type="noConversion"/>
  <conditionalFormatting sqref="F97">
    <cfRule type="duplicateValues" dxfId="713" priority="234"/>
    <cfRule type="duplicateValues" dxfId="712" priority="233"/>
  </conditionalFormatting>
  <conditionalFormatting sqref="F102">
    <cfRule type="duplicateValues" dxfId="711" priority="176"/>
    <cfRule type="duplicateValues" dxfId="710" priority="175"/>
    <cfRule type="duplicateValues" dxfId="709" priority="174"/>
    <cfRule type="duplicateValues" dxfId="708" priority="173"/>
    <cfRule type="duplicateValues" dxfId="707" priority="172"/>
  </conditionalFormatting>
  <conditionalFormatting sqref="F130">
    <cfRule type="duplicateValues" dxfId="706" priority="171"/>
    <cfRule type="duplicateValues" dxfId="705" priority="170"/>
    <cfRule type="duplicateValues" dxfId="704" priority="169"/>
    <cfRule type="duplicateValues" dxfId="703" priority="168"/>
    <cfRule type="duplicateValues" dxfId="702" priority="167"/>
  </conditionalFormatting>
  <conditionalFormatting sqref="F141">
    <cfRule type="duplicateValues" dxfId="701" priority="161"/>
    <cfRule type="duplicateValues" dxfId="700" priority="160"/>
    <cfRule type="duplicateValues" dxfId="699" priority="159"/>
    <cfRule type="duplicateValues" dxfId="698" priority="158"/>
    <cfRule type="duplicateValues" dxfId="697" priority="157"/>
  </conditionalFormatting>
  <conditionalFormatting sqref="F142">
    <cfRule type="duplicateValues" dxfId="696" priority="146"/>
    <cfRule type="duplicateValues" dxfId="695" priority="145"/>
    <cfRule type="duplicateValues" dxfId="694" priority="144"/>
    <cfRule type="duplicateValues" dxfId="693" priority="143"/>
    <cfRule type="duplicateValues" dxfId="692" priority="142"/>
  </conditionalFormatting>
  <conditionalFormatting sqref="F143">
    <cfRule type="duplicateValues" dxfId="691" priority="156"/>
    <cfRule type="duplicateValues" dxfId="690" priority="155"/>
    <cfRule type="duplicateValues" dxfId="689" priority="154"/>
    <cfRule type="duplicateValues" dxfId="688" priority="153"/>
    <cfRule type="duplicateValues" dxfId="687" priority="152"/>
  </conditionalFormatting>
  <conditionalFormatting sqref="F144">
    <cfRule type="duplicateValues" dxfId="686" priority="141"/>
    <cfRule type="duplicateValues" dxfId="685" priority="140"/>
    <cfRule type="duplicateValues" dxfId="684" priority="139"/>
    <cfRule type="duplicateValues" dxfId="683" priority="138"/>
    <cfRule type="duplicateValues" dxfId="682" priority="137"/>
  </conditionalFormatting>
  <conditionalFormatting sqref="F147">
    <cfRule type="duplicateValues" dxfId="681" priority="42"/>
    <cfRule type="duplicateValues" dxfId="680" priority="41"/>
  </conditionalFormatting>
  <conditionalFormatting sqref="F190">
    <cfRule type="duplicateValues" dxfId="679" priority="226"/>
    <cfRule type="duplicateValues" dxfId="678" priority="225"/>
  </conditionalFormatting>
  <conditionalFormatting sqref="F197">
    <cfRule type="duplicateValues" dxfId="677" priority="40"/>
    <cfRule type="duplicateValues" dxfId="676" priority="39"/>
  </conditionalFormatting>
  <conditionalFormatting sqref="F241">
    <cfRule type="duplicateValues" dxfId="675" priority="5"/>
    <cfRule type="duplicateValues" dxfId="674" priority="4"/>
    <cfRule type="duplicateValues" dxfId="673" priority="3"/>
    <cfRule type="duplicateValues" dxfId="672" priority="2"/>
    <cfRule type="duplicateValues" dxfId="671" priority="1"/>
  </conditionalFormatting>
  <conditionalFormatting sqref="F249">
    <cfRule type="duplicateValues" dxfId="670" priority="201"/>
    <cfRule type="duplicateValues" dxfId="669" priority="200"/>
    <cfRule type="duplicateValues" dxfId="668" priority="199"/>
    <cfRule type="duplicateValues" dxfId="667" priority="198"/>
    <cfRule type="duplicateValues" dxfId="666" priority="197"/>
  </conditionalFormatting>
  <conditionalFormatting sqref="F299">
    <cfRule type="duplicateValues" dxfId="665" priority="36"/>
    <cfRule type="duplicateValues" dxfId="664" priority="35"/>
  </conditionalFormatting>
  <conditionalFormatting sqref="F300">
    <cfRule type="duplicateValues" dxfId="663" priority="38"/>
    <cfRule type="duplicateValues" dxfId="662" priority="37"/>
  </conditionalFormatting>
  <conditionalFormatting sqref="R301">
    <cfRule type="duplicateValues" dxfId="661" priority="360"/>
    <cfRule type="duplicateValues" dxfId="660" priority="361"/>
    <cfRule type="duplicateValues" dxfId="659" priority="362"/>
    <cfRule type="duplicateValues" dxfId="658" priority="363"/>
    <cfRule type="duplicateValues" dxfId="657" priority="364"/>
  </conditionalFormatting>
  <conditionalFormatting sqref="R314">
    <cfRule type="duplicateValues" dxfId="656" priority="282"/>
    <cfRule type="duplicateValues" dxfId="655" priority="283"/>
    <cfRule type="duplicateValues" dxfId="654" priority="284"/>
    <cfRule type="duplicateValues" dxfId="653" priority="285"/>
    <cfRule type="duplicateValues" dxfId="652" priority="286"/>
  </conditionalFormatting>
  <conditionalFormatting sqref="R318">
    <cfRule type="duplicateValues" dxfId="651" priority="277"/>
    <cfRule type="duplicateValues" dxfId="650" priority="278"/>
    <cfRule type="duplicateValues" dxfId="649" priority="279"/>
    <cfRule type="duplicateValues" dxfId="648" priority="280"/>
    <cfRule type="duplicateValues" dxfId="647" priority="281"/>
  </conditionalFormatting>
  <conditionalFormatting sqref="F374">
    <cfRule type="duplicateValues" dxfId="646" priority="151"/>
    <cfRule type="duplicateValues" dxfId="645" priority="150"/>
    <cfRule type="duplicateValues" dxfId="644" priority="149"/>
    <cfRule type="duplicateValues" dxfId="643" priority="148"/>
    <cfRule type="duplicateValues" dxfId="642" priority="147"/>
  </conditionalFormatting>
  <conditionalFormatting sqref="F454">
    <cfRule type="duplicateValues" dxfId="641" priority="196"/>
    <cfRule type="duplicateValues" dxfId="640" priority="195"/>
    <cfRule type="duplicateValues" dxfId="639" priority="194"/>
    <cfRule type="duplicateValues" dxfId="638" priority="193"/>
    <cfRule type="duplicateValues" dxfId="637" priority="192"/>
  </conditionalFormatting>
  <conditionalFormatting sqref="F492">
    <cfRule type="duplicateValues" dxfId="636" priority="191"/>
    <cfRule type="duplicateValues" dxfId="635" priority="190"/>
    <cfRule type="duplicateValues" dxfId="634" priority="189"/>
    <cfRule type="duplicateValues" dxfId="633" priority="188"/>
    <cfRule type="duplicateValues" dxfId="632" priority="187"/>
  </conditionalFormatting>
  <conditionalFormatting sqref="F507">
    <cfRule type="duplicateValues" dxfId="631" priority="114"/>
    <cfRule type="duplicateValues" dxfId="630" priority="113"/>
    <cfRule type="duplicateValues" dxfId="629" priority="112"/>
    <cfRule type="duplicateValues" dxfId="628" priority="111"/>
    <cfRule type="duplicateValues" dxfId="627" priority="110"/>
  </conditionalFormatting>
  <conditionalFormatting sqref="F511">
    <cfRule type="duplicateValues" dxfId="626" priority="109"/>
    <cfRule type="duplicateValues" dxfId="625" priority="108"/>
    <cfRule type="duplicateValues" dxfId="624" priority="107"/>
    <cfRule type="duplicateValues" dxfId="623" priority="106"/>
    <cfRule type="duplicateValues" dxfId="622" priority="105"/>
  </conditionalFormatting>
  <conditionalFormatting sqref="F512">
    <cfRule type="duplicateValues" dxfId="621" priority="104"/>
    <cfRule type="duplicateValues" dxfId="620" priority="103"/>
    <cfRule type="duplicateValues" dxfId="619" priority="102"/>
    <cfRule type="duplicateValues" dxfId="618" priority="101"/>
    <cfRule type="duplicateValues" dxfId="617" priority="100"/>
  </conditionalFormatting>
  <conditionalFormatting sqref="F516">
    <cfRule type="duplicateValues" dxfId="616" priority="99"/>
    <cfRule type="duplicateValues" dxfId="615" priority="98"/>
    <cfRule type="duplicateValues" dxfId="614" priority="97"/>
    <cfRule type="duplicateValues" dxfId="613" priority="96"/>
    <cfRule type="duplicateValues" dxfId="612" priority="95"/>
  </conditionalFormatting>
  <conditionalFormatting sqref="F517">
    <cfRule type="duplicateValues" dxfId="611" priority="94"/>
    <cfRule type="duplicateValues" dxfId="610" priority="93"/>
    <cfRule type="duplicateValues" dxfId="609" priority="92"/>
    <cfRule type="duplicateValues" dxfId="608" priority="91"/>
    <cfRule type="duplicateValues" dxfId="607" priority="90"/>
  </conditionalFormatting>
  <conditionalFormatting sqref="F521">
    <cfRule type="duplicateValues" dxfId="606" priority="34"/>
    <cfRule type="duplicateValues" dxfId="605" priority="33"/>
    <cfRule type="duplicateValues" dxfId="604" priority="32"/>
    <cfRule type="duplicateValues" dxfId="603" priority="31"/>
    <cfRule type="duplicateValues" dxfId="602" priority="30"/>
  </conditionalFormatting>
  <conditionalFormatting sqref="F563">
    <cfRule type="duplicateValues" dxfId="601" priority="238"/>
    <cfRule type="duplicateValues" dxfId="600" priority="237"/>
  </conditionalFormatting>
  <conditionalFormatting sqref="F566">
    <cfRule type="duplicateValues" dxfId="599" priority="29"/>
    <cfRule type="duplicateValues" dxfId="598" priority="28"/>
  </conditionalFormatting>
  <conditionalFormatting sqref="F582">
    <cfRule type="duplicateValues" dxfId="597" priority="10"/>
    <cfRule type="duplicateValues" dxfId="596" priority="9"/>
    <cfRule type="duplicateValues" dxfId="595" priority="8"/>
    <cfRule type="duplicateValues" dxfId="594" priority="7"/>
    <cfRule type="duplicateValues" dxfId="593" priority="6"/>
  </conditionalFormatting>
  <conditionalFormatting sqref="F590">
    <cfRule type="duplicateValues" dxfId="592" priority="136"/>
    <cfRule type="duplicateValues" dxfId="591" priority="135"/>
    <cfRule type="duplicateValues" dxfId="590" priority="134"/>
    <cfRule type="duplicateValues" dxfId="589" priority="133"/>
    <cfRule type="duplicateValues" dxfId="588" priority="132"/>
  </conditionalFormatting>
  <conditionalFormatting sqref="F591">
    <cfRule type="duplicateValues" dxfId="587" priority="131"/>
    <cfRule type="duplicateValues" dxfId="586" priority="130"/>
    <cfRule type="duplicateValues" dxfId="585" priority="129"/>
    <cfRule type="duplicateValues" dxfId="584" priority="128"/>
    <cfRule type="duplicateValues" dxfId="583" priority="127"/>
  </conditionalFormatting>
  <conditionalFormatting sqref="F647">
    <cfRule type="duplicateValues" dxfId="582" priority="84"/>
    <cfRule type="duplicateValues" dxfId="581" priority="83"/>
    <cfRule type="duplicateValues" dxfId="580" priority="82"/>
    <cfRule type="duplicateValues" dxfId="579" priority="81"/>
    <cfRule type="duplicateValues" dxfId="578" priority="80"/>
  </conditionalFormatting>
  <conditionalFormatting sqref="F649">
    <cfRule type="duplicateValues" dxfId="577" priority="79"/>
    <cfRule type="duplicateValues" dxfId="576" priority="78"/>
    <cfRule type="duplicateValues" dxfId="575" priority="77"/>
    <cfRule type="duplicateValues" dxfId="574" priority="76"/>
    <cfRule type="duplicateValues" dxfId="573" priority="75"/>
  </conditionalFormatting>
  <conditionalFormatting sqref="F652">
    <cfRule type="duplicateValues" dxfId="572" priority="74"/>
    <cfRule type="duplicateValues" dxfId="571" priority="73"/>
    <cfRule type="duplicateValues" dxfId="570" priority="72"/>
    <cfRule type="duplicateValues" dxfId="569" priority="71"/>
    <cfRule type="duplicateValues" dxfId="568" priority="70"/>
  </conditionalFormatting>
  <conditionalFormatting sqref="F653">
    <cfRule type="duplicateValues" dxfId="567" priority="69"/>
    <cfRule type="duplicateValues" dxfId="566" priority="68"/>
    <cfRule type="duplicateValues" dxfId="565" priority="67"/>
    <cfRule type="duplicateValues" dxfId="564" priority="66"/>
    <cfRule type="duplicateValues" dxfId="563" priority="65"/>
  </conditionalFormatting>
  <conditionalFormatting sqref="F654">
    <cfRule type="duplicateValues" dxfId="562" priority="59"/>
    <cfRule type="duplicateValues" dxfId="561" priority="58"/>
    <cfRule type="duplicateValues" dxfId="560" priority="57"/>
    <cfRule type="duplicateValues" dxfId="559" priority="56"/>
    <cfRule type="duplicateValues" dxfId="558" priority="55"/>
  </conditionalFormatting>
  <conditionalFormatting sqref="F655">
    <cfRule type="duplicateValues" dxfId="557" priority="64"/>
    <cfRule type="duplicateValues" dxfId="556" priority="63"/>
    <cfRule type="duplicateValues" dxfId="555" priority="62"/>
    <cfRule type="duplicateValues" dxfId="554" priority="61"/>
    <cfRule type="duplicateValues" dxfId="553" priority="60"/>
  </conditionalFormatting>
  <conditionalFormatting sqref="F665">
    <cfRule type="duplicateValues" dxfId="552" priority="181"/>
    <cfRule type="duplicateValues" dxfId="551" priority="180"/>
    <cfRule type="duplicateValues" dxfId="550" priority="179"/>
    <cfRule type="duplicateValues" dxfId="549" priority="178"/>
    <cfRule type="duplicateValues" dxfId="548" priority="177"/>
  </conditionalFormatting>
  <conditionalFormatting sqref="F666">
    <cfRule type="duplicateValues" dxfId="547" priority="166"/>
    <cfRule type="duplicateValues" dxfId="546" priority="165"/>
    <cfRule type="duplicateValues" dxfId="545" priority="164"/>
    <cfRule type="duplicateValues" dxfId="544" priority="163"/>
    <cfRule type="duplicateValues" dxfId="543" priority="162"/>
  </conditionalFormatting>
  <conditionalFormatting sqref="F737">
    <cfRule type="duplicateValues" dxfId="542" priority="186"/>
    <cfRule type="duplicateValues" dxfId="541" priority="185"/>
    <cfRule type="duplicateValues" dxfId="540" priority="184"/>
    <cfRule type="duplicateValues" dxfId="539" priority="183"/>
    <cfRule type="duplicateValues" dxfId="538" priority="182"/>
  </conditionalFormatting>
  <conditionalFormatting sqref="E817">
    <cfRule type="duplicateValues" dxfId="537" priority="719"/>
  </conditionalFormatting>
  <conditionalFormatting sqref="F857">
    <cfRule type="duplicateValues" dxfId="536" priority="236"/>
    <cfRule type="duplicateValues" dxfId="535" priority="235"/>
  </conditionalFormatting>
  <conditionalFormatting sqref="F929">
    <cfRule type="duplicateValues" dxfId="534" priority="49"/>
    <cfRule type="duplicateValues" dxfId="533" priority="48"/>
    <cfRule type="duplicateValues" dxfId="532" priority="47"/>
    <cfRule type="duplicateValues" dxfId="531" priority="46"/>
    <cfRule type="duplicateValues" dxfId="530" priority="45"/>
  </conditionalFormatting>
  <conditionalFormatting sqref="F1034">
    <cfRule type="duplicateValues" dxfId="529" priority="240"/>
    <cfRule type="duplicateValues" dxfId="528" priority="239"/>
  </conditionalFormatting>
  <conditionalFormatting sqref="F1035">
    <cfRule type="duplicateValues" dxfId="527" priority="243"/>
    <cfRule type="duplicateValues" dxfId="526" priority="242"/>
  </conditionalFormatting>
  <conditionalFormatting sqref="I1079">
    <cfRule type="duplicateValues" dxfId="525" priority="271"/>
  </conditionalFormatting>
  <conditionalFormatting sqref="I1081">
    <cfRule type="duplicateValues" dxfId="524" priority="270"/>
  </conditionalFormatting>
  <conditionalFormatting sqref="F1159">
    <cfRule type="duplicateValues" dxfId="523" priority="214"/>
    <cfRule type="duplicateValues" dxfId="522" priority="213"/>
  </conditionalFormatting>
  <conditionalFormatting sqref="F1160">
    <cfRule type="duplicateValues" dxfId="521" priority="216"/>
    <cfRule type="duplicateValues" dxfId="520" priority="215"/>
  </conditionalFormatting>
  <conditionalFormatting sqref="F1161">
    <cfRule type="duplicateValues" dxfId="519" priority="212"/>
    <cfRule type="duplicateValues" dxfId="518" priority="211"/>
  </conditionalFormatting>
  <conditionalFormatting sqref="F1163">
    <cfRule type="duplicateValues" dxfId="517" priority="210"/>
    <cfRule type="duplicateValues" dxfId="516" priority="209"/>
  </conditionalFormatting>
  <conditionalFormatting sqref="F1164">
    <cfRule type="duplicateValues" dxfId="515" priority="218"/>
    <cfRule type="duplicateValues" dxfId="514" priority="217"/>
  </conditionalFormatting>
  <conditionalFormatting sqref="F1165">
    <cfRule type="duplicateValues" dxfId="513" priority="208"/>
    <cfRule type="duplicateValues" dxfId="512" priority="207"/>
  </conditionalFormatting>
  <conditionalFormatting sqref="F1166">
    <cfRule type="duplicateValues" dxfId="511" priority="220"/>
    <cfRule type="duplicateValues" dxfId="510" priority="219"/>
  </conditionalFormatting>
  <conditionalFormatting sqref="F1189">
    <cfRule type="duplicateValues" dxfId="509" priority="206"/>
    <cfRule type="duplicateValues" dxfId="508" priority="205"/>
  </conditionalFormatting>
  <conditionalFormatting sqref="F98:F99">
    <cfRule type="duplicateValues" dxfId="507" priority="232"/>
    <cfRule type="duplicateValues" dxfId="506" priority="231"/>
  </conditionalFormatting>
  <conditionalFormatting sqref="F100:F101">
    <cfRule type="duplicateValues" dxfId="505" priority="230"/>
    <cfRule type="duplicateValues" dxfId="504" priority="229"/>
  </conditionalFormatting>
  <conditionalFormatting sqref="F104:F105">
    <cfRule type="duplicateValues" dxfId="503" priority="44"/>
    <cfRule type="duplicateValues" dxfId="502" priority="43"/>
  </conditionalFormatting>
  <conditionalFormatting sqref="F139:F140">
    <cfRule type="duplicateValues" dxfId="501" priority="228"/>
    <cfRule type="duplicateValues" dxfId="500" priority="227"/>
  </conditionalFormatting>
  <conditionalFormatting sqref="F193:F195">
    <cfRule type="duplicateValues" dxfId="499" priority="224"/>
    <cfRule type="duplicateValues" dxfId="498" priority="223"/>
  </conditionalFormatting>
  <conditionalFormatting sqref="F290:F297">
    <cfRule type="duplicateValues" dxfId="497" priority="126"/>
    <cfRule type="duplicateValues" dxfId="496" priority="125"/>
  </conditionalFormatting>
  <conditionalFormatting sqref="F309:F310">
    <cfRule type="duplicateValues" dxfId="495" priority="54"/>
    <cfRule type="duplicateValues" dxfId="494" priority="53"/>
    <cfRule type="duplicateValues" dxfId="493" priority="52"/>
    <cfRule type="duplicateValues" dxfId="492" priority="51"/>
    <cfRule type="duplicateValues" dxfId="491" priority="50"/>
  </conditionalFormatting>
  <conditionalFormatting sqref="F519:F520">
    <cfRule type="duplicateValues" dxfId="490" priority="119"/>
    <cfRule type="duplicateValues" dxfId="489" priority="118"/>
    <cfRule type="duplicateValues" dxfId="488" priority="117"/>
    <cfRule type="duplicateValues" dxfId="487" priority="116"/>
    <cfRule type="duplicateValues" dxfId="486" priority="115"/>
  </conditionalFormatting>
  <conditionalFormatting sqref="F656:F657">
    <cfRule type="duplicateValues" dxfId="485" priority="27"/>
    <cfRule type="duplicateValues" dxfId="484" priority="26"/>
    <cfRule type="duplicateValues" dxfId="483" priority="25"/>
    <cfRule type="duplicateValues" dxfId="482" priority="24"/>
    <cfRule type="duplicateValues" dxfId="481" priority="23"/>
  </conditionalFormatting>
  <conditionalFormatting sqref="F680:F681">
    <cfRule type="duplicateValues" dxfId="480" priority="22"/>
    <cfRule type="duplicateValues" dxfId="479" priority="21"/>
    <cfRule type="duplicateValues" dxfId="478" priority="20"/>
    <cfRule type="duplicateValues" dxfId="477" priority="19"/>
    <cfRule type="duplicateValues" dxfId="476" priority="18"/>
  </conditionalFormatting>
  <conditionalFormatting sqref="F807:F810">
    <cfRule type="duplicateValues" dxfId="475" priority="15"/>
    <cfRule type="duplicateValues" dxfId="474" priority="14"/>
    <cfRule type="duplicateValues" dxfId="473" priority="13"/>
    <cfRule type="duplicateValues" dxfId="472" priority="12"/>
    <cfRule type="duplicateValues" dxfId="471" priority="11"/>
  </conditionalFormatting>
  <conditionalFormatting sqref="F865:F866">
    <cfRule type="duplicateValues" dxfId="470" priority="17"/>
    <cfRule type="duplicateValues" dxfId="469" priority="16"/>
  </conditionalFormatting>
  <conditionalFormatting sqref="F1192:F1199">
    <cfRule type="duplicateValues" dxfId="468" priority="204"/>
    <cfRule type="duplicateValues" dxfId="467" priority="203"/>
    <cfRule type="duplicateValues" dxfId="466" priority="202"/>
  </conditionalFormatting>
  <conditionalFormatting sqref="F1187:F1191 F1085:F1169 F1200:F1048576 F781 F658:F664 F930:F1035 F131:F140 F324:F373 F493:F505 F103:F129 F145:F240 F682:F736 F839 F250:F300 F667:F679 F1:F101 F375:F453 F455:F491 F738:F777 F817:F828 F784:F799 F522:F581 F842:F928 F592:F642 F583:F589 F242:F248">
    <cfRule type="duplicateValues" dxfId="465" priority="248"/>
  </conditionalFormatting>
  <conditionalFormatting sqref="F1200:F1048576 F1085:F1157 F298 F103 F196 F191:F192 F839 F781 F564:F565 F658:F664 F930:F1033 F131:F138 F145:F146 F148:F189 F324:F373 F493:F505 F106:F129 F198:F240 F682:F736 F858:F864 F867:F928 F250:F289 F667:F679 F1:F96 F375:F453 F455:F491 F567:F581 F738:F777 F817:F828 F784:F799 F522:F562 F842:F856 F592:F642 F583:F589 F242:F248">
    <cfRule type="duplicateValues" dxfId="464" priority="247"/>
    <cfRule type="duplicateValues" dxfId="463" priority="246"/>
  </conditionalFormatting>
  <conditionalFormatting sqref="F1187:F1048576 F1085:F1169 F781 F658:F664 F930:F1035 F131:F140 F324:F373 F493:F505 F103:F129 F145:F240 F682:F736 F839 F250:F300 F667:F679 F1:F101 F375:F453 F455:F491 F738:F777 F817:F828 F784:F799 F522:F581 F842:F928 F592:F642 F583:F589 F242:F248">
    <cfRule type="duplicateValues" dxfId="462" priority="245"/>
    <cfRule type="duplicateValues" dxfId="461" priority="244"/>
  </conditionalFormatting>
  <conditionalFormatting sqref="G51:H52">
    <cfRule type="duplicateValues" dxfId="460" priority="920"/>
    <cfRule type="duplicateValues" dxfId="459" priority="848"/>
    <cfRule type="duplicateValues" dxfId="458" priority="849"/>
    <cfRule type="duplicateValues" dxfId="457" priority="878"/>
    <cfRule type="duplicateValues" dxfId="456" priority="879"/>
  </conditionalFormatting>
  <conditionalFormatting sqref="F301:F308 F311:F323">
    <cfRule type="duplicateValues" dxfId="455" priority="253"/>
    <cfRule type="duplicateValues" dxfId="454" priority="252"/>
    <cfRule type="duplicateValues" dxfId="453" priority="251"/>
    <cfRule type="duplicateValues" dxfId="452" priority="250"/>
    <cfRule type="duplicateValues" dxfId="451" priority="249"/>
  </conditionalFormatting>
  <conditionalFormatting sqref="F506 F518 F513:F515 F508:F510">
    <cfRule type="duplicateValues" dxfId="450" priority="124"/>
    <cfRule type="duplicateValues" dxfId="449" priority="123"/>
    <cfRule type="duplicateValues" dxfId="448" priority="122"/>
    <cfRule type="duplicateValues" dxfId="447" priority="121"/>
    <cfRule type="duplicateValues" dxfId="446" priority="120"/>
  </conditionalFormatting>
  <conditionalFormatting sqref="F650:F651 F648 F643:F646">
    <cfRule type="duplicateValues" dxfId="445" priority="89"/>
    <cfRule type="duplicateValues" dxfId="444" priority="88"/>
    <cfRule type="duplicateValues" dxfId="443" priority="87"/>
    <cfRule type="duplicateValues" dxfId="442" priority="86"/>
    <cfRule type="duplicateValues" dxfId="441" priority="85"/>
  </conditionalFormatting>
  <conditionalFormatting sqref="F930:F963 F912:F924">
    <cfRule type="duplicateValues" dxfId="440" priority="241"/>
  </conditionalFormatting>
  <conditionalFormatting sqref="F1187:F1188 F1158 F1162 F1167:F1169 F1190:F1191">
    <cfRule type="duplicateValues" dxfId="439" priority="222"/>
    <cfRule type="duplicateValues" dxfId="438" priority="221"/>
  </conditionalFormatting>
  <dataValidations count="1">
    <dataValidation type="list" allowBlank="1" showInputMessage="1" showErrorMessage="1" sqref="B15 B745 B834 B1:B6 B24:B688 B690:B695 B697:B700 B703:B741 B747:B805 B807:B830 B839:B843 B845:B847 B849:B911 B925:B929 B964:B1169 B1187:B1048576" xr:uid="{00000000-0002-0000-0200-000000000000}">
      <formula1>$B:$B</formula1>
    </dataValidation>
  </dataValidations>
  <pageMargins left="0.7" right="0.7" top="0.75" bottom="0.75" header="0.3" footer="0.3"/>
  <pageSetup paperSize="9"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64"/>
  <sheetViews>
    <sheetView workbookViewId="0">
      <selection activeCell="G10" sqref="G10"/>
    </sheetView>
  </sheetViews>
  <sheetFormatPr defaultColWidth="8.77734375" defaultRowHeight="14.4" x14ac:dyDescent="0.25"/>
  <cols>
    <col min="1" max="1" width="22.77734375" customWidth="1"/>
    <col min="2" max="2" width="49" customWidth="1"/>
    <col min="3" max="3" width="41.109375" customWidth="1"/>
    <col min="4" max="4" width="17.88671875" customWidth="1"/>
    <col min="6" max="6" width="27.21875" customWidth="1"/>
    <col min="7" max="7" width="52.5546875" customWidth="1"/>
    <col min="8" max="8" width="70" customWidth="1"/>
  </cols>
  <sheetData>
    <row r="2" spans="1:8" x14ac:dyDescent="0.25">
      <c r="A2" t="s">
        <v>4539</v>
      </c>
      <c r="F2" t="s">
        <v>4540</v>
      </c>
    </row>
    <row r="4" spans="1:8" x14ac:dyDescent="0.25">
      <c r="A4" t="s">
        <v>4541</v>
      </c>
      <c r="B4" t="s">
        <v>4542</v>
      </c>
      <c r="F4" t="s">
        <v>1129</v>
      </c>
      <c r="G4" t="s">
        <v>4543</v>
      </c>
    </row>
    <row r="5" spans="1:8" x14ac:dyDescent="0.25">
      <c r="A5" t="s">
        <v>2275</v>
      </c>
      <c r="B5" t="s">
        <v>2285</v>
      </c>
      <c r="F5" t="s">
        <v>1137</v>
      </c>
      <c r="G5" t="s">
        <v>1139</v>
      </c>
    </row>
    <row r="6" spans="1:8" x14ac:dyDescent="0.25">
      <c r="A6" s="555" t="s">
        <v>4544</v>
      </c>
      <c r="B6" s="555" t="s">
        <v>4545</v>
      </c>
      <c r="F6" s="555" t="s">
        <v>4546</v>
      </c>
    </row>
    <row r="7" spans="1:8" ht="16.95" customHeight="1" x14ac:dyDescent="0.25">
      <c r="A7" t="s">
        <v>4547</v>
      </c>
      <c r="B7" t="s">
        <v>4548</v>
      </c>
      <c r="C7" s="39" t="s">
        <v>4549</v>
      </c>
      <c r="D7" t="s">
        <v>4550</v>
      </c>
      <c r="F7" t="s">
        <v>4551</v>
      </c>
      <c r="G7" t="s">
        <v>4552</v>
      </c>
    </row>
    <row r="8" spans="1:8" x14ac:dyDescent="0.25">
      <c r="A8" t="s">
        <v>4553</v>
      </c>
      <c r="B8" t="s">
        <v>4554</v>
      </c>
      <c r="F8" t="s">
        <v>4555</v>
      </c>
      <c r="G8" t="s">
        <v>4556</v>
      </c>
    </row>
    <row r="9" spans="1:8" x14ac:dyDescent="0.25">
      <c r="A9" t="s">
        <v>4557</v>
      </c>
      <c r="B9" t="s">
        <v>4558</v>
      </c>
      <c r="C9" t="s">
        <v>4559</v>
      </c>
      <c r="F9" t="s">
        <v>4560</v>
      </c>
      <c r="G9" t="s">
        <v>4561</v>
      </c>
    </row>
    <row r="10" spans="1:8" x14ac:dyDescent="0.25">
      <c r="A10" t="s">
        <v>4562</v>
      </c>
      <c r="B10" t="s">
        <v>4563</v>
      </c>
      <c r="C10" t="s">
        <v>4564</v>
      </c>
      <c r="F10" t="s">
        <v>4565</v>
      </c>
      <c r="G10" t="s">
        <v>4566</v>
      </c>
    </row>
    <row r="11" spans="1:8" x14ac:dyDescent="0.25">
      <c r="A11" t="s">
        <v>4567</v>
      </c>
      <c r="B11" t="s">
        <v>4568</v>
      </c>
      <c r="C11" s="39" t="s">
        <v>4569</v>
      </c>
      <c r="F11" t="s">
        <v>4570</v>
      </c>
      <c r="G11" t="s">
        <v>4571</v>
      </c>
    </row>
    <row r="12" spans="1:8" x14ac:dyDescent="0.25">
      <c r="A12" t="s">
        <v>4572</v>
      </c>
      <c r="B12" t="s">
        <v>4573</v>
      </c>
      <c r="C12" t="s">
        <v>4574</v>
      </c>
      <c r="F12" t="s">
        <v>4575</v>
      </c>
      <c r="G12" t="s">
        <v>4576</v>
      </c>
    </row>
    <row r="13" spans="1:8" x14ac:dyDescent="0.25">
      <c r="F13" s="39" t="s">
        <v>4577</v>
      </c>
      <c r="G13" s="39" t="s">
        <v>4578</v>
      </c>
      <c r="H13" t="s">
        <v>4579</v>
      </c>
    </row>
    <row r="14" spans="1:8" x14ac:dyDescent="0.25">
      <c r="F14" t="s">
        <v>4580</v>
      </c>
      <c r="G14" t="s">
        <v>4581</v>
      </c>
      <c r="H14" t="s">
        <v>4582</v>
      </c>
    </row>
    <row r="15" spans="1:8" x14ac:dyDescent="0.25">
      <c r="F15" t="s">
        <v>4583</v>
      </c>
    </row>
    <row r="16" spans="1:8" x14ac:dyDescent="0.25">
      <c r="F16" t="s">
        <v>4584</v>
      </c>
    </row>
    <row r="17" spans="6:7" x14ac:dyDescent="0.25">
      <c r="F17" t="s">
        <v>4585</v>
      </c>
      <c r="G17" t="s">
        <v>4586</v>
      </c>
    </row>
    <row r="18" spans="6:7" x14ac:dyDescent="0.25">
      <c r="F18" t="s">
        <v>4587</v>
      </c>
      <c r="G18" t="s">
        <v>4588</v>
      </c>
    </row>
    <row r="19" spans="6:7" x14ac:dyDescent="0.25">
      <c r="F19" t="s">
        <v>4589</v>
      </c>
    </row>
    <row r="20" spans="6:7" x14ac:dyDescent="0.25">
      <c r="F20" t="s">
        <v>4590</v>
      </c>
      <c r="G20" t="s">
        <v>4591</v>
      </c>
    </row>
    <row r="21" spans="6:7" x14ac:dyDescent="0.25">
      <c r="F21" t="s">
        <v>4592</v>
      </c>
      <c r="G21" t="s">
        <v>4593</v>
      </c>
    </row>
    <row r="22" spans="6:7" x14ac:dyDescent="0.25">
      <c r="F22" t="s">
        <v>4594</v>
      </c>
      <c r="G22" t="s">
        <v>4593</v>
      </c>
    </row>
    <row r="23" spans="6:7" x14ac:dyDescent="0.25">
      <c r="F23" t="s">
        <v>4595</v>
      </c>
      <c r="G23" t="s">
        <v>4596</v>
      </c>
    </row>
    <row r="25" spans="6:7" x14ac:dyDescent="0.25">
      <c r="F25" t="s">
        <v>4597</v>
      </c>
    </row>
    <row r="27" spans="6:7" x14ac:dyDescent="0.25">
      <c r="F27" t="s">
        <v>1130</v>
      </c>
      <c r="G27" t="s">
        <v>1131</v>
      </c>
    </row>
    <row r="28" spans="6:7" x14ac:dyDescent="0.25">
      <c r="F28" t="s">
        <v>1138</v>
      </c>
      <c r="G28" t="s">
        <v>1139</v>
      </c>
    </row>
    <row r="29" spans="6:7" x14ac:dyDescent="0.25">
      <c r="F29" t="s">
        <v>4598</v>
      </c>
    </row>
    <row r="30" spans="6:7" x14ac:dyDescent="0.25">
      <c r="F30" t="s">
        <v>4599</v>
      </c>
      <c r="G30" t="s">
        <v>4600</v>
      </c>
    </row>
    <row r="31" spans="6:7" x14ac:dyDescent="0.25">
      <c r="F31" t="s">
        <v>4601</v>
      </c>
      <c r="G31" t="s">
        <v>4602</v>
      </c>
    </row>
    <row r="32" spans="6:7" x14ac:dyDescent="0.25">
      <c r="F32" s="555" t="s">
        <v>4603</v>
      </c>
      <c r="G32" t="s">
        <v>4604</v>
      </c>
    </row>
    <row r="33" spans="6:7" x14ac:dyDescent="0.25">
      <c r="F33" t="s">
        <v>4605</v>
      </c>
      <c r="G33" t="s">
        <v>4606</v>
      </c>
    </row>
    <row r="34" spans="6:7" x14ac:dyDescent="0.25">
      <c r="F34" t="s">
        <v>4607</v>
      </c>
      <c r="G34" t="s">
        <v>4608</v>
      </c>
    </row>
    <row r="35" spans="6:7" x14ac:dyDescent="0.25">
      <c r="F35" s="555" t="s">
        <v>4609</v>
      </c>
      <c r="G35" t="s">
        <v>4610</v>
      </c>
    </row>
    <row r="36" spans="6:7" x14ac:dyDescent="0.25">
      <c r="F36" t="s">
        <v>4611</v>
      </c>
      <c r="G36" t="s">
        <v>4558</v>
      </c>
    </row>
    <row r="38" spans="6:7" x14ac:dyDescent="0.25">
      <c r="F38" t="s">
        <v>1134</v>
      </c>
      <c r="G38" t="s">
        <v>1135</v>
      </c>
    </row>
    <row r="39" spans="6:7" x14ac:dyDescent="0.25">
      <c r="F39" t="s">
        <v>1142</v>
      </c>
      <c r="G39" t="s">
        <v>1143</v>
      </c>
    </row>
    <row r="40" spans="6:7" x14ac:dyDescent="0.25">
      <c r="F40" t="s">
        <v>4612</v>
      </c>
      <c r="G40" t="s">
        <v>4613</v>
      </c>
    </row>
    <row r="41" spans="6:7" x14ac:dyDescent="0.25">
      <c r="F41" t="s">
        <v>4614</v>
      </c>
      <c r="G41" t="s">
        <v>4615</v>
      </c>
    </row>
    <row r="42" spans="6:7" x14ac:dyDescent="0.25">
      <c r="F42" t="s">
        <v>4616</v>
      </c>
      <c r="G42" t="s">
        <v>4604</v>
      </c>
    </row>
    <row r="43" spans="6:7" x14ac:dyDescent="0.25">
      <c r="F43" t="s">
        <v>4617</v>
      </c>
      <c r="G43" t="s">
        <v>4604</v>
      </c>
    </row>
    <row r="44" spans="6:7" x14ac:dyDescent="0.25">
      <c r="F44" t="s">
        <v>4618</v>
      </c>
      <c r="G44" t="s">
        <v>4604</v>
      </c>
    </row>
    <row r="45" spans="6:7" x14ac:dyDescent="0.25">
      <c r="F45" t="s">
        <v>4619</v>
      </c>
      <c r="G45" t="s">
        <v>4604</v>
      </c>
    </row>
    <row r="46" spans="6:7" x14ac:dyDescent="0.25">
      <c r="F46" t="s">
        <v>4620</v>
      </c>
      <c r="G46" t="s">
        <v>4621</v>
      </c>
    </row>
    <row r="47" spans="6:7" x14ac:dyDescent="0.25">
      <c r="F47" t="s">
        <v>4622</v>
      </c>
      <c r="G47" t="s">
        <v>4621</v>
      </c>
    </row>
    <row r="48" spans="6:7" x14ac:dyDescent="0.25">
      <c r="F48" t="s">
        <v>4623</v>
      </c>
      <c r="G48" t="s">
        <v>4621</v>
      </c>
    </row>
    <row r="49" spans="6:7" x14ac:dyDescent="0.25">
      <c r="F49" t="s">
        <v>4624</v>
      </c>
    </row>
    <row r="50" spans="6:7" x14ac:dyDescent="0.25">
      <c r="F50" t="s">
        <v>4625</v>
      </c>
      <c r="G50" t="s">
        <v>4621</v>
      </c>
    </row>
    <row r="51" spans="6:7" x14ac:dyDescent="0.25">
      <c r="F51" t="s">
        <v>4626</v>
      </c>
      <c r="G51" t="s">
        <v>4554</v>
      </c>
    </row>
    <row r="52" spans="6:7" x14ac:dyDescent="0.25">
      <c r="F52" t="s">
        <v>4627</v>
      </c>
      <c r="G52" t="s">
        <v>4554</v>
      </c>
    </row>
    <row r="53" spans="6:7" x14ac:dyDescent="0.25">
      <c r="F53" t="s">
        <v>4628</v>
      </c>
    </row>
    <row r="54" spans="6:7" x14ac:dyDescent="0.25">
      <c r="F54" t="s">
        <v>4629</v>
      </c>
    </row>
    <row r="55" spans="6:7" x14ac:dyDescent="0.25">
      <c r="F55" t="s">
        <v>4630</v>
      </c>
      <c r="G55" t="s">
        <v>4604</v>
      </c>
    </row>
    <row r="56" spans="6:7" x14ac:dyDescent="0.25">
      <c r="F56" t="s">
        <v>4631</v>
      </c>
    </row>
    <row r="57" spans="6:7" x14ac:dyDescent="0.25">
      <c r="F57" t="s">
        <v>4632</v>
      </c>
      <c r="G57" t="s">
        <v>4633</v>
      </c>
    </row>
    <row r="58" spans="6:7" x14ac:dyDescent="0.25">
      <c r="F58" t="s">
        <v>4634</v>
      </c>
      <c r="G58" t="s">
        <v>4635</v>
      </c>
    </row>
    <row r="59" spans="6:7" x14ac:dyDescent="0.25">
      <c r="F59" t="s">
        <v>4636</v>
      </c>
      <c r="G59" t="s">
        <v>4637</v>
      </c>
    </row>
    <row r="60" spans="6:7" x14ac:dyDescent="0.25">
      <c r="F60" t="s">
        <v>4638</v>
      </c>
      <c r="G60" t="s">
        <v>4639</v>
      </c>
    </row>
    <row r="61" spans="6:7" x14ac:dyDescent="0.25">
      <c r="F61" t="s">
        <v>4640</v>
      </c>
      <c r="G61" t="s">
        <v>4641</v>
      </c>
    </row>
    <row r="62" spans="6:7" x14ac:dyDescent="0.25">
      <c r="F62" t="s">
        <v>4642</v>
      </c>
      <c r="G62" t="s">
        <v>4643</v>
      </c>
    </row>
    <row r="63" spans="6:7" x14ac:dyDescent="0.25">
      <c r="F63" t="s">
        <v>4644</v>
      </c>
    </row>
    <row r="64" spans="6:7" x14ac:dyDescent="0.25">
      <c r="F64" t="s">
        <v>4645</v>
      </c>
      <c r="G64" t="s">
        <v>4613</v>
      </c>
    </row>
  </sheetData>
  <phoneticPr fontId="45"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76"/>
  <sheetViews>
    <sheetView topLeftCell="J16" workbookViewId="0">
      <selection activeCell="A82" sqref="A82:XFD83"/>
    </sheetView>
  </sheetViews>
  <sheetFormatPr defaultColWidth="9" defaultRowHeight="14.4" x14ac:dyDescent="0.25"/>
  <cols>
    <col min="1" max="1" width="20" style="2" customWidth="1"/>
    <col min="2" max="2" width="18.21875" style="2" customWidth="1"/>
    <col min="3" max="3" width="25.33203125" style="2" customWidth="1"/>
    <col min="4" max="4" width="9.5546875" style="2" customWidth="1"/>
    <col min="5" max="5" width="13.5546875" style="2" customWidth="1"/>
    <col min="6" max="6" width="25.109375" style="2" customWidth="1"/>
    <col min="7" max="7" width="101.88671875" style="2" customWidth="1"/>
    <col min="8" max="8" width="29.44140625" style="2" customWidth="1"/>
    <col min="9" max="9" width="39.44140625" style="2" customWidth="1"/>
    <col min="10" max="10" width="22.88671875" style="2" customWidth="1"/>
    <col min="11" max="11" width="49.109375" style="2" customWidth="1"/>
    <col min="12" max="12" width="28.5546875" style="2" customWidth="1"/>
    <col min="13" max="13" width="40.77734375" style="2" customWidth="1"/>
    <col min="14" max="14" width="37.33203125" style="523" customWidth="1"/>
    <col min="15" max="15" width="20" style="2" customWidth="1"/>
    <col min="16" max="16" width="18.21875" style="2" customWidth="1"/>
  </cols>
  <sheetData>
    <row r="1" spans="1:16" x14ac:dyDescent="0.25">
      <c r="A1" s="524" t="s">
        <v>4646</v>
      </c>
      <c r="B1" s="524" t="s">
        <v>4647</v>
      </c>
      <c r="C1" s="524" t="s">
        <v>4648</v>
      </c>
      <c r="D1" s="524" t="s">
        <v>4649</v>
      </c>
      <c r="E1" s="525" t="s">
        <v>4650</v>
      </c>
      <c r="F1" s="524" t="s">
        <v>4651</v>
      </c>
      <c r="G1" s="526" t="s">
        <v>4652</v>
      </c>
      <c r="H1" s="524" t="s">
        <v>4653</v>
      </c>
      <c r="I1" s="524" t="s">
        <v>4654</v>
      </c>
      <c r="J1" s="524" t="s">
        <v>4655</v>
      </c>
      <c r="K1" s="524" t="s">
        <v>4656</v>
      </c>
      <c r="L1" s="524" t="s">
        <v>4657</v>
      </c>
      <c r="M1" s="524" t="s">
        <v>4658</v>
      </c>
      <c r="N1" s="529" t="s">
        <v>4659</v>
      </c>
      <c r="O1" s="524"/>
      <c r="P1" s="524"/>
    </row>
    <row r="2" spans="1:16" x14ac:dyDescent="0.25">
      <c r="A2" s="439" t="s">
        <v>4660</v>
      </c>
      <c r="B2" s="439" t="s">
        <v>7</v>
      </c>
      <c r="C2" s="439" t="s">
        <v>4661</v>
      </c>
      <c r="D2" s="439" t="s">
        <v>4662</v>
      </c>
      <c r="E2" s="439" t="s">
        <v>4663</v>
      </c>
      <c r="F2" s="439" t="s">
        <v>4664</v>
      </c>
      <c r="G2" s="439" t="s">
        <v>4665</v>
      </c>
      <c r="H2" s="527" t="s">
        <v>4666</v>
      </c>
      <c r="I2" s="527" t="s">
        <v>4667</v>
      </c>
      <c r="J2" s="527" t="s">
        <v>4668</v>
      </c>
      <c r="K2" s="527" t="s">
        <v>4669</v>
      </c>
      <c r="L2" s="527" t="s">
        <v>2276</v>
      </c>
      <c r="M2" s="527" t="s">
        <v>4670</v>
      </c>
      <c r="N2" s="529" t="s">
        <v>4671</v>
      </c>
      <c r="O2" s="439"/>
      <c r="P2" s="439"/>
    </row>
    <row r="3" spans="1:16" x14ac:dyDescent="0.25">
      <c r="A3" s="95">
        <v>101000</v>
      </c>
      <c r="B3" s="528" t="s">
        <v>4672</v>
      </c>
      <c r="C3" s="529" t="s">
        <v>4673</v>
      </c>
      <c r="D3" s="529" t="s">
        <v>4674</v>
      </c>
      <c r="E3" s="529">
        <v>1</v>
      </c>
      <c r="F3" s="529" t="s">
        <v>4675</v>
      </c>
      <c r="G3" s="529" t="s">
        <v>4676</v>
      </c>
      <c r="H3" s="529"/>
      <c r="I3" s="529"/>
      <c r="J3" s="529">
        <v>1</v>
      </c>
      <c r="K3" s="529" t="s">
        <v>4677</v>
      </c>
      <c r="L3" s="529">
        <v>101000</v>
      </c>
      <c r="M3" s="543" t="s">
        <v>4678</v>
      </c>
      <c r="N3" s="529">
        <v>1</v>
      </c>
      <c r="O3" s="95">
        <v>101000</v>
      </c>
      <c r="P3" s="528" t="s">
        <v>4672</v>
      </c>
    </row>
    <row r="4" spans="1:16" x14ac:dyDescent="0.25">
      <c r="A4" s="95">
        <v>101001</v>
      </c>
      <c r="B4" s="529" t="s">
        <v>353</v>
      </c>
      <c r="C4" s="529" t="s">
        <v>4673</v>
      </c>
      <c r="D4" s="529" t="s">
        <v>4674</v>
      </c>
      <c r="E4" s="529">
        <v>1</v>
      </c>
      <c r="F4" s="529" t="s">
        <v>4675</v>
      </c>
      <c r="G4" s="529" t="s">
        <v>4679</v>
      </c>
      <c r="H4" s="529" t="s">
        <v>4676</v>
      </c>
      <c r="I4" s="529"/>
      <c r="J4" s="529">
        <v>1</v>
      </c>
      <c r="K4" s="529" t="s">
        <v>4680</v>
      </c>
      <c r="L4" s="529">
        <v>101001</v>
      </c>
      <c r="M4" s="543" t="s">
        <v>4678</v>
      </c>
      <c r="N4" s="529">
        <v>0</v>
      </c>
      <c r="O4" s="535">
        <f t="shared" ref="O4:P67" si="0">A4</f>
        <v>101001</v>
      </c>
      <c r="P4" s="535" t="str">
        <f t="shared" si="0"/>
        <v>千锻拳势</v>
      </c>
    </row>
    <row r="5" spans="1:16" x14ac:dyDescent="0.25">
      <c r="A5" s="95">
        <v>101002</v>
      </c>
      <c r="B5" s="529" t="s">
        <v>362</v>
      </c>
      <c r="C5" s="529" t="s">
        <v>4673</v>
      </c>
      <c r="D5" s="529" t="s">
        <v>4674</v>
      </c>
      <c r="E5" s="529">
        <v>1</v>
      </c>
      <c r="F5" s="529" t="s">
        <v>4675</v>
      </c>
      <c r="G5" s="529" t="s">
        <v>4681</v>
      </c>
      <c r="H5" s="529" t="s">
        <v>4676</v>
      </c>
      <c r="I5" s="529"/>
      <c r="J5" s="529">
        <v>1</v>
      </c>
      <c r="K5" s="528" t="s">
        <v>4682</v>
      </c>
      <c r="L5" s="529">
        <v>101002</v>
      </c>
      <c r="M5" s="543" t="s">
        <v>4678</v>
      </c>
      <c r="N5" s="529">
        <v>0</v>
      </c>
      <c r="O5" s="535">
        <f t="shared" si="0"/>
        <v>101002</v>
      </c>
      <c r="P5" s="535" t="str">
        <f t="shared" si="0"/>
        <v>伏阳开碑拳</v>
      </c>
    </row>
    <row r="6" spans="1:16" x14ac:dyDescent="0.25">
      <c r="A6" s="95">
        <v>101003</v>
      </c>
      <c r="B6" s="529" t="s">
        <v>371</v>
      </c>
      <c r="C6" s="529" t="s">
        <v>4673</v>
      </c>
      <c r="D6" s="529" t="s">
        <v>4683</v>
      </c>
      <c r="E6" s="529">
        <v>2</v>
      </c>
      <c r="F6" s="529" t="s">
        <v>4684</v>
      </c>
      <c r="G6" s="529" t="s">
        <v>4685</v>
      </c>
      <c r="H6" s="529" t="s">
        <v>4676</v>
      </c>
      <c r="I6" s="529"/>
      <c r="J6" s="529">
        <v>1</v>
      </c>
      <c r="K6" s="544" t="s">
        <v>4686</v>
      </c>
      <c r="L6" s="529">
        <v>101003</v>
      </c>
      <c r="M6" s="543" t="s">
        <v>4678</v>
      </c>
      <c r="N6" s="529">
        <v>1</v>
      </c>
      <c r="O6" s="535">
        <f t="shared" si="0"/>
        <v>101003</v>
      </c>
      <c r="P6" s="535" t="str">
        <f t="shared" si="0"/>
        <v>太极拳</v>
      </c>
    </row>
    <row r="7" spans="1:16" x14ac:dyDescent="0.25">
      <c r="A7" s="95">
        <v>102000</v>
      </c>
      <c r="B7" s="528" t="s">
        <v>4687</v>
      </c>
      <c r="C7" s="529" t="s">
        <v>4688</v>
      </c>
      <c r="D7" s="529" t="s">
        <v>4674</v>
      </c>
      <c r="E7" s="529">
        <v>1</v>
      </c>
      <c r="F7" s="529" t="s">
        <v>4689</v>
      </c>
      <c r="G7" s="529" t="s">
        <v>4690</v>
      </c>
      <c r="H7" s="529"/>
      <c r="I7" s="529"/>
      <c r="J7" s="529">
        <v>2</v>
      </c>
      <c r="K7" s="529" t="s">
        <v>4691</v>
      </c>
      <c r="L7" s="529">
        <v>102000</v>
      </c>
      <c r="M7" s="543" t="s">
        <v>4692</v>
      </c>
      <c r="N7" s="529">
        <v>1</v>
      </c>
      <c r="O7" s="95">
        <v>102000</v>
      </c>
      <c r="P7" s="528" t="s">
        <v>4687</v>
      </c>
    </row>
    <row r="8" spans="1:16" x14ac:dyDescent="0.25">
      <c r="A8" s="95">
        <v>102001</v>
      </c>
      <c r="B8" s="529" t="s">
        <v>379</v>
      </c>
      <c r="C8" s="529" t="s">
        <v>4688</v>
      </c>
      <c r="D8" s="529" t="s">
        <v>4674</v>
      </c>
      <c r="E8" s="529">
        <v>1</v>
      </c>
      <c r="F8" s="529" t="s">
        <v>4689</v>
      </c>
      <c r="G8" s="529" t="s">
        <v>4693</v>
      </c>
      <c r="H8" s="529" t="s">
        <v>4690</v>
      </c>
      <c r="I8" s="529" t="s">
        <v>4694</v>
      </c>
      <c r="J8" s="529">
        <v>2</v>
      </c>
      <c r="K8" s="544" t="s">
        <v>4695</v>
      </c>
      <c r="L8" s="529">
        <v>102001</v>
      </c>
      <c r="M8" s="543" t="s">
        <v>4692</v>
      </c>
      <c r="N8" s="529">
        <v>1</v>
      </c>
      <c r="O8" s="535">
        <f t="shared" si="0"/>
        <v>102001</v>
      </c>
      <c r="P8" s="535" t="str">
        <f t="shared" si="0"/>
        <v>凌鸿剑势</v>
      </c>
    </row>
    <row r="9" spans="1:16" x14ac:dyDescent="0.25">
      <c r="A9" s="95">
        <v>102002</v>
      </c>
      <c r="B9" s="529" t="s">
        <v>385</v>
      </c>
      <c r="C9" s="529" t="s">
        <v>4688</v>
      </c>
      <c r="D9" s="529" t="s">
        <v>4674</v>
      </c>
      <c r="E9" s="529">
        <v>1</v>
      </c>
      <c r="F9" s="529" t="s">
        <v>4696</v>
      </c>
      <c r="G9" s="529" t="s">
        <v>4697</v>
      </c>
      <c r="H9" s="529" t="s">
        <v>4690</v>
      </c>
      <c r="I9" s="529"/>
      <c r="J9" s="529">
        <v>2</v>
      </c>
      <c r="K9" s="544" t="s">
        <v>4698</v>
      </c>
      <c r="L9" s="529">
        <v>102002</v>
      </c>
      <c r="M9" s="543" t="s">
        <v>4699</v>
      </c>
      <c r="N9" s="529">
        <v>1</v>
      </c>
      <c r="O9" s="535">
        <f t="shared" si="0"/>
        <v>102002</v>
      </c>
      <c r="P9" s="535" t="str">
        <f t="shared" si="0"/>
        <v>清风剑法</v>
      </c>
    </row>
    <row r="10" spans="1:16" x14ac:dyDescent="0.25">
      <c r="A10" s="95">
        <v>102003</v>
      </c>
      <c r="B10" s="529" t="s">
        <v>394</v>
      </c>
      <c r="C10" s="529" t="s">
        <v>4688</v>
      </c>
      <c r="D10" s="529" t="s">
        <v>4700</v>
      </c>
      <c r="E10" s="529">
        <v>1</v>
      </c>
      <c r="F10" s="529" t="s">
        <v>4701</v>
      </c>
      <c r="G10" s="529" t="s">
        <v>4702</v>
      </c>
      <c r="H10" s="529" t="s">
        <v>4690</v>
      </c>
      <c r="I10" s="529"/>
      <c r="J10" s="529">
        <v>2</v>
      </c>
      <c r="K10" s="544" t="s">
        <v>4703</v>
      </c>
      <c r="L10" s="529">
        <v>102003</v>
      </c>
      <c r="M10" s="543" t="s">
        <v>4704</v>
      </c>
      <c r="N10" s="529">
        <v>1</v>
      </c>
      <c r="O10" s="535">
        <f t="shared" si="0"/>
        <v>102003</v>
      </c>
      <c r="P10" s="535" t="str">
        <f t="shared" si="0"/>
        <v>沧海观澜刀法</v>
      </c>
    </row>
    <row r="11" spans="1:16" x14ac:dyDescent="0.25">
      <c r="A11" s="95">
        <v>102005</v>
      </c>
      <c r="B11" s="528" t="s">
        <v>403</v>
      </c>
      <c r="C11" s="529" t="s">
        <v>4688</v>
      </c>
      <c r="D11" s="529" t="s">
        <v>4683</v>
      </c>
      <c r="E11" s="529">
        <v>2</v>
      </c>
      <c r="F11" s="529" t="s">
        <v>4689</v>
      </c>
      <c r="G11" s="529" t="s">
        <v>4705</v>
      </c>
      <c r="H11" s="529" t="s">
        <v>4690</v>
      </c>
      <c r="I11" s="529"/>
      <c r="J11" s="529">
        <v>2</v>
      </c>
      <c r="K11" s="529" t="s">
        <v>4706</v>
      </c>
      <c r="L11" s="529">
        <v>102005</v>
      </c>
      <c r="M11" s="543" t="s">
        <v>4692</v>
      </c>
      <c r="N11" s="529">
        <v>0</v>
      </c>
      <c r="O11" s="535">
        <f t="shared" si="0"/>
        <v>102005</v>
      </c>
      <c r="P11" s="535" t="str">
        <f t="shared" si="0"/>
        <v>两仪剑法</v>
      </c>
    </row>
    <row r="12" spans="1:16" x14ac:dyDescent="0.25">
      <c r="A12" s="371">
        <v>102006</v>
      </c>
      <c r="B12" s="530" t="s">
        <v>4707</v>
      </c>
      <c r="C12" s="531" t="s">
        <v>4688</v>
      </c>
      <c r="D12" s="531" t="s">
        <v>4674</v>
      </c>
      <c r="E12" s="531">
        <v>1</v>
      </c>
      <c r="F12" s="531" t="s">
        <v>4689</v>
      </c>
      <c r="G12" s="531" t="s">
        <v>4708</v>
      </c>
      <c r="H12" s="531" t="s">
        <v>4690</v>
      </c>
      <c r="I12" s="531"/>
      <c r="J12" s="531">
        <v>2</v>
      </c>
      <c r="K12" s="531" t="s">
        <v>4709</v>
      </c>
      <c r="L12" s="531">
        <v>102006</v>
      </c>
      <c r="M12" s="531" t="s">
        <v>4692</v>
      </c>
      <c r="N12" s="531">
        <v>0</v>
      </c>
      <c r="O12" s="535">
        <f t="shared" si="0"/>
        <v>102006</v>
      </c>
      <c r="P12" s="535" t="str">
        <f t="shared" si="0"/>
        <v>浮萍剑术</v>
      </c>
    </row>
    <row r="13" spans="1:16" x14ac:dyDescent="0.25">
      <c r="A13" s="95">
        <v>103000</v>
      </c>
      <c r="B13" s="528" t="s">
        <v>4710</v>
      </c>
      <c r="C13" s="529" t="s">
        <v>4711</v>
      </c>
      <c r="D13" s="529" t="s">
        <v>4674</v>
      </c>
      <c r="E13" s="529">
        <v>1</v>
      </c>
      <c r="F13" s="529" t="s">
        <v>4712</v>
      </c>
      <c r="G13" s="532" t="s">
        <v>4713</v>
      </c>
      <c r="H13" s="529"/>
      <c r="I13" s="529"/>
      <c r="J13" s="529">
        <v>3</v>
      </c>
      <c r="K13" s="529" t="s">
        <v>4714</v>
      </c>
      <c r="L13" s="529">
        <v>103000</v>
      </c>
      <c r="M13" s="543" t="s">
        <v>4715</v>
      </c>
      <c r="N13" s="529">
        <v>1</v>
      </c>
      <c r="O13" s="95">
        <v>103000</v>
      </c>
      <c r="P13" s="528" t="s">
        <v>4710</v>
      </c>
    </row>
    <row r="14" spans="1:16" x14ac:dyDescent="0.25">
      <c r="A14" s="95">
        <v>103001</v>
      </c>
      <c r="B14" s="528" t="s">
        <v>421</v>
      </c>
      <c r="C14" s="529" t="s">
        <v>4711</v>
      </c>
      <c r="D14" s="529" t="s">
        <v>4674</v>
      </c>
      <c r="E14" s="529">
        <v>1</v>
      </c>
      <c r="F14" s="529" t="s">
        <v>4712</v>
      </c>
      <c r="G14" s="529" t="s">
        <v>4716</v>
      </c>
      <c r="H14" s="529" t="s">
        <v>4717</v>
      </c>
      <c r="I14" s="529"/>
      <c r="J14" s="529">
        <v>3</v>
      </c>
      <c r="K14" s="529" t="s">
        <v>4718</v>
      </c>
      <c r="L14" s="529">
        <v>103001</v>
      </c>
      <c r="M14" s="543" t="s">
        <v>4715</v>
      </c>
      <c r="N14" s="529">
        <v>1</v>
      </c>
      <c r="O14" s="535">
        <f t="shared" si="0"/>
        <v>103001</v>
      </c>
      <c r="P14" s="535" t="str">
        <f t="shared" si="0"/>
        <v>斩铁无锋卷</v>
      </c>
    </row>
    <row r="15" spans="1:16" x14ac:dyDescent="0.25">
      <c r="A15" s="95">
        <v>104000</v>
      </c>
      <c r="B15" s="528" t="s">
        <v>4719</v>
      </c>
      <c r="C15" s="529" t="s">
        <v>4720</v>
      </c>
      <c r="D15" s="529" t="s">
        <v>4674</v>
      </c>
      <c r="E15" s="529">
        <v>1</v>
      </c>
      <c r="F15" s="529" t="s">
        <v>4721</v>
      </c>
      <c r="G15" s="532" t="s">
        <v>4722</v>
      </c>
      <c r="H15" s="529"/>
      <c r="I15" s="529"/>
      <c r="J15" s="529">
        <v>4</v>
      </c>
      <c r="K15" s="529" t="s">
        <v>4723</v>
      </c>
      <c r="L15" s="529">
        <v>104000</v>
      </c>
      <c r="M15" s="543" t="s">
        <v>4724</v>
      </c>
      <c r="N15" s="529">
        <v>1</v>
      </c>
      <c r="O15" s="95">
        <v>104000</v>
      </c>
      <c r="P15" s="528" t="s">
        <v>4719</v>
      </c>
    </row>
    <row r="16" spans="1:16" x14ac:dyDescent="0.25">
      <c r="A16" s="95">
        <v>104001</v>
      </c>
      <c r="B16" s="529" t="s">
        <v>439</v>
      </c>
      <c r="C16" s="529" t="s">
        <v>4720</v>
      </c>
      <c r="D16" s="529" t="s">
        <v>4674</v>
      </c>
      <c r="E16" s="529">
        <v>1</v>
      </c>
      <c r="F16" s="529" t="s">
        <v>4721</v>
      </c>
      <c r="G16" s="529" t="s">
        <v>4725</v>
      </c>
      <c r="H16" s="529" t="s">
        <v>4726</v>
      </c>
      <c r="I16" s="529"/>
      <c r="J16" s="529">
        <v>4</v>
      </c>
      <c r="K16" s="544" t="s">
        <v>4727</v>
      </c>
      <c r="L16" s="529">
        <v>104001</v>
      </c>
      <c r="M16" s="543" t="s">
        <v>4724</v>
      </c>
      <c r="N16" s="529">
        <v>0</v>
      </c>
      <c r="O16" s="535">
        <f t="shared" si="0"/>
        <v>104001</v>
      </c>
      <c r="P16" s="535" t="str">
        <f t="shared" si="0"/>
        <v>北顾枪法</v>
      </c>
    </row>
    <row r="17" spans="1:16" x14ac:dyDescent="0.25">
      <c r="A17" s="95">
        <v>104002</v>
      </c>
      <c r="B17" s="528" t="s">
        <v>447</v>
      </c>
      <c r="C17" s="529" t="s">
        <v>4720</v>
      </c>
      <c r="D17" s="529" t="s">
        <v>4674</v>
      </c>
      <c r="E17" s="529">
        <v>1</v>
      </c>
      <c r="F17" s="529" t="s">
        <v>4721</v>
      </c>
      <c r="G17" s="529" t="s">
        <v>4728</v>
      </c>
      <c r="H17" s="532" t="s">
        <v>4729</v>
      </c>
      <c r="I17" s="529"/>
      <c r="J17" s="529">
        <v>4</v>
      </c>
      <c r="K17" s="529" t="s">
        <v>4730</v>
      </c>
      <c r="L17" s="529">
        <v>104002</v>
      </c>
      <c r="M17" s="543" t="s">
        <v>4724</v>
      </c>
      <c r="N17" s="529">
        <v>1</v>
      </c>
      <c r="O17" s="535">
        <f t="shared" si="0"/>
        <v>104002</v>
      </c>
      <c r="P17" s="535" t="str">
        <f t="shared" si="0"/>
        <v>玄黄入阵旌</v>
      </c>
    </row>
    <row r="18" spans="1:16" x14ac:dyDescent="0.25">
      <c r="A18" s="95">
        <v>104003</v>
      </c>
      <c r="B18" s="528" t="s">
        <v>456</v>
      </c>
      <c r="C18" s="529" t="s">
        <v>4720</v>
      </c>
      <c r="D18" s="529" t="s">
        <v>4674</v>
      </c>
      <c r="E18" s="529">
        <v>1</v>
      </c>
      <c r="F18" s="529" t="s">
        <v>4721</v>
      </c>
      <c r="G18" s="529" t="s">
        <v>4731</v>
      </c>
      <c r="H18" s="532" t="s">
        <v>4729</v>
      </c>
      <c r="I18" s="529"/>
      <c r="J18" s="529">
        <v>4</v>
      </c>
      <c r="K18" s="529" t="s">
        <v>4732</v>
      </c>
      <c r="L18" s="529">
        <v>104003</v>
      </c>
      <c r="M18" s="543" t="s">
        <v>4724</v>
      </c>
      <c r="N18" s="529">
        <v>1</v>
      </c>
      <c r="O18" s="535">
        <f t="shared" si="0"/>
        <v>104003</v>
      </c>
      <c r="P18" s="535" t="str">
        <f t="shared" si="0"/>
        <v>众相菩提杖</v>
      </c>
    </row>
    <row r="19" spans="1:16" x14ac:dyDescent="0.25">
      <c r="A19" s="95">
        <v>105000</v>
      </c>
      <c r="B19" s="528" t="s">
        <v>4733</v>
      </c>
      <c r="C19" s="529" t="s">
        <v>4734</v>
      </c>
      <c r="D19" s="529" t="s">
        <v>4674</v>
      </c>
      <c r="E19" s="529">
        <v>2</v>
      </c>
      <c r="F19" s="529" t="s">
        <v>4735</v>
      </c>
      <c r="G19" s="529" t="s">
        <v>4736</v>
      </c>
      <c r="H19" s="529"/>
      <c r="I19" s="529"/>
      <c r="J19" s="529">
        <v>5</v>
      </c>
      <c r="K19" s="529" t="s">
        <v>4737</v>
      </c>
      <c r="L19" s="529">
        <v>105000</v>
      </c>
      <c r="M19" s="543" t="s">
        <v>4738</v>
      </c>
      <c r="N19" s="529"/>
      <c r="O19" s="95">
        <v>105000</v>
      </c>
      <c r="P19" s="528" t="s">
        <v>4733</v>
      </c>
    </row>
    <row r="20" spans="1:16" x14ac:dyDescent="0.25">
      <c r="A20" s="95">
        <v>105001</v>
      </c>
      <c r="B20" s="529" t="s">
        <v>473</v>
      </c>
      <c r="C20" s="529" t="s">
        <v>4734</v>
      </c>
      <c r="D20" s="529" t="s">
        <v>4700</v>
      </c>
      <c r="E20" s="529">
        <v>2</v>
      </c>
      <c r="F20" s="529" t="s">
        <v>4735</v>
      </c>
      <c r="G20" s="529" t="s">
        <v>4739</v>
      </c>
      <c r="H20" s="529" t="s">
        <v>4740</v>
      </c>
      <c r="I20" s="529"/>
      <c r="J20" s="529">
        <v>5</v>
      </c>
      <c r="K20" s="544" t="s">
        <v>4741</v>
      </c>
      <c r="L20" s="529">
        <v>105001</v>
      </c>
      <c r="M20" s="543" t="s">
        <v>4738</v>
      </c>
      <c r="N20" s="529">
        <v>1</v>
      </c>
      <c r="O20" s="535">
        <f t="shared" si="0"/>
        <v>105001</v>
      </c>
      <c r="P20" s="535" t="str">
        <f t="shared" si="0"/>
        <v>悲遮扇法</v>
      </c>
    </row>
    <row r="21" spans="1:16" x14ac:dyDescent="0.25">
      <c r="A21" s="95">
        <v>106000</v>
      </c>
      <c r="B21" s="528" t="s">
        <v>4742</v>
      </c>
      <c r="C21" s="529" t="s">
        <v>4743</v>
      </c>
      <c r="D21" s="529" t="s">
        <v>4674</v>
      </c>
      <c r="E21" s="529">
        <v>2</v>
      </c>
      <c r="F21" s="529" t="s">
        <v>4744</v>
      </c>
      <c r="G21" s="529" t="s">
        <v>4745</v>
      </c>
      <c r="H21" s="529"/>
      <c r="I21" s="529"/>
      <c r="J21" s="529">
        <v>6</v>
      </c>
      <c r="K21" s="529" t="s">
        <v>4746</v>
      </c>
      <c r="L21" s="529">
        <v>106000</v>
      </c>
      <c r="M21" s="543" t="s">
        <v>4747</v>
      </c>
      <c r="N21" s="529">
        <v>1</v>
      </c>
      <c r="O21" s="95">
        <v>106000</v>
      </c>
      <c r="P21" s="528" t="s">
        <v>4742</v>
      </c>
    </row>
    <row r="22" spans="1:16" x14ac:dyDescent="0.25">
      <c r="A22" s="95">
        <v>106001</v>
      </c>
      <c r="B22" s="529" t="s">
        <v>491</v>
      </c>
      <c r="C22" s="529" t="s">
        <v>4743</v>
      </c>
      <c r="D22" s="529" t="s">
        <v>4674</v>
      </c>
      <c r="E22" s="529">
        <v>2</v>
      </c>
      <c r="F22" s="529" t="s">
        <v>4744</v>
      </c>
      <c r="G22" s="529" t="s">
        <v>4748</v>
      </c>
      <c r="H22" s="529" t="s">
        <v>4749</v>
      </c>
      <c r="I22" s="529"/>
      <c r="J22" s="529">
        <v>6</v>
      </c>
      <c r="K22" s="528" t="s">
        <v>4750</v>
      </c>
      <c r="L22" s="529">
        <v>106001</v>
      </c>
      <c r="M22" s="543" t="s">
        <v>4747</v>
      </c>
      <c r="N22" s="529">
        <v>1</v>
      </c>
      <c r="O22" s="535">
        <f t="shared" si="0"/>
        <v>106001</v>
      </c>
      <c r="P22" s="535" t="str">
        <f t="shared" si="0"/>
        <v>暴雨梨花刀</v>
      </c>
    </row>
    <row r="23" spans="1:16" x14ac:dyDescent="0.25">
      <c r="A23" s="95">
        <v>109000</v>
      </c>
      <c r="B23" s="528" t="s">
        <v>4751</v>
      </c>
      <c r="C23" s="529" t="s">
        <v>4752</v>
      </c>
      <c r="D23" s="529" t="s">
        <v>4674</v>
      </c>
      <c r="E23" s="529">
        <v>1</v>
      </c>
      <c r="F23" s="529" t="s">
        <v>4753</v>
      </c>
      <c r="G23" s="529" t="s">
        <v>4754</v>
      </c>
      <c r="H23" s="529" t="s">
        <v>4754</v>
      </c>
      <c r="I23" s="529"/>
      <c r="J23" s="529">
        <v>9</v>
      </c>
      <c r="K23" s="529" t="s">
        <v>4755</v>
      </c>
      <c r="L23" s="529">
        <v>109000</v>
      </c>
      <c r="M23" s="529" t="s">
        <v>4756</v>
      </c>
      <c r="N23" s="529">
        <v>1</v>
      </c>
      <c r="O23" s="95">
        <v>109000</v>
      </c>
      <c r="P23" s="528" t="s">
        <v>4751</v>
      </c>
    </row>
    <row r="24" spans="1:16" x14ac:dyDescent="0.25">
      <c r="A24" s="95">
        <v>109001</v>
      </c>
      <c r="B24" s="528" t="s">
        <v>499</v>
      </c>
      <c r="C24" s="529" t="s">
        <v>4752</v>
      </c>
      <c r="D24" s="529" t="s">
        <v>4674</v>
      </c>
      <c r="E24" s="529">
        <v>1</v>
      </c>
      <c r="F24" s="529" t="s">
        <v>4753</v>
      </c>
      <c r="G24" s="529" t="s">
        <v>4757</v>
      </c>
      <c r="H24" s="529" t="s">
        <v>4754</v>
      </c>
      <c r="I24" s="529"/>
      <c r="J24" s="529">
        <v>9</v>
      </c>
      <c r="K24" s="529" t="s">
        <v>4758</v>
      </c>
      <c r="L24" s="529">
        <v>109001</v>
      </c>
      <c r="M24" s="529" t="s">
        <v>4756</v>
      </c>
      <c r="N24" s="529">
        <v>1</v>
      </c>
      <c r="O24" s="535">
        <f t="shared" si="0"/>
        <v>109001</v>
      </c>
      <c r="P24" s="535" t="str">
        <f t="shared" si="0"/>
        <v>醉饮降龙无双式</v>
      </c>
    </row>
    <row r="25" spans="1:16" x14ac:dyDescent="0.25">
      <c r="A25" s="95">
        <v>110000</v>
      </c>
      <c r="B25" s="528" t="s">
        <v>4759</v>
      </c>
      <c r="C25" s="529" t="s">
        <v>4760</v>
      </c>
      <c r="D25" s="529" t="s">
        <v>4674</v>
      </c>
      <c r="E25" s="529">
        <v>1</v>
      </c>
      <c r="F25" s="523" t="s">
        <v>4761</v>
      </c>
      <c r="G25" s="529" t="s">
        <v>4762</v>
      </c>
      <c r="H25" s="529"/>
      <c r="I25" s="529"/>
      <c r="J25" s="529">
        <v>10</v>
      </c>
      <c r="K25" s="529" t="s">
        <v>4763</v>
      </c>
      <c r="L25" s="529">
        <v>110000</v>
      </c>
      <c r="M25" s="529" t="s">
        <v>4764</v>
      </c>
      <c r="N25" s="529">
        <v>1</v>
      </c>
      <c r="O25" s="95">
        <v>110000</v>
      </c>
      <c r="P25" s="528" t="s">
        <v>4759</v>
      </c>
    </row>
    <row r="26" spans="1:16" x14ac:dyDescent="0.25">
      <c r="A26" s="95">
        <v>110001</v>
      </c>
      <c r="B26" s="528" t="s">
        <v>516</v>
      </c>
      <c r="C26" s="529" t="s">
        <v>4760</v>
      </c>
      <c r="D26" s="529" t="s">
        <v>4674</v>
      </c>
      <c r="E26" s="529">
        <v>1</v>
      </c>
      <c r="F26" s="523" t="s">
        <v>4761</v>
      </c>
      <c r="G26" s="529" t="s">
        <v>4765</v>
      </c>
      <c r="H26" s="529" t="s">
        <v>4766</v>
      </c>
      <c r="I26" s="529"/>
      <c r="J26" s="529">
        <v>10</v>
      </c>
      <c r="K26" s="529" t="s">
        <v>4767</v>
      </c>
      <c r="L26" s="529">
        <v>110001</v>
      </c>
      <c r="M26" s="529" t="s">
        <v>4764</v>
      </c>
      <c r="N26" s="529">
        <v>1</v>
      </c>
      <c r="O26" s="535">
        <f t="shared" si="0"/>
        <v>110001</v>
      </c>
      <c r="P26" s="535" t="str">
        <f t="shared" si="0"/>
        <v>无心流·拔刀术</v>
      </c>
    </row>
    <row r="27" spans="1:16" x14ac:dyDescent="0.25">
      <c r="A27" s="95">
        <v>111000</v>
      </c>
      <c r="B27" s="528" t="s">
        <v>4768</v>
      </c>
      <c r="C27" s="528" t="s">
        <v>4769</v>
      </c>
      <c r="D27" s="529" t="s">
        <v>4674</v>
      </c>
      <c r="E27" s="529">
        <v>1</v>
      </c>
      <c r="F27" s="523" t="s">
        <v>4770</v>
      </c>
      <c r="G27" s="529" t="s">
        <v>4771</v>
      </c>
      <c r="H27" s="529"/>
      <c r="I27" s="529"/>
      <c r="J27" s="529">
        <v>11</v>
      </c>
      <c r="K27" s="529" t="s">
        <v>4772</v>
      </c>
      <c r="L27" s="529">
        <v>111000</v>
      </c>
      <c r="M27" s="529" t="s">
        <v>4773</v>
      </c>
      <c r="N27" s="529">
        <v>1</v>
      </c>
      <c r="O27" s="95">
        <v>111000</v>
      </c>
      <c r="P27" s="528" t="s">
        <v>4768</v>
      </c>
    </row>
    <row r="28" spans="1:16" x14ac:dyDescent="0.25">
      <c r="A28" s="371">
        <v>111001</v>
      </c>
      <c r="B28" s="530" t="s">
        <v>534</v>
      </c>
      <c r="C28" s="530" t="s">
        <v>4769</v>
      </c>
      <c r="D28" s="531" t="s">
        <v>4674</v>
      </c>
      <c r="E28" s="531">
        <v>1</v>
      </c>
      <c r="F28" s="513" t="s">
        <v>4770</v>
      </c>
      <c r="G28" s="531" t="s">
        <v>4774</v>
      </c>
      <c r="H28" s="531" t="s">
        <v>4771</v>
      </c>
      <c r="I28" s="531"/>
      <c r="J28" s="531">
        <v>11</v>
      </c>
      <c r="K28" s="531" t="s">
        <v>4772</v>
      </c>
      <c r="L28" s="531">
        <v>111001</v>
      </c>
      <c r="M28" s="531" t="s">
        <v>4773</v>
      </c>
      <c r="N28" s="531">
        <v>1</v>
      </c>
      <c r="O28" s="535">
        <f t="shared" si="0"/>
        <v>111001</v>
      </c>
      <c r="P28" s="535" t="str">
        <f t="shared" si="0"/>
        <v>流缶金绳镖</v>
      </c>
    </row>
    <row r="29" spans="1:16" x14ac:dyDescent="0.25">
      <c r="A29" s="119">
        <v>115000</v>
      </c>
      <c r="B29" s="533" t="s">
        <v>4775</v>
      </c>
      <c r="C29" s="534" t="s">
        <v>4776</v>
      </c>
      <c r="D29" s="534" t="s">
        <v>4674</v>
      </c>
      <c r="E29" s="534">
        <v>2</v>
      </c>
      <c r="F29" s="534" t="s">
        <v>4777</v>
      </c>
      <c r="G29" s="534" t="s">
        <v>4778</v>
      </c>
      <c r="H29" s="534"/>
      <c r="I29" s="534"/>
      <c r="J29" s="534">
        <v>15</v>
      </c>
      <c r="K29" s="534" t="s">
        <v>4779</v>
      </c>
      <c r="L29" s="534" t="str">
        <f t="shared" ref="L29:L34" si="1">""&amp;A29</f>
        <v>115000</v>
      </c>
      <c r="M29" s="534" t="s">
        <v>4780</v>
      </c>
      <c r="N29" s="534">
        <v>1</v>
      </c>
      <c r="O29" s="119">
        <v>115000</v>
      </c>
      <c r="P29" s="533" t="s">
        <v>4775</v>
      </c>
    </row>
    <row r="30" spans="1:16" x14ac:dyDescent="0.25">
      <c r="A30" s="119">
        <v>115001</v>
      </c>
      <c r="B30" s="533" t="s">
        <v>4106</v>
      </c>
      <c r="C30" s="534" t="s">
        <v>4776</v>
      </c>
      <c r="D30" s="534" t="s">
        <v>4781</v>
      </c>
      <c r="E30" s="534">
        <v>2</v>
      </c>
      <c r="F30" s="534" t="s">
        <v>4777</v>
      </c>
      <c r="G30" s="529" t="s">
        <v>4782</v>
      </c>
      <c r="H30" s="534" t="s">
        <v>4778</v>
      </c>
      <c r="I30" s="534"/>
      <c r="J30" s="534">
        <v>15</v>
      </c>
      <c r="K30" s="534" t="s">
        <v>4783</v>
      </c>
      <c r="L30" s="534" t="str">
        <f t="shared" si="1"/>
        <v>115001</v>
      </c>
      <c r="M30" s="534" t="s">
        <v>4780</v>
      </c>
      <c r="N30" s="534">
        <v>1</v>
      </c>
      <c r="O30" s="535">
        <f t="shared" si="0"/>
        <v>115001</v>
      </c>
      <c r="P30" s="535" t="str">
        <f t="shared" si="0"/>
        <v>七情缠蛊匕</v>
      </c>
    </row>
    <row r="31" spans="1:16" x14ac:dyDescent="0.25">
      <c r="A31" s="119">
        <v>114000</v>
      </c>
      <c r="B31" s="533" t="s">
        <v>4784</v>
      </c>
      <c r="C31" s="534" t="s">
        <v>4785</v>
      </c>
      <c r="D31" s="534" t="s">
        <v>4674</v>
      </c>
      <c r="E31" s="534">
        <v>1</v>
      </c>
      <c r="F31" s="534" t="s">
        <v>4786</v>
      </c>
      <c r="G31" s="534" t="s">
        <v>4787</v>
      </c>
      <c r="H31" s="534"/>
      <c r="I31" s="534"/>
      <c r="J31" s="534">
        <v>14</v>
      </c>
      <c r="K31" s="534" t="s">
        <v>4788</v>
      </c>
      <c r="L31" s="534" t="str">
        <f t="shared" si="1"/>
        <v>114000</v>
      </c>
      <c r="M31" s="534" t="s">
        <v>4789</v>
      </c>
      <c r="N31" s="534">
        <v>1</v>
      </c>
      <c r="O31" s="119">
        <v>114000</v>
      </c>
      <c r="P31" s="533" t="s">
        <v>4784</v>
      </c>
    </row>
    <row r="32" spans="1:16" x14ac:dyDescent="0.25">
      <c r="A32" s="535">
        <v>114001</v>
      </c>
      <c r="B32" s="536" t="s">
        <v>569</v>
      </c>
      <c r="C32" s="537" t="s">
        <v>4785</v>
      </c>
      <c r="D32" s="537" t="s">
        <v>4674</v>
      </c>
      <c r="E32" s="537">
        <v>1</v>
      </c>
      <c r="F32" s="537" t="s">
        <v>4786</v>
      </c>
      <c r="G32" s="537" t="s">
        <v>4790</v>
      </c>
      <c r="H32" s="537" t="s">
        <v>4787</v>
      </c>
      <c r="I32" s="537"/>
      <c r="J32" s="537">
        <v>14</v>
      </c>
      <c r="K32" s="537" t="s">
        <v>4791</v>
      </c>
      <c r="L32" s="537" t="str">
        <f t="shared" si="1"/>
        <v>114001</v>
      </c>
      <c r="M32" s="537" t="s">
        <v>4789</v>
      </c>
      <c r="N32" s="537">
        <v>1</v>
      </c>
      <c r="O32" s="535">
        <f t="shared" si="0"/>
        <v>114001</v>
      </c>
      <c r="P32" s="535" t="str">
        <f t="shared" si="0"/>
        <v>西域火器·珠</v>
      </c>
    </row>
    <row r="33" spans="1:16" x14ac:dyDescent="0.25">
      <c r="A33" s="119">
        <v>112000</v>
      </c>
      <c r="B33" s="533" t="s">
        <v>4792</v>
      </c>
      <c r="C33" s="534" t="s">
        <v>4793</v>
      </c>
      <c r="D33" s="534" t="s">
        <v>4674</v>
      </c>
      <c r="E33" s="534">
        <v>1</v>
      </c>
      <c r="F33" s="534" t="s">
        <v>4794</v>
      </c>
      <c r="G33" s="534" t="s">
        <v>4795</v>
      </c>
      <c r="H33" s="534"/>
      <c r="I33" s="534"/>
      <c r="J33" s="534">
        <v>12</v>
      </c>
      <c r="K33" s="534" t="s">
        <v>4796</v>
      </c>
      <c r="L33" s="534" t="str">
        <f t="shared" si="1"/>
        <v>112000</v>
      </c>
      <c r="M33" s="534" t="s">
        <v>4797</v>
      </c>
      <c r="N33" s="534">
        <v>1</v>
      </c>
      <c r="O33" s="119">
        <v>112000</v>
      </c>
      <c r="P33" s="533" t="s">
        <v>4792</v>
      </c>
    </row>
    <row r="34" spans="1:16" x14ac:dyDescent="0.25">
      <c r="A34" s="119">
        <v>112001</v>
      </c>
      <c r="B34" s="533" t="s">
        <v>542</v>
      </c>
      <c r="C34" s="534" t="s">
        <v>4793</v>
      </c>
      <c r="D34" s="534" t="s">
        <v>4674</v>
      </c>
      <c r="E34" s="534">
        <v>1</v>
      </c>
      <c r="F34" s="534" t="s">
        <v>4794</v>
      </c>
      <c r="G34" s="529" t="s">
        <v>4798</v>
      </c>
      <c r="H34" s="534" t="s">
        <v>4795</v>
      </c>
      <c r="I34" s="534"/>
      <c r="J34" s="534">
        <v>12</v>
      </c>
      <c r="K34" s="534" t="s">
        <v>4799</v>
      </c>
      <c r="L34" s="534" t="str">
        <f t="shared" si="1"/>
        <v>112001</v>
      </c>
      <c r="M34" s="534" t="s">
        <v>4797</v>
      </c>
      <c r="N34" s="534">
        <v>1</v>
      </c>
      <c r="O34" s="535">
        <f t="shared" si="0"/>
        <v>112001</v>
      </c>
      <c r="P34" s="535" t="str">
        <f t="shared" si="0"/>
        <v>锋狩控弦决</v>
      </c>
    </row>
    <row r="35" spans="1:16" x14ac:dyDescent="0.25">
      <c r="A35" s="95">
        <v>201001</v>
      </c>
      <c r="B35" s="529" t="s">
        <v>10</v>
      </c>
      <c r="C35" s="529" t="s">
        <v>4800</v>
      </c>
      <c r="D35" s="529" t="s">
        <v>4700</v>
      </c>
      <c r="E35" s="529"/>
      <c r="F35" s="529"/>
      <c r="G35" s="529" t="s">
        <v>4801</v>
      </c>
      <c r="H35" s="529"/>
      <c r="I35" s="529"/>
      <c r="J35" s="529">
        <v>7</v>
      </c>
      <c r="K35" s="544" t="s">
        <v>4802</v>
      </c>
      <c r="L35" s="529">
        <v>201001</v>
      </c>
      <c r="M35" s="529"/>
      <c r="N35" s="529">
        <v>1</v>
      </c>
      <c r="O35" s="535">
        <f t="shared" si="0"/>
        <v>201001</v>
      </c>
      <c r="P35" s="535" t="str">
        <f t="shared" si="0"/>
        <v>天涯月明章</v>
      </c>
    </row>
    <row r="36" spans="1:16" x14ac:dyDescent="0.25">
      <c r="A36" s="36">
        <v>201002</v>
      </c>
      <c r="B36" s="411" t="s">
        <v>19</v>
      </c>
      <c r="C36" s="411" t="s">
        <v>4800</v>
      </c>
      <c r="D36" s="411" t="s">
        <v>4674</v>
      </c>
      <c r="E36" s="529"/>
      <c r="F36" s="411"/>
      <c r="G36" s="529" t="s">
        <v>4803</v>
      </c>
      <c r="H36" s="411"/>
      <c r="I36" s="411"/>
      <c r="J36" s="411">
        <v>7</v>
      </c>
      <c r="K36" s="545" t="s">
        <v>4804</v>
      </c>
      <c r="L36" s="411">
        <v>201002</v>
      </c>
      <c r="M36" s="546"/>
      <c r="N36" s="529">
        <v>1</v>
      </c>
      <c r="O36" s="535">
        <f t="shared" si="0"/>
        <v>201002</v>
      </c>
      <c r="P36" s="535" t="str">
        <f t="shared" si="0"/>
        <v>嗤魔祭血真经</v>
      </c>
    </row>
    <row r="37" spans="1:16" x14ac:dyDescent="0.25">
      <c r="A37" s="535">
        <v>201003</v>
      </c>
      <c r="B37" s="537" t="s">
        <v>28</v>
      </c>
      <c r="C37" s="537" t="s">
        <v>4800</v>
      </c>
      <c r="D37" s="537" t="s">
        <v>4674</v>
      </c>
      <c r="E37" s="537"/>
      <c r="F37" s="537"/>
      <c r="G37" s="537" t="s">
        <v>4805</v>
      </c>
      <c r="H37" s="537"/>
      <c r="I37" s="537"/>
      <c r="J37" s="537">
        <v>7</v>
      </c>
      <c r="K37" s="537" t="s">
        <v>4806</v>
      </c>
      <c r="L37" s="537">
        <v>201003</v>
      </c>
      <c r="M37" s="537"/>
      <c r="N37" s="537">
        <v>0</v>
      </c>
      <c r="O37" s="535">
        <f t="shared" si="0"/>
        <v>201003</v>
      </c>
      <c r="P37" s="535" t="str">
        <f t="shared" si="0"/>
        <v>连珏天璧法</v>
      </c>
    </row>
    <row r="38" spans="1:16" x14ac:dyDescent="0.25">
      <c r="A38" s="535">
        <v>201004</v>
      </c>
      <c r="B38" s="538" t="s">
        <v>38</v>
      </c>
      <c r="C38" s="537" t="s">
        <v>4800</v>
      </c>
      <c r="D38" s="537" t="s">
        <v>4674</v>
      </c>
      <c r="E38" s="537"/>
      <c r="F38" s="537"/>
      <c r="G38" s="537" t="s">
        <v>4807</v>
      </c>
      <c r="H38" s="537"/>
      <c r="I38" s="537"/>
      <c r="J38" s="537">
        <v>7</v>
      </c>
      <c r="K38" s="537" t="s">
        <v>4808</v>
      </c>
      <c r="L38" s="537">
        <v>201004</v>
      </c>
      <c r="M38" s="537"/>
      <c r="N38" s="537">
        <v>0</v>
      </c>
      <c r="O38" s="535">
        <f t="shared" si="0"/>
        <v>201004</v>
      </c>
      <c r="P38" s="535" t="str">
        <f t="shared" si="0"/>
        <v>玄黎蛊瘴</v>
      </c>
    </row>
    <row r="39" spans="1:16" x14ac:dyDescent="0.25">
      <c r="A39" s="36">
        <v>201005</v>
      </c>
      <c r="B39" s="411" t="s">
        <v>47</v>
      </c>
      <c r="C39" s="411" t="s">
        <v>4800</v>
      </c>
      <c r="D39" s="411" t="s">
        <v>4674</v>
      </c>
      <c r="E39" s="529"/>
      <c r="F39" s="411"/>
      <c r="G39" s="529" t="s">
        <v>4809</v>
      </c>
      <c r="H39" s="411"/>
      <c r="I39" s="411"/>
      <c r="J39" s="411">
        <v>7</v>
      </c>
      <c r="K39" s="411" t="s">
        <v>4810</v>
      </c>
      <c r="L39" s="411">
        <v>201005</v>
      </c>
      <c r="M39" s="411"/>
      <c r="N39" s="529">
        <v>0</v>
      </c>
      <c r="O39" s="535">
        <f t="shared" si="0"/>
        <v>201005</v>
      </c>
      <c r="P39" s="535" t="str">
        <f t="shared" si="0"/>
        <v>三昧阿修罗道</v>
      </c>
    </row>
    <row r="40" spans="1:16" x14ac:dyDescent="0.25">
      <c r="A40" s="36">
        <v>201006</v>
      </c>
      <c r="B40" s="411" t="s">
        <v>56</v>
      </c>
      <c r="C40" s="411" t="s">
        <v>4800</v>
      </c>
      <c r="D40" s="411" t="s">
        <v>4674</v>
      </c>
      <c r="E40" s="529"/>
      <c r="F40" s="411"/>
      <c r="G40" s="529" t="s">
        <v>4811</v>
      </c>
      <c r="H40" s="411"/>
      <c r="I40" s="411"/>
      <c r="J40" s="411">
        <v>7</v>
      </c>
      <c r="K40" s="411" t="s">
        <v>4812</v>
      </c>
      <c r="L40" s="411">
        <v>201006</v>
      </c>
      <c r="M40" s="411"/>
      <c r="N40" s="529">
        <v>1</v>
      </c>
      <c r="O40" s="535">
        <f t="shared" si="0"/>
        <v>201006</v>
      </c>
      <c r="P40" s="535" t="str">
        <f t="shared" si="0"/>
        <v>太素灵枢篇</v>
      </c>
    </row>
    <row r="41" spans="1:16" x14ac:dyDescent="0.25">
      <c r="A41" s="36">
        <v>201007</v>
      </c>
      <c r="B41" s="539" t="s">
        <v>66</v>
      </c>
      <c r="C41" s="411" t="s">
        <v>4800</v>
      </c>
      <c r="D41" s="411" t="s">
        <v>4683</v>
      </c>
      <c r="E41" s="529"/>
      <c r="F41" s="411"/>
      <c r="G41" s="529" t="s">
        <v>4813</v>
      </c>
      <c r="H41" s="411"/>
      <c r="I41" s="411"/>
      <c r="J41" s="411">
        <v>7</v>
      </c>
      <c r="K41" s="411" t="s">
        <v>4814</v>
      </c>
      <c r="L41" s="411">
        <v>201007</v>
      </c>
      <c r="M41" s="411"/>
      <c r="N41" s="529">
        <v>0</v>
      </c>
      <c r="O41" s="535">
        <f t="shared" si="0"/>
        <v>201007</v>
      </c>
      <c r="P41" s="535" t="str">
        <f t="shared" si="0"/>
        <v>太玄混元经</v>
      </c>
    </row>
    <row r="42" spans="1:16" x14ac:dyDescent="0.25">
      <c r="A42" s="36">
        <v>201008</v>
      </c>
      <c r="B42" s="539" t="s">
        <v>74</v>
      </c>
      <c r="C42" s="411" t="s">
        <v>4800</v>
      </c>
      <c r="D42" s="411" t="s">
        <v>4674</v>
      </c>
      <c r="E42" s="411"/>
      <c r="F42" s="411"/>
      <c r="G42" s="529" t="s">
        <v>4815</v>
      </c>
      <c r="H42" s="411"/>
      <c r="I42" s="411"/>
      <c r="J42" s="411">
        <v>7</v>
      </c>
      <c r="K42" s="411" t="s">
        <v>4816</v>
      </c>
      <c r="L42" s="411">
        <v>201008</v>
      </c>
      <c r="M42" s="411"/>
      <c r="N42" s="529">
        <v>0</v>
      </c>
      <c r="O42" s="535">
        <f t="shared" si="0"/>
        <v>201008</v>
      </c>
      <c r="P42" s="535" t="str">
        <f t="shared" si="0"/>
        <v>悟玄参契</v>
      </c>
    </row>
    <row r="43" spans="1:16" x14ac:dyDescent="0.25">
      <c r="A43" s="36">
        <v>201009</v>
      </c>
      <c r="B43" s="539" t="s">
        <v>83</v>
      </c>
      <c r="C43" s="411" t="s">
        <v>4800</v>
      </c>
      <c r="D43" s="411" t="s">
        <v>4674</v>
      </c>
      <c r="E43" s="411"/>
      <c r="F43" s="411"/>
      <c r="G43" s="529" t="s">
        <v>4817</v>
      </c>
      <c r="H43" s="411"/>
      <c r="I43" s="411"/>
      <c r="J43" s="411">
        <v>7</v>
      </c>
      <c r="K43" s="411" t="s">
        <v>4818</v>
      </c>
      <c r="L43" s="411">
        <v>201009</v>
      </c>
      <c r="M43" s="411"/>
      <c r="N43" s="529">
        <v>0</v>
      </c>
      <c r="O43" s="535">
        <f t="shared" si="0"/>
        <v>201009</v>
      </c>
      <c r="P43" s="535" t="str">
        <f t="shared" si="0"/>
        <v>吸星噬寰图</v>
      </c>
    </row>
    <row r="44" spans="1:16" x14ac:dyDescent="0.25">
      <c r="A44" s="36">
        <v>201010</v>
      </c>
      <c r="B44" s="539" t="s">
        <v>93</v>
      </c>
      <c r="C44" s="411" t="s">
        <v>4800</v>
      </c>
      <c r="D44" s="411" t="s">
        <v>4674</v>
      </c>
      <c r="E44" s="411"/>
      <c r="F44" s="411"/>
      <c r="G44" s="529" t="s">
        <v>4819</v>
      </c>
      <c r="H44" s="411"/>
      <c r="I44" s="411"/>
      <c r="J44" s="411">
        <v>7</v>
      </c>
      <c r="K44" s="411" t="s">
        <v>4820</v>
      </c>
      <c r="L44" s="411">
        <v>201010</v>
      </c>
      <c r="M44" s="411"/>
      <c r="N44" s="529">
        <v>0</v>
      </c>
      <c r="O44" s="535">
        <f t="shared" si="0"/>
        <v>201010</v>
      </c>
      <c r="P44" s="535" t="str">
        <f t="shared" si="0"/>
        <v>湘竹葬兰书</v>
      </c>
    </row>
    <row r="45" spans="1:16" x14ac:dyDescent="0.25">
      <c r="A45" s="36">
        <v>201011</v>
      </c>
      <c r="B45" s="539" t="s">
        <v>104</v>
      </c>
      <c r="C45" s="411" t="s">
        <v>4800</v>
      </c>
      <c r="D45" s="411" t="s">
        <v>4674</v>
      </c>
      <c r="E45" s="411"/>
      <c r="F45" s="411"/>
      <c r="G45" s="529" t="s">
        <v>4821</v>
      </c>
      <c r="H45" s="411"/>
      <c r="I45" s="411"/>
      <c r="J45" s="411">
        <v>7</v>
      </c>
      <c r="K45" s="411" t="s">
        <v>4822</v>
      </c>
      <c r="L45" s="411">
        <v>201011</v>
      </c>
      <c r="M45" s="411"/>
      <c r="N45" s="529">
        <v>0</v>
      </c>
      <c r="O45" s="535">
        <f t="shared" si="0"/>
        <v>201011</v>
      </c>
      <c r="P45" s="535" t="str">
        <f t="shared" si="0"/>
        <v>昭霞别册</v>
      </c>
    </row>
    <row r="46" spans="1:16" x14ac:dyDescent="0.25">
      <c r="A46" s="535">
        <v>201012</v>
      </c>
      <c r="B46" s="536" t="s">
        <v>112</v>
      </c>
      <c r="C46" s="537" t="s">
        <v>4800</v>
      </c>
      <c r="D46" s="537" t="s">
        <v>4674</v>
      </c>
      <c r="E46" s="537"/>
      <c r="F46" s="537"/>
      <c r="G46" s="537" t="s">
        <v>4823</v>
      </c>
      <c r="H46" s="537"/>
      <c r="I46" s="537"/>
      <c r="J46" s="537">
        <v>7</v>
      </c>
      <c r="K46" s="537"/>
      <c r="L46" s="537" t="str">
        <f>""&amp;A46</f>
        <v>201012</v>
      </c>
      <c r="M46" s="537"/>
      <c r="N46" s="537">
        <v>0</v>
      </c>
      <c r="O46" s="535">
        <f t="shared" si="0"/>
        <v>201012</v>
      </c>
      <c r="P46" s="535" t="str">
        <f t="shared" si="0"/>
        <v>禅音狮子吼</v>
      </c>
    </row>
    <row r="47" spans="1:16" x14ac:dyDescent="0.25">
      <c r="A47" s="535">
        <v>201013</v>
      </c>
      <c r="B47" s="537" t="s">
        <v>121</v>
      </c>
      <c r="C47" s="537" t="s">
        <v>4800</v>
      </c>
      <c r="D47" s="537" t="s">
        <v>4674</v>
      </c>
      <c r="E47" s="537"/>
      <c r="F47" s="537"/>
      <c r="G47" s="537" t="s">
        <v>4824</v>
      </c>
      <c r="H47" s="537"/>
      <c r="I47" s="537"/>
      <c r="J47" s="537">
        <v>7</v>
      </c>
      <c r="K47" s="537" t="s">
        <v>4806</v>
      </c>
      <c r="L47" s="537">
        <v>201013</v>
      </c>
      <c r="M47" s="537"/>
      <c r="N47" s="537">
        <v>0</v>
      </c>
      <c r="O47" s="535">
        <f t="shared" si="0"/>
        <v>201013</v>
      </c>
      <c r="P47" s="535" t="str">
        <f t="shared" si="0"/>
        <v>金钟护体罩</v>
      </c>
    </row>
    <row r="48" spans="1:16" x14ac:dyDescent="0.25">
      <c r="A48" s="535">
        <v>201014</v>
      </c>
      <c r="B48" s="538" t="s">
        <v>131</v>
      </c>
      <c r="C48" s="537" t="s">
        <v>4800</v>
      </c>
      <c r="D48" s="540" t="s">
        <v>4683</v>
      </c>
      <c r="E48" s="537"/>
      <c r="F48" s="537"/>
      <c r="G48" s="537" t="s">
        <v>4825</v>
      </c>
      <c r="H48" s="537"/>
      <c r="I48" s="537"/>
      <c r="J48" s="537">
        <v>7</v>
      </c>
      <c r="K48" s="538"/>
      <c r="L48" s="537" t="str">
        <f>""&amp;A48</f>
        <v>201014</v>
      </c>
      <c r="M48" s="537"/>
      <c r="N48" s="537">
        <v>0</v>
      </c>
      <c r="O48" s="535">
        <f t="shared" si="0"/>
        <v>201014</v>
      </c>
      <c r="P48" s="535" t="str">
        <f t="shared" si="0"/>
        <v>太虚无极劲</v>
      </c>
    </row>
    <row r="49" spans="1:16" x14ac:dyDescent="0.25">
      <c r="A49" s="535">
        <v>201015</v>
      </c>
      <c r="B49" s="538" t="s">
        <v>142</v>
      </c>
      <c r="C49" s="537" t="s">
        <v>4800</v>
      </c>
      <c r="D49" s="537" t="s">
        <v>4674</v>
      </c>
      <c r="E49" s="537"/>
      <c r="F49" s="537"/>
      <c r="G49" s="537" t="s">
        <v>4826</v>
      </c>
      <c r="H49" s="537"/>
      <c r="I49" s="537"/>
      <c r="J49" s="537">
        <v>7</v>
      </c>
      <c r="K49" s="538"/>
      <c r="L49" s="537" t="str">
        <f>""&amp;A49</f>
        <v>201015</v>
      </c>
      <c r="M49" s="537"/>
      <c r="N49" s="537">
        <v>0</v>
      </c>
      <c r="O49" s="535">
        <f t="shared" si="0"/>
        <v>201015</v>
      </c>
      <c r="P49" s="535" t="str">
        <f t="shared" si="0"/>
        <v>霸王卸甲</v>
      </c>
    </row>
    <row r="50" spans="1:16" x14ac:dyDescent="0.25">
      <c r="A50" s="535">
        <v>201016</v>
      </c>
      <c r="B50" s="541" t="s">
        <v>151</v>
      </c>
      <c r="C50" s="537" t="s">
        <v>4800</v>
      </c>
      <c r="D50" s="537" t="s">
        <v>4674</v>
      </c>
      <c r="E50" s="537"/>
      <c r="F50" s="537"/>
      <c r="G50" s="537" t="s">
        <v>4827</v>
      </c>
      <c r="H50" s="537"/>
      <c r="I50" s="537"/>
      <c r="J50" s="537">
        <v>7</v>
      </c>
      <c r="K50" s="538"/>
      <c r="L50" s="537" t="str">
        <f>""&amp;A50</f>
        <v>201016</v>
      </c>
      <c r="M50" s="537"/>
      <c r="N50" s="537">
        <v>0</v>
      </c>
      <c r="O50" s="535">
        <f t="shared" si="0"/>
        <v>201016</v>
      </c>
      <c r="P50" s="535" t="str">
        <f t="shared" si="0"/>
        <v>青囊宝钞</v>
      </c>
    </row>
    <row r="51" spans="1:16" x14ac:dyDescent="0.25">
      <c r="A51" s="535">
        <v>201017</v>
      </c>
      <c r="B51" s="542" t="s">
        <v>160</v>
      </c>
      <c r="C51" s="537" t="s">
        <v>4800</v>
      </c>
      <c r="D51" s="537" t="s">
        <v>4781</v>
      </c>
      <c r="E51" s="537"/>
      <c r="F51" s="537"/>
      <c r="G51" s="537" t="s">
        <v>4828</v>
      </c>
      <c r="H51" s="537"/>
      <c r="I51" s="537"/>
      <c r="J51" s="537"/>
      <c r="K51" s="538"/>
      <c r="L51" s="537" t="str">
        <f>""&amp;A51</f>
        <v>201017</v>
      </c>
      <c r="M51" s="537"/>
      <c r="N51" s="537"/>
      <c r="O51" s="535">
        <f t="shared" si="0"/>
        <v>201017</v>
      </c>
      <c r="P51" s="535" t="str">
        <f t="shared" si="0"/>
        <v>饮情蛊</v>
      </c>
    </row>
    <row r="52" spans="1:16" x14ac:dyDescent="0.25">
      <c r="A52" s="36">
        <v>301001</v>
      </c>
      <c r="B52" s="411" t="s">
        <v>181</v>
      </c>
      <c r="C52" s="411" t="s">
        <v>4829</v>
      </c>
      <c r="D52" s="411" t="s">
        <v>4700</v>
      </c>
      <c r="E52" s="529"/>
      <c r="F52" s="411"/>
      <c r="G52" s="529" t="s">
        <v>4830</v>
      </c>
      <c r="H52" s="411"/>
      <c r="I52" s="411"/>
      <c r="J52" s="411">
        <v>8</v>
      </c>
      <c r="K52" s="544" t="s">
        <v>4831</v>
      </c>
      <c r="L52" s="411">
        <v>301001</v>
      </c>
      <c r="M52" s="411"/>
      <c r="N52" s="529">
        <v>1</v>
      </c>
      <c r="O52" s="535">
        <f t="shared" si="0"/>
        <v>301001</v>
      </c>
      <c r="P52" s="535" t="str">
        <f t="shared" si="0"/>
        <v>步海阁</v>
      </c>
    </row>
    <row r="53" spans="1:16" x14ac:dyDescent="0.25">
      <c r="A53" s="36">
        <v>301002</v>
      </c>
      <c r="B53" s="411" t="s">
        <v>213</v>
      </c>
      <c r="C53" s="411" t="s">
        <v>4829</v>
      </c>
      <c r="D53" s="411" t="s">
        <v>4674</v>
      </c>
      <c r="E53" s="411"/>
      <c r="F53" s="411"/>
      <c r="G53" s="529" t="s">
        <v>4832</v>
      </c>
      <c r="H53" s="411"/>
      <c r="I53" s="411"/>
      <c r="J53" s="411">
        <v>8</v>
      </c>
      <c r="K53" s="411" t="s">
        <v>4833</v>
      </c>
      <c r="L53" s="411">
        <v>301002</v>
      </c>
      <c r="M53" s="546"/>
      <c r="N53" s="529">
        <v>0</v>
      </c>
      <c r="O53" s="535">
        <f t="shared" si="0"/>
        <v>301002</v>
      </c>
      <c r="P53" s="535" t="str">
        <f t="shared" si="0"/>
        <v>赶蝉游身环</v>
      </c>
    </row>
    <row r="54" spans="1:16" x14ac:dyDescent="0.25">
      <c r="A54" s="36">
        <v>301003</v>
      </c>
      <c r="B54" s="411" t="s">
        <v>4834</v>
      </c>
      <c r="C54" s="411" t="s">
        <v>4829</v>
      </c>
      <c r="D54" s="411" t="s">
        <v>4674</v>
      </c>
      <c r="E54" s="411"/>
      <c r="F54" s="411"/>
      <c r="G54" s="529" t="s">
        <v>4835</v>
      </c>
      <c r="H54" s="411"/>
      <c r="I54" s="411"/>
      <c r="J54" s="411">
        <v>8</v>
      </c>
      <c r="K54" s="411" t="s">
        <v>4836</v>
      </c>
      <c r="L54" s="411">
        <v>301003</v>
      </c>
      <c r="M54" s="411"/>
      <c r="N54" s="529">
        <v>0</v>
      </c>
      <c r="O54" s="535">
        <f t="shared" si="0"/>
        <v>301003</v>
      </c>
      <c r="P54" s="535" t="str">
        <f t="shared" si="0"/>
        <v>洄流身法</v>
      </c>
    </row>
    <row r="55" spans="1:16" x14ac:dyDescent="0.25">
      <c r="A55" s="36">
        <v>301004</v>
      </c>
      <c r="B55" s="411" t="s">
        <v>232</v>
      </c>
      <c r="C55" s="411" t="s">
        <v>4829</v>
      </c>
      <c r="D55" s="411" t="s">
        <v>4674</v>
      </c>
      <c r="E55" s="411"/>
      <c r="F55" s="411"/>
      <c r="G55" s="529" t="s">
        <v>4837</v>
      </c>
      <c r="H55" s="411"/>
      <c r="I55" s="411"/>
      <c r="J55" s="411">
        <v>8</v>
      </c>
      <c r="K55" s="411" t="s">
        <v>4838</v>
      </c>
      <c r="L55" s="411">
        <v>301004</v>
      </c>
      <c r="M55" s="411"/>
      <c r="N55" s="529">
        <v>0</v>
      </c>
      <c r="O55" s="535">
        <f t="shared" si="0"/>
        <v>301004</v>
      </c>
      <c r="P55" s="535" t="str">
        <f t="shared" si="0"/>
        <v>洛神踏雪步</v>
      </c>
    </row>
    <row r="56" spans="1:16" x14ac:dyDescent="0.25">
      <c r="A56" s="36">
        <v>301005</v>
      </c>
      <c r="B56" s="411" t="s">
        <v>223</v>
      </c>
      <c r="C56" s="411" t="s">
        <v>4829</v>
      </c>
      <c r="D56" s="411" t="s">
        <v>4674</v>
      </c>
      <c r="E56" s="411"/>
      <c r="F56" s="411"/>
      <c r="G56" s="529" t="s">
        <v>4839</v>
      </c>
      <c r="H56" s="411"/>
      <c r="I56" s="411"/>
      <c r="J56" s="411">
        <v>8</v>
      </c>
      <c r="K56" s="411" t="s">
        <v>4840</v>
      </c>
      <c r="L56" s="411">
        <v>301005</v>
      </c>
      <c r="M56" s="411"/>
      <c r="N56" s="529">
        <v>0</v>
      </c>
      <c r="O56" s="535">
        <f t="shared" si="0"/>
        <v>301005</v>
      </c>
      <c r="P56" s="535" t="str">
        <f t="shared" si="0"/>
        <v>晴梅花步</v>
      </c>
    </row>
    <row r="57" spans="1:16" x14ac:dyDescent="0.25">
      <c r="A57" s="36">
        <v>301006</v>
      </c>
      <c r="B57" s="411" t="s">
        <v>241</v>
      </c>
      <c r="C57" s="411" t="s">
        <v>4829</v>
      </c>
      <c r="D57" s="411" t="s">
        <v>4674</v>
      </c>
      <c r="E57" s="411"/>
      <c r="F57" s="411"/>
      <c r="G57" s="529" t="s">
        <v>4841</v>
      </c>
      <c r="H57" s="411"/>
      <c r="I57" s="411"/>
      <c r="J57" s="411">
        <v>8</v>
      </c>
      <c r="K57" s="411" t="s">
        <v>4842</v>
      </c>
      <c r="L57" s="411">
        <v>301006</v>
      </c>
      <c r="M57" s="411"/>
      <c r="N57" s="529">
        <v>1</v>
      </c>
      <c r="O57" s="535">
        <f t="shared" si="0"/>
        <v>301006</v>
      </c>
      <c r="P57" s="535" t="str">
        <f t="shared" si="0"/>
        <v>犰狳穿滚术</v>
      </c>
    </row>
    <row r="58" spans="1:16" x14ac:dyDescent="0.25">
      <c r="A58" s="36">
        <v>301007</v>
      </c>
      <c r="B58" s="539" t="s">
        <v>250</v>
      </c>
      <c r="C58" s="411" t="s">
        <v>4829</v>
      </c>
      <c r="D58" s="411" t="s">
        <v>4683</v>
      </c>
      <c r="E58" s="411"/>
      <c r="F58" s="411"/>
      <c r="G58" s="529" t="s">
        <v>4843</v>
      </c>
      <c r="H58" s="411"/>
      <c r="I58" s="411"/>
      <c r="J58" s="411">
        <v>8</v>
      </c>
      <c r="K58" s="411" t="s">
        <v>4844</v>
      </c>
      <c r="L58" s="411">
        <v>301007</v>
      </c>
      <c r="M58" s="411"/>
      <c r="N58" s="529">
        <v>0</v>
      </c>
      <c r="O58" s="535">
        <f t="shared" si="0"/>
        <v>301007</v>
      </c>
      <c r="P58" s="535" t="str">
        <f t="shared" si="0"/>
        <v>梯云纵</v>
      </c>
    </row>
    <row r="59" spans="1:16" x14ac:dyDescent="0.25">
      <c r="A59" s="36">
        <v>301008</v>
      </c>
      <c r="B59" s="539" t="s">
        <v>259</v>
      </c>
      <c r="C59" s="411" t="s">
        <v>4829</v>
      </c>
      <c r="D59" s="411" t="s">
        <v>4674</v>
      </c>
      <c r="E59" s="411"/>
      <c r="F59" s="411"/>
      <c r="G59" s="529" t="s">
        <v>4845</v>
      </c>
      <c r="H59" s="411"/>
      <c r="I59" s="411"/>
      <c r="J59" s="411">
        <v>8</v>
      </c>
      <c r="K59" s="411" t="s">
        <v>4846</v>
      </c>
      <c r="L59" s="411">
        <v>301008</v>
      </c>
      <c r="M59" s="411"/>
      <c r="N59" s="529">
        <v>0</v>
      </c>
      <c r="O59" s="535">
        <f t="shared" si="0"/>
        <v>301008</v>
      </c>
      <c r="P59" s="535" t="str">
        <f t="shared" si="0"/>
        <v>魍魉诡步</v>
      </c>
    </row>
    <row r="60" spans="1:16" x14ac:dyDescent="0.25">
      <c r="A60" s="36">
        <v>301009</v>
      </c>
      <c r="B60" s="539" t="s">
        <v>269</v>
      </c>
      <c r="C60" s="411" t="s">
        <v>4829</v>
      </c>
      <c r="D60" s="411" t="s">
        <v>4674</v>
      </c>
      <c r="E60" s="411"/>
      <c r="F60" s="411"/>
      <c r="G60" s="529" t="s">
        <v>4847</v>
      </c>
      <c r="H60" s="411"/>
      <c r="I60" s="411"/>
      <c r="J60" s="411">
        <v>8</v>
      </c>
      <c r="K60" s="411" t="s">
        <v>4848</v>
      </c>
      <c r="L60" s="411">
        <v>301009</v>
      </c>
      <c r="M60" s="411"/>
      <c r="N60" s="529">
        <v>0</v>
      </c>
      <c r="O60" s="535">
        <f t="shared" si="0"/>
        <v>301009</v>
      </c>
      <c r="P60" s="535" t="str">
        <f t="shared" si="0"/>
        <v>燕纵步</v>
      </c>
    </row>
    <row r="61" spans="1:16" x14ac:dyDescent="0.25">
      <c r="A61" s="36">
        <v>301010</v>
      </c>
      <c r="B61" s="539" t="s">
        <v>278</v>
      </c>
      <c r="C61" s="411" t="s">
        <v>4829</v>
      </c>
      <c r="D61" s="411" t="s">
        <v>4674</v>
      </c>
      <c r="E61" s="411"/>
      <c r="F61" s="411"/>
      <c r="G61" s="529" t="s">
        <v>4849</v>
      </c>
      <c r="H61" s="411"/>
      <c r="I61" s="411"/>
      <c r="J61" s="411">
        <v>8</v>
      </c>
      <c r="K61" s="411" t="s">
        <v>4850</v>
      </c>
      <c r="L61" s="411">
        <v>301010</v>
      </c>
      <c r="M61" s="411"/>
      <c r="N61" s="529">
        <v>0</v>
      </c>
      <c r="O61" s="535">
        <f t="shared" si="0"/>
        <v>301010</v>
      </c>
      <c r="P61" s="535" t="str">
        <f t="shared" si="0"/>
        <v>长亭远寄</v>
      </c>
    </row>
    <row r="62" spans="1:16" x14ac:dyDescent="0.25">
      <c r="A62" s="535">
        <v>301011</v>
      </c>
      <c r="B62" s="536" t="s">
        <v>295</v>
      </c>
      <c r="C62" s="537" t="s">
        <v>4829</v>
      </c>
      <c r="D62" s="537" t="s">
        <v>4674</v>
      </c>
      <c r="E62" s="537"/>
      <c r="F62" s="537"/>
      <c r="G62" s="537" t="s">
        <v>4851</v>
      </c>
      <c r="H62" s="537"/>
      <c r="I62" s="537"/>
      <c r="J62" s="537"/>
      <c r="K62" s="537"/>
      <c r="L62" s="537" t="str">
        <f>""&amp;A62</f>
        <v>301011</v>
      </c>
      <c r="M62" s="537"/>
      <c r="N62" s="537">
        <v>0</v>
      </c>
      <c r="O62" s="535">
        <f t="shared" si="0"/>
        <v>301011</v>
      </c>
      <c r="P62" s="535" t="str">
        <f t="shared" si="0"/>
        <v>凌波微步</v>
      </c>
    </row>
    <row r="63" spans="1:16" x14ac:dyDescent="0.25">
      <c r="A63" s="535">
        <v>301012</v>
      </c>
      <c r="B63" s="537" t="s">
        <v>287</v>
      </c>
      <c r="C63" s="537" t="s">
        <v>4829</v>
      </c>
      <c r="D63" s="537" t="s">
        <v>4781</v>
      </c>
      <c r="E63" s="537"/>
      <c r="F63" s="537"/>
      <c r="G63" s="537" t="s">
        <v>4852</v>
      </c>
      <c r="H63" s="537"/>
      <c r="I63" s="537"/>
      <c r="J63" s="537"/>
      <c r="K63" s="537"/>
      <c r="L63" s="537" t="str">
        <f>""&amp;A63</f>
        <v>301012</v>
      </c>
      <c r="M63" s="537"/>
      <c r="N63" s="537">
        <v>0</v>
      </c>
      <c r="O63" s="535">
        <f t="shared" si="0"/>
        <v>301012</v>
      </c>
      <c r="P63" s="535" t="str">
        <f t="shared" si="0"/>
        <v>巫蟒堕月</v>
      </c>
    </row>
    <row r="64" spans="1:16" x14ac:dyDescent="0.25">
      <c r="A64" s="535">
        <v>301013</v>
      </c>
      <c r="B64" s="536" t="s">
        <v>304</v>
      </c>
      <c r="C64" s="537" t="s">
        <v>4829</v>
      </c>
      <c r="D64" s="537" t="s">
        <v>4674</v>
      </c>
      <c r="E64" s="537"/>
      <c r="F64" s="537"/>
      <c r="G64" s="537" t="s">
        <v>4853</v>
      </c>
      <c r="H64" s="537"/>
      <c r="I64" s="537"/>
      <c r="J64" s="537"/>
      <c r="K64" s="537"/>
      <c r="L64" s="537" t="str">
        <f>""&amp;A64</f>
        <v>301013</v>
      </c>
      <c r="M64" s="537"/>
      <c r="N64" s="537">
        <v>0</v>
      </c>
      <c r="O64" s="535">
        <f t="shared" si="0"/>
        <v>301013</v>
      </c>
      <c r="P64" s="535" t="str">
        <f t="shared" si="0"/>
        <v>紫乌啸凤图</v>
      </c>
    </row>
    <row r="65" spans="1:18" x14ac:dyDescent="0.25">
      <c r="A65" s="535">
        <v>301014</v>
      </c>
      <c r="B65" s="536" t="s">
        <v>313</v>
      </c>
      <c r="C65" s="537" t="s">
        <v>4829</v>
      </c>
      <c r="D65" s="537" t="s">
        <v>4674</v>
      </c>
      <c r="E65" s="537"/>
      <c r="F65" s="537"/>
      <c r="G65" s="537" t="s">
        <v>4854</v>
      </c>
      <c r="H65" s="537"/>
      <c r="I65" s="537"/>
      <c r="J65" s="537"/>
      <c r="K65" s="537"/>
      <c r="L65" s="537" t="str">
        <f>""&amp;A65</f>
        <v>301014</v>
      </c>
      <c r="M65" s="537"/>
      <c r="N65" s="537">
        <v>0</v>
      </c>
      <c r="O65" s="535">
        <f t="shared" si="0"/>
        <v>301014</v>
      </c>
      <c r="P65" s="535" t="str">
        <f t="shared" si="0"/>
        <v>撼山步</v>
      </c>
    </row>
    <row r="66" spans="1:18" x14ac:dyDescent="0.25">
      <c r="A66" s="36">
        <v>501001</v>
      </c>
      <c r="B66" s="411" t="s">
        <v>4855</v>
      </c>
      <c r="C66" s="411" t="s">
        <v>4673</v>
      </c>
      <c r="D66" s="411" t="s">
        <v>4674</v>
      </c>
      <c r="E66" s="411"/>
      <c r="F66" s="411" t="s">
        <v>4856</v>
      </c>
      <c r="G66" s="547" t="s">
        <v>4857</v>
      </c>
      <c r="H66" s="411"/>
      <c r="I66" s="411"/>
      <c r="J66" s="411">
        <v>1</v>
      </c>
      <c r="K66" s="70" t="s">
        <v>4858</v>
      </c>
      <c r="L66" s="411">
        <v>501001</v>
      </c>
      <c r="M66" s="546" t="s">
        <v>4859</v>
      </c>
      <c r="N66" s="529">
        <v>0</v>
      </c>
      <c r="O66" s="535">
        <f t="shared" si="0"/>
        <v>501001</v>
      </c>
      <c r="P66" s="535" t="str">
        <f t="shared" si="0"/>
        <v>狼</v>
      </c>
    </row>
    <row r="67" spans="1:18" x14ac:dyDescent="0.25">
      <c r="A67" s="535">
        <v>501002</v>
      </c>
      <c r="B67" s="537" t="s">
        <v>4860</v>
      </c>
      <c r="C67" s="537" t="s">
        <v>4673</v>
      </c>
      <c r="D67" s="411" t="s">
        <v>4674</v>
      </c>
      <c r="E67" s="411"/>
      <c r="F67" s="537" t="s">
        <v>4861</v>
      </c>
      <c r="G67" s="548" t="s">
        <v>4862</v>
      </c>
      <c r="H67" s="537"/>
      <c r="I67" s="537"/>
      <c r="J67" s="537">
        <v>1</v>
      </c>
      <c r="K67" s="552" t="s">
        <v>4863</v>
      </c>
      <c r="L67" s="411">
        <v>501002</v>
      </c>
      <c r="M67" s="553" t="s">
        <v>4864</v>
      </c>
      <c r="N67" s="529">
        <v>0</v>
      </c>
      <c r="O67" s="535">
        <f t="shared" si="0"/>
        <v>501002</v>
      </c>
      <c r="P67" s="535" t="str">
        <f t="shared" si="0"/>
        <v>蛇</v>
      </c>
    </row>
    <row r="68" spans="1:18" x14ac:dyDescent="0.25">
      <c r="A68" s="535">
        <v>501003</v>
      </c>
      <c r="B68" s="537" t="s">
        <v>4865</v>
      </c>
      <c r="C68" s="537" t="s">
        <v>4800</v>
      </c>
      <c r="D68" s="411" t="s">
        <v>4674</v>
      </c>
      <c r="E68" s="411"/>
      <c r="F68" s="537"/>
      <c r="G68" s="548"/>
      <c r="H68" s="537"/>
      <c r="I68" s="537"/>
      <c r="J68" s="537"/>
      <c r="K68" s="552"/>
      <c r="L68" s="411"/>
      <c r="M68" s="553"/>
      <c r="N68" s="529">
        <v>0</v>
      </c>
      <c r="O68" s="535">
        <f t="shared" ref="O68:P73" si="2">A68</f>
        <v>501003</v>
      </c>
      <c r="P68" s="535" t="str">
        <f t="shared" si="2"/>
        <v>动物内功</v>
      </c>
    </row>
    <row r="69" spans="1:18" x14ac:dyDescent="0.25">
      <c r="A69" s="535">
        <v>501004</v>
      </c>
      <c r="B69" s="537" t="s">
        <v>4866</v>
      </c>
      <c r="C69" s="537" t="s">
        <v>4829</v>
      </c>
      <c r="D69" s="411" t="s">
        <v>4674</v>
      </c>
      <c r="E69" s="411"/>
      <c r="F69" s="537"/>
      <c r="G69" s="548"/>
      <c r="H69" s="537"/>
      <c r="I69" s="537"/>
      <c r="J69" s="537"/>
      <c r="K69" s="552"/>
      <c r="L69" s="411"/>
      <c r="M69" s="553"/>
      <c r="N69" s="529">
        <v>0</v>
      </c>
      <c r="O69" s="535">
        <f t="shared" si="2"/>
        <v>501004</v>
      </c>
      <c r="P69" s="535" t="str">
        <f t="shared" si="2"/>
        <v>动物轻功</v>
      </c>
    </row>
    <row r="70" spans="1:18" x14ac:dyDescent="0.25">
      <c r="A70" s="535">
        <v>501005</v>
      </c>
      <c r="B70" s="537" t="s">
        <v>4867</v>
      </c>
      <c r="C70" s="537" t="s">
        <v>4673</v>
      </c>
      <c r="D70" s="411" t="s">
        <v>4674</v>
      </c>
      <c r="E70" s="411"/>
      <c r="F70" s="537"/>
      <c r="G70" s="548">
        <v>5510001</v>
      </c>
      <c r="H70" s="537"/>
      <c r="I70" s="537"/>
      <c r="J70" s="537">
        <v>1</v>
      </c>
      <c r="K70" s="552"/>
      <c r="L70" s="411">
        <v>501005</v>
      </c>
      <c r="M70" s="553" t="s">
        <v>4864</v>
      </c>
      <c r="N70" s="529">
        <v>0</v>
      </c>
      <c r="O70" s="535">
        <f t="shared" si="2"/>
        <v>501005</v>
      </c>
      <c r="P70" s="535" t="str">
        <f t="shared" si="2"/>
        <v>蛊人攻击</v>
      </c>
    </row>
    <row r="71" spans="1:18" x14ac:dyDescent="0.25">
      <c r="A71" s="36">
        <v>900000</v>
      </c>
      <c r="B71" s="539" t="s">
        <v>4868</v>
      </c>
      <c r="C71" s="411" t="s">
        <v>4868</v>
      </c>
      <c r="D71" s="411" t="s">
        <v>4674</v>
      </c>
      <c r="E71" s="411"/>
      <c r="F71" s="411"/>
      <c r="G71" s="411" t="s">
        <v>4869</v>
      </c>
      <c r="H71" s="411"/>
      <c r="I71" s="411"/>
      <c r="J71" s="411"/>
      <c r="K71" s="411" t="s">
        <v>4870</v>
      </c>
      <c r="L71" s="411">
        <v>900000</v>
      </c>
      <c r="N71" s="529">
        <v>0</v>
      </c>
      <c r="O71" s="535">
        <f t="shared" si="2"/>
        <v>900000</v>
      </c>
      <c r="P71" s="535" t="str">
        <f t="shared" si="2"/>
        <v>纵跃</v>
      </c>
    </row>
    <row r="72" spans="1:18" x14ac:dyDescent="0.25">
      <c r="A72" s="36">
        <v>904000</v>
      </c>
      <c r="B72" s="539" t="s">
        <v>4871</v>
      </c>
      <c r="C72" s="411" t="s">
        <v>4720</v>
      </c>
      <c r="D72" s="411" t="s">
        <v>4674</v>
      </c>
      <c r="E72" s="411"/>
      <c r="F72" s="411"/>
      <c r="G72" s="411" t="s">
        <v>4872</v>
      </c>
      <c r="H72" s="411"/>
      <c r="I72" s="411"/>
      <c r="J72" s="411">
        <v>4</v>
      </c>
      <c r="K72" s="411" t="s">
        <v>4873</v>
      </c>
      <c r="L72" s="411">
        <v>904000</v>
      </c>
      <c r="M72" s="411"/>
      <c r="N72" s="529">
        <v>1</v>
      </c>
      <c r="O72" s="535">
        <f t="shared" si="2"/>
        <v>904000</v>
      </c>
      <c r="P72" s="535" t="str">
        <f t="shared" si="2"/>
        <v>长兵重击</v>
      </c>
    </row>
    <row r="73" spans="1:18" x14ac:dyDescent="0.25">
      <c r="A73" s="36">
        <v>111000</v>
      </c>
      <c r="B73" s="539" t="s">
        <v>4874</v>
      </c>
      <c r="C73" s="537" t="s">
        <v>4769</v>
      </c>
      <c r="D73" s="537" t="s">
        <v>4674</v>
      </c>
      <c r="E73" s="411"/>
      <c r="F73" s="549" t="s">
        <v>4770</v>
      </c>
      <c r="G73" s="537" t="s">
        <v>4875</v>
      </c>
      <c r="H73" s="537" t="s">
        <v>4876</v>
      </c>
      <c r="I73" s="537"/>
      <c r="J73" s="537">
        <v>11</v>
      </c>
      <c r="K73" s="553" t="s">
        <v>4877</v>
      </c>
      <c r="L73" s="411">
        <v>111001</v>
      </c>
      <c r="M73" s="537" t="s">
        <v>4773</v>
      </c>
      <c r="N73" s="529">
        <v>0</v>
      </c>
      <c r="O73" s="535">
        <f t="shared" si="2"/>
        <v>111000</v>
      </c>
      <c r="P73" s="535" t="str">
        <f t="shared" si="2"/>
        <v>绳镖基础招式</v>
      </c>
    </row>
    <row r="74" spans="1:18" s="522" customFormat="1" ht="16.8" customHeight="1" x14ac:dyDescent="0.25">
      <c r="A74" s="65">
        <v>113001</v>
      </c>
      <c r="B74" s="550" t="s">
        <v>551</v>
      </c>
      <c r="C74" s="546" t="s">
        <v>4878</v>
      </c>
      <c r="D74" s="546" t="s">
        <v>4781</v>
      </c>
      <c r="E74" s="546">
        <v>1</v>
      </c>
      <c r="F74" s="546" t="s">
        <v>4879</v>
      </c>
      <c r="G74" s="546" t="s">
        <v>4880</v>
      </c>
      <c r="H74" s="546" t="s">
        <v>4881</v>
      </c>
      <c r="I74" s="546"/>
      <c r="J74" s="546">
        <v>13</v>
      </c>
      <c r="K74" s="546" t="s">
        <v>4882</v>
      </c>
      <c r="L74" s="546" t="str">
        <f t="shared" ref="L74:L76" si="3">"skill/"&amp;A74</f>
        <v>skill/113001</v>
      </c>
      <c r="M74" s="546" t="s">
        <v>4789</v>
      </c>
      <c r="N74" s="546">
        <v>0</v>
      </c>
      <c r="O74" s="65">
        <f>A74</f>
        <v>113001</v>
      </c>
      <c r="P74" s="65" t="str">
        <f>B74</f>
        <v>鳞五净蛊鞭</v>
      </c>
      <c r="Q74" s="522">
        <v>4118</v>
      </c>
      <c r="R74" s="522">
        <v>4118</v>
      </c>
    </row>
    <row r="75" spans="1:18" s="522" customFormat="1" ht="16.8" customHeight="1" x14ac:dyDescent="0.25">
      <c r="A75" s="65">
        <v>301015</v>
      </c>
      <c r="B75" s="550" t="s">
        <v>322</v>
      </c>
      <c r="C75" s="546" t="s">
        <v>4829</v>
      </c>
      <c r="D75" s="546" t="s">
        <v>4674</v>
      </c>
      <c r="E75" s="546"/>
      <c r="F75" s="546"/>
      <c r="G75" s="546" t="s">
        <v>4883</v>
      </c>
      <c r="H75" s="546"/>
      <c r="I75" s="546"/>
      <c r="J75" s="546">
        <v>8</v>
      </c>
      <c r="K75" s="546" t="s">
        <v>4884</v>
      </c>
      <c r="L75" s="546" t="str">
        <f t="shared" si="3"/>
        <v>skill/301015</v>
      </c>
      <c r="M75" s="546"/>
      <c r="N75" s="546">
        <v>0</v>
      </c>
      <c r="O75" s="65">
        <f t="shared" ref="O75:P76" si="4">A75</f>
        <v>301015</v>
      </c>
      <c r="P75" s="65" t="str">
        <f t="shared" si="4"/>
        <v>逆流十二身</v>
      </c>
      <c r="R75" s="554"/>
    </row>
    <row r="76" spans="1:18" s="522" customFormat="1" x14ac:dyDescent="0.25">
      <c r="A76" s="65">
        <v>201018</v>
      </c>
      <c r="B76" s="551" t="s">
        <v>170</v>
      </c>
      <c r="C76" s="546" t="s">
        <v>4800</v>
      </c>
      <c r="D76" s="546" t="s">
        <v>4674</v>
      </c>
      <c r="E76" s="546"/>
      <c r="F76" s="546"/>
      <c r="G76" s="546" t="s">
        <v>4885</v>
      </c>
      <c r="H76" s="546"/>
      <c r="I76" s="546"/>
      <c r="J76" s="546">
        <v>7</v>
      </c>
      <c r="K76" s="522" t="s">
        <v>4886</v>
      </c>
      <c r="L76" s="546" t="str">
        <f t="shared" si="3"/>
        <v>skill/201018</v>
      </c>
      <c r="M76" s="546"/>
      <c r="N76" s="546">
        <v>0</v>
      </c>
      <c r="O76" s="65">
        <f t="shared" si="4"/>
        <v>201018</v>
      </c>
      <c r="P76" s="65" t="str">
        <f t="shared" si="4"/>
        <v>支山祁</v>
      </c>
      <c r="R76" s="554"/>
    </row>
  </sheetData>
  <phoneticPr fontId="45" type="noConversion"/>
  <conditionalFormatting sqref="A74">
    <cfRule type="duplicateValues" dxfId="437" priority="3"/>
  </conditionalFormatting>
  <conditionalFormatting sqref="A75">
    <cfRule type="duplicateValues" dxfId="436" priority="2"/>
  </conditionalFormatting>
  <conditionalFormatting sqref="A76">
    <cfRule type="duplicateValues" dxfId="435" priority="1"/>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2"/>
  <sheetViews>
    <sheetView workbookViewId="0">
      <selection activeCell="B1" sqref="B1:D10"/>
    </sheetView>
  </sheetViews>
  <sheetFormatPr defaultColWidth="9" defaultRowHeight="14.4" x14ac:dyDescent="0.25"/>
  <cols>
    <col min="4" max="4" width="33.6640625" customWidth="1"/>
  </cols>
  <sheetData>
    <row r="1" spans="1:5" s="513" customFormat="1" x14ac:dyDescent="0.25">
      <c r="A1" s="371">
        <v>8020701</v>
      </c>
      <c r="B1" s="515" t="s">
        <v>1059</v>
      </c>
      <c r="C1" s="516" t="s">
        <v>729</v>
      </c>
      <c r="D1" s="517" t="s">
        <v>2040</v>
      </c>
      <c r="E1" s="513" t="s">
        <v>4887</v>
      </c>
    </row>
    <row r="2" spans="1:5" s="513" customFormat="1" x14ac:dyDescent="0.25">
      <c r="A2" s="371">
        <v>8020702</v>
      </c>
      <c r="B2" s="515" t="s">
        <v>1059</v>
      </c>
      <c r="C2" s="516" t="s">
        <v>730</v>
      </c>
      <c r="D2" s="517" t="s">
        <v>2041</v>
      </c>
      <c r="E2" s="513" t="s">
        <v>4888</v>
      </c>
    </row>
    <row r="3" spans="1:5" s="513" customFormat="1" x14ac:dyDescent="0.25">
      <c r="A3" s="371">
        <v>8060201</v>
      </c>
      <c r="B3" s="513" t="s">
        <v>1073</v>
      </c>
      <c r="C3" s="371" t="s">
        <v>731</v>
      </c>
      <c r="D3" s="371" t="s">
        <v>2042</v>
      </c>
      <c r="E3" s="513" t="s">
        <v>4889</v>
      </c>
    </row>
    <row r="4" spans="1:5" s="513" customFormat="1" x14ac:dyDescent="0.25">
      <c r="A4" s="371">
        <v>8060202</v>
      </c>
      <c r="B4" s="513" t="s">
        <v>1073</v>
      </c>
      <c r="C4" s="371" t="s">
        <v>732</v>
      </c>
      <c r="D4" s="371" t="s">
        <v>2043</v>
      </c>
      <c r="E4" s="513" t="s">
        <v>4890</v>
      </c>
    </row>
    <row r="5" spans="1:5" s="513" customFormat="1" x14ac:dyDescent="0.25">
      <c r="A5" s="371">
        <v>8010401</v>
      </c>
      <c r="B5" s="513" t="s">
        <v>1045</v>
      </c>
      <c r="C5" s="518" t="s">
        <v>734</v>
      </c>
      <c r="D5" s="517" t="s">
        <v>2045</v>
      </c>
      <c r="E5" s="513" t="s">
        <v>4891</v>
      </c>
    </row>
    <row r="6" spans="1:5" s="513" customFormat="1" x14ac:dyDescent="0.25">
      <c r="A6" s="371">
        <v>8010402</v>
      </c>
      <c r="B6" s="513" t="s">
        <v>1045</v>
      </c>
      <c r="C6" s="518" t="s">
        <v>733</v>
      </c>
      <c r="D6" s="517" t="s">
        <v>2044</v>
      </c>
      <c r="E6" s="513" t="s">
        <v>4892</v>
      </c>
    </row>
    <row r="7" spans="1:5" s="514" customFormat="1" x14ac:dyDescent="0.25">
      <c r="A7" s="519">
        <v>8100301</v>
      </c>
      <c r="B7" s="517" t="s">
        <v>1087</v>
      </c>
      <c r="C7" s="53" t="s">
        <v>735</v>
      </c>
      <c r="D7" s="517" t="s">
        <v>2046</v>
      </c>
      <c r="E7" s="514" t="s">
        <v>4893</v>
      </c>
    </row>
    <row r="8" spans="1:5" s="514" customFormat="1" x14ac:dyDescent="0.25">
      <c r="A8" s="520" t="s">
        <v>736</v>
      </c>
      <c r="B8" s="514" t="s">
        <v>1087</v>
      </c>
      <c r="C8" s="521" t="s">
        <v>737</v>
      </c>
      <c r="D8" s="517" t="s">
        <v>2047</v>
      </c>
      <c r="E8" s="514" t="s">
        <v>4894</v>
      </c>
    </row>
    <row r="9" spans="1:5" s="514" customFormat="1" x14ac:dyDescent="0.25">
      <c r="A9" s="519">
        <v>8100401</v>
      </c>
      <c r="B9" s="517" t="s">
        <v>1101</v>
      </c>
      <c r="C9" s="53" t="s">
        <v>738</v>
      </c>
      <c r="D9" s="517" t="s">
        <v>2048</v>
      </c>
      <c r="E9" s="514" t="s">
        <v>4895</v>
      </c>
    </row>
    <row r="10" spans="1:5" s="514" customFormat="1" x14ac:dyDescent="0.25">
      <c r="A10" s="520" t="s">
        <v>739</v>
      </c>
      <c r="B10" s="517" t="s">
        <v>1101</v>
      </c>
      <c r="C10" s="521" t="s">
        <v>740</v>
      </c>
      <c r="D10" s="517" t="s">
        <v>2049</v>
      </c>
      <c r="E10" s="514" t="s">
        <v>4896</v>
      </c>
    </row>
    <row r="12" spans="1:5" x14ac:dyDescent="0.25">
      <c r="A12">
        <v>8030203</v>
      </c>
    </row>
  </sheetData>
  <phoneticPr fontId="45" type="noConversion"/>
  <conditionalFormatting sqref="C7">
    <cfRule type="duplicateValues" dxfId="434" priority="10"/>
  </conditionalFormatting>
  <conditionalFormatting sqref="C9">
    <cfRule type="duplicateValues" dxfId="433" priority="5"/>
  </conditionalFormatting>
  <conditionalFormatting sqref="A1:A2">
    <cfRule type="duplicateValues" dxfId="432" priority="20"/>
  </conditionalFormatting>
  <conditionalFormatting sqref="A3:A4">
    <cfRule type="duplicateValues" dxfId="431" priority="17"/>
  </conditionalFormatting>
  <conditionalFormatting sqref="A5:A6">
    <cfRule type="duplicateValues" dxfId="430" priority="16"/>
  </conditionalFormatting>
  <conditionalFormatting sqref="A7:A10">
    <cfRule type="duplicateValues" dxfId="429" priority="15"/>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908"/>
  <sheetViews>
    <sheetView topLeftCell="A874" workbookViewId="0">
      <selection activeCell="A896" sqref="A896:C908"/>
    </sheetView>
  </sheetViews>
  <sheetFormatPr defaultColWidth="9" defaultRowHeight="14.4" x14ac:dyDescent="0.25"/>
  <cols>
    <col min="1" max="1" width="14.109375" style="437" customWidth="1"/>
    <col min="2" max="2" width="16.109375" style="437" customWidth="1"/>
    <col min="3" max="3" width="16.44140625" style="437" customWidth="1"/>
  </cols>
  <sheetData>
    <row r="1" spans="1:3" x14ac:dyDescent="0.25">
      <c r="A1" s="438" t="s">
        <v>4897</v>
      </c>
      <c r="B1" s="438" t="s">
        <v>4898</v>
      </c>
      <c r="C1" s="438" t="s">
        <v>4899</v>
      </c>
    </row>
    <row r="2" spans="1:3" x14ac:dyDescent="0.25">
      <c r="A2" s="439" t="s">
        <v>7</v>
      </c>
      <c r="B2" s="439" t="s">
        <v>4900</v>
      </c>
      <c r="C2" s="439" t="s">
        <v>4901</v>
      </c>
    </row>
    <row r="3" spans="1:3" x14ac:dyDescent="0.25">
      <c r="A3" s="440">
        <v>1010001</v>
      </c>
      <c r="B3" s="440" t="s">
        <v>4673</v>
      </c>
      <c r="C3" s="440" t="s">
        <v>4902</v>
      </c>
    </row>
    <row r="4" spans="1:3" x14ac:dyDescent="0.25">
      <c r="A4" s="440">
        <v>1010002</v>
      </c>
      <c r="B4" s="440" t="s">
        <v>4673</v>
      </c>
      <c r="C4" s="440" t="s">
        <v>4903</v>
      </c>
    </row>
    <row r="5" spans="1:3" x14ac:dyDescent="0.25">
      <c r="A5" s="441" t="s">
        <v>1524</v>
      </c>
      <c r="B5" s="441" t="s">
        <v>353</v>
      </c>
      <c r="C5" s="442" t="s">
        <v>4904</v>
      </c>
    </row>
    <row r="6" spans="1:3" x14ac:dyDescent="0.25">
      <c r="A6" s="441" t="s">
        <v>4905</v>
      </c>
      <c r="B6" s="441" t="s">
        <v>353</v>
      </c>
      <c r="C6" s="442" t="s">
        <v>4904</v>
      </c>
    </row>
    <row r="7" spans="1:3" x14ac:dyDescent="0.25">
      <c r="A7" s="441" t="s">
        <v>4906</v>
      </c>
      <c r="B7" s="441" t="s">
        <v>353</v>
      </c>
      <c r="C7" s="442" t="s">
        <v>4904</v>
      </c>
    </row>
    <row r="8" spans="1:3" x14ac:dyDescent="0.25">
      <c r="A8" s="441">
        <v>1010102</v>
      </c>
      <c r="B8" s="441" t="s">
        <v>353</v>
      </c>
      <c r="C8" s="442" t="s">
        <v>354</v>
      </c>
    </row>
    <row r="9" spans="1:3" x14ac:dyDescent="0.25">
      <c r="A9" s="441" t="s">
        <v>1521</v>
      </c>
      <c r="B9" s="441" t="s">
        <v>353</v>
      </c>
      <c r="C9" s="442" t="s">
        <v>4907</v>
      </c>
    </row>
    <row r="10" spans="1:3" x14ac:dyDescent="0.25">
      <c r="A10" s="441" t="s">
        <v>4908</v>
      </c>
      <c r="B10" s="441" t="s">
        <v>353</v>
      </c>
      <c r="C10" s="442" t="s">
        <v>4907</v>
      </c>
    </row>
    <row r="11" spans="1:3" x14ac:dyDescent="0.25">
      <c r="A11" s="441">
        <v>1010104</v>
      </c>
      <c r="B11" s="441" t="s">
        <v>353</v>
      </c>
      <c r="C11" s="442" t="s">
        <v>355</v>
      </c>
    </row>
    <row r="12" spans="1:3" x14ac:dyDescent="0.25">
      <c r="A12" s="441">
        <v>1010105</v>
      </c>
      <c r="B12" s="441" t="s">
        <v>353</v>
      </c>
      <c r="C12" s="442" t="s">
        <v>4909</v>
      </c>
    </row>
    <row r="13" spans="1:3" x14ac:dyDescent="0.25">
      <c r="A13" s="441">
        <v>1010106</v>
      </c>
      <c r="B13" s="441" t="s">
        <v>353</v>
      </c>
      <c r="C13" s="442" t="s">
        <v>356</v>
      </c>
    </row>
    <row r="14" spans="1:3" x14ac:dyDescent="0.25">
      <c r="A14" s="441">
        <v>1010107</v>
      </c>
      <c r="B14" s="441" t="s">
        <v>353</v>
      </c>
      <c r="C14" s="442" t="s">
        <v>357</v>
      </c>
    </row>
    <row r="15" spans="1:3" x14ac:dyDescent="0.25">
      <c r="A15" s="443">
        <v>1010108</v>
      </c>
      <c r="B15" s="443" t="s">
        <v>353</v>
      </c>
      <c r="C15" s="443" t="s">
        <v>358</v>
      </c>
    </row>
    <row r="16" spans="1:3" x14ac:dyDescent="0.25">
      <c r="A16" s="443">
        <v>1010109</v>
      </c>
      <c r="B16" s="443" t="s">
        <v>353</v>
      </c>
      <c r="C16" s="443" t="s">
        <v>359</v>
      </c>
    </row>
    <row r="17" spans="1:3" x14ac:dyDescent="0.25">
      <c r="A17" s="443">
        <v>1010110</v>
      </c>
      <c r="B17" s="443" t="s">
        <v>353</v>
      </c>
      <c r="C17" s="443" t="s">
        <v>360</v>
      </c>
    </row>
    <row r="18" spans="1:3" x14ac:dyDescent="0.25">
      <c r="A18" s="443">
        <v>1010111</v>
      </c>
      <c r="B18" s="443" t="s">
        <v>353</v>
      </c>
      <c r="C18" s="443" t="s">
        <v>361</v>
      </c>
    </row>
    <row r="19" spans="1:3" x14ac:dyDescent="0.25">
      <c r="A19" s="443">
        <v>1010201</v>
      </c>
      <c r="B19" s="443" t="s">
        <v>362</v>
      </c>
      <c r="C19" s="443" t="s">
        <v>4910</v>
      </c>
    </row>
    <row r="20" spans="1:3" x14ac:dyDescent="0.25">
      <c r="A20" s="443">
        <v>1010202</v>
      </c>
      <c r="B20" s="443" t="s">
        <v>362</v>
      </c>
      <c r="C20" s="443" t="s">
        <v>363</v>
      </c>
    </row>
    <row r="21" spans="1:3" x14ac:dyDescent="0.25">
      <c r="A21" s="443">
        <v>1010203</v>
      </c>
      <c r="B21" s="443" t="s">
        <v>362</v>
      </c>
      <c r="C21" s="443" t="s">
        <v>4911</v>
      </c>
    </row>
    <row r="22" spans="1:3" x14ac:dyDescent="0.25">
      <c r="A22" s="443">
        <v>1010204</v>
      </c>
      <c r="B22" s="443" t="s">
        <v>362</v>
      </c>
      <c r="C22" s="443" t="s">
        <v>364</v>
      </c>
    </row>
    <row r="23" spans="1:3" x14ac:dyDescent="0.25">
      <c r="A23" s="443">
        <v>1010205</v>
      </c>
      <c r="B23" s="443" t="s">
        <v>362</v>
      </c>
      <c r="C23" s="443" t="s">
        <v>4912</v>
      </c>
    </row>
    <row r="24" spans="1:3" x14ac:dyDescent="0.25">
      <c r="A24" s="443">
        <v>1010206</v>
      </c>
      <c r="B24" s="443" t="s">
        <v>362</v>
      </c>
      <c r="C24" s="443" t="s">
        <v>365</v>
      </c>
    </row>
    <row r="25" spans="1:3" x14ac:dyDescent="0.25">
      <c r="A25" s="444">
        <v>1010207</v>
      </c>
      <c r="B25" s="444" t="s">
        <v>362</v>
      </c>
      <c r="C25" s="444" t="s">
        <v>366</v>
      </c>
    </row>
    <row r="26" spans="1:3" x14ac:dyDescent="0.25">
      <c r="A26" s="444">
        <v>1010208</v>
      </c>
      <c r="B26" s="444" t="s">
        <v>362</v>
      </c>
      <c r="C26" s="444" t="s">
        <v>367</v>
      </c>
    </row>
    <row r="27" spans="1:3" x14ac:dyDescent="0.25">
      <c r="A27" s="444">
        <v>1010209</v>
      </c>
      <c r="B27" s="444" t="s">
        <v>362</v>
      </c>
      <c r="C27" s="444" t="s">
        <v>368</v>
      </c>
    </row>
    <row r="28" spans="1:3" x14ac:dyDescent="0.25">
      <c r="A28" s="444">
        <v>1010210</v>
      </c>
      <c r="B28" s="444" t="s">
        <v>362</v>
      </c>
      <c r="C28" s="444" t="s">
        <v>369</v>
      </c>
    </row>
    <row r="29" spans="1:3" x14ac:dyDescent="0.25">
      <c r="A29" s="444">
        <v>1010211</v>
      </c>
      <c r="B29" s="444" t="s">
        <v>362</v>
      </c>
      <c r="C29" s="444" t="s">
        <v>370</v>
      </c>
    </row>
    <row r="30" spans="1:3" x14ac:dyDescent="0.25">
      <c r="A30" s="444">
        <v>1010301</v>
      </c>
      <c r="B30" s="444" t="s">
        <v>371</v>
      </c>
      <c r="C30" s="444" t="s">
        <v>1310</v>
      </c>
    </row>
    <row r="31" spans="1:3" x14ac:dyDescent="0.25">
      <c r="A31" s="444">
        <v>1010302</v>
      </c>
      <c r="B31" s="444" t="s">
        <v>371</v>
      </c>
      <c r="C31" s="444" t="s">
        <v>372</v>
      </c>
    </row>
    <row r="32" spans="1:3" x14ac:dyDescent="0.25">
      <c r="A32" s="444">
        <v>1010303</v>
      </c>
      <c r="B32" s="444" t="s">
        <v>371</v>
      </c>
      <c r="C32" s="444" t="s">
        <v>1311</v>
      </c>
    </row>
    <row r="33" spans="1:3" x14ac:dyDescent="0.25">
      <c r="A33" s="444">
        <v>1010304</v>
      </c>
      <c r="B33" s="444" t="s">
        <v>371</v>
      </c>
      <c r="C33" s="444" t="s">
        <v>4913</v>
      </c>
    </row>
    <row r="34" spans="1:3" x14ac:dyDescent="0.25">
      <c r="A34" s="444">
        <v>1010305</v>
      </c>
      <c r="B34" s="444" t="s">
        <v>371</v>
      </c>
      <c r="C34" s="444" t="s">
        <v>1312</v>
      </c>
    </row>
    <row r="35" spans="1:3" x14ac:dyDescent="0.25">
      <c r="A35" s="440">
        <v>1010306</v>
      </c>
      <c r="B35" s="440" t="s">
        <v>371</v>
      </c>
      <c r="C35" s="440" t="s">
        <v>373</v>
      </c>
    </row>
    <row r="36" spans="1:3" x14ac:dyDescent="0.25">
      <c r="A36" s="440">
        <v>1010307</v>
      </c>
      <c r="B36" s="440" t="s">
        <v>371</v>
      </c>
      <c r="C36" s="440" t="s">
        <v>374</v>
      </c>
    </row>
    <row r="37" spans="1:3" x14ac:dyDescent="0.25">
      <c r="A37" s="443">
        <v>1010308</v>
      </c>
      <c r="B37" s="443" t="s">
        <v>371</v>
      </c>
      <c r="C37" s="443" t="s">
        <v>375</v>
      </c>
    </row>
    <row r="38" spans="1:3" x14ac:dyDescent="0.25">
      <c r="A38" s="443">
        <v>1010309</v>
      </c>
      <c r="B38" s="443" t="s">
        <v>371</v>
      </c>
      <c r="C38" s="443" t="s">
        <v>376</v>
      </c>
    </row>
    <row r="39" spans="1:3" x14ac:dyDescent="0.25">
      <c r="A39" s="443">
        <v>1010310</v>
      </c>
      <c r="B39" s="443" t="s">
        <v>371</v>
      </c>
      <c r="C39" s="443" t="s">
        <v>377</v>
      </c>
    </row>
    <row r="40" spans="1:3" x14ac:dyDescent="0.25">
      <c r="A40" s="443">
        <v>1010311</v>
      </c>
      <c r="B40" s="443" t="s">
        <v>371</v>
      </c>
      <c r="C40" s="443" t="s">
        <v>378</v>
      </c>
    </row>
    <row r="41" spans="1:3" x14ac:dyDescent="0.25">
      <c r="A41" s="443">
        <v>1020001</v>
      </c>
      <c r="B41" s="443" t="s">
        <v>4688</v>
      </c>
      <c r="C41" s="443" t="s">
        <v>4914</v>
      </c>
    </row>
    <row r="42" spans="1:3" x14ac:dyDescent="0.25">
      <c r="A42" s="443">
        <v>1020002</v>
      </c>
      <c r="B42" s="443" t="s">
        <v>4688</v>
      </c>
      <c r="C42" s="443" t="s">
        <v>4915</v>
      </c>
    </row>
    <row r="43" spans="1:3" x14ac:dyDescent="0.25">
      <c r="A43" s="443" t="s">
        <v>1572</v>
      </c>
      <c r="B43" s="443" t="s">
        <v>379</v>
      </c>
      <c r="C43" s="443" t="s">
        <v>4916</v>
      </c>
    </row>
    <row r="44" spans="1:3" x14ac:dyDescent="0.25">
      <c r="A44" s="443" t="s">
        <v>4917</v>
      </c>
      <c r="B44" s="443" t="s">
        <v>379</v>
      </c>
      <c r="C44" s="443" t="s">
        <v>4916</v>
      </c>
    </row>
    <row r="45" spans="1:3" x14ac:dyDescent="0.25">
      <c r="A45" s="443" t="s">
        <v>4918</v>
      </c>
      <c r="B45" s="443" t="s">
        <v>379</v>
      </c>
      <c r="C45" s="443" t="s">
        <v>4916</v>
      </c>
    </row>
    <row r="46" spans="1:3" x14ac:dyDescent="0.25">
      <c r="A46" s="443" t="s">
        <v>4919</v>
      </c>
      <c r="B46" s="443" t="s">
        <v>379</v>
      </c>
      <c r="C46" s="443" t="s">
        <v>4916</v>
      </c>
    </row>
    <row r="47" spans="1:3" x14ac:dyDescent="0.25">
      <c r="A47" s="443">
        <v>1020202</v>
      </c>
      <c r="B47" s="443" t="s">
        <v>379</v>
      </c>
      <c r="C47" s="443" t="s">
        <v>4920</v>
      </c>
    </row>
    <row r="48" spans="1:3" x14ac:dyDescent="0.25">
      <c r="A48" s="443">
        <v>1020203</v>
      </c>
      <c r="B48" s="443" t="s">
        <v>379</v>
      </c>
      <c r="C48" s="443" t="s">
        <v>4921</v>
      </c>
    </row>
    <row r="49" spans="1:3" x14ac:dyDescent="0.25">
      <c r="A49" s="443">
        <v>1020204</v>
      </c>
      <c r="B49" s="443" t="s">
        <v>379</v>
      </c>
      <c r="C49" s="443" t="s">
        <v>380</v>
      </c>
    </row>
    <row r="50" spans="1:3" x14ac:dyDescent="0.25">
      <c r="A50" s="445">
        <v>1020205</v>
      </c>
      <c r="B50" s="445" t="s">
        <v>379</v>
      </c>
      <c r="C50" s="445" t="s">
        <v>4922</v>
      </c>
    </row>
    <row r="51" spans="1:3" x14ac:dyDescent="0.25">
      <c r="A51" s="445">
        <v>1020206</v>
      </c>
      <c r="B51" s="445" t="s">
        <v>379</v>
      </c>
      <c r="C51" s="445" t="s">
        <v>4923</v>
      </c>
    </row>
    <row r="52" spans="1:3" x14ac:dyDescent="0.25">
      <c r="A52" s="445">
        <v>1020207</v>
      </c>
      <c r="B52" s="445" t="s">
        <v>379</v>
      </c>
      <c r="C52" s="446" t="s">
        <v>381</v>
      </c>
    </row>
    <row r="53" spans="1:3" x14ac:dyDescent="0.25">
      <c r="A53" s="445">
        <v>1020208</v>
      </c>
      <c r="B53" s="445" t="s">
        <v>379</v>
      </c>
      <c r="C53" s="445" t="s">
        <v>4924</v>
      </c>
    </row>
    <row r="54" spans="1:3" x14ac:dyDescent="0.25">
      <c r="A54" s="445">
        <v>1020209</v>
      </c>
      <c r="B54" s="445" t="s">
        <v>379</v>
      </c>
      <c r="C54" s="446" t="s">
        <v>382</v>
      </c>
    </row>
    <row r="55" spans="1:3" x14ac:dyDescent="0.25">
      <c r="A55" s="445">
        <v>1020210</v>
      </c>
      <c r="B55" s="445" t="s">
        <v>379</v>
      </c>
      <c r="C55" s="445" t="s">
        <v>383</v>
      </c>
    </row>
    <row r="56" spans="1:3" x14ac:dyDescent="0.25">
      <c r="A56" s="445">
        <v>1020211</v>
      </c>
      <c r="B56" s="445" t="s">
        <v>379</v>
      </c>
      <c r="C56" s="446" t="s">
        <v>384</v>
      </c>
    </row>
    <row r="57" spans="1:3" x14ac:dyDescent="0.25">
      <c r="A57" s="445">
        <v>1020301</v>
      </c>
      <c r="B57" s="445" t="s">
        <v>385</v>
      </c>
      <c r="C57" s="445" t="s">
        <v>4925</v>
      </c>
    </row>
    <row r="58" spans="1:3" x14ac:dyDescent="0.25">
      <c r="A58" s="445">
        <v>1020302</v>
      </c>
      <c r="B58" s="445" t="s">
        <v>385</v>
      </c>
      <c r="C58" s="446" t="s">
        <v>386</v>
      </c>
    </row>
    <row r="59" spans="1:3" ht="15.6" x14ac:dyDescent="0.25">
      <c r="A59" s="445">
        <v>1020303</v>
      </c>
      <c r="B59" s="445" t="s">
        <v>385</v>
      </c>
      <c r="C59" s="447" t="s">
        <v>4926</v>
      </c>
    </row>
    <row r="60" spans="1:3" ht="15.6" x14ac:dyDescent="0.3">
      <c r="A60" s="443">
        <v>1020304</v>
      </c>
      <c r="B60" s="443" t="s">
        <v>385</v>
      </c>
      <c r="C60" s="448" t="s">
        <v>387</v>
      </c>
    </row>
    <row r="61" spans="1:3" ht="15.6" x14ac:dyDescent="0.25">
      <c r="A61" s="443">
        <v>1020305</v>
      </c>
      <c r="B61" s="443" t="s">
        <v>385</v>
      </c>
      <c r="C61" s="449" t="s">
        <v>4927</v>
      </c>
    </row>
    <row r="62" spans="1:3" ht="15.6" x14ac:dyDescent="0.3">
      <c r="A62" s="443">
        <v>1020306</v>
      </c>
      <c r="B62" s="443" t="s">
        <v>385</v>
      </c>
      <c r="C62" s="448" t="s">
        <v>388</v>
      </c>
    </row>
    <row r="63" spans="1:3" ht="15.6" x14ac:dyDescent="0.25">
      <c r="A63" s="443">
        <v>1020307</v>
      </c>
      <c r="B63" s="443" t="s">
        <v>385</v>
      </c>
      <c r="C63" s="449" t="s">
        <v>389</v>
      </c>
    </row>
    <row r="64" spans="1:3" ht="15.6" x14ac:dyDescent="0.3">
      <c r="A64" s="443">
        <v>1020308</v>
      </c>
      <c r="B64" s="443" t="s">
        <v>385</v>
      </c>
      <c r="C64" s="448" t="s">
        <v>390</v>
      </c>
    </row>
    <row r="65" spans="1:3" ht="15.6" x14ac:dyDescent="0.25">
      <c r="A65" s="443">
        <v>1020309</v>
      </c>
      <c r="B65" s="443" t="s">
        <v>385</v>
      </c>
      <c r="C65" s="449" t="s">
        <v>391</v>
      </c>
    </row>
    <row r="66" spans="1:3" ht="15.6" x14ac:dyDescent="0.3">
      <c r="A66" s="443">
        <v>1020310</v>
      </c>
      <c r="B66" s="443" t="s">
        <v>385</v>
      </c>
      <c r="C66" s="448" t="s">
        <v>392</v>
      </c>
    </row>
    <row r="67" spans="1:3" ht="15.6" x14ac:dyDescent="0.25">
      <c r="A67" s="443">
        <v>1020311</v>
      </c>
      <c r="B67" s="443" t="s">
        <v>385</v>
      </c>
      <c r="C67" s="449" t="s">
        <v>393</v>
      </c>
    </row>
    <row r="68" spans="1:3" ht="15.6" x14ac:dyDescent="0.3">
      <c r="A68" s="443">
        <v>1020401</v>
      </c>
      <c r="B68" s="443" t="s">
        <v>394</v>
      </c>
      <c r="C68" s="448" t="s">
        <v>1153</v>
      </c>
    </row>
    <row r="69" spans="1:3" ht="15.6" x14ac:dyDescent="0.25">
      <c r="A69" s="443">
        <v>1020402</v>
      </c>
      <c r="B69" s="443" t="s">
        <v>394</v>
      </c>
      <c r="C69" s="449" t="s">
        <v>395</v>
      </c>
    </row>
    <row r="70" spans="1:3" x14ac:dyDescent="0.25">
      <c r="A70" s="450">
        <v>1020403</v>
      </c>
      <c r="B70" s="450" t="s">
        <v>394</v>
      </c>
      <c r="C70" s="451" t="s">
        <v>1154</v>
      </c>
    </row>
    <row r="71" spans="1:3" x14ac:dyDescent="0.25">
      <c r="A71" s="450">
        <v>1020404</v>
      </c>
      <c r="B71" s="450" t="s">
        <v>394</v>
      </c>
      <c r="C71" s="452" t="s">
        <v>397</v>
      </c>
    </row>
    <row r="72" spans="1:3" x14ac:dyDescent="0.25">
      <c r="A72" s="450">
        <v>1020405</v>
      </c>
      <c r="B72" s="450" t="s">
        <v>394</v>
      </c>
      <c r="C72" s="452" t="s">
        <v>1155</v>
      </c>
    </row>
    <row r="73" spans="1:3" x14ac:dyDescent="0.25">
      <c r="A73" s="450">
        <v>1020406</v>
      </c>
      <c r="B73" s="450" t="s">
        <v>394</v>
      </c>
      <c r="C73" s="452" t="s">
        <v>396</v>
      </c>
    </row>
    <row r="74" spans="1:3" x14ac:dyDescent="0.25">
      <c r="A74" s="450">
        <v>1020407</v>
      </c>
      <c r="B74" s="450" t="s">
        <v>394</v>
      </c>
      <c r="C74" s="452" t="s">
        <v>398</v>
      </c>
    </row>
    <row r="75" spans="1:3" x14ac:dyDescent="0.25">
      <c r="A75" s="450">
        <v>1020408</v>
      </c>
      <c r="B75" s="450" t="s">
        <v>394</v>
      </c>
      <c r="C75" s="452" t="s">
        <v>399</v>
      </c>
    </row>
    <row r="76" spans="1:3" x14ac:dyDescent="0.25">
      <c r="A76" s="450">
        <v>1020409</v>
      </c>
      <c r="B76" s="450" t="s">
        <v>394</v>
      </c>
      <c r="C76" s="452" t="s">
        <v>400</v>
      </c>
    </row>
    <row r="77" spans="1:3" x14ac:dyDescent="0.25">
      <c r="A77" s="450">
        <v>1020410</v>
      </c>
      <c r="B77" s="450" t="s">
        <v>394</v>
      </c>
      <c r="C77" s="452" t="s">
        <v>401</v>
      </c>
    </row>
    <row r="78" spans="1:3" x14ac:dyDescent="0.25">
      <c r="A78" s="450">
        <v>1020411</v>
      </c>
      <c r="B78" s="450" t="s">
        <v>394</v>
      </c>
      <c r="C78" s="452" t="s">
        <v>402</v>
      </c>
    </row>
    <row r="79" spans="1:3" x14ac:dyDescent="0.25">
      <c r="A79" s="450">
        <v>1020501</v>
      </c>
      <c r="B79" s="450" t="s">
        <v>403</v>
      </c>
      <c r="C79" s="452" t="s">
        <v>1313</v>
      </c>
    </row>
    <row r="80" spans="1:3" x14ac:dyDescent="0.25">
      <c r="A80" s="453">
        <v>1020502</v>
      </c>
      <c r="B80" s="453" t="s">
        <v>403</v>
      </c>
      <c r="C80" s="454" t="s">
        <v>404</v>
      </c>
    </row>
    <row r="81" spans="1:3" x14ac:dyDescent="0.25">
      <c r="A81" s="453">
        <v>1020503</v>
      </c>
      <c r="B81" s="453" t="s">
        <v>403</v>
      </c>
      <c r="C81" s="455" t="s">
        <v>1314</v>
      </c>
    </row>
    <row r="82" spans="1:3" x14ac:dyDescent="0.25">
      <c r="A82" s="453">
        <v>1020504</v>
      </c>
      <c r="B82" s="453" t="s">
        <v>403</v>
      </c>
      <c r="C82" s="455" t="s">
        <v>405</v>
      </c>
    </row>
    <row r="83" spans="1:3" x14ac:dyDescent="0.25">
      <c r="A83" s="453">
        <v>1020505</v>
      </c>
      <c r="B83" s="453" t="s">
        <v>403</v>
      </c>
      <c r="C83" s="455" t="s">
        <v>1316</v>
      </c>
    </row>
    <row r="84" spans="1:3" x14ac:dyDescent="0.25">
      <c r="A84" s="453">
        <v>1020506</v>
      </c>
      <c r="B84" s="453" t="s">
        <v>403</v>
      </c>
      <c r="C84" s="455" t="s">
        <v>406</v>
      </c>
    </row>
    <row r="85" spans="1:3" x14ac:dyDescent="0.25">
      <c r="A85" s="453">
        <v>1020507</v>
      </c>
      <c r="B85" s="453" t="s">
        <v>403</v>
      </c>
      <c r="C85" s="455" t="s">
        <v>407</v>
      </c>
    </row>
    <row r="86" spans="1:3" x14ac:dyDescent="0.25">
      <c r="A86" s="453">
        <v>1020508</v>
      </c>
      <c r="B86" s="453" t="s">
        <v>403</v>
      </c>
      <c r="C86" s="455" t="s">
        <v>408</v>
      </c>
    </row>
    <row r="87" spans="1:3" x14ac:dyDescent="0.25">
      <c r="A87" s="453">
        <v>1020509</v>
      </c>
      <c r="B87" s="453" t="s">
        <v>403</v>
      </c>
      <c r="C87" s="455" t="s">
        <v>409</v>
      </c>
    </row>
    <row r="88" spans="1:3" x14ac:dyDescent="0.25">
      <c r="A88" s="453">
        <v>1020510</v>
      </c>
      <c r="B88" s="453" t="s">
        <v>403</v>
      </c>
      <c r="C88" s="455" t="s">
        <v>410</v>
      </c>
    </row>
    <row r="89" spans="1:3" x14ac:dyDescent="0.25">
      <c r="A89" s="453">
        <v>1020511</v>
      </c>
      <c r="B89" s="453" t="s">
        <v>403</v>
      </c>
      <c r="C89" s="455" t="s">
        <v>411</v>
      </c>
    </row>
    <row r="90" spans="1:3" x14ac:dyDescent="0.25">
      <c r="A90" s="440">
        <v>1020601</v>
      </c>
      <c r="B90" s="440" t="s">
        <v>412</v>
      </c>
      <c r="C90" s="440" t="s">
        <v>4928</v>
      </c>
    </row>
    <row r="91" spans="1:3" x14ac:dyDescent="0.25">
      <c r="A91" s="440">
        <v>1020602</v>
      </c>
      <c r="B91" s="440" t="s">
        <v>412</v>
      </c>
      <c r="C91" s="440" t="s">
        <v>413</v>
      </c>
    </row>
    <row r="92" spans="1:3" x14ac:dyDescent="0.25">
      <c r="A92" s="456">
        <v>1020603</v>
      </c>
      <c r="B92" s="456" t="s">
        <v>412</v>
      </c>
      <c r="C92" s="457" t="s">
        <v>4929</v>
      </c>
    </row>
    <row r="93" spans="1:3" x14ac:dyDescent="0.25">
      <c r="A93" s="456">
        <v>1020604</v>
      </c>
      <c r="B93" s="456" t="s">
        <v>412</v>
      </c>
      <c r="C93" s="457" t="s">
        <v>414</v>
      </c>
    </row>
    <row r="94" spans="1:3" x14ac:dyDescent="0.25">
      <c r="A94" s="456">
        <v>1020605</v>
      </c>
      <c r="B94" s="456" t="s">
        <v>412</v>
      </c>
      <c r="C94" s="457" t="s">
        <v>4930</v>
      </c>
    </row>
    <row r="95" spans="1:3" x14ac:dyDescent="0.25">
      <c r="A95" s="456">
        <v>1020606</v>
      </c>
      <c r="B95" s="456" t="s">
        <v>412</v>
      </c>
      <c r="C95" s="457" t="s">
        <v>415</v>
      </c>
    </row>
    <row r="96" spans="1:3" x14ac:dyDescent="0.25">
      <c r="A96" s="456">
        <v>1020607</v>
      </c>
      <c r="B96" s="456" t="s">
        <v>412</v>
      </c>
      <c r="C96" s="457" t="s">
        <v>416</v>
      </c>
    </row>
    <row r="97" spans="1:3" x14ac:dyDescent="0.25">
      <c r="A97" s="456">
        <v>1020608</v>
      </c>
      <c r="B97" s="456" t="s">
        <v>412</v>
      </c>
      <c r="C97" s="457" t="s">
        <v>417</v>
      </c>
    </row>
    <row r="98" spans="1:3" x14ac:dyDescent="0.25">
      <c r="A98" s="456">
        <v>1020609</v>
      </c>
      <c r="B98" s="456" t="s">
        <v>412</v>
      </c>
      <c r="C98" s="457" t="s">
        <v>418</v>
      </c>
    </row>
    <row r="99" spans="1:3" x14ac:dyDescent="0.25">
      <c r="A99" s="456">
        <v>1020610</v>
      </c>
      <c r="B99" s="456" t="s">
        <v>412</v>
      </c>
      <c r="C99" s="457" t="s">
        <v>419</v>
      </c>
    </row>
    <row r="100" spans="1:3" x14ac:dyDescent="0.25">
      <c r="A100" s="456">
        <v>1020611</v>
      </c>
      <c r="B100" s="456" t="s">
        <v>412</v>
      </c>
      <c r="C100" s="458" t="s">
        <v>420</v>
      </c>
    </row>
    <row r="101" spans="1:3" x14ac:dyDescent="0.25">
      <c r="A101" s="456">
        <v>1030001</v>
      </c>
      <c r="B101" s="456" t="s">
        <v>4711</v>
      </c>
      <c r="C101" s="457" t="s">
        <v>4931</v>
      </c>
    </row>
    <row r="102" spans="1:3" x14ac:dyDescent="0.25">
      <c r="A102" s="440">
        <v>1030002</v>
      </c>
      <c r="B102" s="440" t="s">
        <v>4711</v>
      </c>
      <c r="C102" s="440" t="s">
        <v>4932</v>
      </c>
    </row>
    <row r="103" spans="1:3" x14ac:dyDescent="0.25">
      <c r="A103" s="440">
        <v>1030101</v>
      </c>
      <c r="B103" s="440" t="s">
        <v>421</v>
      </c>
      <c r="C103" s="440" t="s">
        <v>4933</v>
      </c>
    </row>
    <row r="104" spans="1:3" x14ac:dyDescent="0.25">
      <c r="A104" s="459">
        <v>1030102</v>
      </c>
      <c r="B104" s="459" t="s">
        <v>421</v>
      </c>
      <c r="C104" s="459" t="s">
        <v>422</v>
      </c>
    </row>
    <row r="105" spans="1:3" x14ac:dyDescent="0.25">
      <c r="A105" s="440">
        <v>1030103</v>
      </c>
      <c r="B105" s="440" t="s">
        <v>421</v>
      </c>
      <c r="C105" s="440" t="s">
        <v>4934</v>
      </c>
    </row>
    <row r="106" spans="1:3" x14ac:dyDescent="0.25">
      <c r="A106" s="440">
        <v>1030104</v>
      </c>
      <c r="B106" s="440" t="s">
        <v>421</v>
      </c>
      <c r="C106" s="440" t="s">
        <v>423</v>
      </c>
    </row>
    <row r="107" spans="1:3" x14ac:dyDescent="0.25">
      <c r="A107" s="440">
        <v>1030105</v>
      </c>
      <c r="B107" s="440" t="s">
        <v>421</v>
      </c>
      <c r="C107" s="440" t="s">
        <v>4935</v>
      </c>
    </row>
    <row r="108" spans="1:3" x14ac:dyDescent="0.25">
      <c r="A108" s="440">
        <v>1030106</v>
      </c>
      <c r="B108" s="440" t="s">
        <v>421</v>
      </c>
      <c r="C108" s="440" t="s">
        <v>424</v>
      </c>
    </row>
    <row r="109" spans="1:3" x14ac:dyDescent="0.25">
      <c r="A109" s="440">
        <v>1030107</v>
      </c>
      <c r="B109" s="440" t="s">
        <v>421</v>
      </c>
      <c r="C109" s="440" t="s">
        <v>425</v>
      </c>
    </row>
    <row r="110" spans="1:3" x14ac:dyDescent="0.25">
      <c r="A110" s="440">
        <v>1030108</v>
      </c>
      <c r="B110" s="440" t="s">
        <v>421</v>
      </c>
      <c r="C110" s="440" t="s">
        <v>426</v>
      </c>
    </row>
    <row r="111" spans="1:3" x14ac:dyDescent="0.25">
      <c r="A111" s="440">
        <v>1030109</v>
      </c>
      <c r="B111" s="440" t="s">
        <v>421</v>
      </c>
      <c r="C111" s="440" t="s">
        <v>427</v>
      </c>
    </row>
    <row r="112" spans="1:3" x14ac:dyDescent="0.25">
      <c r="A112" s="440">
        <v>1030110</v>
      </c>
      <c r="B112" s="440" t="s">
        <v>421</v>
      </c>
      <c r="C112" s="440" t="s">
        <v>428</v>
      </c>
    </row>
    <row r="113" spans="1:3" x14ac:dyDescent="0.25">
      <c r="A113" s="440">
        <v>1030111</v>
      </c>
      <c r="B113" s="440" t="s">
        <v>421</v>
      </c>
      <c r="C113" s="440" t="s">
        <v>429</v>
      </c>
    </row>
    <row r="114" spans="1:3" x14ac:dyDescent="0.25">
      <c r="A114" s="440">
        <v>1040001</v>
      </c>
      <c r="B114" s="440" t="s">
        <v>4720</v>
      </c>
      <c r="C114" s="440" t="s">
        <v>4936</v>
      </c>
    </row>
    <row r="115" spans="1:3" x14ac:dyDescent="0.25">
      <c r="A115" s="460">
        <v>1040002</v>
      </c>
      <c r="B115" s="460" t="s">
        <v>4720</v>
      </c>
      <c r="C115" s="460" t="s">
        <v>4937</v>
      </c>
    </row>
    <row r="116" spans="1:3" x14ac:dyDescent="0.25">
      <c r="A116" s="443">
        <v>1040003</v>
      </c>
      <c r="B116" s="443" t="s">
        <v>4720</v>
      </c>
      <c r="C116" s="461" t="s">
        <v>4938</v>
      </c>
    </row>
    <row r="117" spans="1:3" x14ac:dyDescent="0.25">
      <c r="A117" s="443">
        <v>1040101</v>
      </c>
      <c r="B117" s="443" t="s">
        <v>439</v>
      </c>
      <c r="C117" s="461" t="s">
        <v>4939</v>
      </c>
    </row>
    <row r="118" spans="1:3" x14ac:dyDescent="0.25">
      <c r="A118" s="443">
        <v>1040102</v>
      </c>
      <c r="B118" s="443" t="s">
        <v>439</v>
      </c>
      <c r="C118" s="461" t="s">
        <v>440</v>
      </c>
    </row>
    <row r="119" spans="1:3" x14ac:dyDescent="0.25">
      <c r="A119" s="443">
        <v>1040103</v>
      </c>
      <c r="B119" s="443" t="s">
        <v>439</v>
      </c>
      <c r="C119" s="461" t="s">
        <v>4940</v>
      </c>
    </row>
    <row r="120" spans="1:3" x14ac:dyDescent="0.25">
      <c r="A120" s="443">
        <v>1040104</v>
      </c>
      <c r="B120" s="443" t="s">
        <v>439</v>
      </c>
      <c r="C120" s="461" t="s">
        <v>441</v>
      </c>
    </row>
    <row r="121" spans="1:3" x14ac:dyDescent="0.25">
      <c r="A121" s="443">
        <v>1040105</v>
      </c>
      <c r="B121" s="443" t="s">
        <v>439</v>
      </c>
      <c r="C121" s="461" t="s">
        <v>3690</v>
      </c>
    </row>
    <row r="122" spans="1:3" x14ac:dyDescent="0.25">
      <c r="A122" s="443">
        <v>1040106</v>
      </c>
      <c r="B122" s="443" t="s">
        <v>439</v>
      </c>
      <c r="C122" s="461" t="s">
        <v>442</v>
      </c>
    </row>
    <row r="123" spans="1:3" x14ac:dyDescent="0.25">
      <c r="A123" s="443">
        <v>1040107</v>
      </c>
      <c r="B123" s="443" t="s">
        <v>439</v>
      </c>
      <c r="C123" s="461" t="s">
        <v>443</v>
      </c>
    </row>
    <row r="124" spans="1:3" x14ac:dyDescent="0.25">
      <c r="A124" s="443">
        <v>1040108</v>
      </c>
      <c r="B124" s="443" t="s">
        <v>439</v>
      </c>
      <c r="C124" s="461" t="s">
        <v>444</v>
      </c>
    </row>
    <row r="125" spans="1:3" x14ac:dyDescent="0.25">
      <c r="A125" s="443">
        <v>1040109</v>
      </c>
      <c r="B125" s="443" t="s">
        <v>439</v>
      </c>
      <c r="C125" s="461" t="s">
        <v>4941</v>
      </c>
    </row>
    <row r="126" spans="1:3" x14ac:dyDescent="0.25">
      <c r="A126" s="441">
        <v>1040110</v>
      </c>
      <c r="B126" s="441" t="s">
        <v>439</v>
      </c>
      <c r="C126" s="442" t="s">
        <v>445</v>
      </c>
    </row>
    <row r="127" spans="1:3" x14ac:dyDescent="0.25">
      <c r="A127" s="441">
        <v>1040111</v>
      </c>
      <c r="B127" s="441" t="s">
        <v>439</v>
      </c>
      <c r="C127" s="442" t="s">
        <v>446</v>
      </c>
    </row>
    <row r="128" spans="1:3" x14ac:dyDescent="0.25">
      <c r="A128" s="441">
        <v>1046001</v>
      </c>
      <c r="B128" s="441" t="s">
        <v>4720</v>
      </c>
      <c r="C128" s="442" t="s">
        <v>4942</v>
      </c>
    </row>
    <row r="129" spans="1:3" x14ac:dyDescent="0.25">
      <c r="A129" s="441">
        <v>1040201</v>
      </c>
      <c r="B129" s="441" t="s">
        <v>447</v>
      </c>
      <c r="C129" s="442" t="s">
        <v>4943</v>
      </c>
    </row>
    <row r="130" spans="1:3" x14ac:dyDescent="0.25">
      <c r="A130" s="441">
        <v>1040202</v>
      </c>
      <c r="B130" s="441" t="s">
        <v>447</v>
      </c>
      <c r="C130" s="442" t="s">
        <v>448</v>
      </c>
    </row>
    <row r="131" spans="1:3" x14ac:dyDescent="0.25">
      <c r="A131" s="441">
        <v>1040203</v>
      </c>
      <c r="B131" s="441" t="s">
        <v>447</v>
      </c>
      <c r="C131" s="442" t="s">
        <v>4944</v>
      </c>
    </row>
    <row r="132" spans="1:3" x14ac:dyDescent="0.25">
      <c r="A132" s="441">
        <v>1040204</v>
      </c>
      <c r="B132" s="441" t="s">
        <v>447</v>
      </c>
      <c r="C132" s="442" t="s">
        <v>449</v>
      </c>
    </row>
    <row r="133" spans="1:3" x14ac:dyDescent="0.25">
      <c r="A133" s="441">
        <v>1040205</v>
      </c>
      <c r="B133" s="441" t="s">
        <v>447</v>
      </c>
      <c r="C133" s="442" t="s">
        <v>4945</v>
      </c>
    </row>
    <row r="134" spans="1:3" x14ac:dyDescent="0.25">
      <c r="A134" s="441">
        <v>1040206</v>
      </c>
      <c r="B134" s="441" t="s">
        <v>447</v>
      </c>
      <c r="C134" s="442" t="s">
        <v>450</v>
      </c>
    </row>
    <row r="135" spans="1:3" x14ac:dyDescent="0.25">
      <c r="A135" s="441">
        <v>1040207</v>
      </c>
      <c r="B135" s="441" t="s">
        <v>447</v>
      </c>
      <c r="C135" s="442" t="s">
        <v>451</v>
      </c>
    </row>
    <row r="136" spans="1:3" x14ac:dyDescent="0.25">
      <c r="A136" s="462">
        <v>1040208</v>
      </c>
      <c r="B136" s="462" t="s">
        <v>447</v>
      </c>
      <c r="C136" s="463" t="s">
        <v>452</v>
      </c>
    </row>
    <row r="137" spans="1:3" x14ac:dyDescent="0.25">
      <c r="A137" s="462">
        <v>1040209</v>
      </c>
      <c r="B137" s="462" t="s">
        <v>447</v>
      </c>
      <c r="C137" s="463" t="s">
        <v>453</v>
      </c>
    </row>
    <row r="138" spans="1:3" x14ac:dyDescent="0.25">
      <c r="A138" s="464">
        <v>1040210</v>
      </c>
      <c r="B138" s="464" t="s">
        <v>447</v>
      </c>
      <c r="C138" s="464" t="s">
        <v>454</v>
      </c>
    </row>
    <row r="139" spans="1:3" x14ac:dyDescent="0.25">
      <c r="A139" s="464">
        <v>1040211</v>
      </c>
      <c r="B139" s="464" t="s">
        <v>447</v>
      </c>
      <c r="C139" s="464" t="s">
        <v>455</v>
      </c>
    </row>
    <row r="140" spans="1:3" x14ac:dyDescent="0.25">
      <c r="A140" s="464">
        <v>1040301</v>
      </c>
      <c r="B140" s="464" t="s">
        <v>456</v>
      </c>
      <c r="C140" s="464" t="s">
        <v>4946</v>
      </c>
    </row>
    <row r="141" spans="1:3" x14ac:dyDescent="0.25">
      <c r="A141" s="464">
        <v>1040302</v>
      </c>
      <c r="B141" s="464" t="s">
        <v>456</v>
      </c>
      <c r="C141" s="464" t="s">
        <v>457</v>
      </c>
    </row>
    <row r="142" spans="1:3" x14ac:dyDescent="0.25">
      <c r="A142" s="464">
        <v>1040303</v>
      </c>
      <c r="B142" s="464" t="s">
        <v>456</v>
      </c>
      <c r="C142" s="464" t="s">
        <v>4947</v>
      </c>
    </row>
    <row r="143" spans="1:3" x14ac:dyDescent="0.25">
      <c r="A143" s="464">
        <v>1040304</v>
      </c>
      <c r="B143" s="464" t="s">
        <v>456</v>
      </c>
      <c r="C143" s="464" t="s">
        <v>458</v>
      </c>
    </row>
    <row r="144" spans="1:3" x14ac:dyDescent="0.25">
      <c r="A144" s="464">
        <v>1040305</v>
      </c>
      <c r="B144" s="464" t="s">
        <v>456</v>
      </c>
      <c r="C144" s="464" t="s">
        <v>4948</v>
      </c>
    </row>
    <row r="145" spans="1:3" x14ac:dyDescent="0.25">
      <c r="A145" s="464">
        <v>1040306</v>
      </c>
      <c r="B145" s="464" t="s">
        <v>456</v>
      </c>
      <c r="C145" s="464" t="s">
        <v>459</v>
      </c>
    </row>
    <row r="146" spans="1:3" x14ac:dyDescent="0.25">
      <c r="A146" s="464">
        <v>1040307</v>
      </c>
      <c r="B146" s="464" t="s">
        <v>456</v>
      </c>
      <c r="C146" s="464" t="s">
        <v>4949</v>
      </c>
    </row>
    <row r="147" spans="1:3" x14ac:dyDescent="0.25">
      <c r="A147" s="464">
        <v>1040308</v>
      </c>
      <c r="B147" s="464" t="s">
        <v>456</v>
      </c>
      <c r="C147" s="464" t="s">
        <v>460</v>
      </c>
    </row>
    <row r="148" spans="1:3" x14ac:dyDescent="0.25">
      <c r="A148" s="465">
        <v>1040309</v>
      </c>
      <c r="B148" s="465" t="s">
        <v>456</v>
      </c>
      <c r="C148" s="465" t="s">
        <v>461</v>
      </c>
    </row>
    <row r="149" spans="1:3" x14ac:dyDescent="0.25">
      <c r="A149" s="440">
        <v>1040310</v>
      </c>
      <c r="B149" s="440" t="s">
        <v>456</v>
      </c>
      <c r="C149" s="440" t="s">
        <v>462</v>
      </c>
    </row>
    <row r="150" spans="1:3" x14ac:dyDescent="0.25">
      <c r="A150" s="440">
        <v>1040311</v>
      </c>
      <c r="B150" s="440" t="s">
        <v>456</v>
      </c>
      <c r="C150" s="440" t="s">
        <v>463</v>
      </c>
    </row>
    <row r="151" spans="1:3" x14ac:dyDescent="0.25">
      <c r="A151" s="466">
        <v>1050002</v>
      </c>
      <c r="B151" s="466" t="s">
        <v>4950</v>
      </c>
      <c r="C151" s="466" t="s">
        <v>4951</v>
      </c>
    </row>
    <row r="152" spans="1:3" x14ac:dyDescent="0.25">
      <c r="A152" s="466">
        <v>1050001</v>
      </c>
      <c r="B152" s="466" t="s">
        <v>4950</v>
      </c>
      <c r="C152" s="466" t="s">
        <v>4952</v>
      </c>
    </row>
    <row r="153" spans="1:3" x14ac:dyDescent="0.25">
      <c r="A153" s="466">
        <v>1050101</v>
      </c>
      <c r="B153" s="466" t="s">
        <v>473</v>
      </c>
      <c r="C153" s="466" t="s">
        <v>1263</v>
      </c>
    </row>
    <row r="154" spans="1:3" x14ac:dyDescent="0.25">
      <c r="A154" s="466">
        <v>1050102</v>
      </c>
      <c r="B154" s="466" t="s">
        <v>473</v>
      </c>
      <c r="C154" s="466" t="s">
        <v>474</v>
      </c>
    </row>
    <row r="155" spans="1:3" x14ac:dyDescent="0.25">
      <c r="A155" s="466">
        <v>1050103</v>
      </c>
      <c r="B155" s="466" t="s">
        <v>473</v>
      </c>
      <c r="C155" s="466" t="s">
        <v>1264</v>
      </c>
    </row>
    <row r="156" spans="1:3" x14ac:dyDescent="0.25">
      <c r="A156" s="466">
        <v>1050104</v>
      </c>
      <c r="B156" s="466" t="s">
        <v>473</v>
      </c>
      <c r="C156" s="466" t="s">
        <v>475</v>
      </c>
    </row>
    <row r="157" spans="1:3" x14ac:dyDescent="0.25">
      <c r="A157" s="466">
        <v>1050105</v>
      </c>
      <c r="B157" s="466" t="s">
        <v>473</v>
      </c>
      <c r="C157" s="466" t="s">
        <v>1265</v>
      </c>
    </row>
    <row r="158" spans="1:3" x14ac:dyDescent="0.25">
      <c r="A158" s="466">
        <v>1050106</v>
      </c>
      <c r="B158" s="466" t="s">
        <v>473</v>
      </c>
      <c r="C158" s="466" t="s">
        <v>476</v>
      </c>
    </row>
    <row r="159" spans="1:3" x14ac:dyDescent="0.25">
      <c r="A159" s="466">
        <v>1050107</v>
      </c>
      <c r="B159" s="466" t="s">
        <v>473</v>
      </c>
      <c r="C159" s="466" t="s">
        <v>477</v>
      </c>
    </row>
    <row r="160" spans="1:3" x14ac:dyDescent="0.25">
      <c r="A160" s="466">
        <v>1050108</v>
      </c>
      <c r="B160" s="466" t="s">
        <v>473</v>
      </c>
      <c r="C160" s="466" t="s">
        <v>478</v>
      </c>
    </row>
    <row r="161" spans="1:3" x14ac:dyDescent="0.25">
      <c r="A161" s="440">
        <v>1050109</v>
      </c>
      <c r="B161" s="440" t="s">
        <v>473</v>
      </c>
      <c r="C161" s="440" t="s">
        <v>479</v>
      </c>
    </row>
    <row r="162" spans="1:3" x14ac:dyDescent="0.25">
      <c r="A162" s="440">
        <v>1050110</v>
      </c>
      <c r="B162" s="440" t="s">
        <v>473</v>
      </c>
      <c r="C162" s="440" t="s">
        <v>480</v>
      </c>
    </row>
    <row r="163" spans="1:3" x14ac:dyDescent="0.25">
      <c r="A163" s="443">
        <v>1050111</v>
      </c>
      <c r="B163" s="443" t="s">
        <v>473</v>
      </c>
      <c r="C163" s="461" t="s">
        <v>481</v>
      </c>
    </row>
    <row r="164" spans="1:3" x14ac:dyDescent="0.25">
      <c r="A164" s="443">
        <v>1050201</v>
      </c>
      <c r="B164" s="443" t="s">
        <v>482</v>
      </c>
      <c r="C164" s="461" t="s">
        <v>4953</v>
      </c>
    </row>
    <row r="165" spans="1:3" x14ac:dyDescent="0.25">
      <c r="A165" s="443">
        <v>1050202</v>
      </c>
      <c r="B165" s="443" t="s">
        <v>482</v>
      </c>
      <c r="C165" s="461" t="s">
        <v>483</v>
      </c>
    </row>
    <row r="166" spans="1:3" x14ac:dyDescent="0.25">
      <c r="A166" s="443">
        <v>1050203</v>
      </c>
      <c r="B166" s="443" t="s">
        <v>482</v>
      </c>
      <c r="C166" s="461" t="s">
        <v>4954</v>
      </c>
    </row>
    <row r="167" spans="1:3" x14ac:dyDescent="0.25">
      <c r="A167" s="443">
        <v>1050204</v>
      </c>
      <c r="B167" s="443" t="s">
        <v>482</v>
      </c>
      <c r="C167" s="461" t="s">
        <v>484</v>
      </c>
    </row>
    <row r="168" spans="1:3" x14ac:dyDescent="0.25">
      <c r="A168" s="443">
        <v>1050205</v>
      </c>
      <c r="B168" s="443" t="s">
        <v>482</v>
      </c>
      <c r="C168" s="461" t="s">
        <v>4955</v>
      </c>
    </row>
    <row r="169" spans="1:3" x14ac:dyDescent="0.25">
      <c r="A169" s="443">
        <v>1050206</v>
      </c>
      <c r="B169" s="443" t="s">
        <v>482</v>
      </c>
      <c r="C169" s="461" t="s">
        <v>485</v>
      </c>
    </row>
    <row r="170" spans="1:3" x14ac:dyDescent="0.25">
      <c r="A170" s="443">
        <v>1050207</v>
      </c>
      <c r="B170" s="443" t="s">
        <v>482</v>
      </c>
      <c r="C170" s="461" t="s">
        <v>486</v>
      </c>
    </row>
    <row r="171" spans="1:3" x14ac:dyDescent="0.25">
      <c r="A171" s="443">
        <v>1050208</v>
      </c>
      <c r="B171" s="443" t="s">
        <v>482</v>
      </c>
      <c r="C171" s="461" t="s">
        <v>487</v>
      </c>
    </row>
    <row r="172" spans="1:3" x14ac:dyDescent="0.25">
      <c r="A172" s="443">
        <v>1050209</v>
      </c>
      <c r="B172" s="443" t="s">
        <v>482</v>
      </c>
      <c r="C172" s="461" t="s">
        <v>488</v>
      </c>
    </row>
    <row r="173" spans="1:3" x14ac:dyDescent="0.25">
      <c r="A173" s="440">
        <v>1050210</v>
      </c>
      <c r="B173" s="440" t="s">
        <v>482</v>
      </c>
      <c r="C173" s="440" t="s">
        <v>489</v>
      </c>
    </row>
    <row r="174" spans="1:3" x14ac:dyDescent="0.25">
      <c r="A174" s="440">
        <v>1050211</v>
      </c>
      <c r="B174" s="440" t="s">
        <v>482</v>
      </c>
      <c r="C174" s="440" t="s">
        <v>490</v>
      </c>
    </row>
    <row r="175" spans="1:3" x14ac:dyDescent="0.25">
      <c r="A175" s="467">
        <v>1056001</v>
      </c>
      <c r="B175" s="467" t="s">
        <v>473</v>
      </c>
      <c r="C175" s="468" t="s">
        <v>4956</v>
      </c>
    </row>
    <row r="176" spans="1:3" x14ac:dyDescent="0.25">
      <c r="A176" s="467">
        <v>1060001</v>
      </c>
      <c r="B176" s="467" t="s">
        <v>4743</v>
      </c>
      <c r="C176" s="468" t="s">
        <v>4957</v>
      </c>
    </row>
    <row r="177" spans="1:3" x14ac:dyDescent="0.25">
      <c r="A177" s="467">
        <v>1060002</v>
      </c>
      <c r="B177" s="467" t="s">
        <v>4743</v>
      </c>
      <c r="C177" s="468" t="s">
        <v>4958</v>
      </c>
    </row>
    <row r="178" spans="1:3" x14ac:dyDescent="0.25">
      <c r="A178" s="467">
        <v>1060101</v>
      </c>
      <c r="B178" s="467" t="s">
        <v>491</v>
      </c>
      <c r="C178" s="468" t="s">
        <v>4959</v>
      </c>
    </row>
    <row r="179" spans="1:3" x14ac:dyDescent="0.25">
      <c r="A179" s="467">
        <v>1060102</v>
      </c>
      <c r="B179" s="467" t="s">
        <v>491</v>
      </c>
      <c r="C179" s="468" t="s">
        <v>4960</v>
      </c>
    </row>
    <row r="180" spans="1:3" x14ac:dyDescent="0.25">
      <c r="A180" s="467">
        <v>1060103</v>
      </c>
      <c r="B180" s="467" t="s">
        <v>491</v>
      </c>
      <c r="C180" s="468" t="s">
        <v>492</v>
      </c>
    </row>
    <row r="181" spans="1:3" x14ac:dyDescent="0.25">
      <c r="A181" s="467">
        <v>1060104</v>
      </c>
      <c r="B181" s="467" t="s">
        <v>491</v>
      </c>
      <c r="C181" s="468" t="s">
        <v>493</v>
      </c>
    </row>
    <row r="182" spans="1:3" x14ac:dyDescent="0.25">
      <c r="A182" s="467">
        <v>1060105</v>
      </c>
      <c r="B182" s="467" t="s">
        <v>491</v>
      </c>
      <c r="C182" s="468" t="s">
        <v>4961</v>
      </c>
    </row>
    <row r="183" spans="1:3" x14ac:dyDescent="0.25">
      <c r="A183" s="467">
        <v>1060106</v>
      </c>
      <c r="B183" s="467" t="s">
        <v>491</v>
      </c>
      <c r="C183" s="468" t="s">
        <v>494</v>
      </c>
    </row>
    <row r="184" spans="1:3" x14ac:dyDescent="0.25">
      <c r="A184" s="467">
        <v>1060107</v>
      </c>
      <c r="B184" s="467" t="s">
        <v>491</v>
      </c>
      <c r="C184" s="468" t="s">
        <v>495</v>
      </c>
    </row>
    <row r="185" spans="1:3" x14ac:dyDescent="0.25">
      <c r="A185" s="467">
        <v>1060108</v>
      </c>
      <c r="B185" s="467" t="s">
        <v>491</v>
      </c>
      <c r="C185" s="468" t="s">
        <v>496</v>
      </c>
    </row>
    <row r="186" spans="1:3" x14ac:dyDescent="0.25">
      <c r="A186" s="469">
        <v>1060109</v>
      </c>
      <c r="B186" s="470" t="s">
        <v>491</v>
      </c>
      <c r="C186" s="469" t="s">
        <v>1754</v>
      </c>
    </row>
    <row r="187" spans="1:3" x14ac:dyDescent="0.25">
      <c r="A187" s="469">
        <v>1060110</v>
      </c>
      <c r="B187" s="469" t="s">
        <v>491</v>
      </c>
      <c r="C187" s="471" t="s">
        <v>4962</v>
      </c>
    </row>
    <row r="188" spans="1:3" x14ac:dyDescent="0.25">
      <c r="A188" s="462">
        <v>1060111</v>
      </c>
      <c r="B188" s="462" t="s">
        <v>491</v>
      </c>
      <c r="C188" s="472" t="s">
        <v>498</v>
      </c>
    </row>
    <row r="189" spans="1:3" x14ac:dyDescent="0.25">
      <c r="A189" s="462">
        <v>1090001</v>
      </c>
      <c r="B189" s="462" t="s">
        <v>4752</v>
      </c>
      <c r="C189" s="472" t="s">
        <v>4963</v>
      </c>
    </row>
    <row r="190" spans="1:3" x14ac:dyDescent="0.25">
      <c r="A190" s="462">
        <v>1090002</v>
      </c>
      <c r="B190" s="462" t="s">
        <v>4752</v>
      </c>
      <c r="C190" s="472" t="s">
        <v>4964</v>
      </c>
    </row>
    <row r="191" spans="1:3" x14ac:dyDescent="0.25">
      <c r="A191" s="462">
        <v>1090101</v>
      </c>
      <c r="B191" s="462" t="s">
        <v>499</v>
      </c>
      <c r="C191" s="472" t="s">
        <v>4965</v>
      </c>
    </row>
    <row r="192" spans="1:3" x14ac:dyDescent="0.25">
      <c r="A192" s="462">
        <v>1090102</v>
      </c>
      <c r="B192" s="473" t="s">
        <v>499</v>
      </c>
      <c r="C192" s="474" t="s">
        <v>500</v>
      </c>
    </row>
    <row r="193" spans="1:3" x14ac:dyDescent="0.25">
      <c r="A193" s="462">
        <v>1090103</v>
      </c>
      <c r="B193" s="462" t="s">
        <v>499</v>
      </c>
      <c r="C193" s="472" t="s">
        <v>4966</v>
      </c>
    </row>
    <row r="194" spans="1:3" x14ac:dyDescent="0.25">
      <c r="A194" s="462">
        <v>1090104</v>
      </c>
      <c r="B194" s="462" t="s">
        <v>499</v>
      </c>
      <c r="C194" s="472" t="s">
        <v>501</v>
      </c>
    </row>
    <row r="195" spans="1:3" x14ac:dyDescent="0.25">
      <c r="A195" s="462">
        <v>1090105</v>
      </c>
      <c r="B195" s="462" t="s">
        <v>499</v>
      </c>
      <c r="C195" s="472" t="s">
        <v>4967</v>
      </c>
    </row>
    <row r="196" spans="1:3" x14ac:dyDescent="0.25">
      <c r="A196" s="462">
        <v>1090106</v>
      </c>
      <c r="B196" s="462" t="s">
        <v>499</v>
      </c>
      <c r="C196" s="472" t="s">
        <v>502</v>
      </c>
    </row>
    <row r="197" spans="1:3" x14ac:dyDescent="0.25">
      <c r="A197" s="462">
        <v>1090107</v>
      </c>
      <c r="B197" s="462" t="s">
        <v>499</v>
      </c>
      <c r="C197" s="472" t="s">
        <v>503</v>
      </c>
    </row>
    <row r="198" spans="1:3" x14ac:dyDescent="0.25">
      <c r="A198" s="440">
        <v>1090108</v>
      </c>
      <c r="B198" s="440" t="s">
        <v>499</v>
      </c>
      <c r="C198" s="440" t="s">
        <v>504</v>
      </c>
    </row>
    <row r="199" spans="1:3" x14ac:dyDescent="0.25">
      <c r="A199" s="440">
        <v>1090109</v>
      </c>
      <c r="B199" s="440" t="s">
        <v>499</v>
      </c>
      <c r="C199" s="440" t="s">
        <v>505</v>
      </c>
    </row>
    <row r="200" spans="1:3" x14ac:dyDescent="0.25">
      <c r="A200" s="441">
        <v>1090110</v>
      </c>
      <c r="B200" s="441" t="s">
        <v>499</v>
      </c>
      <c r="C200" s="442" t="s">
        <v>4968</v>
      </c>
    </row>
    <row r="201" spans="1:3" x14ac:dyDescent="0.25">
      <c r="A201" s="441">
        <v>1090111</v>
      </c>
      <c r="B201" s="441" t="s">
        <v>499</v>
      </c>
      <c r="C201" s="442" t="s">
        <v>506</v>
      </c>
    </row>
    <row r="202" spans="1:3" x14ac:dyDescent="0.25">
      <c r="A202" s="441">
        <v>1090201</v>
      </c>
      <c r="B202" s="441" t="s">
        <v>507</v>
      </c>
      <c r="C202" s="442" t="s">
        <v>4969</v>
      </c>
    </row>
    <row r="203" spans="1:3" x14ac:dyDescent="0.25">
      <c r="A203" s="441">
        <v>1090202</v>
      </c>
      <c r="B203" s="441" t="s">
        <v>507</v>
      </c>
      <c r="C203" s="442" t="s">
        <v>508</v>
      </c>
    </row>
    <row r="204" spans="1:3" x14ac:dyDescent="0.25">
      <c r="A204" s="441">
        <v>1090203</v>
      </c>
      <c r="B204" s="441" t="s">
        <v>507</v>
      </c>
      <c r="C204" s="442" t="s">
        <v>4970</v>
      </c>
    </row>
    <row r="205" spans="1:3" x14ac:dyDescent="0.25">
      <c r="A205" s="441">
        <v>1090204</v>
      </c>
      <c r="B205" s="441" t="s">
        <v>507</v>
      </c>
      <c r="C205" s="442" t="s">
        <v>509</v>
      </c>
    </row>
    <row r="206" spans="1:3" x14ac:dyDescent="0.25">
      <c r="A206" s="441">
        <v>1090205</v>
      </c>
      <c r="B206" s="441" t="s">
        <v>507</v>
      </c>
      <c r="C206" s="442" t="s">
        <v>4971</v>
      </c>
    </row>
    <row r="207" spans="1:3" x14ac:dyDescent="0.25">
      <c r="A207" s="441">
        <v>1090206</v>
      </c>
      <c r="B207" s="441" t="s">
        <v>507</v>
      </c>
      <c r="C207" s="442" t="s">
        <v>510</v>
      </c>
    </row>
    <row r="208" spans="1:3" x14ac:dyDescent="0.25">
      <c r="A208" s="441">
        <v>1090207</v>
      </c>
      <c r="B208" s="441" t="s">
        <v>507</v>
      </c>
      <c r="C208" s="442" t="s">
        <v>511</v>
      </c>
    </row>
    <row r="209" spans="1:3" x14ac:dyDescent="0.25">
      <c r="A209" s="441">
        <v>1090208</v>
      </c>
      <c r="B209" s="441" t="s">
        <v>507</v>
      </c>
      <c r="C209" s="442" t="s">
        <v>512</v>
      </c>
    </row>
    <row r="210" spans="1:3" x14ac:dyDescent="0.25">
      <c r="A210" s="440">
        <v>1090209</v>
      </c>
      <c r="B210" s="440" t="s">
        <v>507</v>
      </c>
      <c r="C210" s="440" t="s">
        <v>513</v>
      </c>
    </row>
    <row r="211" spans="1:3" x14ac:dyDescent="0.25">
      <c r="A211" s="440">
        <v>1090210</v>
      </c>
      <c r="B211" s="440" t="s">
        <v>507</v>
      </c>
      <c r="C211" s="440" t="s">
        <v>514</v>
      </c>
    </row>
    <row r="212" spans="1:3" x14ac:dyDescent="0.25">
      <c r="A212" s="466">
        <v>1090211</v>
      </c>
      <c r="B212" s="466" t="s">
        <v>507</v>
      </c>
      <c r="C212" s="475" t="s">
        <v>515</v>
      </c>
    </row>
    <row r="213" spans="1:3" x14ac:dyDescent="0.25">
      <c r="A213" s="466">
        <v>1100001</v>
      </c>
      <c r="B213" s="466" t="s">
        <v>4760</v>
      </c>
      <c r="C213" s="475" t="s">
        <v>4972</v>
      </c>
    </row>
    <row r="214" spans="1:3" x14ac:dyDescent="0.25">
      <c r="A214" s="466">
        <v>1100002</v>
      </c>
      <c r="B214" s="466" t="s">
        <v>4760</v>
      </c>
      <c r="C214" s="475" t="s">
        <v>4973</v>
      </c>
    </row>
    <row r="215" spans="1:3" x14ac:dyDescent="0.25">
      <c r="A215" s="466">
        <v>1100101</v>
      </c>
      <c r="B215" s="466" t="s">
        <v>516</v>
      </c>
      <c r="C215" s="475" t="s">
        <v>4974</v>
      </c>
    </row>
    <row r="216" spans="1:3" x14ac:dyDescent="0.25">
      <c r="A216" s="466" t="s">
        <v>2091</v>
      </c>
      <c r="B216" s="466" t="s">
        <v>516</v>
      </c>
      <c r="C216" s="475" t="s">
        <v>4974</v>
      </c>
    </row>
    <row r="217" spans="1:3" x14ac:dyDescent="0.25">
      <c r="A217" s="466">
        <v>1100102</v>
      </c>
      <c r="B217" s="466" t="s">
        <v>516</v>
      </c>
      <c r="C217" s="475" t="s">
        <v>517</v>
      </c>
    </row>
    <row r="218" spans="1:3" x14ac:dyDescent="0.25">
      <c r="A218" s="466">
        <v>1100103</v>
      </c>
      <c r="B218" s="466" t="s">
        <v>516</v>
      </c>
      <c r="C218" s="475" t="s">
        <v>4975</v>
      </c>
    </row>
    <row r="219" spans="1:3" x14ac:dyDescent="0.25">
      <c r="A219" s="466">
        <v>1100104</v>
      </c>
      <c r="B219" s="466" t="s">
        <v>516</v>
      </c>
      <c r="C219" s="475" t="s">
        <v>518</v>
      </c>
    </row>
    <row r="220" spans="1:3" x14ac:dyDescent="0.25">
      <c r="A220" s="466">
        <v>1100105</v>
      </c>
      <c r="B220" s="466" t="s">
        <v>516</v>
      </c>
      <c r="C220" s="475" t="s">
        <v>4976</v>
      </c>
    </row>
    <row r="221" spans="1:3" x14ac:dyDescent="0.25">
      <c r="A221" s="466">
        <v>1100106</v>
      </c>
      <c r="B221" s="466" t="s">
        <v>516</v>
      </c>
      <c r="C221" s="475" t="s">
        <v>519</v>
      </c>
    </row>
    <row r="222" spans="1:3" x14ac:dyDescent="0.25">
      <c r="A222" s="440">
        <v>1100107</v>
      </c>
      <c r="B222" s="440" t="s">
        <v>516</v>
      </c>
      <c r="C222" s="440" t="s">
        <v>520</v>
      </c>
    </row>
    <row r="223" spans="1:3" x14ac:dyDescent="0.25">
      <c r="A223" s="440">
        <v>1100108</v>
      </c>
      <c r="B223" s="440" t="s">
        <v>516</v>
      </c>
      <c r="C223" s="440" t="s">
        <v>521</v>
      </c>
    </row>
    <row r="224" spans="1:3" x14ac:dyDescent="0.25">
      <c r="A224" s="440">
        <v>1100109</v>
      </c>
      <c r="B224" s="440" t="s">
        <v>516</v>
      </c>
      <c r="C224" s="476" t="s">
        <v>522</v>
      </c>
    </row>
    <row r="225" spans="1:3" x14ac:dyDescent="0.25">
      <c r="A225" s="440">
        <v>1100110</v>
      </c>
      <c r="B225" s="440" t="s">
        <v>516</v>
      </c>
      <c r="C225" s="476" t="s">
        <v>523</v>
      </c>
    </row>
    <row r="226" spans="1:3" x14ac:dyDescent="0.25">
      <c r="A226" s="440">
        <v>1100111</v>
      </c>
      <c r="B226" s="440" t="s">
        <v>516</v>
      </c>
      <c r="C226" s="476" t="s">
        <v>524</v>
      </c>
    </row>
    <row r="227" spans="1:3" x14ac:dyDescent="0.25">
      <c r="A227" s="440">
        <v>1100201</v>
      </c>
      <c r="B227" s="440" t="s">
        <v>525</v>
      </c>
      <c r="C227" s="476" t="s">
        <v>4977</v>
      </c>
    </row>
    <row r="228" spans="1:3" x14ac:dyDescent="0.25">
      <c r="A228" s="440">
        <v>1100202</v>
      </c>
      <c r="B228" s="440" t="s">
        <v>525</v>
      </c>
      <c r="C228" s="476" t="s">
        <v>526</v>
      </c>
    </row>
    <row r="229" spans="1:3" x14ac:dyDescent="0.25">
      <c r="A229" s="440">
        <v>1100203</v>
      </c>
      <c r="B229" s="440" t="s">
        <v>525</v>
      </c>
      <c r="C229" s="476" t="s">
        <v>4978</v>
      </c>
    </row>
    <row r="230" spans="1:3" x14ac:dyDescent="0.25">
      <c r="A230" s="440">
        <v>1100204</v>
      </c>
      <c r="B230" s="440" t="s">
        <v>525</v>
      </c>
      <c r="C230" s="476" t="s">
        <v>527</v>
      </c>
    </row>
    <row r="231" spans="1:3" x14ac:dyDescent="0.25">
      <c r="A231" s="440">
        <v>1100205</v>
      </c>
      <c r="B231" s="440" t="s">
        <v>525</v>
      </c>
      <c r="C231" s="476" t="s">
        <v>4979</v>
      </c>
    </row>
    <row r="232" spans="1:3" x14ac:dyDescent="0.25">
      <c r="A232" s="440">
        <v>1100206</v>
      </c>
      <c r="B232" s="440" t="s">
        <v>525</v>
      </c>
      <c r="C232" s="476" t="s">
        <v>528</v>
      </c>
    </row>
    <row r="233" spans="1:3" x14ac:dyDescent="0.25">
      <c r="A233" s="440">
        <v>1100207</v>
      </c>
      <c r="B233" s="440" t="s">
        <v>525</v>
      </c>
      <c r="C233" s="476" t="s">
        <v>529</v>
      </c>
    </row>
    <row r="234" spans="1:3" x14ac:dyDescent="0.25">
      <c r="A234" s="477">
        <v>1100208</v>
      </c>
      <c r="B234" s="477" t="s">
        <v>525</v>
      </c>
      <c r="C234" s="478" t="s">
        <v>530</v>
      </c>
    </row>
    <row r="235" spans="1:3" x14ac:dyDescent="0.25">
      <c r="A235" s="477">
        <v>1100209</v>
      </c>
      <c r="B235" s="477" t="s">
        <v>525</v>
      </c>
      <c r="C235" s="478" t="s">
        <v>531</v>
      </c>
    </row>
    <row r="236" spans="1:3" x14ac:dyDescent="0.25">
      <c r="A236" s="477">
        <v>1100210</v>
      </c>
      <c r="B236" s="465" t="s">
        <v>525</v>
      </c>
      <c r="C236" s="465" t="s">
        <v>532</v>
      </c>
    </row>
    <row r="237" spans="1:3" x14ac:dyDescent="0.25">
      <c r="A237" s="477">
        <v>1100211</v>
      </c>
      <c r="B237" s="477" t="s">
        <v>525</v>
      </c>
      <c r="C237" s="478" t="s">
        <v>533</v>
      </c>
    </row>
    <row r="238" spans="1:3" x14ac:dyDescent="0.25">
      <c r="A238" s="477">
        <v>1110001</v>
      </c>
      <c r="B238" s="465" t="s">
        <v>534</v>
      </c>
      <c r="C238" s="465" t="s">
        <v>4980</v>
      </c>
    </row>
    <row r="239" spans="1:3" x14ac:dyDescent="0.25">
      <c r="A239" s="477">
        <v>1110002</v>
      </c>
      <c r="B239" s="465" t="s">
        <v>534</v>
      </c>
      <c r="C239" s="465" t="s">
        <v>4981</v>
      </c>
    </row>
    <row r="240" spans="1:3" x14ac:dyDescent="0.25">
      <c r="A240" s="477">
        <v>1110101</v>
      </c>
      <c r="B240" s="465" t="s">
        <v>534</v>
      </c>
      <c r="C240" s="465" t="s">
        <v>4982</v>
      </c>
    </row>
    <row r="241" spans="1:3" x14ac:dyDescent="0.25">
      <c r="A241" s="477">
        <v>1110102</v>
      </c>
      <c r="B241" s="465" t="s">
        <v>534</v>
      </c>
      <c r="C241" s="465" t="s">
        <v>535</v>
      </c>
    </row>
    <row r="242" spans="1:3" x14ac:dyDescent="0.25">
      <c r="A242" s="466">
        <v>1110103</v>
      </c>
      <c r="B242" s="466" t="s">
        <v>534</v>
      </c>
      <c r="C242" s="466" t="s">
        <v>4983</v>
      </c>
    </row>
    <row r="243" spans="1:3" x14ac:dyDescent="0.25">
      <c r="A243" s="466">
        <v>1110104</v>
      </c>
      <c r="B243" s="466" t="s">
        <v>534</v>
      </c>
      <c r="C243" s="466" t="s">
        <v>536</v>
      </c>
    </row>
    <row r="244" spans="1:3" x14ac:dyDescent="0.25">
      <c r="A244" s="466">
        <v>1110105</v>
      </c>
      <c r="B244" s="466" t="s">
        <v>534</v>
      </c>
      <c r="C244" s="466" t="s">
        <v>4984</v>
      </c>
    </row>
    <row r="245" spans="1:3" x14ac:dyDescent="0.25">
      <c r="A245" s="466">
        <v>1110106</v>
      </c>
      <c r="B245" s="466" t="s">
        <v>534</v>
      </c>
      <c r="C245" s="466" t="s">
        <v>537</v>
      </c>
    </row>
    <row r="246" spans="1:3" x14ac:dyDescent="0.25">
      <c r="A246" s="466">
        <v>1110107</v>
      </c>
      <c r="B246" s="466" t="s">
        <v>534</v>
      </c>
      <c r="C246" s="466" t="s">
        <v>539</v>
      </c>
    </row>
    <row r="247" spans="1:3" x14ac:dyDescent="0.25">
      <c r="A247" s="466">
        <v>1110108</v>
      </c>
      <c r="B247" s="466" t="s">
        <v>534</v>
      </c>
      <c r="C247" s="466" t="s">
        <v>538</v>
      </c>
    </row>
    <row r="248" spans="1:3" x14ac:dyDescent="0.25">
      <c r="A248" s="466">
        <v>1110109</v>
      </c>
      <c r="B248" s="466" t="s">
        <v>534</v>
      </c>
      <c r="C248" s="466" t="s">
        <v>540</v>
      </c>
    </row>
    <row r="249" spans="1:3" x14ac:dyDescent="0.25">
      <c r="A249" s="466">
        <v>1110110</v>
      </c>
      <c r="B249" s="466" t="s">
        <v>534</v>
      </c>
      <c r="C249" s="466" t="s">
        <v>4985</v>
      </c>
    </row>
    <row r="250" spans="1:3" x14ac:dyDescent="0.25">
      <c r="A250" s="441">
        <v>1110111</v>
      </c>
      <c r="B250" s="441" t="s">
        <v>534</v>
      </c>
      <c r="C250" s="441" t="s">
        <v>541</v>
      </c>
    </row>
    <row r="251" spans="1:3" x14ac:dyDescent="0.25">
      <c r="A251" s="441">
        <v>1130001</v>
      </c>
      <c r="B251" s="441" t="s">
        <v>551</v>
      </c>
      <c r="C251" s="441" t="s">
        <v>4986</v>
      </c>
    </row>
    <row r="252" spans="1:3" x14ac:dyDescent="0.25">
      <c r="A252" s="441">
        <v>1130002</v>
      </c>
      <c r="B252" s="441" t="s">
        <v>551</v>
      </c>
      <c r="C252" s="479" t="s">
        <v>4987</v>
      </c>
    </row>
    <row r="253" spans="1:3" x14ac:dyDescent="0.25">
      <c r="A253" s="441">
        <v>1130101</v>
      </c>
      <c r="B253" s="441" t="s">
        <v>551</v>
      </c>
      <c r="C253" s="441" t="s">
        <v>4988</v>
      </c>
    </row>
    <row r="254" spans="1:3" x14ac:dyDescent="0.25">
      <c r="A254" s="441">
        <v>1130102</v>
      </c>
      <c r="B254" s="441" t="s">
        <v>551</v>
      </c>
      <c r="C254" s="479" t="s">
        <v>552</v>
      </c>
    </row>
    <row r="255" spans="1:3" x14ac:dyDescent="0.25">
      <c r="A255" s="441">
        <v>1130103</v>
      </c>
      <c r="B255" s="441" t="s">
        <v>551</v>
      </c>
      <c r="C255" s="479" t="s">
        <v>4989</v>
      </c>
    </row>
    <row r="256" spans="1:3" x14ac:dyDescent="0.25">
      <c r="A256" s="441">
        <v>1130104</v>
      </c>
      <c r="B256" s="441" t="s">
        <v>551</v>
      </c>
      <c r="C256" s="479" t="s">
        <v>553</v>
      </c>
    </row>
    <row r="257" spans="1:3" x14ac:dyDescent="0.25">
      <c r="A257" s="441">
        <v>1130105</v>
      </c>
      <c r="B257" s="441" t="s">
        <v>551</v>
      </c>
      <c r="C257" s="479" t="s">
        <v>4990</v>
      </c>
    </row>
    <row r="258" spans="1:3" x14ac:dyDescent="0.25">
      <c r="A258" s="480">
        <v>1130106</v>
      </c>
      <c r="B258" s="480" t="s">
        <v>551</v>
      </c>
      <c r="C258" s="481" t="s">
        <v>554</v>
      </c>
    </row>
    <row r="259" spans="1:3" x14ac:dyDescent="0.25">
      <c r="A259" s="480">
        <v>1130107</v>
      </c>
      <c r="B259" s="480" t="s">
        <v>551</v>
      </c>
      <c r="C259" s="481" t="s">
        <v>555</v>
      </c>
    </row>
    <row r="260" spans="1:3" x14ac:dyDescent="0.25">
      <c r="A260" s="480">
        <v>1130108</v>
      </c>
      <c r="B260" s="480" t="s">
        <v>551</v>
      </c>
      <c r="C260" s="481" t="s">
        <v>556</v>
      </c>
    </row>
    <row r="261" spans="1:3" x14ac:dyDescent="0.25">
      <c r="A261" s="480">
        <v>1130109</v>
      </c>
      <c r="B261" s="481" t="s">
        <v>551</v>
      </c>
      <c r="C261" s="481" t="s">
        <v>557</v>
      </c>
    </row>
    <row r="262" spans="1:3" x14ac:dyDescent="0.25">
      <c r="A262" s="480">
        <v>1130110</v>
      </c>
      <c r="B262" s="481" t="s">
        <v>551</v>
      </c>
      <c r="C262" s="481" t="s">
        <v>558</v>
      </c>
    </row>
    <row r="263" spans="1:3" x14ac:dyDescent="0.25">
      <c r="A263" s="480">
        <v>1130111</v>
      </c>
      <c r="B263" s="481" t="s">
        <v>551</v>
      </c>
      <c r="C263" s="481" t="s">
        <v>559</v>
      </c>
    </row>
    <row r="264" spans="1:3" x14ac:dyDescent="0.25">
      <c r="A264" s="480">
        <v>1140001</v>
      </c>
      <c r="B264" s="481" t="s">
        <v>569</v>
      </c>
      <c r="C264" s="481" t="s">
        <v>4991</v>
      </c>
    </row>
    <row r="265" spans="1:3" x14ac:dyDescent="0.25">
      <c r="A265" s="480">
        <v>1140002</v>
      </c>
      <c r="B265" s="481" t="s">
        <v>569</v>
      </c>
      <c r="C265" s="481" t="s">
        <v>571</v>
      </c>
    </row>
    <row r="266" spans="1:3" x14ac:dyDescent="0.25">
      <c r="A266" s="441">
        <v>1140101</v>
      </c>
      <c r="B266" s="479" t="s">
        <v>569</v>
      </c>
      <c r="C266" s="479" t="s">
        <v>4992</v>
      </c>
    </row>
    <row r="267" spans="1:3" x14ac:dyDescent="0.25">
      <c r="A267" s="441">
        <v>1140102</v>
      </c>
      <c r="B267" s="479" t="s">
        <v>569</v>
      </c>
      <c r="C267" s="479" t="s">
        <v>570</v>
      </c>
    </row>
    <row r="268" spans="1:3" x14ac:dyDescent="0.25">
      <c r="A268" s="441">
        <v>1140103</v>
      </c>
      <c r="B268" s="479" t="s">
        <v>569</v>
      </c>
      <c r="C268" s="479" t="s">
        <v>4993</v>
      </c>
    </row>
    <row r="269" spans="1:3" x14ac:dyDescent="0.25">
      <c r="A269" s="441">
        <v>1140104</v>
      </c>
      <c r="B269" s="441" t="s">
        <v>569</v>
      </c>
      <c r="C269" s="442" t="s">
        <v>572</v>
      </c>
    </row>
    <row r="270" spans="1:3" x14ac:dyDescent="0.25">
      <c r="A270" s="441">
        <v>1140105</v>
      </c>
      <c r="B270" s="441" t="s">
        <v>569</v>
      </c>
      <c r="C270" s="442" t="s">
        <v>573</v>
      </c>
    </row>
    <row r="271" spans="1:3" x14ac:dyDescent="0.25">
      <c r="A271" s="441">
        <v>1140106</v>
      </c>
      <c r="B271" s="441" t="s">
        <v>569</v>
      </c>
      <c r="C271" s="442" t="s">
        <v>575</v>
      </c>
    </row>
    <row r="272" spans="1:3" x14ac:dyDescent="0.25">
      <c r="A272" s="441">
        <v>1140107</v>
      </c>
      <c r="B272" s="441" t="s">
        <v>569</v>
      </c>
      <c r="C272" s="442" t="s">
        <v>576</v>
      </c>
    </row>
    <row r="273" spans="1:3" x14ac:dyDescent="0.25">
      <c r="A273" s="441">
        <v>1140108</v>
      </c>
      <c r="B273" s="441" t="s">
        <v>569</v>
      </c>
      <c r="C273" s="442" t="s">
        <v>578</v>
      </c>
    </row>
    <row r="274" spans="1:3" x14ac:dyDescent="0.25">
      <c r="A274" s="453">
        <v>1140109</v>
      </c>
      <c r="B274" s="453" t="s">
        <v>569</v>
      </c>
      <c r="C274" s="455" t="s">
        <v>580</v>
      </c>
    </row>
    <row r="275" spans="1:3" x14ac:dyDescent="0.25">
      <c r="A275" s="453">
        <v>1140110</v>
      </c>
      <c r="B275" s="453" t="s">
        <v>569</v>
      </c>
      <c r="C275" s="455" t="s">
        <v>581</v>
      </c>
    </row>
    <row r="276" spans="1:3" x14ac:dyDescent="0.25">
      <c r="A276" s="453">
        <v>1140111</v>
      </c>
      <c r="B276" s="453" t="s">
        <v>569</v>
      </c>
      <c r="C276" s="455" t="s">
        <v>582</v>
      </c>
    </row>
    <row r="277" spans="1:3" x14ac:dyDescent="0.25">
      <c r="A277" s="453">
        <v>1120001</v>
      </c>
      <c r="B277" s="453" t="s">
        <v>542</v>
      </c>
      <c r="C277" s="455" t="s">
        <v>4994</v>
      </c>
    </row>
    <row r="278" spans="1:3" x14ac:dyDescent="0.25">
      <c r="A278" s="453">
        <v>1120002</v>
      </c>
      <c r="B278" s="453" t="s">
        <v>542</v>
      </c>
      <c r="C278" s="455" t="s">
        <v>4995</v>
      </c>
    </row>
    <row r="279" spans="1:3" x14ac:dyDescent="0.25">
      <c r="A279" s="453">
        <v>1120101</v>
      </c>
      <c r="B279" s="453" t="s">
        <v>542</v>
      </c>
      <c r="C279" s="455" t="s">
        <v>4996</v>
      </c>
    </row>
    <row r="280" spans="1:3" x14ac:dyDescent="0.25">
      <c r="A280" s="453">
        <v>1120102</v>
      </c>
      <c r="B280" s="453" t="s">
        <v>542</v>
      </c>
      <c r="C280" s="455" t="s">
        <v>543</v>
      </c>
    </row>
    <row r="281" spans="1:3" x14ac:dyDescent="0.25">
      <c r="A281" s="453">
        <v>1120103</v>
      </c>
      <c r="B281" s="453" t="s">
        <v>542</v>
      </c>
      <c r="C281" s="455" t="s">
        <v>4997</v>
      </c>
    </row>
    <row r="282" spans="1:3" x14ac:dyDescent="0.25">
      <c r="A282" s="464">
        <v>1120104</v>
      </c>
      <c r="B282" s="464" t="s">
        <v>542</v>
      </c>
      <c r="C282" s="482" t="s">
        <v>544</v>
      </c>
    </row>
    <row r="283" spans="1:3" x14ac:dyDescent="0.25">
      <c r="A283" s="464">
        <v>1120105</v>
      </c>
      <c r="B283" s="464" t="s">
        <v>542</v>
      </c>
      <c r="C283" s="482" t="s">
        <v>4998</v>
      </c>
    </row>
    <row r="284" spans="1:3" x14ac:dyDescent="0.25">
      <c r="A284" s="464">
        <v>1120106</v>
      </c>
      <c r="B284" s="464" t="s">
        <v>542</v>
      </c>
      <c r="C284" s="482" t="s">
        <v>545</v>
      </c>
    </row>
    <row r="285" spans="1:3" x14ac:dyDescent="0.25">
      <c r="A285" s="464">
        <v>1120107</v>
      </c>
      <c r="B285" s="483" t="s">
        <v>542</v>
      </c>
      <c r="C285" s="482" t="s">
        <v>546</v>
      </c>
    </row>
    <row r="286" spans="1:3" x14ac:dyDescent="0.25">
      <c r="A286" s="464">
        <v>1120108</v>
      </c>
      <c r="B286" s="483" t="s">
        <v>542</v>
      </c>
      <c r="C286" s="482" t="s">
        <v>547</v>
      </c>
    </row>
    <row r="287" spans="1:3" x14ac:dyDescent="0.25">
      <c r="A287" s="464">
        <v>1120109</v>
      </c>
      <c r="B287" s="483" t="s">
        <v>542</v>
      </c>
      <c r="C287" s="482" t="s">
        <v>548</v>
      </c>
    </row>
    <row r="288" spans="1:3" x14ac:dyDescent="0.25">
      <c r="A288" s="464">
        <v>1120110</v>
      </c>
      <c r="B288" s="483" t="s">
        <v>542</v>
      </c>
      <c r="C288" s="482" t="s">
        <v>549</v>
      </c>
    </row>
    <row r="289" spans="1:3" x14ac:dyDescent="0.25">
      <c r="A289" s="464">
        <v>1120111</v>
      </c>
      <c r="B289" s="483" t="s">
        <v>542</v>
      </c>
      <c r="C289" s="482" t="s">
        <v>550</v>
      </c>
    </row>
    <row r="290" spans="1:3" x14ac:dyDescent="0.25">
      <c r="A290" s="465">
        <v>1150001</v>
      </c>
      <c r="B290" s="484" t="s">
        <v>583</v>
      </c>
      <c r="C290" s="485" t="s">
        <v>1911</v>
      </c>
    </row>
    <row r="291" spans="1:3" x14ac:dyDescent="0.25">
      <c r="A291" s="465">
        <v>1150002</v>
      </c>
      <c r="B291" s="484" t="s">
        <v>583</v>
      </c>
      <c r="C291" s="485" t="s">
        <v>1912</v>
      </c>
    </row>
    <row r="292" spans="1:3" x14ac:dyDescent="0.25">
      <c r="A292" s="465">
        <v>1150101</v>
      </c>
      <c r="B292" s="484" t="s">
        <v>583</v>
      </c>
      <c r="C292" s="485" t="s">
        <v>1421</v>
      </c>
    </row>
    <row r="293" spans="1:3" x14ac:dyDescent="0.25">
      <c r="A293" s="465">
        <v>1150102</v>
      </c>
      <c r="B293" s="465" t="s">
        <v>583</v>
      </c>
      <c r="C293" s="485" t="s">
        <v>584</v>
      </c>
    </row>
    <row r="294" spans="1:3" x14ac:dyDescent="0.25">
      <c r="A294" s="465">
        <v>1150103</v>
      </c>
      <c r="B294" s="465" t="s">
        <v>583</v>
      </c>
      <c r="C294" s="485" t="s">
        <v>1422</v>
      </c>
    </row>
    <row r="295" spans="1:3" x14ac:dyDescent="0.25">
      <c r="A295" s="465">
        <v>1150104</v>
      </c>
      <c r="B295" s="465" t="s">
        <v>583</v>
      </c>
      <c r="C295" s="485" t="s">
        <v>585</v>
      </c>
    </row>
    <row r="296" spans="1:3" x14ac:dyDescent="0.25">
      <c r="A296" s="465">
        <v>1150105</v>
      </c>
      <c r="B296" s="465" t="s">
        <v>583</v>
      </c>
      <c r="C296" s="485" t="s">
        <v>1423</v>
      </c>
    </row>
    <row r="297" spans="1:3" x14ac:dyDescent="0.25">
      <c r="A297" s="465">
        <v>1150106</v>
      </c>
      <c r="B297" s="465" t="s">
        <v>583</v>
      </c>
      <c r="C297" s="485" t="s">
        <v>586</v>
      </c>
    </row>
    <row r="298" spans="1:3" x14ac:dyDescent="0.25">
      <c r="A298" s="443">
        <v>1150107</v>
      </c>
      <c r="B298" s="443" t="s">
        <v>583</v>
      </c>
      <c r="C298" s="486" t="s">
        <v>587</v>
      </c>
    </row>
    <row r="299" spans="1:3" x14ac:dyDescent="0.25">
      <c r="A299" s="443">
        <v>1150108</v>
      </c>
      <c r="B299" s="443" t="s">
        <v>583</v>
      </c>
      <c r="C299" s="461" t="s">
        <v>588</v>
      </c>
    </row>
    <row r="300" spans="1:3" x14ac:dyDescent="0.25">
      <c r="A300" s="443">
        <v>1150109</v>
      </c>
      <c r="B300" s="443" t="s">
        <v>583</v>
      </c>
      <c r="C300" s="461" t="s">
        <v>589</v>
      </c>
    </row>
    <row r="301" spans="1:3" x14ac:dyDescent="0.25">
      <c r="A301" s="443">
        <v>1150110</v>
      </c>
      <c r="B301" s="443" t="s">
        <v>583</v>
      </c>
      <c r="C301" s="461" t="s">
        <v>590</v>
      </c>
    </row>
    <row r="302" spans="1:3" x14ac:dyDescent="0.25">
      <c r="A302" s="443">
        <v>1150111</v>
      </c>
      <c r="B302" s="443" t="s">
        <v>583</v>
      </c>
      <c r="C302" s="461" t="s">
        <v>591</v>
      </c>
    </row>
    <row r="303" spans="1:3" x14ac:dyDescent="0.25">
      <c r="A303" s="443">
        <v>1150201</v>
      </c>
      <c r="B303" s="443" t="s">
        <v>560</v>
      </c>
      <c r="C303" s="461" t="s">
        <v>4999</v>
      </c>
    </row>
    <row r="304" spans="1:3" x14ac:dyDescent="0.25">
      <c r="A304" s="443">
        <v>1150202</v>
      </c>
      <c r="B304" s="443" t="s">
        <v>560</v>
      </c>
      <c r="C304" s="461" t="s">
        <v>561</v>
      </c>
    </row>
    <row r="305" spans="1:3" x14ac:dyDescent="0.25">
      <c r="A305" s="443">
        <v>1150203</v>
      </c>
      <c r="B305" s="443" t="s">
        <v>560</v>
      </c>
      <c r="C305" s="461" t="s">
        <v>5000</v>
      </c>
    </row>
    <row r="306" spans="1:3" x14ac:dyDescent="0.25">
      <c r="A306" s="480">
        <v>1150204</v>
      </c>
      <c r="B306" s="480" t="s">
        <v>560</v>
      </c>
      <c r="C306" s="487" t="s">
        <v>562</v>
      </c>
    </row>
    <row r="307" spans="1:3" x14ac:dyDescent="0.25">
      <c r="A307" s="480">
        <v>1150205</v>
      </c>
      <c r="B307" s="480" t="s">
        <v>560</v>
      </c>
      <c r="C307" s="487" t="s">
        <v>5001</v>
      </c>
    </row>
    <row r="308" spans="1:3" x14ac:dyDescent="0.25">
      <c r="A308" s="480">
        <v>1150206</v>
      </c>
      <c r="B308" s="480" t="s">
        <v>560</v>
      </c>
      <c r="C308" s="487" t="s">
        <v>563</v>
      </c>
    </row>
    <row r="309" spans="1:3" x14ac:dyDescent="0.25">
      <c r="A309" s="480">
        <v>1150207</v>
      </c>
      <c r="B309" s="480" t="s">
        <v>560</v>
      </c>
      <c r="C309" s="487" t="s">
        <v>564</v>
      </c>
    </row>
    <row r="310" spans="1:3" x14ac:dyDescent="0.25">
      <c r="A310" s="480">
        <v>1150208</v>
      </c>
      <c r="B310" s="480" t="s">
        <v>560</v>
      </c>
      <c r="C310" s="487" t="s">
        <v>565</v>
      </c>
    </row>
    <row r="311" spans="1:3" x14ac:dyDescent="0.25">
      <c r="A311" s="480">
        <v>1150209</v>
      </c>
      <c r="B311" s="480" t="s">
        <v>560</v>
      </c>
      <c r="C311" s="487" t="s">
        <v>566</v>
      </c>
    </row>
    <row r="312" spans="1:3" x14ac:dyDescent="0.25">
      <c r="A312" s="480">
        <v>1150210</v>
      </c>
      <c r="B312" s="480" t="s">
        <v>560</v>
      </c>
      <c r="C312" s="487" t="s">
        <v>567</v>
      </c>
    </row>
    <row r="313" spans="1:3" x14ac:dyDescent="0.25">
      <c r="A313" s="480">
        <v>1150211</v>
      </c>
      <c r="B313" s="480" t="s">
        <v>560</v>
      </c>
      <c r="C313" s="487" t="s">
        <v>568</v>
      </c>
    </row>
    <row r="314" spans="1:3" x14ac:dyDescent="0.25">
      <c r="A314" s="467">
        <v>2010101</v>
      </c>
      <c r="B314" s="467" t="s">
        <v>10</v>
      </c>
      <c r="C314" s="468" t="s">
        <v>11</v>
      </c>
    </row>
    <row r="315" spans="1:3" x14ac:dyDescent="0.25">
      <c r="A315" s="467">
        <v>2010102</v>
      </c>
      <c r="B315" s="467" t="s">
        <v>10</v>
      </c>
      <c r="C315" s="468" t="s">
        <v>12</v>
      </c>
    </row>
    <row r="316" spans="1:3" x14ac:dyDescent="0.25">
      <c r="A316" s="467">
        <v>2010103</v>
      </c>
      <c r="B316" s="467" t="s">
        <v>10</v>
      </c>
      <c r="C316" s="468" t="s">
        <v>13</v>
      </c>
    </row>
    <row r="317" spans="1:3" x14ac:dyDescent="0.25">
      <c r="A317" s="467">
        <v>2010104</v>
      </c>
      <c r="B317" s="467" t="s">
        <v>10</v>
      </c>
      <c r="C317" s="468" t="s">
        <v>14</v>
      </c>
    </row>
    <row r="318" spans="1:3" x14ac:dyDescent="0.25">
      <c r="A318" s="467">
        <v>2010105</v>
      </c>
      <c r="B318" s="467" t="s">
        <v>10</v>
      </c>
      <c r="C318" s="468" t="s">
        <v>15</v>
      </c>
    </row>
    <row r="319" spans="1:3" x14ac:dyDescent="0.25">
      <c r="A319" s="467">
        <v>2010106</v>
      </c>
      <c r="B319" s="467" t="s">
        <v>10</v>
      </c>
      <c r="C319" s="468" t="s">
        <v>16</v>
      </c>
    </row>
    <row r="320" spans="1:3" x14ac:dyDescent="0.25">
      <c r="A320" s="467">
        <v>2010107</v>
      </c>
      <c r="B320" s="467" t="s">
        <v>10</v>
      </c>
      <c r="C320" s="468" t="s">
        <v>17</v>
      </c>
    </row>
    <row r="321" spans="1:3" x14ac:dyDescent="0.25">
      <c r="A321" s="467">
        <v>2010108</v>
      </c>
      <c r="B321" s="467" t="s">
        <v>10</v>
      </c>
      <c r="C321" s="468" t="s">
        <v>1157</v>
      </c>
    </row>
    <row r="322" spans="1:3" x14ac:dyDescent="0.25">
      <c r="A322" s="441">
        <v>2010109</v>
      </c>
      <c r="B322" s="441" t="s">
        <v>10</v>
      </c>
      <c r="C322" s="442" t="s">
        <v>18</v>
      </c>
    </row>
    <row r="323" spans="1:3" x14ac:dyDescent="0.25">
      <c r="A323" s="441">
        <v>2010201</v>
      </c>
      <c r="B323" s="441" t="s">
        <v>19</v>
      </c>
      <c r="C323" s="442" t="s">
        <v>20</v>
      </c>
    </row>
    <row r="324" spans="1:3" x14ac:dyDescent="0.25">
      <c r="A324" s="441">
        <v>2010202</v>
      </c>
      <c r="B324" s="441" t="s">
        <v>19</v>
      </c>
      <c r="C324" s="442" t="s">
        <v>21</v>
      </c>
    </row>
    <row r="325" spans="1:3" x14ac:dyDescent="0.25">
      <c r="A325" s="488">
        <v>2010203</v>
      </c>
      <c r="B325" s="488" t="s">
        <v>19</v>
      </c>
      <c r="C325" s="489" t="s">
        <v>22</v>
      </c>
    </row>
    <row r="326" spans="1:3" x14ac:dyDescent="0.25">
      <c r="A326" s="488">
        <v>2010204</v>
      </c>
      <c r="B326" s="488" t="s">
        <v>19</v>
      </c>
      <c r="C326" s="489" t="s">
        <v>23</v>
      </c>
    </row>
    <row r="327" spans="1:3" x14ac:dyDescent="0.25">
      <c r="A327" s="488">
        <v>2010205</v>
      </c>
      <c r="B327" s="488" t="s">
        <v>19</v>
      </c>
      <c r="C327" s="489" t="s">
        <v>24</v>
      </c>
    </row>
    <row r="328" spans="1:3" x14ac:dyDescent="0.25">
      <c r="A328" s="488">
        <v>2010206</v>
      </c>
      <c r="B328" s="488" t="s">
        <v>19</v>
      </c>
      <c r="C328" s="489" t="s">
        <v>25</v>
      </c>
    </row>
    <row r="329" spans="1:3" x14ac:dyDescent="0.25">
      <c r="A329" s="488">
        <v>2010207</v>
      </c>
      <c r="B329" s="488" t="s">
        <v>19</v>
      </c>
      <c r="C329" s="489" t="s">
        <v>26</v>
      </c>
    </row>
    <row r="330" spans="1:3" x14ac:dyDescent="0.25">
      <c r="A330" s="477">
        <v>2010208</v>
      </c>
      <c r="B330" s="477" t="s">
        <v>19</v>
      </c>
      <c r="C330" s="490" t="s">
        <v>1167</v>
      </c>
    </row>
    <row r="331" spans="1:3" x14ac:dyDescent="0.25">
      <c r="A331" s="477">
        <v>2010209</v>
      </c>
      <c r="B331" s="477" t="s">
        <v>19</v>
      </c>
      <c r="C331" s="490" t="s">
        <v>27</v>
      </c>
    </row>
    <row r="332" spans="1:3" x14ac:dyDescent="0.25">
      <c r="A332" s="477">
        <v>2010301</v>
      </c>
      <c r="B332" s="477" t="s">
        <v>28</v>
      </c>
      <c r="C332" s="490" t="s">
        <v>29</v>
      </c>
    </row>
    <row r="333" spans="1:3" x14ac:dyDescent="0.25">
      <c r="A333" s="477">
        <v>2010302</v>
      </c>
      <c r="B333" s="477" t="s">
        <v>28</v>
      </c>
      <c r="C333" s="490" t="s">
        <v>30</v>
      </c>
    </row>
    <row r="334" spans="1:3" x14ac:dyDescent="0.25">
      <c r="A334" s="477">
        <v>2010303</v>
      </c>
      <c r="B334" s="477" t="s">
        <v>28</v>
      </c>
      <c r="C334" s="490" t="s">
        <v>31</v>
      </c>
    </row>
    <row r="335" spans="1:3" x14ac:dyDescent="0.25">
      <c r="A335" s="477">
        <v>2010304</v>
      </c>
      <c r="B335" s="477" t="s">
        <v>28</v>
      </c>
      <c r="C335" s="490" t="s">
        <v>32</v>
      </c>
    </row>
    <row r="336" spans="1:3" x14ac:dyDescent="0.25">
      <c r="A336" s="477">
        <v>2010305</v>
      </c>
      <c r="B336" s="477" t="s">
        <v>28</v>
      </c>
      <c r="C336" s="490" t="s">
        <v>33</v>
      </c>
    </row>
    <row r="337" spans="1:3" x14ac:dyDescent="0.25">
      <c r="A337" s="477">
        <v>2010306</v>
      </c>
      <c r="B337" s="477" t="s">
        <v>28</v>
      </c>
      <c r="C337" s="490" t="s">
        <v>34</v>
      </c>
    </row>
    <row r="338" spans="1:3" x14ac:dyDescent="0.25">
      <c r="A338" s="491">
        <v>2010307</v>
      </c>
      <c r="B338" s="491" t="s">
        <v>28</v>
      </c>
      <c r="C338" s="492" t="s">
        <v>35</v>
      </c>
    </row>
    <row r="339" spans="1:3" x14ac:dyDescent="0.25">
      <c r="A339" s="491">
        <v>2010308</v>
      </c>
      <c r="B339" s="491" t="s">
        <v>28</v>
      </c>
      <c r="C339" s="492" t="s">
        <v>36</v>
      </c>
    </row>
    <row r="340" spans="1:3" x14ac:dyDescent="0.25">
      <c r="A340" s="491">
        <v>2010309</v>
      </c>
      <c r="B340" s="491" t="s">
        <v>28</v>
      </c>
      <c r="C340" s="492" t="s">
        <v>37</v>
      </c>
    </row>
    <row r="341" spans="1:3" x14ac:dyDescent="0.25">
      <c r="A341" s="491">
        <v>2010401</v>
      </c>
      <c r="B341" s="491" t="s">
        <v>38</v>
      </c>
      <c r="C341" s="492" t="s">
        <v>39</v>
      </c>
    </row>
    <row r="342" spans="1:3" x14ac:dyDescent="0.25">
      <c r="A342" s="491">
        <v>2010402</v>
      </c>
      <c r="B342" s="491" t="s">
        <v>38</v>
      </c>
      <c r="C342" s="492" t="s">
        <v>40</v>
      </c>
    </row>
    <row r="343" spans="1:3" x14ac:dyDescent="0.25">
      <c r="A343" s="491">
        <v>2010403</v>
      </c>
      <c r="B343" s="491" t="s">
        <v>38</v>
      </c>
      <c r="C343" s="492" t="s">
        <v>41</v>
      </c>
    </row>
    <row r="344" spans="1:3" x14ac:dyDescent="0.25">
      <c r="A344" s="491">
        <v>2010404</v>
      </c>
      <c r="B344" s="491" t="s">
        <v>38</v>
      </c>
      <c r="C344" s="492" t="s">
        <v>42</v>
      </c>
    </row>
    <row r="345" spans="1:3" x14ac:dyDescent="0.25">
      <c r="A345" s="491">
        <v>2010405</v>
      </c>
      <c r="B345" s="491" t="s">
        <v>38</v>
      </c>
      <c r="C345" s="492" t="s">
        <v>43</v>
      </c>
    </row>
    <row r="346" spans="1:3" x14ac:dyDescent="0.25">
      <c r="A346" s="493">
        <v>2010406</v>
      </c>
      <c r="B346" s="493" t="s">
        <v>38</v>
      </c>
      <c r="C346" s="494" t="s">
        <v>1189</v>
      </c>
    </row>
    <row r="347" spans="1:3" x14ac:dyDescent="0.25">
      <c r="A347" s="493">
        <v>2010407</v>
      </c>
      <c r="B347" s="493" t="s">
        <v>38</v>
      </c>
      <c r="C347" s="494" t="s">
        <v>44</v>
      </c>
    </row>
    <row r="348" spans="1:3" x14ac:dyDescent="0.25">
      <c r="A348" s="493">
        <v>2010408</v>
      </c>
      <c r="B348" s="493" t="s">
        <v>38</v>
      </c>
      <c r="C348" s="494" t="s">
        <v>45</v>
      </c>
    </row>
    <row r="349" spans="1:3" x14ac:dyDescent="0.25">
      <c r="A349" s="493">
        <v>2010409</v>
      </c>
      <c r="B349" s="493" t="s">
        <v>38</v>
      </c>
      <c r="C349" s="494" t="s">
        <v>46</v>
      </c>
    </row>
    <row r="350" spans="1:3" x14ac:dyDescent="0.25">
      <c r="A350" s="493">
        <v>2010501</v>
      </c>
      <c r="B350" s="493" t="s">
        <v>47</v>
      </c>
      <c r="C350" s="494" t="s">
        <v>48</v>
      </c>
    </row>
    <row r="351" spans="1:3" x14ac:dyDescent="0.25">
      <c r="A351" s="493">
        <v>2010502</v>
      </c>
      <c r="B351" s="493" t="s">
        <v>47</v>
      </c>
      <c r="C351" s="494" t="s">
        <v>49</v>
      </c>
    </row>
    <row r="352" spans="1:3" x14ac:dyDescent="0.25">
      <c r="A352" s="493">
        <v>2010503</v>
      </c>
      <c r="B352" s="493" t="s">
        <v>47</v>
      </c>
      <c r="C352" s="494" t="s">
        <v>50</v>
      </c>
    </row>
    <row r="353" spans="1:3" x14ac:dyDescent="0.25">
      <c r="A353" s="493">
        <v>2010504</v>
      </c>
      <c r="B353" s="493" t="s">
        <v>47</v>
      </c>
      <c r="C353" s="494" t="s">
        <v>51</v>
      </c>
    </row>
    <row r="354" spans="1:3" x14ac:dyDescent="0.25">
      <c r="A354" s="488">
        <v>2010505</v>
      </c>
      <c r="B354" s="488" t="s">
        <v>47</v>
      </c>
      <c r="C354" s="489" t="s">
        <v>52</v>
      </c>
    </row>
    <row r="355" spans="1:3" x14ac:dyDescent="0.25">
      <c r="A355" s="488">
        <v>2010506</v>
      </c>
      <c r="B355" s="488" t="s">
        <v>47</v>
      </c>
      <c r="C355" s="489" t="s">
        <v>53</v>
      </c>
    </row>
    <row r="356" spans="1:3" x14ac:dyDescent="0.25">
      <c r="A356" s="488">
        <v>2010507</v>
      </c>
      <c r="B356" s="488" t="s">
        <v>47</v>
      </c>
      <c r="C356" s="489" t="s">
        <v>54</v>
      </c>
    </row>
    <row r="357" spans="1:3" x14ac:dyDescent="0.25">
      <c r="A357" s="488">
        <v>2010508</v>
      </c>
      <c r="B357" s="488" t="s">
        <v>47</v>
      </c>
      <c r="C357" s="489" t="s">
        <v>5002</v>
      </c>
    </row>
    <row r="358" spans="1:3" x14ac:dyDescent="0.25">
      <c r="A358" s="488">
        <v>2010509</v>
      </c>
      <c r="B358" s="488" t="s">
        <v>47</v>
      </c>
      <c r="C358" s="489" t="s">
        <v>55</v>
      </c>
    </row>
    <row r="359" spans="1:3" x14ac:dyDescent="0.25">
      <c r="A359" s="488">
        <v>2010601</v>
      </c>
      <c r="B359" s="488" t="s">
        <v>56</v>
      </c>
      <c r="C359" s="489" t="s">
        <v>57</v>
      </c>
    </row>
    <row r="360" spans="1:3" x14ac:dyDescent="0.25">
      <c r="A360" s="488">
        <v>2010602</v>
      </c>
      <c r="B360" s="488" t="s">
        <v>56</v>
      </c>
      <c r="C360" s="489" t="s">
        <v>58</v>
      </c>
    </row>
    <row r="361" spans="1:3" x14ac:dyDescent="0.25">
      <c r="A361" s="488">
        <v>2010603</v>
      </c>
      <c r="B361" s="488" t="s">
        <v>56</v>
      </c>
      <c r="C361" s="489" t="s">
        <v>59</v>
      </c>
    </row>
    <row r="362" spans="1:3" x14ac:dyDescent="0.25">
      <c r="A362" s="495">
        <v>2010604</v>
      </c>
      <c r="B362" s="495" t="s">
        <v>56</v>
      </c>
      <c r="C362" s="496" t="s">
        <v>62</v>
      </c>
    </row>
    <row r="363" spans="1:3" x14ac:dyDescent="0.25">
      <c r="A363" s="495">
        <v>2010605</v>
      </c>
      <c r="B363" s="495" t="s">
        <v>56</v>
      </c>
      <c r="C363" s="496" t="s">
        <v>60</v>
      </c>
    </row>
    <row r="364" spans="1:3" x14ac:dyDescent="0.25">
      <c r="A364" s="495">
        <v>2010606</v>
      </c>
      <c r="B364" s="495" t="s">
        <v>56</v>
      </c>
      <c r="C364" s="496" t="s">
        <v>61</v>
      </c>
    </row>
    <row r="365" spans="1:3" x14ac:dyDescent="0.25">
      <c r="A365" s="495">
        <v>2010607</v>
      </c>
      <c r="B365" s="495" t="s">
        <v>56</v>
      </c>
      <c r="C365" s="496" t="s">
        <v>63</v>
      </c>
    </row>
    <row r="366" spans="1:3" x14ac:dyDescent="0.25">
      <c r="A366" s="495">
        <v>2010608</v>
      </c>
      <c r="B366" s="495" t="s">
        <v>56</v>
      </c>
      <c r="C366" s="496" t="s">
        <v>64</v>
      </c>
    </row>
    <row r="367" spans="1:3" x14ac:dyDescent="0.25">
      <c r="A367" s="495">
        <v>2010609</v>
      </c>
      <c r="B367" s="495" t="s">
        <v>56</v>
      </c>
      <c r="C367" s="496" t="s">
        <v>65</v>
      </c>
    </row>
    <row r="368" spans="1:3" x14ac:dyDescent="0.25">
      <c r="A368" s="495">
        <v>2010701</v>
      </c>
      <c r="B368" s="495" t="s">
        <v>66</v>
      </c>
      <c r="C368" s="496" t="s">
        <v>1216</v>
      </c>
    </row>
    <row r="369" spans="1:3" x14ac:dyDescent="0.25">
      <c r="A369" s="495">
        <v>2010702</v>
      </c>
      <c r="B369" s="495" t="s">
        <v>66</v>
      </c>
      <c r="C369" s="496" t="s">
        <v>67</v>
      </c>
    </row>
    <row r="370" spans="1:3" x14ac:dyDescent="0.25">
      <c r="A370" s="497">
        <v>2010703</v>
      </c>
      <c r="B370" s="497" t="s">
        <v>66</v>
      </c>
      <c r="C370" s="498" t="s">
        <v>5003</v>
      </c>
    </row>
    <row r="371" spans="1:3" x14ac:dyDescent="0.25">
      <c r="A371" s="497">
        <v>2010704</v>
      </c>
      <c r="B371" s="497" t="s">
        <v>66</v>
      </c>
      <c r="C371" s="498" t="s">
        <v>68</v>
      </c>
    </row>
    <row r="372" spans="1:3" x14ac:dyDescent="0.25">
      <c r="A372" s="497">
        <v>2010705</v>
      </c>
      <c r="B372" s="497" t="s">
        <v>66</v>
      </c>
      <c r="C372" s="498" t="s">
        <v>69</v>
      </c>
    </row>
    <row r="373" spans="1:3" x14ac:dyDescent="0.25">
      <c r="A373" s="497">
        <v>2010706</v>
      </c>
      <c r="B373" s="497" t="s">
        <v>66</v>
      </c>
      <c r="C373" s="498" t="s">
        <v>70</v>
      </c>
    </row>
    <row r="374" spans="1:3" x14ac:dyDescent="0.25">
      <c r="A374" s="497">
        <v>2010707</v>
      </c>
      <c r="B374" s="497" t="s">
        <v>66</v>
      </c>
      <c r="C374" s="498" t="s">
        <v>71</v>
      </c>
    </row>
    <row r="375" spans="1:3" x14ac:dyDescent="0.25">
      <c r="A375" s="497">
        <v>2010708</v>
      </c>
      <c r="B375" s="497" t="s">
        <v>66</v>
      </c>
      <c r="C375" s="498" t="s">
        <v>72</v>
      </c>
    </row>
    <row r="376" spans="1:3" x14ac:dyDescent="0.25">
      <c r="A376" s="497">
        <v>2010709</v>
      </c>
      <c r="B376" s="497" t="s">
        <v>66</v>
      </c>
      <c r="C376" s="498" t="s">
        <v>73</v>
      </c>
    </row>
    <row r="377" spans="1:3" x14ac:dyDescent="0.25">
      <c r="A377" s="497">
        <v>2010801</v>
      </c>
      <c r="B377" s="497" t="s">
        <v>74</v>
      </c>
      <c r="C377" s="498" t="s">
        <v>5004</v>
      </c>
    </row>
    <row r="378" spans="1:3" x14ac:dyDescent="0.25">
      <c r="A378" s="499">
        <v>2010802</v>
      </c>
      <c r="B378" s="499" t="s">
        <v>74</v>
      </c>
      <c r="C378" s="500" t="s">
        <v>75</v>
      </c>
    </row>
    <row r="379" spans="1:3" x14ac:dyDescent="0.25">
      <c r="A379" s="499">
        <v>2010803</v>
      </c>
      <c r="B379" s="499" t="s">
        <v>74</v>
      </c>
      <c r="C379" s="500" t="s">
        <v>76</v>
      </c>
    </row>
    <row r="380" spans="1:3" x14ac:dyDescent="0.25">
      <c r="A380" s="499">
        <v>2010804</v>
      </c>
      <c r="B380" s="466" t="s">
        <v>74</v>
      </c>
      <c r="C380" s="466" t="s">
        <v>77</v>
      </c>
    </row>
    <row r="381" spans="1:3" x14ac:dyDescent="0.25">
      <c r="A381" s="499">
        <v>2010805</v>
      </c>
      <c r="B381" s="499" t="s">
        <v>74</v>
      </c>
      <c r="C381" s="500" t="s">
        <v>78</v>
      </c>
    </row>
    <row r="382" spans="1:3" x14ac:dyDescent="0.25">
      <c r="A382" s="499">
        <v>2010806</v>
      </c>
      <c r="B382" s="466" t="s">
        <v>74</v>
      </c>
      <c r="C382" s="466" t="s">
        <v>79</v>
      </c>
    </row>
    <row r="383" spans="1:3" x14ac:dyDescent="0.25">
      <c r="A383" s="499">
        <v>2010807</v>
      </c>
      <c r="B383" s="466" t="s">
        <v>74</v>
      </c>
      <c r="C383" s="466" t="s">
        <v>80</v>
      </c>
    </row>
    <row r="384" spans="1:3" x14ac:dyDescent="0.25">
      <c r="A384" s="499">
        <v>2010808</v>
      </c>
      <c r="B384" s="466" t="s">
        <v>74</v>
      </c>
      <c r="C384" s="466" t="s">
        <v>81</v>
      </c>
    </row>
    <row r="385" spans="1:3" x14ac:dyDescent="0.25">
      <c r="A385" s="499">
        <v>2010809</v>
      </c>
      <c r="B385" s="466" t="s">
        <v>74</v>
      </c>
      <c r="C385" s="466" t="s">
        <v>82</v>
      </c>
    </row>
    <row r="386" spans="1:3" x14ac:dyDescent="0.25">
      <c r="A386" s="453">
        <v>2010901</v>
      </c>
      <c r="B386" s="453" t="s">
        <v>83</v>
      </c>
      <c r="C386" s="453" t="s">
        <v>84</v>
      </c>
    </row>
    <row r="387" spans="1:3" x14ac:dyDescent="0.25">
      <c r="A387" s="453">
        <v>2010902</v>
      </c>
      <c r="B387" s="501" t="s">
        <v>83</v>
      </c>
      <c r="C387" s="455" t="s">
        <v>85</v>
      </c>
    </row>
    <row r="388" spans="1:3" x14ac:dyDescent="0.25">
      <c r="A388" s="453">
        <v>2010903</v>
      </c>
      <c r="B388" s="501" t="s">
        <v>83</v>
      </c>
      <c r="C388" s="455" t="s">
        <v>86</v>
      </c>
    </row>
    <row r="389" spans="1:3" x14ac:dyDescent="0.25">
      <c r="A389" s="453">
        <v>2010904</v>
      </c>
      <c r="B389" s="501" t="s">
        <v>83</v>
      </c>
      <c r="C389" s="455" t="s">
        <v>87</v>
      </c>
    </row>
    <row r="390" spans="1:3" x14ac:dyDescent="0.25">
      <c r="A390" s="453">
        <v>2010905</v>
      </c>
      <c r="B390" s="501" t="s">
        <v>83</v>
      </c>
      <c r="C390" s="455" t="s">
        <v>88</v>
      </c>
    </row>
    <row r="391" spans="1:3" x14ac:dyDescent="0.25">
      <c r="A391" s="453">
        <v>2010906</v>
      </c>
      <c r="B391" s="501" t="s">
        <v>83</v>
      </c>
      <c r="C391" s="455" t="s">
        <v>89</v>
      </c>
    </row>
    <row r="392" spans="1:3" x14ac:dyDescent="0.25">
      <c r="A392" s="453">
        <v>2010907</v>
      </c>
      <c r="B392" s="501" t="s">
        <v>83</v>
      </c>
      <c r="C392" s="455" t="s">
        <v>90</v>
      </c>
    </row>
    <row r="393" spans="1:3" x14ac:dyDescent="0.25">
      <c r="A393" s="453">
        <v>2010908</v>
      </c>
      <c r="B393" s="501" t="s">
        <v>83</v>
      </c>
      <c r="C393" s="455" t="s">
        <v>91</v>
      </c>
    </row>
    <row r="394" spans="1:3" x14ac:dyDescent="0.25">
      <c r="A394" s="443">
        <v>2010909</v>
      </c>
      <c r="B394" s="502" t="s">
        <v>83</v>
      </c>
      <c r="C394" s="461" t="s">
        <v>92</v>
      </c>
    </row>
    <row r="395" spans="1:3" x14ac:dyDescent="0.25">
      <c r="A395" s="443">
        <v>2011001</v>
      </c>
      <c r="B395" s="502" t="s">
        <v>93</v>
      </c>
      <c r="C395" s="461" t="s">
        <v>94</v>
      </c>
    </row>
    <row r="396" spans="1:3" x14ac:dyDescent="0.25">
      <c r="A396" s="443">
        <v>2011002</v>
      </c>
      <c r="B396" s="502" t="s">
        <v>93</v>
      </c>
      <c r="C396" s="461" t="s">
        <v>95</v>
      </c>
    </row>
    <row r="397" spans="1:3" x14ac:dyDescent="0.25">
      <c r="A397" s="443">
        <v>2011003</v>
      </c>
      <c r="B397" s="502" t="s">
        <v>93</v>
      </c>
      <c r="C397" s="461" t="s">
        <v>96</v>
      </c>
    </row>
    <row r="398" spans="1:3" x14ac:dyDescent="0.25">
      <c r="A398" s="443">
        <v>2011004</v>
      </c>
      <c r="B398" s="443" t="s">
        <v>93</v>
      </c>
      <c r="C398" s="461" t="s">
        <v>97</v>
      </c>
    </row>
    <row r="399" spans="1:3" x14ac:dyDescent="0.25">
      <c r="A399" s="443">
        <v>2011005</v>
      </c>
      <c r="B399" s="502" t="s">
        <v>93</v>
      </c>
      <c r="C399" s="461" t="s">
        <v>98</v>
      </c>
    </row>
    <row r="400" spans="1:3" x14ac:dyDescent="0.25">
      <c r="A400" s="443">
        <v>2011006</v>
      </c>
      <c r="B400" s="443" t="s">
        <v>93</v>
      </c>
      <c r="C400" s="461" t="s">
        <v>99</v>
      </c>
    </row>
    <row r="401" spans="1:3" x14ac:dyDescent="0.25">
      <c r="A401" s="443">
        <v>2011007</v>
      </c>
      <c r="B401" s="443" t="s">
        <v>93</v>
      </c>
      <c r="C401" s="461" t="s">
        <v>100</v>
      </c>
    </row>
    <row r="402" spans="1:3" x14ac:dyDescent="0.25">
      <c r="A402" s="469">
        <v>2011008</v>
      </c>
      <c r="B402" s="469" t="s">
        <v>93</v>
      </c>
      <c r="C402" s="471" t="s">
        <v>101</v>
      </c>
    </row>
    <row r="403" spans="1:3" x14ac:dyDescent="0.25">
      <c r="A403" s="469">
        <v>2011009</v>
      </c>
      <c r="B403" s="469" t="s">
        <v>93</v>
      </c>
      <c r="C403" s="471" t="s">
        <v>103</v>
      </c>
    </row>
    <row r="404" spans="1:3" x14ac:dyDescent="0.25">
      <c r="A404" s="469">
        <v>2011101</v>
      </c>
      <c r="B404" s="469" t="s">
        <v>104</v>
      </c>
      <c r="C404" s="471" t="s">
        <v>1266</v>
      </c>
    </row>
    <row r="405" spans="1:3" x14ac:dyDescent="0.25">
      <c r="A405" s="469">
        <v>2011102</v>
      </c>
      <c r="B405" s="469" t="s">
        <v>104</v>
      </c>
      <c r="C405" s="471" t="s">
        <v>105</v>
      </c>
    </row>
    <row r="406" spans="1:3" x14ac:dyDescent="0.25">
      <c r="A406" s="469">
        <v>2011103</v>
      </c>
      <c r="B406" s="469" t="s">
        <v>104</v>
      </c>
      <c r="C406" s="503" t="s">
        <v>106</v>
      </c>
    </row>
    <row r="407" spans="1:3" x14ac:dyDescent="0.25">
      <c r="A407" s="469">
        <v>2011104</v>
      </c>
      <c r="B407" s="469" t="s">
        <v>104</v>
      </c>
      <c r="C407" s="503" t="s">
        <v>107</v>
      </c>
    </row>
    <row r="408" spans="1:3" x14ac:dyDescent="0.25">
      <c r="A408" s="469">
        <v>2011105</v>
      </c>
      <c r="B408" s="469" t="s">
        <v>104</v>
      </c>
      <c r="C408" s="503" t="s">
        <v>108</v>
      </c>
    </row>
    <row r="409" spans="1:3" x14ac:dyDescent="0.25">
      <c r="A409" s="469">
        <v>2011106</v>
      </c>
      <c r="B409" s="469" t="s">
        <v>104</v>
      </c>
      <c r="C409" s="503" t="s">
        <v>109</v>
      </c>
    </row>
    <row r="410" spans="1:3" x14ac:dyDescent="0.25">
      <c r="A410" s="465">
        <v>2011107</v>
      </c>
      <c r="B410" s="465" t="s">
        <v>104</v>
      </c>
      <c r="C410" s="484" t="s">
        <v>110</v>
      </c>
    </row>
    <row r="411" spans="1:3" x14ac:dyDescent="0.25">
      <c r="A411" s="465">
        <v>2011108</v>
      </c>
      <c r="B411" s="465" t="s">
        <v>104</v>
      </c>
      <c r="C411" s="485" t="s">
        <v>5005</v>
      </c>
    </row>
    <row r="412" spans="1:3" x14ac:dyDescent="0.25">
      <c r="A412" s="465">
        <v>2011109</v>
      </c>
      <c r="B412" s="465" t="s">
        <v>104</v>
      </c>
      <c r="C412" s="485" t="s">
        <v>111</v>
      </c>
    </row>
    <row r="413" spans="1:3" x14ac:dyDescent="0.25">
      <c r="A413" s="465">
        <v>2011201</v>
      </c>
      <c r="B413" s="465" t="s">
        <v>112</v>
      </c>
      <c r="C413" s="485" t="s">
        <v>1280</v>
      </c>
    </row>
    <row r="414" spans="1:3" x14ac:dyDescent="0.25">
      <c r="A414" s="465">
        <v>2011202</v>
      </c>
      <c r="B414" s="465" t="s">
        <v>112</v>
      </c>
      <c r="C414" s="485" t="s">
        <v>113</v>
      </c>
    </row>
    <row r="415" spans="1:3" x14ac:dyDescent="0.25">
      <c r="A415" s="465">
        <v>2011203</v>
      </c>
      <c r="B415" s="465" t="s">
        <v>112</v>
      </c>
      <c r="C415" s="485" t="s">
        <v>114</v>
      </c>
    </row>
    <row r="416" spans="1:3" x14ac:dyDescent="0.25">
      <c r="A416" s="465">
        <v>2011204</v>
      </c>
      <c r="B416" s="465" t="s">
        <v>112</v>
      </c>
      <c r="C416" s="485" t="s">
        <v>115</v>
      </c>
    </row>
    <row r="417" spans="1:3" x14ac:dyDescent="0.25">
      <c r="A417" s="465">
        <v>2011205</v>
      </c>
      <c r="B417" s="484" t="s">
        <v>112</v>
      </c>
      <c r="C417" s="485" t="s">
        <v>116</v>
      </c>
    </row>
    <row r="418" spans="1:3" x14ac:dyDescent="0.25">
      <c r="A418" s="504">
        <v>2011206</v>
      </c>
      <c r="B418" s="505" t="s">
        <v>112</v>
      </c>
      <c r="C418" s="506" t="s">
        <v>117</v>
      </c>
    </row>
    <row r="419" spans="1:3" x14ac:dyDescent="0.25">
      <c r="A419" s="504">
        <v>2011207</v>
      </c>
      <c r="B419" s="505" t="s">
        <v>112</v>
      </c>
      <c r="C419" s="506" t="s">
        <v>118</v>
      </c>
    </row>
    <row r="420" spans="1:3" x14ac:dyDescent="0.25">
      <c r="A420" s="504">
        <v>2011208</v>
      </c>
      <c r="B420" s="505" t="s">
        <v>112</v>
      </c>
      <c r="C420" s="506" t="s">
        <v>119</v>
      </c>
    </row>
    <row r="421" spans="1:3" x14ac:dyDescent="0.25">
      <c r="A421" s="504">
        <v>2011209</v>
      </c>
      <c r="B421" s="505" t="s">
        <v>112</v>
      </c>
      <c r="C421" s="506" t="s">
        <v>120</v>
      </c>
    </row>
    <row r="422" spans="1:3" x14ac:dyDescent="0.25">
      <c r="A422" s="504">
        <v>2011301</v>
      </c>
      <c r="B422" s="504" t="s">
        <v>121</v>
      </c>
      <c r="C422" s="506" t="s">
        <v>122</v>
      </c>
    </row>
    <row r="423" spans="1:3" x14ac:dyDescent="0.25">
      <c r="A423" s="504">
        <v>2011302</v>
      </c>
      <c r="B423" s="505" t="s">
        <v>121</v>
      </c>
      <c r="C423" s="506" t="s">
        <v>123</v>
      </c>
    </row>
    <row r="424" spans="1:3" x14ac:dyDescent="0.25">
      <c r="A424" s="504">
        <v>2011303</v>
      </c>
      <c r="B424" s="504" t="s">
        <v>121</v>
      </c>
      <c r="C424" s="506" t="s">
        <v>124</v>
      </c>
    </row>
    <row r="425" spans="1:3" x14ac:dyDescent="0.25">
      <c r="A425" s="504">
        <v>2011304</v>
      </c>
      <c r="B425" s="504" t="s">
        <v>121</v>
      </c>
      <c r="C425" s="506" t="s">
        <v>125</v>
      </c>
    </row>
    <row r="426" spans="1:3" x14ac:dyDescent="0.25">
      <c r="A426" s="466">
        <v>2011305</v>
      </c>
      <c r="B426" s="466" t="s">
        <v>121</v>
      </c>
      <c r="C426" s="475" t="s">
        <v>126</v>
      </c>
    </row>
    <row r="427" spans="1:3" x14ac:dyDescent="0.25">
      <c r="A427" s="466">
        <v>2011306</v>
      </c>
      <c r="B427" s="466" t="s">
        <v>121</v>
      </c>
      <c r="C427" s="475" t="s">
        <v>127</v>
      </c>
    </row>
    <row r="428" spans="1:3" x14ac:dyDescent="0.25">
      <c r="A428" s="466">
        <v>2011307</v>
      </c>
      <c r="B428" s="466" t="s">
        <v>121</v>
      </c>
      <c r="C428" s="475" t="s">
        <v>128</v>
      </c>
    </row>
    <row r="429" spans="1:3" x14ac:dyDescent="0.25">
      <c r="A429" s="466">
        <v>2011308</v>
      </c>
      <c r="B429" s="466" t="s">
        <v>121</v>
      </c>
      <c r="C429" s="475" t="s">
        <v>129</v>
      </c>
    </row>
    <row r="430" spans="1:3" x14ac:dyDescent="0.25">
      <c r="A430" s="466">
        <v>2011309</v>
      </c>
      <c r="B430" s="466" t="s">
        <v>121</v>
      </c>
      <c r="C430" s="475" t="s">
        <v>130</v>
      </c>
    </row>
    <row r="431" spans="1:3" x14ac:dyDescent="0.25">
      <c r="A431" s="466">
        <v>2011401</v>
      </c>
      <c r="B431" s="466" t="s">
        <v>131</v>
      </c>
      <c r="C431" s="475" t="s">
        <v>132</v>
      </c>
    </row>
    <row r="432" spans="1:3" x14ac:dyDescent="0.25">
      <c r="A432" s="466">
        <v>2011402</v>
      </c>
      <c r="B432" s="466" t="s">
        <v>131</v>
      </c>
      <c r="C432" s="475" t="s">
        <v>133</v>
      </c>
    </row>
    <row r="433" spans="1:3" x14ac:dyDescent="0.25">
      <c r="A433" s="466">
        <v>2011403</v>
      </c>
      <c r="B433" s="466" t="s">
        <v>131</v>
      </c>
      <c r="C433" s="475" t="s">
        <v>134</v>
      </c>
    </row>
    <row r="434" spans="1:3" x14ac:dyDescent="0.25">
      <c r="A434" s="441">
        <v>2011404</v>
      </c>
      <c r="B434" s="441" t="s">
        <v>131</v>
      </c>
      <c r="C434" s="442" t="s">
        <v>135</v>
      </c>
    </row>
    <row r="435" spans="1:3" x14ac:dyDescent="0.25">
      <c r="A435" s="441">
        <v>2011405</v>
      </c>
      <c r="B435" s="441" t="s">
        <v>131</v>
      </c>
      <c r="C435" s="442" t="s">
        <v>136</v>
      </c>
    </row>
    <row r="436" spans="1:3" x14ac:dyDescent="0.25">
      <c r="A436" s="441">
        <v>2011406</v>
      </c>
      <c r="B436" s="441" t="s">
        <v>131</v>
      </c>
      <c r="C436" s="442" t="s">
        <v>137</v>
      </c>
    </row>
    <row r="437" spans="1:3" x14ac:dyDescent="0.25">
      <c r="A437" s="441">
        <v>2011407</v>
      </c>
      <c r="B437" s="441" t="s">
        <v>131</v>
      </c>
      <c r="C437" s="442" t="s">
        <v>139</v>
      </c>
    </row>
    <row r="438" spans="1:3" x14ac:dyDescent="0.25">
      <c r="A438" s="441">
        <v>2011408</v>
      </c>
      <c r="B438" s="441" t="s">
        <v>131</v>
      </c>
      <c r="C438" s="442" t="s">
        <v>140</v>
      </c>
    </row>
    <row r="439" spans="1:3" x14ac:dyDescent="0.25">
      <c r="A439" s="441">
        <v>2011409</v>
      </c>
      <c r="B439" s="441" t="s">
        <v>131</v>
      </c>
      <c r="C439" s="442" t="s">
        <v>141</v>
      </c>
    </row>
    <row r="440" spans="1:3" x14ac:dyDescent="0.25">
      <c r="A440" s="441">
        <v>2011501</v>
      </c>
      <c r="B440" s="441" t="s">
        <v>142</v>
      </c>
      <c r="C440" s="442" t="s">
        <v>143</v>
      </c>
    </row>
    <row r="441" spans="1:3" x14ac:dyDescent="0.25">
      <c r="A441" s="441">
        <v>2011502</v>
      </c>
      <c r="B441" s="441" t="s">
        <v>142</v>
      </c>
      <c r="C441" s="441" t="s">
        <v>144</v>
      </c>
    </row>
    <row r="442" spans="1:3" x14ac:dyDescent="0.25">
      <c r="A442" s="465">
        <v>2011503</v>
      </c>
      <c r="B442" s="465" t="s">
        <v>142</v>
      </c>
      <c r="C442" s="465" t="s">
        <v>145</v>
      </c>
    </row>
    <row r="443" spans="1:3" x14ac:dyDescent="0.25">
      <c r="A443" s="465">
        <v>2011504</v>
      </c>
      <c r="B443" s="465" t="s">
        <v>142</v>
      </c>
      <c r="C443" s="465" t="s">
        <v>146</v>
      </c>
    </row>
    <row r="444" spans="1:3" x14ac:dyDescent="0.25">
      <c r="A444" s="465">
        <v>2011505</v>
      </c>
      <c r="B444" s="465" t="s">
        <v>142</v>
      </c>
      <c r="C444" s="465" t="s">
        <v>147</v>
      </c>
    </row>
    <row r="445" spans="1:3" x14ac:dyDescent="0.25">
      <c r="A445" s="465">
        <v>2011506</v>
      </c>
      <c r="B445" s="465" t="s">
        <v>142</v>
      </c>
      <c r="C445" s="465" t="s">
        <v>148</v>
      </c>
    </row>
    <row r="446" spans="1:3" x14ac:dyDescent="0.25">
      <c r="A446" s="465">
        <v>2011507</v>
      </c>
      <c r="B446" s="465" t="s">
        <v>142</v>
      </c>
      <c r="C446" s="465" t="s">
        <v>149</v>
      </c>
    </row>
    <row r="447" spans="1:3" x14ac:dyDescent="0.25">
      <c r="A447" s="465">
        <v>2011508</v>
      </c>
      <c r="B447" s="465" t="s">
        <v>142</v>
      </c>
      <c r="C447" s="465" t="s">
        <v>5006</v>
      </c>
    </row>
    <row r="448" spans="1:3" x14ac:dyDescent="0.25">
      <c r="A448" s="465">
        <v>2011509</v>
      </c>
      <c r="B448" s="465" t="s">
        <v>142</v>
      </c>
      <c r="C448" s="465" t="s">
        <v>150</v>
      </c>
    </row>
    <row r="449" spans="1:3" x14ac:dyDescent="0.25">
      <c r="A449" s="465">
        <v>2011601</v>
      </c>
      <c r="B449" s="465" t="s">
        <v>151</v>
      </c>
      <c r="C449" s="465" t="s">
        <v>152</v>
      </c>
    </row>
    <row r="450" spans="1:3" x14ac:dyDescent="0.25">
      <c r="A450" s="504">
        <v>2011602</v>
      </c>
      <c r="B450" s="504" t="s">
        <v>151</v>
      </c>
      <c r="C450" s="504" t="s">
        <v>154</v>
      </c>
    </row>
    <row r="451" spans="1:3" x14ac:dyDescent="0.25">
      <c r="A451" s="504">
        <v>2011603</v>
      </c>
      <c r="B451" s="504" t="s">
        <v>151</v>
      </c>
      <c r="C451" s="504" t="s">
        <v>153</v>
      </c>
    </row>
    <row r="452" spans="1:3" x14ac:dyDescent="0.25">
      <c r="A452" s="504">
        <v>2011604</v>
      </c>
      <c r="B452" s="504" t="s">
        <v>151</v>
      </c>
      <c r="C452" s="504" t="s">
        <v>155</v>
      </c>
    </row>
    <row r="453" spans="1:3" x14ac:dyDescent="0.25">
      <c r="A453" s="504">
        <v>2011605</v>
      </c>
      <c r="B453" s="504" t="s">
        <v>151</v>
      </c>
      <c r="C453" s="504" t="s">
        <v>156</v>
      </c>
    </row>
    <row r="454" spans="1:3" x14ac:dyDescent="0.25">
      <c r="A454" s="504">
        <v>2011606</v>
      </c>
      <c r="B454" s="504" t="s">
        <v>151</v>
      </c>
      <c r="C454" s="504" t="s">
        <v>1328</v>
      </c>
    </row>
    <row r="455" spans="1:3" x14ac:dyDescent="0.25">
      <c r="A455" s="504">
        <v>2011607</v>
      </c>
      <c r="B455" s="504" t="s">
        <v>151</v>
      </c>
      <c r="C455" s="504" t="s">
        <v>157</v>
      </c>
    </row>
    <row r="456" spans="1:3" x14ac:dyDescent="0.25">
      <c r="A456" s="504">
        <v>2011608</v>
      </c>
      <c r="B456" s="504" t="s">
        <v>151</v>
      </c>
      <c r="C456" s="504" t="s">
        <v>158</v>
      </c>
    </row>
    <row r="457" spans="1:3" x14ac:dyDescent="0.25">
      <c r="A457" s="504">
        <v>2011609</v>
      </c>
      <c r="B457" s="504" t="s">
        <v>151</v>
      </c>
      <c r="C457" s="504" t="s">
        <v>159</v>
      </c>
    </row>
    <row r="458" spans="1:3" x14ac:dyDescent="0.25">
      <c r="A458" s="462">
        <v>2011701</v>
      </c>
      <c r="B458" s="462" t="s">
        <v>160</v>
      </c>
      <c r="C458" s="462" t="s">
        <v>161</v>
      </c>
    </row>
    <row r="459" spans="1:3" x14ac:dyDescent="0.25">
      <c r="A459" s="462">
        <v>2011702</v>
      </c>
      <c r="B459" s="462" t="s">
        <v>160</v>
      </c>
      <c r="C459" s="462" t="s">
        <v>162</v>
      </c>
    </row>
    <row r="460" spans="1:3" x14ac:dyDescent="0.25">
      <c r="A460" s="462">
        <v>2011703</v>
      </c>
      <c r="B460" s="462" t="s">
        <v>160</v>
      </c>
      <c r="C460" s="462" t="s">
        <v>163</v>
      </c>
    </row>
    <row r="461" spans="1:3" x14ac:dyDescent="0.25">
      <c r="A461" s="462">
        <v>2011704</v>
      </c>
      <c r="B461" s="462" t="s">
        <v>160</v>
      </c>
      <c r="C461" s="462" t="s">
        <v>164</v>
      </c>
    </row>
    <row r="462" spans="1:3" x14ac:dyDescent="0.25">
      <c r="A462" s="462">
        <v>2011705</v>
      </c>
      <c r="B462" s="462" t="s">
        <v>160</v>
      </c>
      <c r="C462" s="462" t="s">
        <v>165</v>
      </c>
    </row>
    <row r="463" spans="1:3" x14ac:dyDescent="0.25">
      <c r="A463" s="462">
        <v>2011706</v>
      </c>
      <c r="B463" s="462" t="s">
        <v>160</v>
      </c>
      <c r="C463" s="462" t="s">
        <v>166</v>
      </c>
    </row>
    <row r="464" spans="1:3" x14ac:dyDescent="0.25">
      <c r="A464" s="462">
        <v>2011707</v>
      </c>
      <c r="B464" s="462" t="s">
        <v>160</v>
      </c>
      <c r="C464" s="462" t="s">
        <v>167</v>
      </c>
    </row>
    <row r="465" spans="1:3" x14ac:dyDescent="0.25">
      <c r="A465" s="462">
        <v>2011708</v>
      </c>
      <c r="B465" s="462" t="s">
        <v>160</v>
      </c>
      <c r="C465" s="462" t="s">
        <v>168</v>
      </c>
    </row>
    <row r="466" spans="1:3" x14ac:dyDescent="0.25">
      <c r="A466" s="464">
        <v>2011709</v>
      </c>
      <c r="B466" s="464" t="s">
        <v>160</v>
      </c>
      <c r="C466" s="464" t="s">
        <v>169</v>
      </c>
    </row>
    <row r="467" spans="1:3" x14ac:dyDescent="0.25">
      <c r="A467" s="464">
        <v>2011801</v>
      </c>
      <c r="B467" s="464" t="s">
        <v>170</v>
      </c>
      <c r="C467" s="464" t="s">
        <v>171</v>
      </c>
    </row>
    <row r="468" spans="1:3" x14ac:dyDescent="0.25">
      <c r="A468" s="464">
        <v>2011802</v>
      </c>
      <c r="B468" s="464" t="s">
        <v>170</v>
      </c>
      <c r="C468" s="464" t="s">
        <v>172</v>
      </c>
    </row>
    <row r="469" spans="1:3" x14ac:dyDescent="0.25">
      <c r="A469" s="464">
        <v>2011803</v>
      </c>
      <c r="B469" s="464" t="s">
        <v>170</v>
      </c>
      <c r="C469" s="464" t="s">
        <v>173</v>
      </c>
    </row>
    <row r="470" spans="1:3" x14ac:dyDescent="0.25">
      <c r="A470" s="464">
        <v>2011804</v>
      </c>
      <c r="B470" s="464" t="s">
        <v>170</v>
      </c>
      <c r="C470" s="464" t="s">
        <v>174</v>
      </c>
    </row>
    <row r="471" spans="1:3" x14ac:dyDescent="0.25">
      <c r="A471" s="464">
        <v>2011805</v>
      </c>
      <c r="B471" s="464" t="s">
        <v>170</v>
      </c>
      <c r="C471" s="464" t="s">
        <v>175</v>
      </c>
    </row>
    <row r="472" spans="1:3" x14ac:dyDescent="0.25">
      <c r="A472" s="464">
        <v>2011806</v>
      </c>
      <c r="B472" s="464" t="s">
        <v>170</v>
      </c>
      <c r="C472" s="464" t="s">
        <v>176</v>
      </c>
    </row>
    <row r="473" spans="1:3" x14ac:dyDescent="0.25">
      <c r="A473" s="464">
        <v>2011807</v>
      </c>
      <c r="B473" s="464" t="s">
        <v>170</v>
      </c>
      <c r="C473" s="464" t="s">
        <v>177</v>
      </c>
    </row>
    <row r="474" spans="1:3" x14ac:dyDescent="0.25">
      <c r="A474" s="440">
        <v>2011808</v>
      </c>
      <c r="B474" s="440" t="s">
        <v>170</v>
      </c>
      <c r="C474" s="440" t="s">
        <v>179</v>
      </c>
    </row>
    <row r="475" spans="1:3" x14ac:dyDescent="0.25">
      <c r="A475" s="440">
        <v>2011809</v>
      </c>
      <c r="B475" s="440" t="s">
        <v>170</v>
      </c>
      <c r="C475" s="440" t="s">
        <v>180</v>
      </c>
    </row>
    <row r="476" spans="1:3" s="20" customFormat="1" ht="15" customHeight="1" x14ac:dyDescent="0.25">
      <c r="A476" s="271">
        <v>2011901</v>
      </c>
      <c r="B476" s="271" t="s">
        <v>190</v>
      </c>
      <c r="C476" s="295" t="s">
        <v>191</v>
      </c>
    </row>
    <row r="477" spans="1:3" s="20" customFormat="1" ht="15" customHeight="1" x14ac:dyDescent="0.25">
      <c r="A477" s="286">
        <v>2011902</v>
      </c>
      <c r="B477" s="271" t="s">
        <v>190</v>
      </c>
      <c r="C477" s="295" t="s">
        <v>192</v>
      </c>
    </row>
    <row r="478" spans="1:3" s="20" customFormat="1" ht="15" customHeight="1" x14ac:dyDescent="0.25">
      <c r="A478" s="271">
        <v>2011903</v>
      </c>
      <c r="B478" s="271" t="s">
        <v>190</v>
      </c>
      <c r="C478" s="295" t="s">
        <v>194</v>
      </c>
    </row>
    <row r="479" spans="1:3" s="20" customFormat="1" ht="15" customHeight="1" x14ac:dyDescent="0.25">
      <c r="A479" s="286">
        <v>2011904</v>
      </c>
      <c r="B479" s="271" t="s">
        <v>190</v>
      </c>
      <c r="C479" s="295" t="s">
        <v>196</v>
      </c>
    </row>
    <row r="480" spans="1:3" s="20" customFormat="1" ht="15" customHeight="1" x14ac:dyDescent="0.25">
      <c r="A480" s="271">
        <v>2011905</v>
      </c>
      <c r="B480" s="271" t="s">
        <v>190</v>
      </c>
      <c r="C480" s="295" t="s">
        <v>195</v>
      </c>
    </row>
    <row r="481" spans="1:3" s="20" customFormat="1" ht="15" customHeight="1" x14ac:dyDescent="0.25">
      <c r="A481" s="286">
        <v>2011906</v>
      </c>
      <c r="B481" s="271" t="s">
        <v>190</v>
      </c>
      <c r="C481" s="295" t="s">
        <v>197</v>
      </c>
    </row>
    <row r="482" spans="1:3" s="20" customFormat="1" ht="15" customHeight="1" x14ac:dyDescent="0.25">
      <c r="A482" s="271">
        <v>2011907</v>
      </c>
      <c r="B482" s="271" t="s">
        <v>190</v>
      </c>
      <c r="C482" s="295" t="s">
        <v>198</v>
      </c>
    </row>
    <row r="483" spans="1:3" s="20" customFormat="1" ht="15" customHeight="1" x14ac:dyDescent="0.25">
      <c r="A483" s="286">
        <v>2011908</v>
      </c>
      <c r="B483" s="271" t="s">
        <v>190</v>
      </c>
      <c r="C483" s="295" t="s">
        <v>199</v>
      </c>
    </row>
    <row r="484" spans="1:3" s="21" customFormat="1" ht="15" customHeight="1" x14ac:dyDescent="0.25">
      <c r="A484" s="271">
        <v>2011909</v>
      </c>
      <c r="B484" s="271" t="s">
        <v>190</v>
      </c>
      <c r="C484" s="275" t="s">
        <v>200</v>
      </c>
    </row>
    <row r="485" spans="1:3" x14ac:dyDescent="0.25">
      <c r="A485" s="440">
        <v>3010101</v>
      </c>
      <c r="B485" s="440" t="s">
        <v>181</v>
      </c>
      <c r="C485" s="440" t="s">
        <v>1379</v>
      </c>
    </row>
    <row r="486" spans="1:3" x14ac:dyDescent="0.25">
      <c r="A486" s="440">
        <v>3010102</v>
      </c>
      <c r="B486" s="440" t="s">
        <v>181</v>
      </c>
      <c r="C486" s="440" t="s">
        <v>182</v>
      </c>
    </row>
    <row r="487" spans="1:3" x14ac:dyDescent="0.25">
      <c r="A487" s="440">
        <v>3010103</v>
      </c>
      <c r="B487" s="440" t="s">
        <v>181</v>
      </c>
      <c r="C487" s="440" t="s">
        <v>183</v>
      </c>
    </row>
    <row r="488" spans="1:3" x14ac:dyDescent="0.25">
      <c r="A488" s="440">
        <v>3010104</v>
      </c>
      <c r="B488" s="440" t="s">
        <v>181</v>
      </c>
      <c r="C488" s="440" t="s">
        <v>184</v>
      </c>
    </row>
    <row r="489" spans="1:3" x14ac:dyDescent="0.25">
      <c r="A489" s="440">
        <v>3010105</v>
      </c>
      <c r="B489" s="440" t="s">
        <v>181</v>
      </c>
      <c r="C489" s="440" t="s">
        <v>185</v>
      </c>
    </row>
    <row r="490" spans="1:3" x14ac:dyDescent="0.25">
      <c r="A490" s="440">
        <v>3010106</v>
      </c>
      <c r="B490" s="440" t="s">
        <v>181</v>
      </c>
      <c r="C490" s="440" t="s">
        <v>186</v>
      </c>
    </row>
    <row r="491" spans="1:3" x14ac:dyDescent="0.25">
      <c r="A491" s="460">
        <v>3010107</v>
      </c>
      <c r="B491" s="460" t="s">
        <v>181</v>
      </c>
      <c r="C491" s="460" t="s">
        <v>187</v>
      </c>
    </row>
    <row r="492" spans="1:3" x14ac:dyDescent="0.25">
      <c r="A492" s="460">
        <v>3010108</v>
      </c>
      <c r="B492" s="460" t="s">
        <v>181</v>
      </c>
      <c r="C492" s="460" t="s">
        <v>188</v>
      </c>
    </row>
    <row r="493" spans="1:3" x14ac:dyDescent="0.25">
      <c r="A493" s="460">
        <v>3010109</v>
      </c>
      <c r="B493" s="460" t="s">
        <v>181</v>
      </c>
      <c r="C493" s="460" t="s">
        <v>189</v>
      </c>
    </row>
    <row r="494" spans="1:3" x14ac:dyDescent="0.25">
      <c r="A494" s="460">
        <v>3010201</v>
      </c>
      <c r="B494" s="460" t="s">
        <v>213</v>
      </c>
      <c r="C494" s="460" t="s">
        <v>214</v>
      </c>
    </row>
    <row r="495" spans="1:3" x14ac:dyDescent="0.25">
      <c r="A495" s="460">
        <v>3010202</v>
      </c>
      <c r="B495" s="460" t="s">
        <v>213</v>
      </c>
      <c r="C495" s="460" t="s">
        <v>215</v>
      </c>
    </row>
    <row r="496" spans="1:3" x14ac:dyDescent="0.25">
      <c r="A496" s="460">
        <v>3010203</v>
      </c>
      <c r="B496" s="460" t="s">
        <v>213</v>
      </c>
      <c r="C496" s="460" t="s">
        <v>217</v>
      </c>
    </row>
    <row r="497" spans="1:3" x14ac:dyDescent="0.25">
      <c r="A497" s="460">
        <v>3010204</v>
      </c>
      <c r="B497" s="460" t="s">
        <v>213</v>
      </c>
      <c r="C497" s="460" t="s">
        <v>216</v>
      </c>
    </row>
    <row r="498" spans="1:3" x14ac:dyDescent="0.25">
      <c r="A498" s="460">
        <v>3010205</v>
      </c>
      <c r="B498" s="460" t="s">
        <v>213</v>
      </c>
      <c r="C498" s="460" t="s">
        <v>218</v>
      </c>
    </row>
    <row r="499" spans="1:3" x14ac:dyDescent="0.25">
      <c r="A499" s="460">
        <v>3010206</v>
      </c>
      <c r="B499" s="460" t="s">
        <v>213</v>
      </c>
      <c r="C499" s="460" t="s">
        <v>219</v>
      </c>
    </row>
    <row r="500" spans="1:3" x14ac:dyDescent="0.25">
      <c r="A500" s="460">
        <v>3010207</v>
      </c>
      <c r="B500" s="460" t="s">
        <v>213</v>
      </c>
      <c r="C500" s="460" t="s">
        <v>220</v>
      </c>
    </row>
    <row r="501" spans="1:3" x14ac:dyDescent="0.25">
      <c r="A501" s="460">
        <v>3010208</v>
      </c>
      <c r="B501" s="460" t="s">
        <v>213</v>
      </c>
      <c r="C501" s="460" t="s">
        <v>221</v>
      </c>
    </row>
    <row r="502" spans="1:3" x14ac:dyDescent="0.25">
      <c r="A502" s="460">
        <v>3010209</v>
      </c>
      <c r="B502" s="460" t="s">
        <v>213</v>
      </c>
      <c r="C502" s="460" t="s">
        <v>222</v>
      </c>
    </row>
    <row r="503" spans="1:3" x14ac:dyDescent="0.25">
      <c r="A503" s="460">
        <v>3010301</v>
      </c>
      <c r="B503" s="460" t="s">
        <v>4834</v>
      </c>
      <c r="C503" s="460" t="s">
        <v>5007</v>
      </c>
    </row>
    <row r="504" spans="1:3" x14ac:dyDescent="0.25">
      <c r="A504" s="460">
        <v>3010302</v>
      </c>
      <c r="B504" s="460" t="s">
        <v>4834</v>
      </c>
      <c r="C504" s="460" t="s">
        <v>5008</v>
      </c>
    </row>
    <row r="505" spans="1:3" x14ac:dyDescent="0.25">
      <c r="A505" s="460">
        <v>3010303</v>
      </c>
      <c r="B505" s="460" t="s">
        <v>4834</v>
      </c>
      <c r="C505" s="460" t="s">
        <v>5009</v>
      </c>
    </row>
    <row r="506" spans="1:3" x14ac:dyDescent="0.25">
      <c r="A506" s="460">
        <v>3010304</v>
      </c>
      <c r="B506" s="460" t="s">
        <v>4834</v>
      </c>
      <c r="C506" s="460" t="s">
        <v>5010</v>
      </c>
    </row>
    <row r="507" spans="1:3" x14ac:dyDescent="0.25">
      <c r="A507" s="460">
        <v>3010305</v>
      </c>
      <c r="B507" s="460" t="s">
        <v>4834</v>
      </c>
      <c r="C507" s="460" t="s">
        <v>5011</v>
      </c>
    </row>
    <row r="508" spans="1:3" x14ac:dyDescent="0.25">
      <c r="A508" s="460">
        <v>3010306</v>
      </c>
      <c r="B508" s="460" t="s">
        <v>4834</v>
      </c>
      <c r="C508" s="460" t="s">
        <v>5012</v>
      </c>
    </row>
    <row r="509" spans="1:3" x14ac:dyDescent="0.25">
      <c r="A509" s="460">
        <v>3010307</v>
      </c>
      <c r="B509" s="460" t="s">
        <v>4834</v>
      </c>
      <c r="C509" s="460" t="s">
        <v>5013</v>
      </c>
    </row>
    <row r="510" spans="1:3" x14ac:dyDescent="0.25">
      <c r="A510" s="460">
        <v>3010308</v>
      </c>
      <c r="B510" s="460" t="s">
        <v>4834</v>
      </c>
      <c r="C510" s="460" t="s">
        <v>5014</v>
      </c>
    </row>
    <row r="511" spans="1:3" x14ac:dyDescent="0.25">
      <c r="A511" s="460">
        <v>3010309</v>
      </c>
      <c r="B511" s="460" t="s">
        <v>4834</v>
      </c>
      <c r="C511" s="460" t="s">
        <v>5015</v>
      </c>
    </row>
    <row r="512" spans="1:3" x14ac:dyDescent="0.25">
      <c r="A512" s="460">
        <v>3010401</v>
      </c>
      <c r="B512" s="460" t="s">
        <v>232</v>
      </c>
      <c r="C512" s="460" t="s">
        <v>5016</v>
      </c>
    </row>
    <row r="513" spans="1:3" x14ac:dyDescent="0.25">
      <c r="A513" s="460">
        <v>3010402</v>
      </c>
      <c r="B513" s="460" t="s">
        <v>232</v>
      </c>
      <c r="C513" s="460" t="s">
        <v>233</v>
      </c>
    </row>
    <row r="514" spans="1:3" x14ac:dyDescent="0.25">
      <c r="A514" s="460">
        <v>3010403</v>
      </c>
      <c r="B514" s="460" t="s">
        <v>232</v>
      </c>
      <c r="C514" s="460" t="s">
        <v>234</v>
      </c>
    </row>
    <row r="515" spans="1:3" x14ac:dyDescent="0.25">
      <c r="A515" s="460">
        <v>3010404</v>
      </c>
      <c r="B515" s="460" t="s">
        <v>232</v>
      </c>
      <c r="C515" s="460" t="s">
        <v>235</v>
      </c>
    </row>
    <row r="516" spans="1:3" x14ac:dyDescent="0.25">
      <c r="A516" s="460">
        <v>3010405</v>
      </c>
      <c r="B516" s="460" t="s">
        <v>232</v>
      </c>
      <c r="C516" s="460" t="s">
        <v>236</v>
      </c>
    </row>
    <row r="517" spans="1:3" x14ac:dyDescent="0.25">
      <c r="A517" s="460">
        <v>3010406</v>
      </c>
      <c r="B517" s="460" t="s">
        <v>232</v>
      </c>
      <c r="C517" s="460" t="s">
        <v>237</v>
      </c>
    </row>
    <row r="518" spans="1:3" x14ac:dyDescent="0.25">
      <c r="A518" s="460">
        <v>3010407</v>
      </c>
      <c r="B518" s="460" t="s">
        <v>232</v>
      </c>
      <c r="C518" s="460" t="s">
        <v>238</v>
      </c>
    </row>
    <row r="519" spans="1:3" x14ac:dyDescent="0.25">
      <c r="A519" s="460">
        <v>3010408</v>
      </c>
      <c r="B519" s="460" t="s">
        <v>232</v>
      </c>
      <c r="C519" s="460" t="s">
        <v>239</v>
      </c>
    </row>
    <row r="520" spans="1:3" x14ac:dyDescent="0.25">
      <c r="A520" s="460">
        <v>3010409</v>
      </c>
      <c r="B520" s="460" t="s">
        <v>232</v>
      </c>
      <c r="C520" s="460" t="s">
        <v>240</v>
      </c>
    </row>
    <row r="521" spans="1:3" x14ac:dyDescent="0.25">
      <c r="A521" s="460">
        <v>3010501</v>
      </c>
      <c r="B521" s="460" t="s">
        <v>223</v>
      </c>
      <c r="C521" s="460" t="s">
        <v>224</v>
      </c>
    </row>
    <row r="522" spans="1:3" x14ac:dyDescent="0.25">
      <c r="A522" s="460">
        <v>3010502</v>
      </c>
      <c r="B522" s="460" t="s">
        <v>223</v>
      </c>
      <c r="C522" s="460" t="s">
        <v>225</v>
      </c>
    </row>
    <row r="523" spans="1:3" x14ac:dyDescent="0.25">
      <c r="A523" s="460">
        <v>3010503</v>
      </c>
      <c r="B523" s="460" t="s">
        <v>223</v>
      </c>
      <c r="C523" s="460" t="s">
        <v>226</v>
      </c>
    </row>
    <row r="524" spans="1:3" x14ac:dyDescent="0.25">
      <c r="A524" s="507">
        <v>3010504</v>
      </c>
      <c r="B524" s="507" t="s">
        <v>223</v>
      </c>
      <c r="C524" s="507" t="s">
        <v>227</v>
      </c>
    </row>
    <row r="525" spans="1:3" x14ac:dyDescent="0.25">
      <c r="A525" s="507">
        <v>3010505</v>
      </c>
      <c r="B525" s="507" t="s">
        <v>223</v>
      </c>
      <c r="C525" s="507" t="s">
        <v>228</v>
      </c>
    </row>
    <row r="526" spans="1:3" x14ac:dyDescent="0.25">
      <c r="A526" s="507">
        <v>3010506</v>
      </c>
      <c r="B526" s="507" t="s">
        <v>223</v>
      </c>
      <c r="C526" s="507" t="s">
        <v>229</v>
      </c>
    </row>
    <row r="527" spans="1:3" x14ac:dyDescent="0.25">
      <c r="A527" s="507">
        <v>3010507</v>
      </c>
      <c r="B527" s="507" t="s">
        <v>223</v>
      </c>
      <c r="C527" s="507" t="s">
        <v>230</v>
      </c>
    </row>
    <row r="528" spans="1:3" x14ac:dyDescent="0.25">
      <c r="A528" s="508">
        <v>3010508</v>
      </c>
      <c r="B528" s="508" t="s">
        <v>223</v>
      </c>
      <c r="C528" s="508" t="s">
        <v>5017</v>
      </c>
    </row>
    <row r="529" spans="1:3" x14ac:dyDescent="0.25">
      <c r="A529" s="508">
        <v>3010509</v>
      </c>
      <c r="B529" s="508" t="s">
        <v>223</v>
      </c>
      <c r="C529" s="508" t="s">
        <v>231</v>
      </c>
    </row>
    <row r="530" spans="1:3" x14ac:dyDescent="0.25">
      <c r="A530" s="508">
        <v>3010601</v>
      </c>
      <c r="B530" s="508" t="s">
        <v>241</v>
      </c>
      <c r="C530" s="508" t="s">
        <v>1407</v>
      </c>
    </row>
    <row r="531" spans="1:3" x14ac:dyDescent="0.25">
      <c r="A531" s="508">
        <v>3010602</v>
      </c>
      <c r="B531" s="508" t="s">
        <v>241</v>
      </c>
      <c r="C531" s="508" t="s">
        <v>242</v>
      </c>
    </row>
    <row r="532" spans="1:3" x14ac:dyDescent="0.25">
      <c r="A532" s="460">
        <v>3010603</v>
      </c>
      <c r="B532" s="460" t="s">
        <v>241</v>
      </c>
      <c r="C532" s="460" t="s">
        <v>243</v>
      </c>
    </row>
    <row r="533" spans="1:3" x14ac:dyDescent="0.25">
      <c r="A533" s="460">
        <v>3010604</v>
      </c>
      <c r="B533" s="460" t="s">
        <v>241</v>
      </c>
      <c r="C533" s="460" t="s">
        <v>244</v>
      </c>
    </row>
    <row r="534" spans="1:3" x14ac:dyDescent="0.25">
      <c r="A534" s="460">
        <v>3010605</v>
      </c>
      <c r="B534" s="460" t="s">
        <v>241</v>
      </c>
      <c r="C534" s="460" t="s">
        <v>245</v>
      </c>
    </row>
    <row r="535" spans="1:3" x14ac:dyDescent="0.25">
      <c r="A535" s="460">
        <v>3010606</v>
      </c>
      <c r="B535" s="460" t="s">
        <v>241</v>
      </c>
      <c r="C535" s="460" t="s">
        <v>246</v>
      </c>
    </row>
    <row r="536" spans="1:3" x14ac:dyDescent="0.25">
      <c r="A536" s="460">
        <v>3010607</v>
      </c>
      <c r="B536" s="460" t="s">
        <v>241</v>
      </c>
      <c r="C536" s="460" t="s">
        <v>247</v>
      </c>
    </row>
    <row r="537" spans="1:3" x14ac:dyDescent="0.25">
      <c r="A537" s="460">
        <v>3010608</v>
      </c>
      <c r="B537" s="460" t="s">
        <v>241</v>
      </c>
      <c r="C537" s="460" t="s">
        <v>248</v>
      </c>
    </row>
    <row r="538" spans="1:3" x14ac:dyDescent="0.25">
      <c r="A538" s="437">
        <v>3010609</v>
      </c>
      <c r="B538" s="437" t="s">
        <v>241</v>
      </c>
      <c r="C538" s="437" t="s">
        <v>249</v>
      </c>
    </row>
    <row r="539" spans="1:3" x14ac:dyDescent="0.25">
      <c r="A539" s="437">
        <v>3010701</v>
      </c>
      <c r="B539" s="437" t="s">
        <v>250</v>
      </c>
      <c r="C539" s="437" t="s">
        <v>1410</v>
      </c>
    </row>
    <row r="540" spans="1:3" x14ac:dyDescent="0.25">
      <c r="A540" s="437">
        <v>3010702</v>
      </c>
      <c r="B540" s="437" t="s">
        <v>250</v>
      </c>
      <c r="C540" s="437" t="s">
        <v>251</v>
      </c>
    </row>
    <row r="541" spans="1:3" x14ac:dyDescent="0.25">
      <c r="A541" s="437">
        <v>3010703</v>
      </c>
      <c r="B541" s="437" t="s">
        <v>250</v>
      </c>
      <c r="C541" s="437" t="s">
        <v>252</v>
      </c>
    </row>
    <row r="542" spans="1:3" x14ac:dyDescent="0.25">
      <c r="A542" s="437">
        <v>3010704</v>
      </c>
      <c r="B542" s="437" t="s">
        <v>250</v>
      </c>
      <c r="C542" s="437" t="s">
        <v>255</v>
      </c>
    </row>
    <row r="543" spans="1:3" x14ac:dyDescent="0.25">
      <c r="A543" s="437">
        <v>3010705</v>
      </c>
      <c r="B543" s="437" t="s">
        <v>250</v>
      </c>
      <c r="C543" s="437" t="s">
        <v>253</v>
      </c>
    </row>
    <row r="544" spans="1:3" x14ac:dyDescent="0.25">
      <c r="A544" s="437">
        <v>3010706</v>
      </c>
      <c r="B544" s="437" t="s">
        <v>250</v>
      </c>
      <c r="C544" s="437" t="s">
        <v>254</v>
      </c>
    </row>
    <row r="545" spans="1:3" x14ac:dyDescent="0.25">
      <c r="A545" s="437">
        <v>3010707</v>
      </c>
      <c r="B545" s="437" t="s">
        <v>250</v>
      </c>
      <c r="C545" s="437" t="s">
        <v>256</v>
      </c>
    </row>
    <row r="546" spans="1:3" x14ac:dyDescent="0.25">
      <c r="A546" s="437">
        <v>3010708</v>
      </c>
      <c r="B546" s="437" t="s">
        <v>250</v>
      </c>
      <c r="C546" s="437" t="s">
        <v>257</v>
      </c>
    </row>
    <row r="547" spans="1:3" x14ac:dyDescent="0.25">
      <c r="A547" s="437">
        <v>3010709</v>
      </c>
      <c r="B547" s="437" t="s">
        <v>250</v>
      </c>
      <c r="C547" s="437" t="s">
        <v>258</v>
      </c>
    </row>
    <row r="548" spans="1:3" x14ac:dyDescent="0.25">
      <c r="A548" s="437">
        <v>3010801</v>
      </c>
      <c r="B548" s="437" t="s">
        <v>259</v>
      </c>
      <c r="C548" s="437" t="s">
        <v>5018</v>
      </c>
    </row>
    <row r="549" spans="1:3" x14ac:dyDescent="0.25">
      <c r="A549" s="437">
        <v>3010802</v>
      </c>
      <c r="B549" s="437" t="s">
        <v>259</v>
      </c>
      <c r="C549" s="437" t="s">
        <v>260</v>
      </c>
    </row>
    <row r="550" spans="1:3" x14ac:dyDescent="0.25">
      <c r="A550" s="437">
        <v>3010803</v>
      </c>
      <c r="B550" s="437" t="s">
        <v>259</v>
      </c>
      <c r="C550" s="437" t="s">
        <v>261</v>
      </c>
    </row>
    <row r="551" spans="1:3" x14ac:dyDescent="0.25">
      <c r="A551" s="437">
        <v>3010804</v>
      </c>
      <c r="B551" s="437" t="s">
        <v>259</v>
      </c>
      <c r="C551" s="437" t="s">
        <v>262</v>
      </c>
    </row>
    <row r="552" spans="1:3" x14ac:dyDescent="0.25">
      <c r="A552" s="437">
        <v>3010805</v>
      </c>
      <c r="B552" s="437" t="s">
        <v>259</v>
      </c>
      <c r="C552" s="437" t="s">
        <v>265</v>
      </c>
    </row>
    <row r="553" spans="1:3" x14ac:dyDescent="0.25">
      <c r="A553" s="437">
        <v>3010806</v>
      </c>
      <c r="B553" s="437" t="s">
        <v>259</v>
      </c>
      <c r="C553" s="437" t="s">
        <v>263</v>
      </c>
    </row>
    <row r="554" spans="1:3" x14ac:dyDescent="0.25">
      <c r="A554" s="437">
        <v>3010807</v>
      </c>
      <c r="B554" s="437" t="s">
        <v>259</v>
      </c>
      <c r="C554" s="437" t="s">
        <v>266</v>
      </c>
    </row>
    <row r="555" spans="1:3" x14ac:dyDescent="0.25">
      <c r="A555" s="437">
        <v>3010808</v>
      </c>
      <c r="B555" s="437" t="s">
        <v>259</v>
      </c>
      <c r="C555" s="437" t="s">
        <v>267</v>
      </c>
    </row>
    <row r="556" spans="1:3" x14ac:dyDescent="0.25">
      <c r="A556" s="437">
        <v>3010809</v>
      </c>
      <c r="B556" s="437" t="s">
        <v>259</v>
      </c>
      <c r="C556" s="437" t="s">
        <v>268</v>
      </c>
    </row>
    <row r="557" spans="1:3" x14ac:dyDescent="0.25">
      <c r="A557" s="437">
        <v>3010901</v>
      </c>
      <c r="B557" s="437" t="s">
        <v>269</v>
      </c>
      <c r="C557" s="437" t="s">
        <v>5019</v>
      </c>
    </row>
    <row r="558" spans="1:3" x14ac:dyDescent="0.25">
      <c r="A558" s="437">
        <v>3010902</v>
      </c>
      <c r="B558" s="437" t="s">
        <v>269</v>
      </c>
      <c r="C558" s="437" t="s">
        <v>270</v>
      </c>
    </row>
    <row r="559" spans="1:3" x14ac:dyDescent="0.25">
      <c r="A559" s="437">
        <v>3010903</v>
      </c>
      <c r="B559" s="437" t="s">
        <v>269</v>
      </c>
      <c r="C559" s="437" t="s">
        <v>271</v>
      </c>
    </row>
    <row r="560" spans="1:3" x14ac:dyDescent="0.25">
      <c r="A560" s="437">
        <v>3010904</v>
      </c>
      <c r="B560" s="437" t="s">
        <v>269</v>
      </c>
      <c r="C560" s="437" t="s">
        <v>272</v>
      </c>
    </row>
    <row r="561" spans="1:3" x14ac:dyDescent="0.25">
      <c r="A561" s="437">
        <v>3010905</v>
      </c>
      <c r="B561" s="437" t="s">
        <v>269</v>
      </c>
      <c r="C561" s="437" t="s">
        <v>273</v>
      </c>
    </row>
    <row r="562" spans="1:3" x14ac:dyDescent="0.25">
      <c r="A562" s="437">
        <v>3010906</v>
      </c>
      <c r="B562" s="437" t="s">
        <v>269</v>
      </c>
      <c r="C562" s="437" t="s">
        <v>274</v>
      </c>
    </row>
    <row r="563" spans="1:3" x14ac:dyDescent="0.25">
      <c r="A563" s="437">
        <v>3010907</v>
      </c>
      <c r="B563" s="437" t="s">
        <v>269</v>
      </c>
      <c r="C563" s="437" t="s">
        <v>275</v>
      </c>
    </row>
    <row r="564" spans="1:3" x14ac:dyDescent="0.25">
      <c r="A564" s="437">
        <v>3010908</v>
      </c>
      <c r="B564" s="437" t="s">
        <v>269</v>
      </c>
      <c r="C564" s="437" t="s">
        <v>276</v>
      </c>
    </row>
    <row r="565" spans="1:3" x14ac:dyDescent="0.25">
      <c r="A565" s="437">
        <v>3010909</v>
      </c>
      <c r="B565" s="437" t="s">
        <v>269</v>
      </c>
      <c r="C565" s="437" t="s">
        <v>277</v>
      </c>
    </row>
    <row r="566" spans="1:3" x14ac:dyDescent="0.25">
      <c r="A566" s="437">
        <v>3011001</v>
      </c>
      <c r="B566" s="437" t="s">
        <v>278</v>
      </c>
      <c r="C566" s="437" t="s">
        <v>1438</v>
      </c>
    </row>
    <row r="567" spans="1:3" x14ac:dyDescent="0.25">
      <c r="A567" s="437">
        <v>3011002</v>
      </c>
      <c r="B567" s="437" t="s">
        <v>278</v>
      </c>
      <c r="C567" s="437" t="s">
        <v>279</v>
      </c>
    </row>
    <row r="568" spans="1:3" x14ac:dyDescent="0.25">
      <c r="A568" s="437">
        <v>3011003</v>
      </c>
      <c r="B568" s="437" t="s">
        <v>278</v>
      </c>
      <c r="C568" s="437" t="s">
        <v>280</v>
      </c>
    </row>
    <row r="569" spans="1:3" x14ac:dyDescent="0.25">
      <c r="A569" s="437">
        <v>3011004</v>
      </c>
      <c r="B569" s="437" t="s">
        <v>278</v>
      </c>
      <c r="C569" s="437" t="s">
        <v>281</v>
      </c>
    </row>
    <row r="570" spans="1:3" x14ac:dyDescent="0.25">
      <c r="A570" s="437">
        <v>3011005</v>
      </c>
      <c r="B570" s="437" t="s">
        <v>278</v>
      </c>
      <c r="C570" s="437" t="s">
        <v>282</v>
      </c>
    </row>
    <row r="571" spans="1:3" x14ac:dyDescent="0.25">
      <c r="A571" s="437">
        <v>3011006</v>
      </c>
      <c r="B571" s="437" t="s">
        <v>278</v>
      </c>
      <c r="C571" s="437" t="s">
        <v>283</v>
      </c>
    </row>
    <row r="572" spans="1:3" x14ac:dyDescent="0.25">
      <c r="A572" s="437">
        <v>3011007</v>
      </c>
      <c r="B572" s="437" t="s">
        <v>278</v>
      </c>
      <c r="C572" s="437" t="s">
        <v>284</v>
      </c>
    </row>
    <row r="573" spans="1:3" x14ac:dyDescent="0.25">
      <c r="A573" s="437">
        <v>3011008</v>
      </c>
      <c r="B573" s="437" t="s">
        <v>278</v>
      </c>
      <c r="C573" s="437" t="s">
        <v>285</v>
      </c>
    </row>
    <row r="574" spans="1:3" x14ac:dyDescent="0.25">
      <c r="A574" s="437">
        <v>3011009</v>
      </c>
      <c r="B574" s="437" t="s">
        <v>278</v>
      </c>
      <c r="C574" s="437" t="s">
        <v>286</v>
      </c>
    </row>
    <row r="575" spans="1:3" x14ac:dyDescent="0.25">
      <c r="A575" s="437">
        <v>3011101</v>
      </c>
      <c r="B575" s="437" t="s">
        <v>287</v>
      </c>
      <c r="C575" s="437" t="s">
        <v>1445</v>
      </c>
    </row>
    <row r="576" spans="1:3" x14ac:dyDescent="0.25">
      <c r="A576" s="437">
        <v>3011102</v>
      </c>
      <c r="B576" s="437" t="s">
        <v>287</v>
      </c>
      <c r="C576" s="437" t="s">
        <v>288</v>
      </c>
    </row>
    <row r="577" spans="1:3" x14ac:dyDescent="0.25">
      <c r="A577" s="437">
        <v>3011103</v>
      </c>
      <c r="B577" s="437" t="s">
        <v>287</v>
      </c>
      <c r="C577" s="437" t="s">
        <v>290</v>
      </c>
    </row>
    <row r="578" spans="1:3" x14ac:dyDescent="0.25">
      <c r="A578" s="437">
        <v>3011104</v>
      </c>
      <c r="B578" s="437" t="s">
        <v>287</v>
      </c>
      <c r="C578" s="437" t="s">
        <v>289</v>
      </c>
    </row>
    <row r="579" spans="1:3" x14ac:dyDescent="0.25">
      <c r="A579" s="509">
        <v>3011105</v>
      </c>
      <c r="B579" s="509" t="s">
        <v>287</v>
      </c>
      <c r="C579" s="509" t="s">
        <v>291</v>
      </c>
    </row>
    <row r="580" spans="1:3" x14ac:dyDescent="0.25">
      <c r="A580" s="509">
        <v>3011106</v>
      </c>
      <c r="B580" s="509" t="s">
        <v>287</v>
      </c>
      <c r="C580" s="509" t="s">
        <v>292</v>
      </c>
    </row>
    <row r="581" spans="1:3" x14ac:dyDescent="0.25">
      <c r="A581" s="509">
        <v>3011107</v>
      </c>
      <c r="B581" s="509" t="s">
        <v>287</v>
      </c>
      <c r="C581" s="509" t="s">
        <v>293</v>
      </c>
    </row>
    <row r="582" spans="1:3" x14ac:dyDescent="0.25">
      <c r="A582" s="509">
        <v>3011108</v>
      </c>
      <c r="B582" s="509" t="s">
        <v>287</v>
      </c>
      <c r="C582" s="509" t="s">
        <v>1446</v>
      </c>
    </row>
    <row r="583" spans="1:3" x14ac:dyDescent="0.25">
      <c r="A583" s="509">
        <v>3011109</v>
      </c>
      <c r="B583" s="509" t="s">
        <v>287</v>
      </c>
      <c r="C583" s="509" t="s">
        <v>294</v>
      </c>
    </row>
    <row r="584" spans="1:3" x14ac:dyDescent="0.25">
      <c r="A584" s="509">
        <v>3011201</v>
      </c>
      <c r="B584" s="509" t="s">
        <v>295</v>
      </c>
      <c r="C584" s="509" t="s">
        <v>5020</v>
      </c>
    </row>
    <row r="585" spans="1:3" x14ac:dyDescent="0.25">
      <c r="A585" s="509">
        <v>3011202</v>
      </c>
      <c r="B585" s="509" t="s">
        <v>295</v>
      </c>
      <c r="C585" s="509" t="s">
        <v>296</v>
      </c>
    </row>
    <row r="586" spans="1:3" x14ac:dyDescent="0.25">
      <c r="A586" s="509">
        <v>3011203</v>
      </c>
      <c r="B586" s="509" t="s">
        <v>295</v>
      </c>
      <c r="C586" s="509" t="s">
        <v>297</v>
      </c>
    </row>
    <row r="587" spans="1:3" x14ac:dyDescent="0.25">
      <c r="A587" s="509">
        <v>3011204</v>
      </c>
      <c r="B587" s="509" t="s">
        <v>295</v>
      </c>
      <c r="C587" s="509" t="s">
        <v>298</v>
      </c>
    </row>
    <row r="588" spans="1:3" x14ac:dyDescent="0.25">
      <c r="A588" s="509">
        <v>3011205</v>
      </c>
      <c r="B588" s="509" t="s">
        <v>295</v>
      </c>
      <c r="C588" s="509" t="s">
        <v>299</v>
      </c>
    </row>
    <row r="589" spans="1:3" x14ac:dyDescent="0.25">
      <c r="A589" s="170">
        <v>3011206</v>
      </c>
      <c r="B589" s="170" t="s">
        <v>295</v>
      </c>
      <c r="C589" s="241" t="s">
        <v>300</v>
      </c>
    </row>
    <row r="590" spans="1:3" x14ac:dyDescent="0.25">
      <c r="A590" s="170">
        <v>3011207</v>
      </c>
      <c r="B590" s="170" t="s">
        <v>295</v>
      </c>
      <c r="C590" s="241" t="s">
        <v>301</v>
      </c>
    </row>
    <row r="591" spans="1:3" x14ac:dyDescent="0.25">
      <c r="A591" s="170">
        <v>3011208</v>
      </c>
      <c r="B591" s="170" t="s">
        <v>295</v>
      </c>
      <c r="C591" s="241" t="s">
        <v>302</v>
      </c>
    </row>
    <row r="592" spans="1:3" x14ac:dyDescent="0.25">
      <c r="A592" s="170">
        <v>3011209</v>
      </c>
      <c r="B592" s="170" t="s">
        <v>295</v>
      </c>
      <c r="C592" s="241" t="s">
        <v>303</v>
      </c>
    </row>
    <row r="593" spans="1:3" x14ac:dyDescent="0.25">
      <c r="A593" s="170">
        <v>3011301</v>
      </c>
      <c r="B593" s="170" t="s">
        <v>304</v>
      </c>
      <c r="C593" s="241" t="s">
        <v>5021</v>
      </c>
    </row>
    <row r="594" spans="1:3" x14ac:dyDescent="0.25">
      <c r="A594" s="170">
        <v>3011302</v>
      </c>
      <c r="B594" s="170" t="s">
        <v>304</v>
      </c>
      <c r="C594" s="241" t="s">
        <v>305</v>
      </c>
    </row>
    <row r="595" spans="1:3" x14ac:dyDescent="0.25">
      <c r="A595" s="170">
        <v>3011303</v>
      </c>
      <c r="B595" s="170" t="s">
        <v>304</v>
      </c>
      <c r="C595" s="241" t="s">
        <v>307</v>
      </c>
    </row>
    <row r="596" spans="1:3" x14ac:dyDescent="0.25">
      <c r="A596" s="170">
        <v>3011304</v>
      </c>
      <c r="B596" s="170" t="s">
        <v>304</v>
      </c>
      <c r="C596" s="241" t="s">
        <v>308</v>
      </c>
    </row>
    <row r="597" spans="1:3" x14ac:dyDescent="0.25">
      <c r="A597" s="170">
        <v>3011305</v>
      </c>
      <c r="B597" s="170" t="s">
        <v>304</v>
      </c>
      <c r="C597" s="241" t="s">
        <v>306</v>
      </c>
    </row>
    <row r="598" spans="1:3" x14ac:dyDescent="0.25">
      <c r="A598" s="170">
        <v>3011306</v>
      </c>
      <c r="B598" s="170" t="s">
        <v>304</v>
      </c>
      <c r="C598" s="241" t="s">
        <v>309</v>
      </c>
    </row>
    <row r="599" spans="1:3" x14ac:dyDescent="0.25">
      <c r="A599" s="170">
        <v>3011307</v>
      </c>
      <c r="B599" s="170" t="s">
        <v>304</v>
      </c>
      <c r="C599" s="241" t="s">
        <v>310</v>
      </c>
    </row>
    <row r="600" spans="1:3" x14ac:dyDescent="0.25">
      <c r="A600" s="170">
        <v>3011308</v>
      </c>
      <c r="B600" s="170" t="s">
        <v>304</v>
      </c>
      <c r="C600" s="241" t="s">
        <v>311</v>
      </c>
    </row>
    <row r="601" spans="1:3" x14ac:dyDescent="0.25">
      <c r="A601" s="170">
        <v>3011309</v>
      </c>
      <c r="B601" s="170" t="s">
        <v>304</v>
      </c>
      <c r="C601" s="241" t="s">
        <v>312</v>
      </c>
    </row>
    <row r="602" spans="1:3" x14ac:dyDescent="0.25">
      <c r="A602" s="170">
        <v>3011401</v>
      </c>
      <c r="B602" s="170" t="s">
        <v>313</v>
      </c>
      <c r="C602" s="241" t="s">
        <v>314</v>
      </c>
    </row>
    <row r="603" spans="1:3" x14ac:dyDescent="0.25">
      <c r="A603" s="170">
        <v>3011402</v>
      </c>
      <c r="B603" s="170" t="s">
        <v>313</v>
      </c>
      <c r="C603" s="241" t="s">
        <v>315</v>
      </c>
    </row>
    <row r="604" spans="1:3" x14ac:dyDescent="0.25">
      <c r="A604" s="170">
        <v>3011403</v>
      </c>
      <c r="B604" s="170" t="s">
        <v>313</v>
      </c>
      <c r="C604" s="241" t="s">
        <v>316</v>
      </c>
    </row>
    <row r="605" spans="1:3" x14ac:dyDescent="0.25">
      <c r="A605" s="170">
        <v>3011404</v>
      </c>
      <c r="B605" s="170" t="s">
        <v>313</v>
      </c>
      <c r="C605" s="241" t="s">
        <v>317</v>
      </c>
    </row>
    <row r="606" spans="1:3" x14ac:dyDescent="0.25">
      <c r="A606" s="170">
        <v>3011405</v>
      </c>
      <c r="B606" s="170" t="s">
        <v>313</v>
      </c>
      <c r="C606" s="241" t="s">
        <v>318</v>
      </c>
    </row>
    <row r="607" spans="1:3" x14ac:dyDescent="0.25">
      <c r="A607" s="170">
        <v>3011406</v>
      </c>
      <c r="B607" s="170" t="s">
        <v>313</v>
      </c>
      <c r="C607" s="241" t="s">
        <v>319</v>
      </c>
    </row>
    <row r="608" spans="1:3" x14ac:dyDescent="0.25">
      <c r="A608" s="170">
        <v>3011407</v>
      </c>
      <c r="B608" s="170" t="s">
        <v>313</v>
      </c>
      <c r="C608" s="241" t="s">
        <v>320</v>
      </c>
    </row>
    <row r="609" spans="1:3" x14ac:dyDescent="0.25">
      <c r="A609" s="510">
        <v>3011408</v>
      </c>
      <c r="B609" s="510" t="s">
        <v>313</v>
      </c>
      <c r="C609" s="511" t="s">
        <v>5022</v>
      </c>
    </row>
    <row r="610" spans="1:3" x14ac:dyDescent="0.25">
      <c r="A610" s="510">
        <v>3011409</v>
      </c>
      <c r="B610" s="510" t="s">
        <v>313</v>
      </c>
      <c r="C610" s="511" t="s">
        <v>321</v>
      </c>
    </row>
    <row r="611" spans="1:3" x14ac:dyDescent="0.25">
      <c r="A611" s="510">
        <v>3011501</v>
      </c>
      <c r="B611" s="510" t="s">
        <v>322</v>
      </c>
      <c r="C611" s="511" t="s">
        <v>5023</v>
      </c>
    </row>
    <row r="612" spans="1:3" x14ac:dyDescent="0.25">
      <c r="A612" s="510">
        <v>3011502</v>
      </c>
      <c r="B612" s="510" t="s">
        <v>322</v>
      </c>
      <c r="C612" s="511" t="s">
        <v>323</v>
      </c>
    </row>
    <row r="613" spans="1:3" x14ac:dyDescent="0.25">
      <c r="A613" s="510">
        <v>3011503</v>
      </c>
      <c r="B613" s="510" t="s">
        <v>322</v>
      </c>
      <c r="C613" s="512" t="s">
        <v>324</v>
      </c>
    </row>
    <row r="614" spans="1:3" x14ac:dyDescent="0.25">
      <c r="A614" s="510">
        <v>3011504</v>
      </c>
      <c r="B614" s="510" t="s">
        <v>322</v>
      </c>
      <c r="C614" s="511" t="s">
        <v>325</v>
      </c>
    </row>
    <row r="615" spans="1:3" x14ac:dyDescent="0.25">
      <c r="A615" s="510">
        <v>3011505</v>
      </c>
      <c r="B615" s="510" t="s">
        <v>322</v>
      </c>
      <c r="C615" s="511" t="s">
        <v>326</v>
      </c>
    </row>
    <row r="616" spans="1:3" x14ac:dyDescent="0.25">
      <c r="A616" s="510">
        <v>3011506</v>
      </c>
      <c r="B616" s="510" t="s">
        <v>322</v>
      </c>
      <c r="C616" s="511" t="s">
        <v>327</v>
      </c>
    </row>
    <row r="617" spans="1:3" x14ac:dyDescent="0.25">
      <c r="A617" s="510">
        <v>3011507</v>
      </c>
      <c r="B617" s="510" t="s">
        <v>322</v>
      </c>
      <c r="C617" s="511" t="s">
        <v>328</v>
      </c>
    </row>
    <row r="618" spans="1:3" x14ac:dyDescent="0.25">
      <c r="A618" s="510">
        <v>3011508</v>
      </c>
      <c r="B618" s="510" t="s">
        <v>322</v>
      </c>
      <c r="C618" s="511" t="s">
        <v>329</v>
      </c>
    </row>
    <row r="619" spans="1:3" x14ac:dyDescent="0.25">
      <c r="A619" s="208">
        <v>3011509</v>
      </c>
      <c r="B619" s="208" t="s">
        <v>322</v>
      </c>
      <c r="C619" s="208" t="s">
        <v>330</v>
      </c>
    </row>
    <row r="620" spans="1:3" x14ac:dyDescent="0.25">
      <c r="A620" s="271">
        <v>3011601</v>
      </c>
      <c r="B620" s="271" t="s">
        <v>331</v>
      </c>
      <c r="C620" s="271" t="s">
        <v>332</v>
      </c>
    </row>
    <row r="621" spans="1:3" x14ac:dyDescent="0.25">
      <c r="A621" s="271">
        <v>3011602</v>
      </c>
      <c r="B621" s="271" t="s">
        <v>331</v>
      </c>
      <c r="C621" s="271" t="s">
        <v>333</v>
      </c>
    </row>
    <row r="622" spans="1:3" x14ac:dyDescent="0.25">
      <c r="A622" s="271">
        <v>3011603</v>
      </c>
      <c r="B622" s="271" t="s">
        <v>331</v>
      </c>
      <c r="C622" s="271" t="s">
        <v>334</v>
      </c>
    </row>
    <row r="623" spans="1:3" x14ac:dyDescent="0.25">
      <c r="A623" s="271">
        <v>3011604</v>
      </c>
      <c r="B623" s="271" t="s">
        <v>331</v>
      </c>
      <c r="C623" s="271" t="s">
        <v>335</v>
      </c>
    </row>
    <row r="624" spans="1:3" x14ac:dyDescent="0.25">
      <c r="A624" s="271">
        <v>3011605</v>
      </c>
      <c r="B624" s="271" t="s">
        <v>331</v>
      </c>
      <c r="C624" s="271" t="s">
        <v>336</v>
      </c>
    </row>
    <row r="625" spans="1:3" x14ac:dyDescent="0.25">
      <c r="A625" s="271">
        <v>3011606</v>
      </c>
      <c r="B625" s="271" t="s">
        <v>331</v>
      </c>
      <c r="C625" s="271" t="s">
        <v>337</v>
      </c>
    </row>
    <row r="626" spans="1:3" x14ac:dyDescent="0.25">
      <c r="A626" s="271">
        <v>3011607</v>
      </c>
      <c r="B626" s="271" t="s">
        <v>331</v>
      </c>
      <c r="C626" s="271" t="s">
        <v>338</v>
      </c>
    </row>
    <row r="627" spans="1:3" x14ac:dyDescent="0.25">
      <c r="A627" s="271">
        <v>3011608</v>
      </c>
      <c r="B627" s="271" t="s">
        <v>331</v>
      </c>
      <c r="C627" s="271" t="s">
        <v>339</v>
      </c>
    </row>
    <row r="628" spans="1:3" x14ac:dyDescent="0.25">
      <c r="A628" s="271">
        <v>3011609</v>
      </c>
      <c r="B628" s="271" t="s">
        <v>331</v>
      </c>
      <c r="C628" s="275" t="s">
        <v>340</v>
      </c>
    </row>
    <row r="629" spans="1:3" x14ac:dyDescent="0.25">
      <c r="A629" s="208">
        <v>5210001</v>
      </c>
      <c r="B629" s="208" t="s">
        <v>5024</v>
      </c>
      <c r="C629" s="208" t="s">
        <v>5025</v>
      </c>
    </row>
    <row r="630" spans="1:3" x14ac:dyDescent="0.25">
      <c r="A630" s="208">
        <v>5210002</v>
      </c>
      <c r="B630" s="208" t="s">
        <v>5024</v>
      </c>
      <c r="C630" s="249" t="s">
        <v>5026</v>
      </c>
    </row>
    <row r="631" spans="1:3" x14ac:dyDescent="0.25">
      <c r="A631" s="208">
        <v>5310001</v>
      </c>
      <c r="B631" s="208" t="s">
        <v>5027</v>
      </c>
      <c r="C631" s="249" t="s">
        <v>5028</v>
      </c>
    </row>
    <row r="632" spans="1:3" x14ac:dyDescent="0.25">
      <c r="A632" s="208">
        <v>5610001</v>
      </c>
      <c r="B632" s="208" t="s">
        <v>5029</v>
      </c>
      <c r="C632" s="249" t="s">
        <v>5025</v>
      </c>
    </row>
    <row r="633" spans="1:3" x14ac:dyDescent="0.25">
      <c r="A633" s="208">
        <v>9000013</v>
      </c>
      <c r="B633" s="208" t="s">
        <v>4868</v>
      </c>
      <c r="C633" s="249" t="s">
        <v>5030</v>
      </c>
    </row>
    <row r="634" spans="1:3" x14ac:dyDescent="0.25">
      <c r="A634" s="208">
        <v>9000003</v>
      </c>
      <c r="B634" s="208" t="s">
        <v>4868</v>
      </c>
      <c r="C634" s="249" t="s">
        <v>4868</v>
      </c>
    </row>
    <row r="635" spans="1:3" x14ac:dyDescent="0.25">
      <c r="A635" s="208">
        <v>9000004</v>
      </c>
      <c r="B635" s="208" t="s">
        <v>5031</v>
      </c>
      <c r="C635" s="249" t="s">
        <v>5032</v>
      </c>
    </row>
    <row r="636" spans="1:3" x14ac:dyDescent="0.25">
      <c r="A636" s="208">
        <v>9000002</v>
      </c>
      <c r="B636" s="208" t="s">
        <v>4314</v>
      </c>
      <c r="C636" s="249" t="s">
        <v>4314</v>
      </c>
    </row>
    <row r="637" spans="1:3" x14ac:dyDescent="0.25">
      <c r="A637" s="208">
        <v>9000005</v>
      </c>
      <c r="B637" s="208" t="s">
        <v>4314</v>
      </c>
      <c r="C637" s="249" t="s">
        <v>5033</v>
      </c>
    </row>
    <row r="638" spans="1:3" x14ac:dyDescent="0.25">
      <c r="A638" s="208">
        <v>9000001</v>
      </c>
      <c r="B638" s="208" t="s">
        <v>1383</v>
      </c>
      <c r="C638" s="249" t="s">
        <v>1383</v>
      </c>
    </row>
    <row r="639" spans="1:3" x14ac:dyDescent="0.25">
      <c r="A639" s="208">
        <v>9000006</v>
      </c>
      <c r="B639" s="208" t="s">
        <v>5031</v>
      </c>
      <c r="C639" s="249" t="s">
        <v>5034</v>
      </c>
    </row>
    <row r="640" spans="1:3" x14ac:dyDescent="0.25">
      <c r="A640" s="283">
        <v>9010001</v>
      </c>
      <c r="B640" s="283" t="s">
        <v>4673</v>
      </c>
      <c r="C640" s="290" t="s">
        <v>5035</v>
      </c>
    </row>
    <row r="641" spans="1:3" x14ac:dyDescent="0.25">
      <c r="A641" s="283">
        <v>9010002</v>
      </c>
      <c r="B641" s="283" t="s">
        <v>4673</v>
      </c>
      <c r="C641" s="290" t="s">
        <v>5036</v>
      </c>
    </row>
    <row r="642" spans="1:3" x14ac:dyDescent="0.25">
      <c r="A642" s="283">
        <v>9010003</v>
      </c>
      <c r="B642" s="283" t="s">
        <v>4673</v>
      </c>
      <c r="C642" s="290" t="s">
        <v>5037</v>
      </c>
    </row>
    <row r="643" spans="1:3" x14ac:dyDescent="0.25">
      <c r="A643" s="283">
        <v>9010004</v>
      </c>
      <c r="B643" s="283" t="s">
        <v>4673</v>
      </c>
      <c r="C643" s="290" t="s">
        <v>5038</v>
      </c>
    </row>
    <row r="644" spans="1:3" x14ac:dyDescent="0.25">
      <c r="A644" s="283">
        <v>9010005</v>
      </c>
      <c r="B644" s="283" t="s">
        <v>4673</v>
      </c>
      <c r="C644" s="290" t="s">
        <v>5039</v>
      </c>
    </row>
    <row r="645" spans="1:3" x14ac:dyDescent="0.25">
      <c r="A645" s="283">
        <v>9010006</v>
      </c>
      <c r="B645" s="283" t="s">
        <v>4673</v>
      </c>
      <c r="C645" s="290" t="s">
        <v>5039</v>
      </c>
    </row>
    <row r="646" spans="1:3" x14ac:dyDescent="0.25">
      <c r="A646" s="283">
        <v>9010007</v>
      </c>
      <c r="B646" s="283" t="s">
        <v>4673</v>
      </c>
      <c r="C646" s="290" t="s">
        <v>4314</v>
      </c>
    </row>
    <row r="647" spans="1:3" x14ac:dyDescent="0.25">
      <c r="A647" s="283">
        <v>9010008</v>
      </c>
      <c r="B647" s="283" t="s">
        <v>4673</v>
      </c>
      <c r="C647" s="290" t="s">
        <v>5033</v>
      </c>
    </row>
    <row r="648" spans="1:3" x14ac:dyDescent="0.25">
      <c r="A648" s="170">
        <v>9020001</v>
      </c>
      <c r="B648" s="170" t="s">
        <v>4688</v>
      </c>
      <c r="C648" s="170" t="s">
        <v>5040</v>
      </c>
    </row>
    <row r="649" spans="1:3" x14ac:dyDescent="0.25">
      <c r="A649" s="170">
        <v>9020002</v>
      </c>
      <c r="B649" s="170" t="s">
        <v>4688</v>
      </c>
      <c r="C649" s="170" t="s">
        <v>5041</v>
      </c>
    </row>
    <row r="650" spans="1:3" x14ac:dyDescent="0.25">
      <c r="A650" s="170">
        <v>9020003</v>
      </c>
      <c r="B650" s="170" t="s">
        <v>4688</v>
      </c>
      <c r="C650" s="170" t="s">
        <v>5042</v>
      </c>
    </row>
    <row r="651" spans="1:3" x14ac:dyDescent="0.25">
      <c r="A651" s="170">
        <v>9020011</v>
      </c>
      <c r="B651" s="170" t="s">
        <v>4688</v>
      </c>
      <c r="C651" s="170" t="s">
        <v>5043</v>
      </c>
    </row>
    <row r="652" spans="1:3" x14ac:dyDescent="0.25">
      <c r="A652" s="170">
        <v>9020012</v>
      </c>
      <c r="B652" s="170" t="s">
        <v>4688</v>
      </c>
      <c r="C652" s="170" t="s">
        <v>5043</v>
      </c>
    </row>
    <row r="653" spans="1:3" x14ac:dyDescent="0.25">
      <c r="A653" s="170">
        <v>9020021</v>
      </c>
      <c r="B653" s="170" t="s">
        <v>4688</v>
      </c>
      <c r="C653" s="170" t="s">
        <v>4314</v>
      </c>
    </row>
    <row r="654" spans="1:3" x14ac:dyDescent="0.25">
      <c r="A654" s="170">
        <v>9020022</v>
      </c>
      <c r="B654" s="170" t="s">
        <v>4688</v>
      </c>
      <c r="C654" s="170" t="s">
        <v>5033</v>
      </c>
    </row>
    <row r="655" spans="1:3" x14ac:dyDescent="0.25">
      <c r="A655" s="170">
        <v>9030001</v>
      </c>
      <c r="B655" s="170" t="s">
        <v>4711</v>
      </c>
      <c r="C655" s="170" t="s">
        <v>5044</v>
      </c>
    </row>
    <row r="656" spans="1:3" x14ac:dyDescent="0.25">
      <c r="A656" s="437">
        <v>9030002</v>
      </c>
      <c r="B656" s="437" t="s">
        <v>4711</v>
      </c>
      <c r="C656" s="437" t="s">
        <v>5045</v>
      </c>
    </row>
    <row r="657" spans="1:3" x14ac:dyDescent="0.25">
      <c r="A657" s="437">
        <v>9030011</v>
      </c>
      <c r="B657" s="437" t="s">
        <v>4711</v>
      </c>
      <c r="C657" s="437" t="s">
        <v>5046</v>
      </c>
    </row>
    <row r="658" spans="1:3" x14ac:dyDescent="0.25">
      <c r="A658" s="437">
        <v>9030012</v>
      </c>
      <c r="B658" s="437" t="s">
        <v>4711</v>
      </c>
      <c r="C658" s="437" t="s">
        <v>5046</v>
      </c>
    </row>
    <row r="659" spans="1:3" x14ac:dyDescent="0.25">
      <c r="A659" s="437">
        <v>9030021</v>
      </c>
      <c r="B659" s="437" t="s">
        <v>4711</v>
      </c>
      <c r="C659" s="437" t="s">
        <v>4314</v>
      </c>
    </row>
    <row r="660" spans="1:3" x14ac:dyDescent="0.25">
      <c r="A660" s="437">
        <v>9030022</v>
      </c>
      <c r="B660" s="437" t="s">
        <v>4711</v>
      </c>
      <c r="C660" s="437" t="s">
        <v>5033</v>
      </c>
    </row>
    <row r="661" spans="1:3" x14ac:dyDescent="0.25">
      <c r="A661" s="437">
        <v>9040001</v>
      </c>
      <c r="B661" s="437" t="s">
        <v>4720</v>
      </c>
      <c r="C661" s="437" t="s">
        <v>5047</v>
      </c>
    </row>
    <row r="662" spans="1:3" x14ac:dyDescent="0.25">
      <c r="A662" s="437">
        <v>9040002</v>
      </c>
      <c r="B662" s="437" t="s">
        <v>4720</v>
      </c>
      <c r="C662" s="437" t="s">
        <v>5048</v>
      </c>
    </row>
    <row r="663" spans="1:3" x14ac:dyDescent="0.25">
      <c r="A663" s="437">
        <v>9040003</v>
      </c>
      <c r="B663" s="437" t="s">
        <v>4720</v>
      </c>
      <c r="C663" s="437" t="s">
        <v>5049</v>
      </c>
    </row>
    <row r="664" spans="1:3" x14ac:dyDescent="0.25">
      <c r="A664" s="437">
        <v>9040004</v>
      </c>
      <c r="B664" s="437" t="s">
        <v>4720</v>
      </c>
      <c r="C664" s="437" t="s">
        <v>4871</v>
      </c>
    </row>
    <row r="665" spans="1:3" x14ac:dyDescent="0.25">
      <c r="A665" s="437">
        <v>9040005</v>
      </c>
      <c r="B665" s="437" t="s">
        <v>4720</v>
      </c>
      <c r="C665" s="437" t="s">
        <v>4871</v>
      </c>
    </row>
    <row r="666" spans="1:3" x14ac:dyDescent="0.25">
      <c r="A666" s="437">
        <v>9040006</v>
      </c>
      <c r="B666" s="437" t="s">
        <v>4720</v>
      </c>
      <c r="C666" s="437" t="s">
        <v>4871</v>
      </c>
    </row>
    <row r="667" spans="1:3" x14ac:dyDescent="0.25">
      <c r="A667" s="437">
        <v>9040007</v>
      </c>
      <c r="B667" s="437" t="s">
        <v>4720</v>
      </c>
      <c r="C667" s="437" t="s">
        <v>4314</v>
      </c>
    </row>
    <row r="668" spans="1:3" x14ac:dyDescent="0.25">
      <c r="A668" s="437">
        <v>9040008</v>
      </c>
      <c r="B668" s="437" t="s">
        <v>4720</v>
      </c>
      <c r="C668" s="437" t="s">
        <v>5033</v>
      </c>
    </row>
    <row r="669" spans="1:3" x14ac:dyDescent="0.25">
      <c r="A669" s="437">
        <v>9040009</v>
      </c>
      <c r="B669" s="437" t="s">
        <v>4720</v>
      </c>
      <c r="C669" s="437" t="s">
        <v>5050</v>
      </c>
    </row>
    <row r="670" spans="1:3" x14ac:dyDescent="0.25">
      <c r="A670" s="437">
        <v>9050001</v>
      </c>
      <c r="B670" s="437" t="s">
        <v>4950</v>
      </c>
      <c r="C670" s="437" t="s">
        <v>5051</v>
      </c>
    </row>
    <row r="671" spans="1:3" x14ac:dyDescent="0.25">
      <c r="A671" s="437">
        <v>9050002</v>
      </c>
      <c r="B671" s="437" t="s">
        <v>4950</v>
      </c>
      <c r="C671" s="437" t="s">
        <v>5052</v>
      </c>
    </row>
    <row r="672" spans="1:3" x14ac:dyDescent="0.25">
      <c r="A672" s="437">
        <v>9050003</v>
      </c>
      <c r="B672" s="437" t="s">
        <v>4950</v>
      </c>
      <c r="C672" s="437" t="s">
        <v>5053</v>
      </c>
    </row>
    <row r="673" spans="1:3" x14ac:dyDescent="0.25">
      <c r="A673" s="437">
        <v>9050004</v>
      </c>
      <c r="B673" s="437" t="s">
        <v>4950</v>
      </c>
      <c r="C673" s="437" t="s">
        <v>5054</v>
      </c>
    </row>
    <row r="674" spans="1:3" x14ac:dyDescent="0.25">
      <c r="A674" s="437">
        <v>9050005</v>
      </c>
      <c r="B674" s="437" t="s">
        <v>4950</v>
      </c>
      <c r="C674" s="437" t="s">
        <v>5055</v>
      </c>
    </row>
    <row r="675" spans="1:3" x14ac:dyDescent="0.25">
      <c r="A675" s="437">
        <v>9050006</v>
      </c>
      <c r="B675" s="437" t="s">
        <v>4950</v>
      </c>
      <c r="C675" s="437" t="s">
        <v>5055</v>
      </c>
    </row>
    <row r="676" spans="1:3" x14ac:dyDescent="0.25">
      <c r="A676" s="271">
        <v>3011601</v>
      </c>
      <c r="B676" s="271" t="s">
        <v>331</v>
      </c>
      <c r="C676" s="271" t="s">
        <v>332</v>
      </c>
    </row>
    <row r="677" spans="1:3" x14ac:dyDescent="0.25">
      <c r="A677" s="271">
        <v>3011602</v>
      </c>
      <c r="B677" s="271" t="s">
        <v>331</v>
      </c>
      <c r="C677" s="271" t="s">
        <v>333</v>
      </c>
    </row>
    <row r="678" spans="1:3" x14ac:dyDescent="0.25">
      <c r="A678" s="271">
        <v>3011603</v>
      </c>
      <c r="B678" s="271" t="s">
        <v>331</v>
      </c>
      <c r="C678" s="271" t="s">
        <v>334</v>
      </c>
    </row>
    <row r="679" spans="1:3" x14ac:dyDescent="0.25">
      <c r="A679" s="271">
        <v>3011604</v>
      </c>
      <c r="B679" s="271" t="s">
        <v>331</v>
      </c>
      <c r="C679" s="271" t="s">
        <v>335</v>
      </c>
    </row>
    <row r="680" spans="1:3" x14ac:dyDescent="0.25">
      <c r="A680" s="271">
        <v>3011605</v>
      </c>
      <c r="B680" s="271" t="s">
        <v>331</v>
      </c>
      <c r="C680" s="271" t="s">
        <v>336</v>
      </c>
    </row>
    <row r="681" spans="1:3" x14ac:dyDescent="0.25">
      <c r="A681" s="271">
        <v>3011606</v>
      </c>
      <c r="B681" s="271" t="s">
        <v>331</v>
      </c>
      <c r="C681" s="271" t="s">
        <v>337</v>
      </c>
    </row>
    <row r="682" spans="1:3" x14ac:dyDescent="0.25">
      <c r="A682" s="271">
        <v>3011607</v>
      </c>
      <c r="B682" s="271" t="s">
        <v>331</v>
      </c>
      <c r="C682" s="271" t="s">
        <v>338</v>
      </c>
    </row>
    <row r="683" spans="1:3" x14ac:dyDescent="0.25">
      <c r="A683" s="271">
        <v>3011608</v>
      </c>
      <c r="B683" s="271" t="s">
        <v>331</v>
      </c>
      <c r="C683" s="271" t="s">
        <v>339</v>
      </c>
    </row>
    <row r="684" spans="1:3" x14ac:dyDescent="0.25">
      <c r="A684" s="271">
        <v>3011609</v>
      </c>
      <c r="B684" s="271" t="s">
        <v>331</v>
      </c>
      <c r="C684" s="275" t="s">
        <v>340</v>
      </c>
    </row>
    <row r="685" spans="1:3" x14ac:dyDescent="0.25">
      <c r="A685" s="437">
        <v>1010112</v>
      </c>
      <c r="B685" s="437" t="s">
        <v>353</v>
      </c>
      <c r="C685" s="437" t="s">
        <v>923</v>
      </c>
    </row>
    <row r="686" spans="1:3" x14ac:dyDescent="0.25">
      <c r="A686" s="437">
        <v>1010113</v>
      </c>
      <c r="B686" s="437" t="s">
        <v>353</v>
      </c>
      <c r="C686" s="437" t="s">
        <v>924</v>
      </c>
    </row>
    <row r="687" spans="1:3" x14ac:dyDescent="0.25">
      <c r="A687" s="437">
        <v>1010212</v>
      </c>
      <c r="B687" s="437" t="s">
        <v>362</v>
      </c>
      <c r="C687" s="437" t="s">
        <v>925</v>
      </c>
    </row>
    <row r="688" spans="1:3" x14ac:dyDescent="0.25">
      <c r="A688" s="437">
        <v>1010213</v>
      </c>
      <c r="B688" s="437" t="s">
        <v>362</v>
      </c>
      <c r="C688" s="437" t="s">
        <v>926</v>
      </c>
    </row>
    <row r="689" spans="1:3" x14ac:dyDescent="0.25">
      <c r="A689" s="437">
        <v>1010312</v>
      </c>
      <c r="B689" s="437" t="s">
        <v>371</v>
      </c>
      <c r="C689" s="437" t="s">
        <v>927</v>
      </c>
    </row>
    <row r="690" spans="1:3" x14ac:dyDescent="0.25">
      <c r="A690" s="437">
        <v>1010313</v>
      </c>
      <c r="B690" s="437" t="s">
        <v>371</v>
      </c>
      <c r="C690" s="437" t="s">
        <v>928</v>
      </c>
    </row>
    <row r="691" spans="1:3" x14ac:dyDescent="0.25">
      <c r="A691" s="437">
        <v>1020212</v>
      </c>
      <c r="B691" s="437" t="s">
        <v>379</v>
      </c>
      <c r="C691" s="437" t="s">
        <v>929</v>
      </c>
    </row>
    <row r="692" spans="1:3" x14ac:dyDescent="0.25">
      <c r="A692" s="437">
        <v>1020213</v>
      </c>
      <c r="B692" s="437" t="s">
        <v>379</v>
      </c>
      <c r="C692" s="437" t="s">
        <v>930</v>
      </c>
    </row>
    <row r="693" spans="1:3" x14ac:dyDescent="0.25">
      <c r="A693" s="437">
        <v>1020312</v>
      </c>
      <c r="B693" s="437" t="s">
        <v>385</v>
      </c>
      <c r="C693" s="437" t="s">
        <v>931</v>
      </c>
    </row>
    <row r="694" spans="1:3" x14ac:dyDescent="0.25">
      <c r="A694" s="437">
        <v>1020313</v>
      </c>
      <c r="B694" s="437" t="s">
        <v>385</v>
      </c>
      <c r="C694" s="437" t="s">
        <v>932</v>
      </c>
    </row>
    <row r="695" spans="1:3" x14ac:dyDescent="0.25">
      <c r="A695" s="437">
        <v>1020412</v>
      </c>
      <c r="B695" s="437" t="s">
        <v>394</v>
      </c>
      <c r="C695" s="437" t="s">
        <v>933</v>
      </c>
    </row>
    <row r="696" spans="1:3" x14ac:dyDescent="0.25">
      <c r="A696" s="437">
        <v>1020413</v>
      </c>
      <c r="B696" s="437" t="s">
        <v>394</v>
      </c>
      <c r="C696" s="437" t="s">
        <v>934</v>
      </c>
    </row>
    <row r="697" spans="1:3" x14ac:dyDescent="0.25">
      <c r="A697" s="437">
        <v>1020512</v>
      </c>
      <c r="B697" s="437" t="s">
        <v>403</v>
      </c>
      <c r="C697" s="437" t="s">
        <v>935</v>
      </c>
    </row>
    <row r="698" spans="1:3" x14ac:dyDescent="0.25">
      <c r="A698" s="437">
        <v>1020513</v>
      </c>
      <c r="B698" s="437" t="s">
        <v>403</v>
      </c>
      <c r="C698" s="437" t="s">
        <v>936</v>
      </c>
    </row>
    <row r="699" spans="1:3" x14ac:dyDescent="0.25">
      <c r="A699" s="437">
        <v>1020612</v>
      </c>
      <c r="B699" s="437" t="s">
        <v>412</v>
      </c>
      <c r="C699" s="437" t="s">
        <v>937</v>
      </c>
    </row>
    <row r="700" spans="1:3" x14ac:dyDescent="0.25">
      <c r="A700" s="437">
        <v>1020613</v>
      </c>
      <c r="B700" s="437" t="s">
        <v>412</v>
      </c>
      <c r="C700" s="437" t="s">
        <v>938</v>
      </c>
    </row>
    <row r="701" spans="1:3" x14ac:dyDescent="0.25">
      <c r="A701" s="437">
        <v>1030112</v>
      </c>
      <c r="B701" s="437" t="s">
        <v>421</v>
      </c>
      <c r="C701" s="437" t="s">
        <v>939</v>
      </c>
    </row>
    <row r="702" spans="1:3" x14ac:dyDescent="0.25">
      <c r="A702" s="437">
        <v>1030113</v>
      </c>
      <c r="B702" s="437" t="s">
        <v>421</v>
      </c>
      <c r="C702" s="437" t="s">
        <v>940</v>
      </c>
    </row>
    <row r="703" spans="1:3" x14ac:dyDescent="0.25">
      <c r="A703" s="437">
        <v>1030212</v>
      </c>
      <c r="B703" s="437" t="s">
        <v>430</v>
      </c>
      <c r="C703" s="437" t="s">
        <v>941</v>
      </c>
    </row>
    <row r="704" spans="1:3" x14ac:dyDescent="0.25">
      <c r="A704" s="437">
        <v>1030213</v>
      </c>
      <c r="B704" s="437" t="s">
        <v>430</v>
      </c>
      <c r="C704" s="437" t="s">
        <v>942</v>
      </c>
    </row>
    <row r="705" spans="1:3" x14ac:dyDescent="0.25">
      <c r="A705" s="437">
        <v>1040112</v>
      </c>
      <c r="B705" s="437" t="s">
        <v>439</v>
      </c>
      <c r="C705" s="437" t="s">
        <v>943</v>
      </c>
    </row>
    <row r="706" spans="1:3" x14ac:dyDescent="0.25">
      <c r="A706" s="437">
        <v>1040113</v>
      </c>
      <c r="B706" s="437" t="s">
        <v>439</v>
      </c>
      <c r="C706" s="437" t="s">
        <v>944</v>
      </c>
    </row>
    <row r="707" spans="1:3" x14ac:dyDescent="0.25">
      <c r="A707" s="437">
        <v>1040212</v>
      </c>
      <c r="B707" s="437" t="s">
        <v>447</v>
      </c>
      <c r="C707" s="437" t="s">
        <v>945</v>
      </c>
    </row>
    <row r="708" spans="1:3" x14ac:dyDescent="0.25">
      <c r="A708" s="437">
        <v>1040213</v>
      </c>
      <c r="B708" s="437" t="s">
        <v>447</v>
      </c>
      <c r="C708" s="437" t="s">
        <v>946</v>
      </c>
    </row>
    <row r="709" spans="1:3" x14ac:dyDescent="0.25">
      <c r="A709" s="437">
        <v>1040312</v>
      </c>
      <c r="B709" s="437" t="s">
        <v>456</v>
      </c>
      <c r="C709" s="437" t="s">
        <v>947</v>
      </c>
    </row>
    <row r="710" spans="1:3" x14ac:dyDescent="0.25">
      <c r="A710" s="437">
        <v>1040313</v>
      </c>
      <c r="B710" s="437" t="s">
        <v>456</v>
      </c>
      <c r="C710" s="437" t="s">
        <v>948</v>
      </c>
    </row>
    <row r="711" spans="1:3" x14ac:dyDescent="0.25">
      <c r="A711" s="437">
        <v>1040412</v>
      </c>
      <c r="B711" s="437" t="s">
        <v>464</v>
      </c>
      <c r="C711" s="437" t="s">
        <v>949</v>
      </c>
    </row>
    <row r="712" spans="1:3" x14ac:dyDescent="0.25">
      <c r="A712" s="437">
        <v>1040413</v>
      </c>
      <c r="B712" s="437" t="s">
        <v>464</v>
      </c>
      <c r="C712" s="437" t="s">
        <v>950</v>
      </c>
    </row>
    <row r="713" spans="1:3" x14ac:dyDescent="0.25">
      <c r="A713" s="437">
        <v>1050112</v>
      </c>
      <c r="B713" s="437" t="s">
        <v>473</v>
      </c>
      <c r="C713" s="437" t="s">
        <v>951</v>
      </c>
    </row>
    <row r="714" spans="1:3" x14ac:dyDescent="0.25">
      <c r="A714" s="437">
        <v>1050113</v>
      </c>
      <c r="B714" s="437" t="s">
        <v>473</v>
      </c>
      <c r="C714" s="437" t="s">
        <v>952</v>
      </c>
    </row>
    <row r="715" spans="1:3" x14ac:dyDescent="0.25">
      <c r="A715" s="437">
        <v>1050212</v>
      </c>
      <c r="B715" s="437" t="s">
        <v>482</v>
      </c>
      <c r="C715" s="437" t="s">
        <v>953</v>
      </c>
    </row>
    <row r="716" spans="1:3" x14ac:dyDescent="0.25">
      <c r="A716" s="437">
        <v>1050213</v>
      </c>
      <c r="B716" s="437" t="s">
        <v>482</v>
      </c>
      <c r="C716" s="437" t="s">
        <v>954</v>
      </c>
    </row>
    <row r="717" spans="1:3" x14ac:dyDescent="0.25">
      <c r="A717" s="437">
        <v>1060112</v>
      </c>
      <c r="B717" s="437" t="s">
        <v>491</v>
      </c>
      <c r="C717" s="437" t="s">
        <v>955</v>
      </c>
    </row>
    <row r="718" spans="1:3" x14ac:dyDescent="0.25">
      <c r="A718" s="437">
        <v>1060113</v>
      </c>
      <c r="B718" s="437" t="s">
        <v>491</v>
      </c>
      <c r="C718" s="437" t="s">
        <v>956</v>
      </c>
    </row>
    <row r="719" spans="1:3" x14ac:dyDescent="0.25">
      <c r="A719" s="437">
        <v>1090112</v>
      </c>
      <c r="B719" s="437" t="s">
        <v>499</v>
      </c>
      <c r="C719" s="437" t="s">
        <v>957</v>
      </c>
    </row>
    <row r="720" spans="1:3" x14ac:dyDescent="0.25">
      <c r="A720" s="437">
        <v>1090113</v>
      </c>
      <c r="B720" s="437" t="s">
        <v>499</v>
      </c>
      <c r="C720" s="437" t="s">
        <v>958</v>
      </c>
    </row>
    <row r="721" spans="1:3" x14ac:dyDescent="0.25">
      <c r="A721" s="437">
        <v>1090212</v>
      </c>
      <c r="B721" s="437" t="s">
        <v>507</v>
      </c>
      <c r="C721" s="437" t="s">
        <v>959</v>
      </c>
    </row>
    <row r="722" spans="1:3" x14ac:dyDescent="0.25">
      <c r="A722" s="437">
        <v>1090213</v>
      </c>
      <c r="B722" s="437" t="s">
        <v>507</v>
      </c>
      <c r="C722" s="437" t="s">
        <v>960</v>
      </c>
    </row>
    <row r="723" spans="1:3" x14ac:dyDescent="0.25">
      <c r="A723" s="437">
        <v>1100112</v>
      </c>
      <c r="B723" s="437" t="s">
        <v>516</v>
      </c>
      <c r="C723" s="437" t="s">
        <v>961</v>
      </c>
    </row>
    <row r="724" spans="1:3" x14ac:dyDescent="0.25">
      <c r="A724" s="437">
        <v>1100113</v>
      </c>
      <c r="B724" s="437" t="s">
        <v>516</v>
      </c>
      <c r="C724" s="437" t="s">
        <v>962</v>
      </c>
    </row>
    <row r="725" spans="1:3" x14ac:dyDescent="0.25">
      <c r="A725" s="437">
        <v>1100212</v>
      </c>
      <c r="B725" s="437" t="s">
        <v>525</v>
      </c>
      <c r="C725" s="437" t="s">
        <v>963</v>
      </c>
    </row>
    <row r="726" spans="1:3" x14ac:dyDescent="0.25">
      <c r="A726" s="437">
        <v>1100213</v>
      </c>
      <c r="B726" s="437" t="s">
        <v>525</v>
      </c>
      <c r="C726" s="437" t="s">
        <v>964</v>
      </c>
    </row>
    <row r="727" spans="1:3" x14ac:dyDescent="0.25">
      <c r="A727" s="437">
        <v>1110112</v>
      </c>
      <c r="B727" s="437" t="s">
        <v>534</v>
      </c>
      <c r="C727" s="437" t="s">
        <v>965</v>
      </c>
    </row>
    <row r="728" spans="1:3" x14ac:dyDescent="0.25">
      <c r="A728" s="437">
        <v>1110113</v>
      </c>
      <c r="B728" s="437" t="s">
        <v>534</v>
      </c>
      <c r="C728" s="437" t="s">
        <v>966</v>
      </c>
    </row>
    <row r="729" spans="1:3" x14ac:dyDescent="0.25">
      <c r="A729" s="437">
        <v>1120112</v>
      </c>
      <c r="B729" s="437" t="s">
        <v>542</v>
      </c>
      <c r="C729" s="437" t="s">
        <v>967</v>
      </c>
    </row>
    <row r="730" spans="1:3" x14ac:dyDescent="0.25">
      <c r="A730" s="437">
        <v>1120113</v>
      </c>
      <c r="B730" s="437" t="s">
        <v>542</v>
      </c>
      <c r="C730" s="437" t="s">
        <v>968</v>
      </c>
    </row>
    <row r="731" spans="1:3" x14ac:dyDescent="0.25">
      <c r="A731" s="437">
        <v>1130112</v>
      </c>
      <c r="B731" s="437" t="s">
        <v>551</v>
      </c>
      <c r="C731" s="437" t="s">
        <v>969</v>
      </c>
    </row>
    <row r="732" spans="1:3" x14ac:dyDescent="0.25">
      <c r="A732" s="437">
        <v>1130113</v>
      </c>
      <c r="B732" s="437" t="s">
        <v>551</v>
      </c>
      <c r="C732" s="437" t="s">
        <v>970</v>
      </c>
    </row>
    <row r="733" spans="1:3" x14ac:dyDescent="0.25">
      <c r="A733" s="437">
        <v>1140112</v>
      </c>
      <c r="B733" s="437" t="s">
        <v>569</v>
      </c>
      <c r="C733" s="437" t="s">
        <v>971</v>
      </c>
    </row>
    <row r="734" spans="1:3" x14ac:dyDescent="0.25">
      <c r="A734" s="437">
        <v>1140113</v>
      </c>
      <c r="B734" s="437" t="s">
        <v>569</v>
      </c>
      <c r="C734" s="437" t="s">
        <v>972</v>
      </c>
    </row>
    <row r="735" spans="1:3" x14ac:dyDescent="0.25">
      <c r="A735" s="437">
        <v>1150112</v>
      </c>
      <c r="B735" s="437" t="s">
        <v>4106</v>
      </c>
      <c r="C735" s="437" t="s">
        <v>973</v>
      </c>
    </row>
    <row r="736" spans="1:3" x14ac:dyDescent="0.25">
      <c r="A736" s="437">
        <v>1150113</v>
      </c>
      <c r="B736" s="437" t="s">
        <v>4106</v>
      </c>
      <c r="C736" s="437" t="s">
        <v>974</v>
      </c>
    </row>
    <row r="737" spans="1:3" x14ac:dyDescent="0.25">
      <c r="A737" s="437">
        <v>1150212</v>
      </c>
      <c r="B737" s="437" t="s">
        <v>560</v>
      </c>
      <c r="C737" s="437" t="s">
        <v>975</v>
      </c>
    </row>
    <row r="738" spans="1:3" x14ac:dyDescent="0.25">
      <c r="A738" s="437">
        <v>1150213</v>
      </c>
      <c r="B738" s="437" t="s">
        <v>560</v>
      </c>
      <c r="C738" s="437" t="s">
        <v>976</v>
      </c>
    </row>
    <row r="739" spans="1:3" x14ac:dyDescent="0.25">
      <c r="A739" s="437">
        <v>2010110</v>
      </c>
      <c r="B739" s="437" t="s">
        <v>10</v>
      </c>
      <c r="C739" s="437" t="s">
        <v>977</v>
      </c>
    </row>
    <row r="740" spans="1:3" x14ac:dyDescent="0.25">
      <c r="A740" s="437">
        <v>2010111</v>
      </c>
      <c r="B740" s="437" t="s">
        <v>10</v>
      </c>
      <c r="C740" s="437" t="s">
        <v>978</v>
      </c>
    </row>
    <row r="741" spans="1:3" x14ac:dyDescent="0.25">
      <c r="A741" s="437">
        <v>2010210</v>
      </c>
      <c r="B741" s="437" t="s">
        <v>19</v>
      </c>
      <c r="C741" s="437" t="s">
        <v>979</v>
      </c>
    </row>
    <row r="742" spans="1:3" x14ac:dyDescent="0.25">
      <c r="A742" s="437">
        <v>2010211</v>
      </c>
      <c r="B742" s="437" t="s">
        <v>19</v>
      </c>
      <c r="C742" s="437" t="s">
        <v>980</v>
      </c>
    </row>
    <row r="743" spans="1:3" x14ac:dyDescent="0.25">
      <c r="A743" s="437">
        <v>2010310</v>
      </c>
      <c r="B743" s="437" t="s">
        <v>28</v>
      </c>
      <c r="C743" s="437" t="s">
        <v>981</v>
      </c>
    </row>
    <row r="744" spans="1:3" x14ac:dyDescent="0.25">
      <c r="A744" s="437">
        <v>2010311</v>
      </c>
      <c r="B744" s="437" t="s">
        <v>28</v>
      </c>
      <c r="C744" s="437" t="s">
        <v>982</v>
      </c>
    </row>
    <row r="745" spans="1:3" x14ac:dyDescent="0.25">
      <c r="A745" s="437">
        <v>2010410</v>
      </c>
      <c r="B745" s="437" t="s">
        <v>38</v>
      </c>
      <c r="C745" s="437" t="s">
        <v>983</v>
      </c>
    </row>
    <row r="746" spans="1:3" x14ac:dyDescent="0.25">
      <c r="A746" s="437">
        <v>2010411</v>
      </c>
      <c r="B746" s="437" t="s">
        <v>38</v>
      </c>
      <c r="C746" s="437" t="s">
        <v>984</v>
      </c>
    </row>
    <row r="747" spans="1:3" x14ac:dyDescent="0.25">
      <c r="A747" s="437">
        <v>2010510</v>
      </c>
      <c r="B747" s="437" t="s">
        <v>47</v>
      </c>
      <c r="C747" s="437" t="s">
        <v>985</v>
      </c>
    </row>
    <row r="748" spans="1:3" x14ac:dyDescent="0.25">
      <c r="A748" s="437">
        <v>2010511</v>
      </c>
      <c r="B748" s="437" t="s">
        <v>47</v>
      </c>
      <c r="C748" s="437" t="s">
        <v>986</v>
      </c>
    </row>
    <row r="749" spans="1:3" x14ac:dyDescent="0.25">
      <c r="A749" s="437">
        <v>2010610</v>
      </c>
      <c r="B749" s="437" t="s">
        <v>56</v>
      </c>
      <c r="C749" s="437" t="s">
        <v>987</v>
      </c>
    </row>
    <row r="750" spans="1:3" x14ac:dyDescent="0.25">
      <c r="A750" s="437">
        <v>2010611</v>
      </c>
      <c r="B750" s="437" t="s">
        <v>56</v>
      </c>
      <c r="C750" s="437" t="s">
        <v>988</v>
      </c>
    </row>
    <row r="751" spans="1:3" x14ac:dyDescent="0.25">
      <c r="A751" s="437">
        <v>2010710</v>
      </c>
      <c r="B751" s="437" t="s">
        <v>66</v>
      </c>
      <c r="C751" s="437" t="s">
        <v>989</v>
      </c>
    </row>
    <row r="752" spans="1:3" x14ac:dyDescent="0.25">
      <c r="A752" s="437">
        <v>2010711</v>
      </c>
      <c r="B752" s="437" t="s">
        <v>66</v>
      </c>
      <c r="C752" s="437" t="s">
        <v>990</v>
      </c>
    </row>
    <row r="753" spans="1:3" x14ac:dyDescent="0.25">
      <c r="A753" s="437">
        <v>2010810</v>
      </c>
      <c r="B753" s="437" t="s">
        <v>74</v>
      </c>
      <c r="C753" s="437" t="s">
        <v>991</v>
      </c>
    </row>
    <row r="754" spans="1:3" x14ac:dyDescent="0.25">
      <c r="A754" s="437">
        <v>2010811</v>
      </c>
      <c r="B754" s="437" t="s">
        <v>74</v>
      </c>
      <c r="C754" s="437" t="s">
        <v>992</v>
      </c>
    </row>
    <row r="755" spans="1:3" x14ac:dyDescent="0.25">
      <c r="A755" s="437">
        <v>2010910</v>
      </c>
      <c r="B755" s="437" t="s">
        <v>83</v>
      </c>
      <c r="C755" s="437" t="s">
        <v>993</v>
      </c>
    </row>
    <row r="756" spans="1:3" x14ac:dyDescent="0.25">
      <c r="A756" s="437">
        <v>2010911</v>
      </c>
      <c r="B756" s="437" t="s">
        <v>83</v>
      </c>
      <c r="C756" s="437" t="s">
        <v>994</v>
      </c>
    </row>
    <row r="757" spans="1:3" x14ac:dyDescent="0.25">
      <c r="A757" s="437">
        <v>2011010</v>
      </c>
      <c r="B757" s="437" t="s">
        <v>93</v>
      </c>
      <c r="C757" s="437" t="s">
        <v>995</v>
      </c>
    </row>
    <row r="758" spans="1:3" x14ac:dyDescent="0.25">
      <c r="A758" s="437">
        <v>2011011</v>
      </c>
      <c r="B758" s="437" t="s">
        <v>93</v>
      </c>
      <c r="C758" s="437" t="s">
        <v>996</v>
      </c>
    </row>
    <row r="759" spans="1:3" x14ac:dyDescent="0.25">
      <c r="A759" s="437">
        <v>2011110</v>
      </c>
      <c r="B759" s="437" t="s">
        <v>104</v>
      </c>
      <c r="C759" s="437" t="s">
        <v>997</v>
      </c>
    </row>
    <row r="760" spans="1:3" x14ac:dyDescent="0.25">
      <c r="A760" s="437">
        <v>2011111</v>
      </c>
      <c r="B760" s="437" t="s">
        <v>104</v>
      </c>
      <c r="C760" s="437" t="s">
        <v>998</v>
      </c>
    </row>
    <row r="761" spans="1:3" x14ac:dyDescent="0.25">
      <c r="A761" s="437">
        <v>2011210</v>
      </c>
      <c r="B761" s="437" t="s">
        <v>112</v>
      </c>
      <c r="C761" s="437" t="s">
        <v>999</v>
      </c>
    </row>
    <row r="762" spans="1:3" x14ac:dyDescent="0.25">
      <c r="A762" s="437">
        <v>2011211</v>
      </c>
      <c r="B762" s="437" t="s">
        <v>112</v>
      </c>
      <c r="C762" s="437" t="s">
        <v>1000</v>
      </c>
    </row>
    <row r="763" spans="1:3" x14ac:dyDescent="0.25">
      <c r="A763" s="437">
        <v>2011310</v>
      </c>
      <c r="B763" s="437" t="s">
        <v>121</v>
      </c>
      <c r="C763" s="437" t="s">
        <v>1001</v>
      </c>
    </row>
    <row r="764" spans="1:3" x14ac:dyDescent="0.25">
      <c r="A764" s="437">
        <v>2011311</v>
      </c>
      <c r="B764" s="437" t="s">
        <v>121</v>
      </c>
      <c r="C764" s="437" t="s">
        <v>1002</v>
      </c>
    </row>
    <row r="765" spans="1:3" x14ac:dyDescent="0.25">
      <c r="A765" s="437">
        <v>2011410</v>
      </c>
      <c r="B765" s="437" t="s">
        <v>131</v>
      </c>
      <c r="C765" s="437" t="s">
        <v>1003</v>
      </c>
    </row>
    <row r="766" spans="1:3" x14ac:dyDescent="0.25">
      <c r="A766" s="437">
        <v>2011411</v>
      </c>
      <c r="B766" s="437" t="s">
        <v>131</v>
      </c>
      <c r="C766" s="437" t="s">
        <v>1004</v>
      </c>
    </row>
    <row r="767" spans="1:3" x14ac:dyDescent="0.25">
      <c r="A767" s="437">
        <v>2011510</v>
      </c>
      <c r="B767" s="437" t="s">
        <v>142</v>
      </c>
      <c r="C767" s="437" t="s">
        <v>1005</v>
      </c>
    </row>
    <row r="768" spans="1:3" x14ac:dyDescent="0.25">
      <c r="A768" s="437">
        <v>2011511</v>
      </c>
      <c r="B768" s="437" t="s">
        <v>142</v>
      </c>
      <c r="C768" s="437" t="s">
        <v>1006</v>
      </c>
    </row>
    <row r="769" spans="1:3" x14ac:dyDescent="0.25">
      <c r="A769" s="437">
        <v>2011610</v>
      </c>
      <c r="B769" s="437" t="s">
        <v>151</v>
      </c>
      <c r="C769" s="437" t="s">
        <v>1007</v>
      </c>
    </row>
    <row r="770" spans="1:3" x14ac:dyDescent="0.25">
      <c r="A770" s="437">
        <v>2011611</v>
      </c>
      <c r="B770" s="437" t="s">
        <v>151</v>
      </c>
      <c r="C770" s="437" t="s">
        <v>1008</v>
      </c>
    </row>
    <row r="771" spans="1:3" x14ac:dyDescent="0.25">
      <c r="A771" s="437">
        <v>2011710</v>
      </c>
      <c r="B771" s="437" t="s">
        <v>160</v>
      </c>
      <c r="C771" s="437" t="s">
        <v>1009</v>
      </c>
    </row>
    <row r="772" spans="1:3" x14ac:dyDescent="0.25">
      <c r="A772" s="437">
        <v>2011711</v>
      </c>
      <c r="B772" s="437" t="s">
        <v>160</v>
      </c>
      <c r="C772" s="437" t="s">
        <v>1010</v>
      </c>
    </row>
    <row r="773" spans="1:3" x14ac:dyDescent="0.25">
      <c r="A773" s="437">
        <v>2011810</v>
      </c>
      <c r="B773" s="437" t="s">
        <v>170</v>
      </c>
      <c r="C773" s="437" t="s">
        <v>1011</v>
      </c>
    </row>
    <row r="774" spans="1:3" x14ac:dyDescent="0.25">
      <c r="A774" s="437">
        <v>2011811</v>
      </c>
      <c r="B774" s="437" t="s">
        <v>170</v>
      </c>
      <c r="C774" s="437" t="s">
        <v>1012</v>
      </c>
    </row>
    <row r="775" spans="1:3" x14ac:dyDescent="0.25">
      <c r="A775" s="437">
        <v>2011910</v>
      </c>
      <c r="B775" s="437" t="s">
        <v>190</v>
      </c>
      <c r="C775" s="437" t="s">
        <v>1013</v>
      </c>
    </row>
    <row r="776" spans="1:3" x14ac:dyDescent="0.25">
      <c r="A776" s="437">
        <v>2011911</v>
      </c>
      <c r="B776" s="437" t="s">
        <v>190</v>
      </c>
      <c r="C776" s="437" t="s">
        <v>1014</v>
      </c>
    </row>
    <row r="777" spans="1:3" x14ac:dyDescent="0.25">
      <c r="A777" s="437">
        <v>3010110</v>
      </c>
      <c r="B777" s="437" t="s">
        <v>181</v>
      </c>
      <c r="C777" s="437" t="s">
        <v>1015</v>
      </c>
    </row>
    <row r="778" spans="1:3" x14ac:dyDescent="0.25">
      <c r="A778" s="437">
        <v>3010111</v>
      </c>
      <c r="B778" s="437" t="s">
        <v>181</v>
      </c>
      <c r="C778" s="437" t="s">
        <v>1016</v>
      </c>
    </row>
    <row r="779" spans="1:3" x14ac:dyDescent="0.25">
      <c r="A779" s="437">
        <v>3010210</v>
      </c>
      <c r="B779" s="437" t="s">
        <v>213</v>
      </c>
      <c r="C779" s="437" t="s">
        <v>1017</v>
      </c>
    </row>
    <row r="780" spans="1:3" x14ac:dyDescent="0.25">
      <c r="A780" s="437">
        <v>3010211</v>
      </c>
      <c r="B780" s="437" t="s">
        <v>213</v>
      </c>
      <c r="C780" s="437" t="s">
        <v>1018</v>
      </c>
    </row>
    <row r="783" spans="1:3" x14ac:dyDescent="0.25">
      <c r="A783" s="437">
        <v>3010410</v>
      </c>
      <c r="B783" s="437" t="s">
        <v>232</v>
      </c>
      <c r="C783" s="437" t="s">
        <v>1019</v>
      </c>
    </row>
    <row r="784" spans="1:3" x14ac:dyDescent="0.25">
      <c r="A784" s="437">
        <v>3010411</v>
      </c>
      <c r="B784" s="437" t="s">
        <v>232</v>
      </c>
      <c r="C784" s="437" t="s">
        <v>1020</v>
      </c>
    </row>
    <row r="785" spans="1:3" x14ac:dyDescent="0.25">
      <c r="A785" s="437">
        <v>3010510</v>
      </c>
      <c r="B785" s="437" t="s">
        <v>223</v>
      </c>
      <c r="C785" s="437" t="s">
        <v>1021</v>
      </c>
    </row>
    <row r="786" spans="1:3" x14ac:dyDescent="0.25">
      <c r="A786" s="437">
        <v>3010511</v>
      </c>
      <c r="B786" s="437" t="s">
        <v>223</v>
      </c>
      <c r="C786" s="437" t="s">
        <v>1022</v>
      </c>
    </row>
    <row r="787" spans="1:3" x14ac:dyDescent="0.25">
      <c r="A787" s="437">
        <v>3010610</v>
      </c>
      <c r="B787" s="437" t="s">
        <v>241</v>
      </c>
      <c r="C787" s="437" t="s">
        <v>1023</v>
      </c>
    </row>
    <row r="788" spans="1:3" x14ac:dyDescent="0.25">
      <c r="A788" s="437">
        <v>3010611</v>
      </c>
      <c r="B788" s="437" t="s">
        <v>241</v>
      </c>
      <c r="C788" s="437" t="s">
        <v>1024</v>
      </c>
    </row>
    <row r="789" spans="1:3" x14ac:dyDescent="0.25">
      <c r="A789" s="437">
        <v>3010710</v>
      </c>
      <c r="B789" s="437" t="s">
        <v>250</v>
      </c>
      <c r="C789" s="437" t="s">
        <v>1025</v>
      </c>
    </row>
    <row r="790" spans="1:3" x14ac:dyDescent="0.25">
      <c r="A790" s="437">
        <v>3010711</v>
      </c>
      <c r="B790" s="437" t="s">
        <v>250</v>
      </c>
      <c r="C790" s="437" t="s">
        <v>1026</v>
      </c>
    </row>
    <row r="791" spans="1:3" x14ac:dyDescent="0.25">
      <c r="A791" s="437">
        <v>3010810</v>
      </c>
      <c r="B791" s="437" t="s">
        <v>259</v>
      </c>
      <c r="C791" s="437" t="s">
        <v>1027</v>
      </c>
    </row>
    <row r="792" spans="1:3" x14ac:dyDescent="0.25">
      <c r="A792" s="437">
        <v>3010811</v>
      </c>
      <c r="B792" s="437" t="s">
        <v>259</v>
      </c>
      <c r="C792" s="437" t="s">
        <v>1028</v>
      </c>
    </row>
    <row r="793" spans="1:3" x14ac:dyDescent="0.25">
      <c r="A793" s="437">
        <v>3010910</v>
      </c>
      <c r="B793" s="437" t="s">
        <v>269</v>
      </c>
      <c r="C793" s="437" t="s">
        <v>1029</v>
      </c>
    </row>
    <row r="794" spans="1:3" x14ac:dyDescent="0.25">
      <c r="A794" s="437">
        <v>3010911</v>
      </c>
      <c r="B794" s="437" t="s">
        <v>269</v>
      </c>
      <c r="C794" s="437" t="s">
        <v>1030</v>
      </c>
    </row>
    <row r="795" spans="1:3" x14ac:dyDescent="0.25">
      <c r="A795" s="437">
        <v>3011010</v>
      </c>
      <c r="B795" s="437" t="s">
        <v>278</v>
      </c>
      <c r="C795" s="437" t="s">
        <v>1031</v>
      </c>
    </row>
    <row r="796" spans="1:3" x14ac:dyDescent="0.25">
      <c r="A796" s="437">
        <v>3011011</v>
      </c>
      <c r="B796" s="437" t="s">
        <v>278</v>
      </c>
      <c r="C796" s="437" t="s">
        <v>1032</v>
      </c>
    </row>
    <row r="797" spans="1:3" x14ac:dyDescent="0.25">
      <c r="A797" s="437">
        <v>3011210</v>
      </c>
      <c r="B797" s="437" t="s">
        <v>295</v>
      </c>
      <c r="C797" s="437" t="s">
        <v>1033</v>
      </c>
    </row>
    <row r="798" spans="1:3" x14ac:dyDescent="0.25">
      <c r="A798" s="437">
        <v>3011211</v>
      </c>
      <c r="B798" s="437" t="s">
        <v>295</v>
      </c>
      <c r="C798" s="437" t="s">
        <v>1034</v>
      </c>
    </row>
    <row r="799" spans="1:3" x14ac:dyDescent="0.25">
      <c r="A799" s="437">
        <v>3011110</v>
      </c>
      <c r="B799" s="437" t="s">
        <v>287</v>
      </c>
      <c r="C799" s="437" t="s">
        <v>1035</v>
      </c>
    </row>
    <row r="800" spans="1:3" x14ac:dyDescent="0.25">
      <c r="A800" s="437">
        <v>3011111</v>
      </c>
      <c r="B800" s="437" t="s">
        <v>287</v>
      </c>
      <c r="C800" s="437" t="s">
        <v>1036</v>
      </c>
    </row>
    <row r="801" spans="1:3" x14ac:dyDescent="0.25">
      <c r="A801" s="437">
        <v>3011310</v>
      </c>
      <c r="B801" s="437" t="s">
        <v>304</v>
      </c>
      <c r="C801" s="437" t="s">
        <v>1037</v>
      </c>
    </row>
    <row r="802" spans="1:3" x14ac:dyDescent="0.25">
      <c r="A802" s="437">
        <v>3011311</v>
      </c>
      <c r="B802" s="437" t="s">
        <v>304</v>
      </c>
      <c r="C802" s="437" t="s">
        <v>1038</v>
      </c>
    </row>
    <row r="803" spans="1:3" x14ac:dyDescent="0.25">
      <c r="A803" s="437">
        <v>3011410</v>
      </c>
      <c r="B803" s="437" t="s">
        <v>313</v>
      </c>
      <c r="C803" s="437" t="s">
        <v>1039</v>
      </c>
    </row>
    <row r="804" spans="1:3" x14ac:dyDescent="0.25">
      <c r="A804" s="437">
        <v>3011411</v>
      </c>
      <c r="B804" s="437" t="s">
        <v>313</v>
      </c>
      <c r="C804" s="437" t="s">
        <v>1040</v>
      </c>
    </row>
    <row r="805" spans="1:3" x14ac:dyDescent="0.25">
      <c r="A805" s="437">
        <v>3011510</v>
      </c>
      <c r="B805" s="437" t="s">
        <v>322</v>
      </c>
      <c r="C805" s="437" t="s">
        <v>1041</v>
      </c>
    </row>
    <row r="806" spans="1:3" x14ac:dyDescent="0.25">
      <c r="A806" s="437">
        <v>3011511</v>
      </c>
      <c r="B806" s="437" t="s">
        <v>322</v>
      </c>
      <c r="C806" s="437" t="s">
        <v>1042</v>
      </c>
    </row>
    <row r="807" spans="1:3" x14ac:dyDescent="0.25">
      <c r="A807" s="437">
        <v>3011610</v>
      </c>
      <c r="B807" s="437" t="s">
        <v>331</v>
      </c>
      <c r="C807" s="437" t="s">
        <v>1043</v>
      </c>
    </row>
    <row r="808" spans="1:3" x14ac:dyDescent="0.25">
      <c r="A808" s="437">
        <v>3011611</v>
      </c>
      <c r="B808" s="437" t="s">
        <v>331</v>
      </c>
      <c r="C808" s="437" t="s">
        <v>1044</v>
      </c>
    </row>
    <row r="809" spans="1:3" x14ac:dyDescent="0.25">
      <c r="A809" s="40">
        <v>1010401</v>
      </c>
      <c r="B809" s="427" t="s">
        <v>1045</v>
      </c>
      <c r="C809" s="427" t="s">
        <v>1046</v>
      </c>
    </row>
    <row r="810" spans="1:3" x14ac:dyDescent="0.25">
      <c r="A810" s="40">
        <v>1010402</v>
      </c>
      <c r="B810" s="40" t="s">
        <v>1045</v>
      </c>
      <c r="C810" s="427" t="s">
        <v>1047</v>
      </c>
    </row>
    <row r="811" spans="1:3" x14ac:dyDescent="0.25">
      <c r="A811" s="40">
        <v>1010403</v>
      </c>
      <c r="B811" s="40" t="s">
        <v>1045</v>
      </c>
      <c r="C811" s="427" t="s">
        <v>1048</v>
      </c>
    </row>
    <row r="812" spans="1:3" x14ac:dyDescent="0.25">
      <c r="A812" s="40">
        <v>1010404</v>
      </c>
      <c r="B812" s="40" t="s">
        <v>1045</v>
      </c>
      <c r="C812" s="427" t="s">
        <v>1049</v>
      </c>
    </row>
    <row r="813" spans="1:3" x14ac:dyDescent="0.25">
      <c r="A813" s="40">
        <v>1010405</v>
      </c>
      <c r="B813" s="40" t="s">
        <v>1045</v>
      </c>
      <c r="C813" s="427" t="s">
        <v>1050</v>
      </c>
    </row>
    <row r="814" spans="1:3" x14ac:dyDescent="0.25">
      <c r="A814" s="40">
        <v>1010406</v>
      </c>
      <c r="B814" s="40" t="s">
        <v>1045</v>
      </c>
      <c r="C814" s="427" t="s">
        <v>1051</v>
      </c>
    </row>
    <row r="815" spans="1:3" x14ac:dyDescent="0.25">
      <c r="A815" s="40">
        <v>1010407</v>
      </c>
      <c r="B815" s="40" t="s">
        <v>1045</v>
      </c>
      <c r="C815" s="427" t="s">
        <v>1052</v>
      </c>
    </row>
    <row r="816" spans="1:3" x14ac:dyDescent="0.25">
      <c r="A816" s="40">
        <v>1010408</v>
      </c>
      <c r="B816" s="40" t="s">
        <v>1045</v>
      </c>
      <c r="C816" s="427" t="s">
        <v>1053</v>
      </c>
    </row>
    <row r="817" spans="1:3" x14ac:dyDescent="0.25">
      <c r="A817" s="40">
        <v>1010409</v>
      </c>
      <c r="B817" s="40" t="s">
        <v>1045</v>
      </c>
      <c r="C817" s="427" t="s">
        <v>1054</v>
      </c>
    </row>
    <row r="818" spans="1:3" x14ac:dyDescent="0.25">
      <c r="A818" s="40">
        <v>1010410</v>
      </c>
      <c r="B818" s="40" t="s">
        <v>1045</v>
      </c>
      <c r="C818" s="427" t="s">
        <v>1055</v>
      </c>
    </row>
    <row r="819" spans="1:3" x14ac:dyDescent="0.25">
      <c r="A819" s="36">
        <v>1010411</v>
      </c>
      <c r="B819" s="36" t="s">
        <v>1045</v>
      </c>
      <c r="C819" s="37" t="s">
        <v>1056</v>
      </c>
    </row>
    <row r="820" spans="1:3" x14ac:dyDescent="0.25">
      <c r="A820" s="36">
        <v>1010412</v>
      </c>
      <c r="B820" s="36" t="s">
        <v>1045</v>
      </c>
      <c r="C820" s="37" t="s">
        <v>1057</v>
      </c>
    </row>
    <row r="821" spans="1:3" x14ac:dyDescent="0.25">
      <c r="A821" s="36">
        <v>1010413</v>
      </c>
      <c r="B821" s="36" t="s">
        <v>1045</v>
      </c>
      <c r="C821" s="37" t="s">
        <v>1058</v>
      </c>
    </row>
    <row r="822" spans="1:3" x14ac:dyDescent="0.25">
      <c r="A822" s="119">
        <v>1020701</v>
      </c>
      <c r="B822" s="428" t="s">
        <v>1059</v>
      </c>
      <c r="C822" s="429" t="s">
        <v>1060</v>
      </c>
    </row>
    <row r="823" spans="1:3" x14ac:dyDescent="0.25">
      <c r="A823" s="119">
        <v>1020702</v>
      </c>
      <c r="B823" s="119" t="s">
        <v>1059</v>
      </c>
      <c r="C823" s="121" t="s">
        <v>1061</v>
      </c>
    </row>
    <row r="824" spans="1:3" x14ac:dyDescent="0.25">
      <c r="A824" s="119">
        <v>1020703</v>
      </c>
      <c r="B824" s="119" t="s">
        <v>1059</v>
      </c>
      <c r="C824" s="121" t="s">
        <v>1062</v>
      </c>
    </row>
    <row r="825" spans="1:3" x14ac:dyDescent="0.25">
      <c r="A825" s="119">
        <v>1020704</v>
      </c>
      <c r="B825" s="119" t="s">
        <v>1059</v>
      </c>
      <c r="C825" s="121" t="s">
        <v>1063</v>
      </c>
    </row>
    <row r="826" spans="1:3" x14ac:dyDescent="0.25">
      <c r="A826" s="119">
        <v>1020705</v>
      </c>
      <c r="B826" s="119" t="s">
        <v>1059</v>
      </c>
      <c r="C826" s="121" t="s">
        <v>1064</v>
      </c>
    </row>
    <row r="827" spans="1:3" x14ac:dyDescent="0.25">
      <c r="A827" s="119">
        <v>1020706</v>
      </c>
      <c r="B827" s="119" t="s">
        <v>1059</v>
      </c>
      <c r="C827" s="121" t="s">
        <v>1065</v>
      </c>
    </row>
    <row r="828" spans="1:3" x14ac:dyDescent="0.25">
      <c r="A828" s="119">
        <v>1020707</v>
      </c>
      <c r="B828" s="119" t="s">
        <v>1059</v>
      </c>
      <c r="C828" s="121" t="s">
        <v>1066</v>
      </c>
    </row>
    <row r="829" spans="1:3" x14ac:dyDescent="0.25">
      <c r="A829" s="119">
        <v>1020708</v>
      </c>
      <c r="B829" s="119" t="s">
        <v>1059</v>
      </c>
      <c r="C829" s="121" t="s">
        <v>1067</v>
      </c>
    </row>
    <row r="830" spans="1:3" x14ac:dyDescent="0.25">
      <c r="A830" s="119">
        <v>1020709</v>
      </c>
      <c r="B830" s="119" t="s">
        <v>1059</v>
      </c>
      <c r="C830" s="121" t="s">
        <v>1068</v>
      </c>
    </row>
    <row r="831" spans="1:3" x14ac:dyDescent="0.25">
      <c r="A831" s="119">
        <v>1020710</v>
      </c>
      <c r="B831" s="119" t="s">
        <v>1059</v>
      </c>
      <c r="C831" s="121" t="s">
        <v>1069</v>
      </c>
    </row>
    <row r="832" spans="1:3" x14ac:dyDescent="0.25">
      <c r="A832" s="36">
        <v>1020711</v>
      </c>
      <c r="B832" s="36" t="s">
        <v>1059</v>
      </c>
      <c r="C832" s="37" t="s">
        <v>1070</v>
      </c>
    </row>
    <row r="833" spans="1:3" x14ac:dyDescent="0.25">
      <c r="A833" s="36">
        <v>1020712</v>
      </c>
      <c r="B833" s="36" t="s">
        <v>1059</v>
      </c>
      <c r="C833" s="37" t="s">
        <v>1071</v>
      </c>
    </row>
    <row r="834" spans="1:3" x14ac:dyDescent="0.25">
      <c r="A834" s="36">
        <v>1020713</v>
      </c>
      <c r="B834" s="36" t="s">
        <v>1059</v>
      </c>
      <c r="C834" s="37" t="s">
        <v>1072</v>
      </c>
    </row>
    <row r="835" spans="1:3" x14ac:dyDescent="0.25">
      <c r="A835" s="208">
        <v>1060201</v>
      </c>
      <c r="B835" s="430" t="s">
        <v>1073</v>
      </c>
      <c r="C835" s="430" t="s">
        <v>1074</v>
      </c>
    </row>
    <row r="836" spans="1:3" x14ac:dyDescent="0.25">
      <c r="A836" s="208">
        <v>1060202</v>
      </c>
      <c r="B836" s="208" t="s">
        <v>1073</v>
      </c>
      <c r="C836" s="430" t="s">
        <v>1075</v>
      </c>
    </row>
    <row r="837" spans="1:3" x14ac:dyDescent="0.25">
      <c r="A837" s="208">
        <v>1060203</v>
      </c>
      <c r="B837" s="208" t="s">
        <v>1073</v>
      </c>
      <c r="C837" s="430" t="s">
        <v>1076</v>
      </c>
    </row>
    <row r="838" spans="1:3" x14ac:dyDescent="0.25">
      <c r="A838" s="208">
        <v>1060204</v>
      </c>
      <c r="B838" s="208" t="s">
        <v>1073</v>
      </c>
      <c r="C838" s="430" t="s">
        <v>1077</v>
      </c>
    </row>
    <row r="839" spans="1:3" x14ac:dyDescent="0.25">
      <c r="A839" s="208">
        <v>1060205</v>
      </c>
      <c r="B839" s="208" t="s">
        <v>1073</v>
      </c>
      <c r="C839" s="430" t="s">
        <v>1078</v>
      </c>
    </row>
    <row r="840" spans="1:3" x14ac:dyDescent="0.25">
      <c r="A840" s="208">
        <v>1060206</v>
      </c>
      <c r="B840" s="208" t="s">
        <v>1073</v>
      </c>
      <c r="C840" s="430" t="s">
        <v>1079</v>
      </c>
    </row>
    <row r="841" spans="1:3" x14ac:dyDescent="0.25">
      <c r="A841" s="208">
        <v>1060207</v>
      </c>
      <c r="B841" s="208" t="s">
        <v>1073</v>
      </c>
      <c r="C841" s="430" t="s">
        <v>1080</v>
      </c>
    </row>
    <row r="842" spans="1:3" x14ac:dyDescent="0.25">
      <c r="A842" s="208">
        <v>1060208</v>
      </c>
      <c r="B842" s="208" t="s">
        <v>1073</v>
      </c>
      <c r="C842" s="430" t="s">
        <v>1081</v>
      </c>
    </row>
    <row r="843" spans="1:3" x14ac:dyDescent="0.25">
      <c r="A843" s="208">
        <v>1060209</v>
      </c>
      <c r="B843" s="208" t="s">
        <v>1073</v>
      </c>
      <c r="C843" s="430" t="s">
        <v>1082</v>
      </c>
    </row>
    <row r="844" spans="1:3" x14ac:dyDescent="0.25">
      <c r="A844" s="208">
        <v>1060210</v>
      </c>
      <c r="B844" s="208" t="s">
        <v>1073</v>
      </c>
      <c r="C844" s="430" t="s">
        <v>1083</v>
      </c>
    </row>
    <row r="845" spans="1:3" x14ac:dyDescent="0.25">
      <c r="A845" s="36">
        <v>1060211</v>
      </c>
      <c r="B845" s="36" t="s">
        <v>1073</v>
      </c>
      <c r="C845" s="37" t="s">
        <v>1084</v>
      </c>
    </row>
    <row r="846" spans="1:3" x14ac:dyDescent="0.25">
      <c r="A846" s="36">
        <v>1060212</v>
      </c>
      <c r="B846" s="36" t="s">
        <v>1073</v>
      </c>
      <c r="C846" s="37" t="s">
        <v>1085</v>
      </c>
    </row>
    <row r="847" spans="1:3" x14ac:dyDescent="0.25">
      <c r="A847" s="36">
        <v>1060213</v>
      </c>
      <c r="B847" s="36" t="s">
        <v>1073</v>
      </c>
      <c r="C847" s="37" t="s">
        <v>1086</v>
      </c>
    </row>
    <row r="848" spans="1:3" x14ac:dyDescent="0.25">
      <c r="A848" s="170">
        <v>1100301</v>
      </c>
      <c r="B848" s="431" t="s">
        <v>1087</v>
      </c>
      <c r="C848" s="241" t="s">
        <v>1088</v>
      </c>
    </row>
    <row r="849" spans="1:3" x14ac:dyDescent="0.25">
      <c r="A849" s="170">
        <v>1100302</v>
      </c>
      <c r="B849" s="170" t="s">
        <v>1087</v>
      </c>
      <c r="C849" s="241" t="s">
        <v>1089</v>
      </c>
    </row>
    <row r="850" spans="1:3" x14ac:dyDescent="0.25">
      <c r="A850" s="170">
        <v>1100303</v>
      </c>
      <c r="B850" s="170" t="s">
        <v>1087</v>
      </c>
      <c r="C850" s="241" t="s">
        <v>1090</v>
      </c>
    </row>
    <row r="851" spans="1:3" x14ac:dyDescent="0.25">
      <c r="A851" s="170">
        <v>1100304</v>
      </c>
      <c r="B851" s="432" t="s">
        <v>1087</v>
      </c>
      <c r="C851" s="433" t="s">
        <v>1091</v>
      </c>
    </row>
    <row r="852" spans="1:3" x14ac:dyDescent="0.25">
      <c r="A852" s="170">
        <v>1100305</v>
      </c>
      <c r="B852" s="170" t="s">
        <v>1087</v>
      </c>
      <c r="C852" s="241" t="s">
        <v>1092</v>
      </c>
    </row>
    <row r="853" spans="1:3" x14ac:dyDescent="0.25">
      <c r="A853" s="170">
        <v>1100306</v>
      </c>
      <c r="B853" s="170" t="s">
        <v>1087</v>
      </c>
      <c r="C853" s="241" t="s">
        <v>1093</v>
      </c>
    </row>
    <row r="854" spans="1:3" x14ac:dyDescent="0.25">
      <c r="A854" s="170">
        <v>1100307</v>
      </c>
      <c r="B854" s="170" t="s">
        <v>1087</v>
      </c>
      <c r="C854" s="241" t="s">
        <v>1094</v>
      </c>
    </row>
    <row r="855" spans="1:3" x14ac:dyDescent="0.25">
      <c r="A855" s="170">
        <v>1100308</v>
      </c>
      <c r="B855" s="170" t="s">
        <v>1087</v>
      </c>
      <c r="C855" s="241" t="s">
        <v>1095</v>
      </c>
    </row>
    <row r="856" spans="1:3" x14ac:dyDescent="0.25">
      <c r="A856" s="170">
        <v>1100309</v>
      </c>
      <c r="B856" s="170" t="s">
        <v>1087</v>
      </c>
      <c r="C856" s="241" t="s">
        <v>1096</v>
      </c>
    </row>
    <row r="857" spans="1:3" x14ac:dyDescent="0.25">
      <c r="A857" s="170">
        <v>1100310</v>
      </c>
      <c r="B857" s="170" t="s">
        <v>1087</v>
      </c>
      <c r="C857" s="241" t="s">
        <v>1097</v>
      </c>
    </row>
    <row r="858" spans="1:3" x14ac:dyDescent="0.25">
      <c r="A858" s="36">
        <v>1100311</v>
      </c>
      <c r="B858" s="36" t="s">
        <v>1087</v>
      </c>
      <c r="C858" s="434" t="s">
        <v>1098</v>
      </c>
    </row>
    <row r="859" spans="1:3" x14ac:dyDescent="0.25">
      <c r="A859" s="36">
        <v>1100312</v>
      </c>
      <c r="B859" s="36" t="s">
        <v>1087</v>
      </c>
      <c r="C859" s="434" t="s">
        <v>1099</v>
      </c>
    </row>
    <row r="860" spans="1:3" x14ac:dyDescent="0.25">
      <c r="A860" s="36">
        <v>1100313</v>
      </c>
      <c r="B860" s="36" t="s">
        <v>1087</v>
      </c>
      <c r="C860" s="434" t="s">
        <v>1100</v>
      </c>
    </row>
    <row r="861" spans="1:3" x14ac:dyDescent="0.25">
      <c r="A861" s="170">
        <v>1100401</v>
      </c>
      <c r="B861" s="431" t="s">
        <v>1101</v>
      </c>
      <c r="C861" s="241" t="s">
        <v>1102</v>
      </c>
    </row>
    <row r="862" spans="1:3" x14ac:dyDescent="0.25">
      <c r="A862" s="170">
        <v>1100402</v>
      </c>
      <c r="B862" s="170" t="s">
        <v>1101</v>
      </c>
      <c r="C862" s="241" t="s">
        <v>1103</v>
      </c>
    </row>
    <row r="863" spans="1:3" x14ac:dyDescent="0.25">
      <c r="A863" s="170">
        <v>1100403</v>
      </c>
      <c r="B863" s="170" t="s">
        <v>1101</v>
      </c>
      <c r="C863" s="241" t="s">
        <v>1104</v>
      </c>
    </row>
    <row r="864" spans="1:3" x14ac:dyDescent="0.25">
      <c r="A864" s="170">
        <v>1100404</v>
      </c>
      <c r="B864" s="170" t="s">
        <v>1101</v>
      </c>
      <c r="C864" s="241" t="s">
        <v>1105</v>
      </c>
    </row>
    <row r="865" spans="1:3" x14ac:dyDescent="0.25">
      <c r="A865" s="170">
        <v>1100405</v>
      </c>
      <c r="B865" s="170" t="s">
        <v>1101</v>
      </c>
      <c r="C865" s="241" t="s">
        <v>1106</v>
      </c>
    </row>
    <row r="866" spans="1:3" x14ac:dyDescent="0.25">
      <c r="A866" s="170">
        <v>1100406</v>
      </c>
      <c r="B866" s="170" t="s">
        <v>1101</v>
      </c>
      <c r="C866" s="241" t="s">
        <v>1107</v>
      </c>
    </row>
    <row r="867" spans="1:3" x14ac:dyDescent="0.25">
      <c r="A867" s="170">
        <v>1100407</v>
      </c>
      <c r="B867" s="170" t="s">
        <v>1101</v>
      </c>
      <c r="C867" s="241" t="s">
        <v>1108</v>
      </c>
    </row>
    <row r="868" spans="1:3" x14ac:dyDescent="0.25">
      <c r="A868" s="170">
        <v>1100408</v>
      </c>
      <c r="B868" s="170" t="s">
        <v>1101</v>
      </c>
      <c r="C868" s="241" t="s">
        <v>1109</v>
      </c>
    </row>
    <row r="869" spans="1:3" x14ac:dyDescent="0.25">
      <c r="A869" s="170">
        <v>1100409</v>
      </c>
      <c r="B869" s="170" t="s">
        <v>1101</v>
      </c>
      <c r="C869" s="241" t="s">
        <v>1110</v>
      </c>
    </row>
    <row r="870" spans="1:3" x14ac:dyDescent="0.25">
      <c r="A870" s="170">
        <v>1100410</v>
      </c>
      <c r="B870" s="170" t="s">
        <v>1101</v>
      </c>
      <c r="C870" s="241" t="s">
        <v>1111</v>
      </c>
    </row>
    <row r="871" spans="1:3" x14ac:dyDescent="0.25">
      <c r="A871" s="36">
        <v>1100411</v>
      </c>
      <c r="B871" s="36" t="s">
        <v>1101</v>
      </c>
      <c r="C871" s="37" t="s">
        <v>1112</v>
      </c>
    </row>
    <row r="872" spans="1:3" x14ac:dyDescent="0.25">
      <c r="A872" s="36">
        <v>1100412</v>
      </c>
      <c r="B872" s="36" t="s">
        <v>1101</v>
      </c>
      <c r="C872" s="37" t="s">
        <v>1113</v>
      </c>
    </row>
    <row r="873" spans="1:3" x14ac:dyDescent="0.25">
      <c r="A873" s="36">
        <v>1100413</v>
      </c>
      <c r="B873" s="36" t="s">
        <v>1101</v>
      </c>
      <c r="C873" s="37" t="s">
        <v>1114</v>
      </c>
    </row>
    <row r="874" spans="1:3" x14ac:dyDescent="0.25">
      <c r="A874" s="283">
        <v>2012001</v>
      </c>
      <c r="B874" s="283" t="s">
        <v>201</v>
      </c>
      <c r="C874" s="290" t="s">
        <v>202</v>
      </c>
    </row>
    <row r="875" spans="1:3" x14ac:dyDescent="0.25">
      <c r="A875" s="283">
        <v>2012002</v>
      </c>
      <c r="B875" s="283" t="s">
        <v>201</v>
      </c>
      <c r="C875" s="290" t="s">
        <v>203</v>
      </c>
    </row>
    <row r="876" spans="1:3" x14ac:dyDescent="0.25">
      <c r="A876" s="283">
        <v>2012003</v>
      </c>
      <c r="B876" s="283" t="s">
        <v>201</v>
      </c>
      <c r="C876" s="290" t="s">
        <v>204</v>
      </c>
    </row>
    <row r="877" spans="1:3" x14ac:dyDescent="0.25">
      <c r="A877" s="283">
        <v>2012004</v>
      </c>
      <c r="B877" s="283" t="s">
        <v>201</v>
      </c>
      <c r="C877" s="290" t="s">
        <v>205</v>
      </c>
    </row>
    <row r="878" spans="1:3" x14ac:dyDescent="0.25">
      <c r="A878" s="283">
        <v>2012005</v>
      </c>
      <c r="B878" s="283" t="s">
        <v>201</v>
      </c>
      <c r="C878" s="290" t="s">
        <v>206</v>
      </c>
    </row>
    <row r="879" spans="1:3" x14ac:dyDescent="0.25">
      <c r="A879" s="283">
        <v>2012006</v>
      </c>
      <c r="B879" s="283" t="s">
        <v>201</v>
      </c>
      <c r="C879" s="290" t="s">
        <v>207</v>
      </c>
    </row>
    <row r="880" spans="1:3" x14ac:dyDescent="0.25">
      <c r="A880" s="283">
        <v>2012007</v>
      </c>
      <c r="B880" s="283" t="s">
        <v>201</v>
      </c>
      <c r="C880" s="290" t="s">
        <v>208</v>
      </c>
    </row>
    <row r="881" spans="1:3" x14ac:dyDescent="0.25">
      <c r="A881" s="283">
        <v>2012008</v>
      </c>
      <c r="B881" s="283" t="s">
        <v>201</v>
      </c>
      <c r="C881" s="290" t="s">
        <v>209</v>
      </c>
    </row>
    <row r="882" spans="1:3" x14ac:dyDescent="0.25">
      <c r="A882" s="36">
        <v>2012009</v>
      </c>
      <c r="B882" s="36" t="s">
        <v>201</v>
      </c>
      <c r="C882" s="37" t="s">
        <v>210</v>
      </c>
    </row>
    <row r="883" spans="1:3" x14ac:dyDescent="0.25">
      <c r="A883" s="36">
        <v>2012010</v>
      </c>
      <c r="B883" s="36" t="s">
        <v>201</v>
      </c>
      <c r="C883" s="37" t="s">
        <v>211</v>
      </c>
    </row>
    <row r="884" spans="1:3" x14ac:dyDescent="0.25">
      <c r="A884" s="36">
        <v>2012011</v>
      </c>
      <c r="B884" s="36" t="s">
        <v>201</v>
      </c>
      <c r="C884" s="37" t="s">
        <v>212</v>
      </c>
    </row>
    <row r="885" spans="1:3" x14ac:dyDescent="0.25">
      <c r="A885" s="170">
        <v>3011701</v>
      </c>
      <c r="B885" s="431" t="s">
        <v>341</v>
      </c>
      <c r="C885" s="431" t="s">
        <v>342</v>
      </c>
    </row>
    <row r="886" spans="1:3" x14ac:dyDescent="0.25">
      <c r="A886" s="170">
        <v>3011702</v>
      </c>
      <c r="B886" s="170" t="s">
        <v>341</v>
      </c>
      <c r="C886" s="431" t="s">
        <v>343</v>
      </c>
    </row>
    <row r="887" spans="1:3" x14ac:dyDescent="0.25">
      <c r="A887" s="170">
        <v>3011703</v>
      </c>
      <c r="B887" s="170" t="s">
        <v>341</v>
      </c>
      <c r="C887" s="431" t="s">
        <v>344</v>
      </c>
    </row>
    <row r="888" spans="1:3" x14ac:dyDescent="0.25">
      <c r="A888" s="170">
        <v>3011704</v>
      </c>
      <c r="B888" s="170" t="s">
        <v>341</v>
      </c>
      <c r="C888" s="431" t="s">
        <v>345</v>
      </c>
    </row>
    <row r="889" spans="1:3" x14ac:dyDescent="0.25">
      <c r="A889" s="170">
        <v>3011705</v>
      </c>
      <c r="B889" s="170" t="s">
        <v>341</v>
      </c>
      <c r="C889" s="431" t="s">
        <v>346</v>
      </c>
    </row>
    <row r="890" spans="1:3" x14ac:dyDescent="0.25">
      <c r="A890" s="170">
        <v>3011706</v>
      </c>
      <c r="B890" s="170" t="s">
        <v>341</v>
      </c>
      <c r="C890" s="431" t="s">
        <v>347</v>
      </c>
    </row>
    <row r="891" spans="1:3" x14ac:dyDescent="0.25">
      <c r="A891" s="170">
        <v>3011707</v>
      </c>
      <c r="B891" s="170" t="s">
        <v>341</v>
      </c>
      <c r="C891" s="431" t="s">
        <v>348</v>
      </c>
    </row>
    <row r="892" spans="1:3" x14ac:dyDescent="0.25">
      <c r="A892" s="170">
        <v>3011708</v>
      </c>
      <c r="B892" s="170" t="s">
        <v>341</v>
      </c>
      <c r="C892" s="431" t="s">
        <v>349</v>
      </c>
    </row>
    <row r="893" spans="1:3" x14ac:dyDescent="0.25">
      <c r="A893" s="36">
        <v>3011709</v>
      </c>
      <c r="B893" s="36" t="s">
        <v>341</v>
      </c>
      <c r="C893" s="37" t="s">
        <v>350</v>
      </c>
    </row>
    <row r="894" spans="1:3" x14ac:dyDescent="0.25">
      <c r="A894" s="36">
        <v>3011710</v>
      </c>
      <c r="B894" s="36" t="s">
        <v>341</v>
      </c>
      <c r="C894" s="37" t="s">
        <v>351</v>
      </c>
    </row>
    <row r="895" spans="1:3" x14ac:dyDescent="0.25">
      <c r="A895" s="36">
        <v>3011711</v>
      </c>
      <c r="B895" s="36" t="s">
        <v>341</v>
      </c>
      <c r="C895" s="37" t="s">
        <v>352</v>
      </c>
    </row>
    <row r="896" spans="1:3" x14ac:dyDescent="0.25">
      <c r="A896" s="271">
        <v>1130201</v>
      </c>
      <c r="B896" s="435" t="s">
        <v>1115</v>
      </c>
      <c r="C896" s="275" t="s">
        <v>1116</v>
      </c>
    </row>
    <row r="897" spans="1:3" x14ac:dyDescent="0.25">
      <c r="A897" s="271">
        <v>1130202</v>
      </c>
      <c r="B897" s="271" t="s">
        <v>1115</v>
      </c>
      <c r="C897" s="275" t="s">
        <v>1117</v>
      </c>
    </row>
    <row r="898" spans="1:3" x14ac:dyDescent="0.25">
      <c r="A898" s="271">
        <v>1130203</v>
      </c>
      <c r="B898" s="271" t="s">
        <v>1115</v>
      </c>
      <c r="C898" s="275" t="s">
        <v>1118</v>
      </c>
    </row>
    <row r="899" spans="1:3" x14ac:dyDescent="0.25">
      <c r="A899" s="271">
        <v>1130204</v>
      </c>
      <c r="B899" s="271" t="s">
        <v>1115</v>
      </c>
      <c r="C899" s="275" t="s">
        <v>1119</v>
      </c>
    </row>
    <row r="900" spans="1:3" x14ac:dyDescent="0.25">
      <c r="A900" s="271">
        <v>1130205</v>
      </c>
      <c r="B900" s="271" t="s">
        <v>1115</v>
      </c>
      <c r="C900" s="275" t="s">
        <v>1120</v>
      </c>
    </row>
    <row r="901" spans="1:3" x14ac:dyDescent="0.25">
      <c r="A901" s="271">
        <v>1130206</v>
      </c>
      <c r="B901" s="271" t="s">
        <v>1115</v>
      </c>
      <c r="C901" s="275" t="s">
        <v>1121</v>
      </c>
    </row>
    <row r="902" spans="1:3" x14ac:dyDescent="0.25">
      <c r="A902" s="271">
        <v>1130207</v>
      </c>
      <c r="B902" s="271" t="s">
        <v>1115</v>
      </c>
      <c r="C902" s="275" t="s">
        <v>1122</v>
      </c>
    </row>
    <row r="903" spans="1:3" x14ac:dyDescent="0.25">
      <c r="A903" s="271">
        <v>1130208</v>
      </c>
      <c r="B903" s="271" t="s">
        <v>1115</v>
      </c>
      <c r="C903" s="275" t="s">
        <v>1123</v>
      </c>
    </row>
    <row r="904" spans="1:3" x14ac:dyDescent="0.25">
      <c r="A904" s="271">
        <v>1130209</v>
      </c>
      <c r="B904" s="271" t="s">
        <v>1115</v>
      </c>
      <c r="C904" s="275" t="s">
        <v>1124</v>
      </c>
    </row>
    <row r="905" spans="1:3" x14ac:dyDescent="0.25">
      <c r="A905" s="271">
        <v>1130210</v>
      </c>
      <c r="B905" s="271" t="s">
        <v>1115</v>
      </c>
      <c r="C905" s="275" t="s">
        <v>1125</v>
      </c>
    </row>
    <row r="906" spans="1:3" x14ac:dyDescent="0.25">
      <c r="A906" s="271">
        <v>1130211</v>
      </c>
      <c r="B906" s="271" t="s">
        <v>1115</v>
      </c>
      <c r="C906" s="275" t="s">
        <v>1126</v>
      </c>
    </row>
    <row r="907" spans="1:3" x14ac:dyDescent="0.25">
      <c r="A907" s="271">
        <v>1130212</v>
      </c>
      <c r="B907" s="271" t="s">
        <v>1115</v>
      </c>
      <c r="C907" s="275" t="s">
        <v>1127</v>
      </c>
    </row>
    <row r="908" spans="1:3" x14ac:dyDescent="0.25">
      <c r="A908" s="271">
        <v>1130213</v>
      </c>
      <c r="B908" s="271" t="s">
        <v>1115</v>
      </c>
      <c r="C908" s="436" t="s">
        <v>1128</v>
      </c>
    </row>
  </sheetData>
  <phoneticPr fontId="45" type="noConversion"/>
  <conditionalFormatting sqref="B620:C620">
    <cfRule type="duplicateValues" dxfId="428" priority="122"/>
  </conditionalFormatting>
  <conditionalFormatting sqref="A628">
    <cfRule type="duplicateValues" dxfId="427" priority="130"/>
    <cfRule type="duplicateValues" dxfId="426" priority="131"/>
    <cfRule type="duplicateValues" dxfId="425" priority="132"/>
    <cfRule type="duplicateValues" dxfId="424" priority="133"/>
    <cfRule type="duplicateValues" dxfId="423" priority="134"/>
    <cfRule type="duplicateValues" dxfId="422" priority="135"/>
    <cfRule type="duplicateValues" dxfId="421" priority="136"/>
  </conditionalFormatting>
  <conditionalFormatting sqref="B676:C676">
    <cfRule type="duplicateValues" dxfId="420" priority="137"/>
  </conditionalFormatting>
  <conditionalFormatting sqref="A684">
    <cfRule type="duplicateValues" dxfId="419" priority="145"/>
    <cfRule type="duplicateValues" dxfId="418" priority="146"/>
    <cfRule type="duplicateValues" dxfId="417" priority="147"/>
    <cfRule type="duplicateValues" dxfId="416" priority="148"/>
    <cfRule type="duplicateValues" dxfId="415" priority="149"/>
    <cfRule type="duplicateValues" dxfId="414" priority="150"/>
    <cfRule type="duplicateValues" dxfId="413" priority="151"/>
  </conditionalFormatting>
  <conditionalFormatting sqref="A887">
    <cfRule type="duplicateValues" dxfId="412" priority="17"/>
  </conditionalFormatting>
  <conditionalFormatting sqref="A888">
    <cfRule type="duplicateValues" dxfId="411" priority="14"/>
    <cfRule type="duplicateValues" dxfId="410" priority="15"/>
    <cfRule type="duplicateValues" dxfId="409" priority="16"/>
  </conditionalFormatting>
  <conditionalFormatting sqref="A893">
    <cfRule type="duplicateValues" dxfId="408" priority="11"/>
    <cfRule type="duplicateValues" dxfId="407" priority="12"/>
    <cfRule type="duplicateValues" dxfId="406" priority="13"/>
  </conditionalFormatting>
  <conditionalFormatting sqref="A477:A483">
    <cfRule type="duplicateValues" dxfId="405" priority="115"/>
    <cfRule type="duplicateValues" dxfId="404" priority="116"/>
    <cfRule type="duplicateValues" dxfId="403" priority="117"/>
    <cfRule type="duplicateValues" dxfId="402" priority="118"/>
    <cfRule type="duplicateValues" dxfId="401" priority="119"/>
    <cfRule type="duplicateValues" dxfId="400" priority="120"/>
    <cfRule type="duplicateValues" dxfId="399" priority="121"/>
  </conditionalFormatting>
  <conditionalFormatting sqref="A579:A588">
    <cfRule type="duplicateValues" dxfId="398" priority="228"/>
    <cfRule type="duplicateValues" dxfId="397" priority="229"/>
    <cfRule type="duplicateValues" dxfId="396" priority="230"/>
    <cfRule type="duplicateValues" dxfId="395" priority="231"/>
    <cfRule type="duplicateValues" dxfId="394" priority="232"/>
    <cfRule type="duplicateValues" dxfId="393" priority="233"/>
    <cfRule type="duplicateValues" dxfId="392" priority="234"/>
  </conditionalFormatting>
  <conditionalFormatting sqref="A589:A598">
    <cfRule type="duplicateValues" dxfId="391" priority="214"/>
    <cfRule type="duplicateValues" dxfId="390" priority="215"/>
    <cfRule type="duplicateValues" dxfId="389" priority="216"/>
    <cfRule type="duplicateValues" dxfId="388" priority="217"/>
    <cfRule type="duplicateValues" dxfId="387" priority="218"/>
    <cfRule type="duplicateValues" dxfId="386" priority="219"/>
    <cfRule type="duplicateValues" dxfId="385" priority="220"/>
  </conditionalFormatting>
  <conditionalFormatting sqref="A599:A608">
    <cfRule type="duplicateValues" dxfId="384" priority="204"/>
    <cfRule type="duplicateValues" dxfId="383" priority="205"/>
    <cfRule type="duplicateValues" dxfId="382" priority="206"/>
  </conditionalFormatting>
  <conditionalFormatting sqref="A609:A618">
    <cfRule type="duplicateValues" dxfId="381" priority="194"/>
    <cfRule type="duplicateValues" dxfId="380" priority="195"/>
    <cfRule type="duplicateValues" dxfId="379" priority="196"/>
    <cfRule type="duplicateValues" dxfId="378" priority="197"/>
    <cfRule type="duplicateValues" dxfId="377" priority="198"/>
    <cfRule type="duplicateValues" dxfId="376" priority="199"/>
    <cfRule type="duplicateValues" dxfId="375" priority="200"/>
  </conditionalFormatting>
  <conditionalFormatting sqref="A620:A627">
    <cfRule type="duplicateValues" dxfId="374" priority="123"/>
    <cfRule type="duplicateValues" dxfId="373" priority="124"/>
    <cfRule type="duplicateValues" dxfId="372" priority="125"/>
    <cfRule type="duplicateValues" dxfId="371" priority="126"/>
    <cfRule type="duplicateValues" dxfId="370" priority="127"/>
    <cfRule type="duplicateValues" dxfId="369" priority="128"/>
    <cfRule type="duplicateValues" dxfId="368" priority="129"/>
  </conditionalFormatting>
  <conditionalFormatting sqref="A640:A647">
    <cfRule type="duplicateValues" dxfId="367" priority="173"/>
    <cfRule type="duplicateValues" dxfId="366" priority="174"/>
    <cfRule type="duplicateValues" dxfId="365" priority="175"/>
    <cfRule type="duplicateValues" dxfId="364" priority="176"/>
    <cfRule type="duplicateValues" dxfId="363" priority="177"/>
    <cfRule type="duplicateValues" dxfId="362" priority="178"/>
    <cfRule type="duplicateValues" dxfId="361" priority="179"/>
  </conditionalFormatting>
  <conditionalFormatting sqref="A648:A655">
    <cfRule type="duplicateValues" dxfId="360" priority="159"/>
    <cfRule type="duplicateValues" dxfId="359" priority="160"/>
    <cfRule type="duplicateValues" dxfId="358" priority="161"/>
    <cfRule type="duplicateValues" dxfId="357" priority="162"/>
    <cfRule type="duplicateValues" dxfId="356" priority="163"/>
    <cfRule type="duplicateValues" dxfId="355" priority="164"/>
    <cfRule type="duplicateValues" dxfId="354" priority="165"/>
  </conditionalFormatting>
  <conditionalFormatting sqref="A676:A683">
    <cfRule type="duplicateValues" dxfId="353" priority="138"/>
    <cfRule type="duplicateValues" dxfId="352" priority="139"/>
    <cfRule type="duplicateValues" dxfId="351" priority="140"/>
    <cfRule type="duplicateValues" dxfId="350" priority="141"/>
    <cfRule type="duplicateValues" dxfId="349" priority="142"/>
    <cfRule type="duplicateValues" dxfId="348" priority="143"/>
    <cfRule type="duplicateValues" dxfId="347" priority="144"/>
  </conditionalFormatting>
  <conditionalFormatting sqref="A809:A814">
    <cfRule type="duplicateValues" dxfId="346" priority="86"/>
    <cfRule type="duplicateValues" dxfId="345" priority="87"/>
    <cfRule type="duplicateValues" dxfId="344" priority="88"/>
    <cfRule type="duplicateValues" dxfId="343" priority="89"/>
    <cfRule type="duplicateValues" dxfId="342" priority="90"/>
    <cfRule type="duplicateValues" dxfId="341" priority="91"/>
    <cfRule type="duplicateValues" dxfId="340" priority="92"/>
    <cfRule type="duplicateValues" dxfId="339" priority="93"/>
  </conditionalFormatting>
  <conditionalFormatting sqref="A815:A821">
    <cfRule type="duplicateValues" dxfId="338" priority="78"/>
    <cfRule type="duplicateValues" dxfId="337" priority="79"/>
    <cfRule type="duplicateValues" dxfId="336" priority="80"/>
    <cfRule type="duplicateValues" dxfId="335" priority="81"/>
    <cfRule type="duplicateValues" dxfId="334" priority="82"/>
    <cfRule type="duplicateValues" dxfId="333" priority="83"/>
    <cfRule type="duplicateValues" dxfId="332" priority="84"/>
    <cfRule type="duplicateValues" dxfId="331" priority="85"/>
  </conditionalFormatting>
  <conditionalFormatting sqref="A822:A834">
    <cfRule type="duplicateValues" dxfId="330" priority="70"/>
    <cfRule type="duplicateValues" dxfId="329" priority="71"/>
    <cfRule type="duplicateValues" dxfId="328" priority="72"/>
    <cfRule type="duplicateValues" dxfId="327" priority="73"/>
    <cfRule type="duplicateValues" dxfId="326" priority="74"/>
    <cfRule type="duplicateValues" dxfId="325" priority="75"/>
    <cfRule type="duplicateValues" dxfId="324" priority="76"/>
    <cfRule type="duplicateValues" dxfId="323" priority="77"/>
  </conditionalFormatting>
  <conditionalFormatting sqref="A835:A840">
    <cfRule type="duplicateValues" dxfId="322" priority="63"/>
    <cfRule type="duplicateValues" dxfId="321" priority="64"/>
    <cfRule type="duplicateValues" dxfId="320" priority="65"/>
    <cfRule type="duplicateValues" dxfId="319" priority="67"/>
    <cfRule type="duplicateValues" dxfId="318" priority="68"/>
    <cfRule type="duplicateValues" dxfId="317" priority="69"/>
  </conditionalFormatting>
  <conditionalFormatting sqref="A835:A847">
    <cfRule type="duplicateValues" dxfId="316" priority="56"/>
    <cfRule type="duplicateValues" dxfId="315" priority="66"/>
  </conditionalFormatting>
  <conditionalFormatting sqref="A841:A847">
    <cfRule type="duplicateValues" dxfId="314" priority="57"/>
    <cfRule type="duplicateValues" dxfId="313" priority="58"/>
    <cfRule type="duplicateValues" dxfId="312" priority="59"/>
    <cfRule type="duplicateValues" dxfId="311" priority="60"/>
    <cfRule type="duplicateValues" dxfId="310" priority="61"/>
    <cfRule type="duplicateValues" dxfId="309" priority="62"/>
  </conditionalFormatting>
  <conditionalFormatting sqref="A848:A857">
    <cfRule type="duplicateValues" dxfId="308" priority="49"/>
    <cfRule type="duplicateValues" dxfId="307" priority="50"/>
    <cfRule type="duplicateValues" dxfId="306" priority="51"/>
    <cfRule type="duplicateValues" dxfId="305" priority="52"/>
    <cfRule type="duplicateValues" dxfId="304" priority="53"/>
    <cfRule type="duplicateValues" dxfId="303" priority="54"/>
    <cfRule type="duplicateValues" dxfId="302" priority="55"/>
  </conditionalFormatting>
  <conditionalFormatting sqref="A848:A873">
    <cfRule type="duplicateValues" dxfId="301" priority="41"/>
  </conditionalFormatting>
  <conditionalFormatting sqref="A859:A860">
    <cfRule type="duplicateValues" dxfId="300" priority="34"/>
    <cfRule type="duplicateValues" dxfId="299" priority="35"/>
    <cfRule type="duplicateValues" dxfId="298" priority="36"/>
    <cfRule type="duplicateValues" dxfId="297" priority="37"/>
    <cfRule type="duplicateValues" dxfId="296" priority="38"/>
    <cfRule type="duplicateValues" dxfId="295" priority="39"/>
    <cfRule type="duplicateValues" dxfId="294" priority="40"/>
  </conditionalFormatting>
  <conditionalFormatting sqref="A874:A884">
    <cfRule type="duplicateValues" dxfId="293" priority="26"/>
    <cfRule type="duplicateValues" dxfId="292" priority="27"/>
    <cfRule type="duplicateValues" dxfId="291" priority="28"/>
    <cfRule type="duplicateValues" dxfId="290" priority="29"/>
    <cfRule type="duplicateValues" dxfId="289" priority="30"/>
    <cfRule type="duplicateValues" dxfId="288" priority="31"/>
    <cfRule type="duplicateValues" dxfId="287" priority="32"/>
    <cfRule type="duplicateValues" dxfId="286" priority="33"/>
  </conditionalFormatting>
  <conditionalFormatting sqref="A885:A893">
    <cfRule type="duplicateValues" dxfId="285" priority="22"/>
    <cfRule type="duplicateValues" dxfId="284" priority="23"/>
    <cfRule type="duplicateValues" dxfId="283" priority="24"/>
    <cfRule type="duplicateValues" dxfId="282" priority="25"/>
  </conditionalFormatting>
  <conditionalFormatting sqref="A885:A895">
    <cfRule type="duplicateValues" dxfId="281" priority="18"/>
  </conditionalFormatting>
  <conditionalFormatting sqref="A894:A895">
    <cfRule type="duplicateValues" dxfId="280" priority="10"/>
  </conditionalFormatting>
  <conditionalFormatting sqref="A896:A908">
    <cfRule type="duplicateValues" dxfId="279" priority="1"/>
    <cfRule type="duplicateValues" dxfId="278" priority="8"/>
    <cfRule type="duplicateValues" dxfId="277" priority="9"/>
  </conditionalFormatting>
  <conditionalFormatting sqref="A904:A908">
    <cfRule type="duplicateValues" dxfId="276" priority="2"/>
    <cfRule type="duplicateValues" dxfId="275" priority="3"/>
    <cfRule type="duplicateValues" dxfId="274" priority="4"/>
    <cfRule type="duplicateValues" dxfId="273" priority="5"/>
    <cfRule type="duplicateValues" dxfId="272" priority="6"/>
    <cfRule type="duplicateValues" dxfId="271" priority="7"/>
  </conditionalFormatting>
  <conditionalFormatting sqref="A476 A478 A480 A482 A484">
    <cfRule type="duplicateValues" dxfId="270" priority="108"/>
    <cfRule type="duplicateValues" dxfId="269" priority="109"/>
    <cfRule type="duplicateValues" dxfId="268" priority="110"/>
    <cfRule type="duplicateValues" dxfId="267" priority="111"/>
    <cfRule type="duplicateValues" dxfId="266" priority="112"/>
    <cfRule type="duplicateValues" dxfId="265" priority="113"/>
    <cfRule type="duplicateValues" dxfId="264" priority="114"/>
  </conditionalFormatting>
  <conditionalFormatting sqref="A619 A629:A639">
    <cfRule type="duplicateValues" dxfId="263" priority="187"/>
    <cfRule type="duplicateValues" dxfId="262" priority="188"/>
    <cfRule type="duplicateValues" dxfId="261" priority="189"/>
    <cfRule type="duplicateValues" dxfId="260" priority="190"/>
    <cfRule type="duplicateValues" dxfId="259" priority="191"/>
    <cfRule type="duplicateValues" dxfId="258" priority="192"/>
    <cfRule type="duplicateValues" dxfId="257" priority="193"/>
  </conditionalFormatting>
  <conditionalFormatting sqref="A858 A861:A873">
    <cfRule type="duplicateValues" dxfId="256" priority="42"/>
    <cfRule type="duplicateValues" dxfId="255" priority="43"/>
    <cfRule type="duplicateValues" dxfId="254" priority="44"/>
    <cfRule type="duplicateValues" dxfId="253" priority="45"/>
    <cfRule type="duplicateValues" dxfId="252" priority="46"/>
    <cfRule type="duplicateValues" dxfId="251" priority="47"/>
    <cfRule type="duplicateValues" dxfId="250" priority="48"/>
  </conditionalFormatting>
  <conditionalFormatting sqref="A889:A892 A885:A886">
    <cfRule type="duplicateValues" dxfId="249" priority="21"/>
  </conditionalFormatting>
  <conditionalFormatting sqref="A889:A892 A885:A887">
    <cfRule type="duplicateValues" dxfId="248" priority="19"/>
    <cfRule type="duplicateValues" dxfId="247" priority="20"/>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A1012"/>
  <sheetViews>
    <sheetView topLeftCell="A979" workbookViewId="0">
      <selection activeCell="AP1000" sqref="AP1000:AQ1012"/>
    </sheetView>
  </sheetViews>
  <sheetFormatPr defaultColWidth="9" defaultRowHeight="14.4" x14ac:dyDescent="0.25"/>
  <cols>
    <col min="1" max="1" width="14.109375" style="23" customWidth="1"/>
    <col min="2" max="2" width="16.109375" style="23" customWidth="1"/>
    <col min="3" max="3" width="16.44140625" style="23" customWidth="1"/>
    <col min="4" max="4" width="16.109375" style="23" hidden="1" customWidth="1"/>
    <col min="5" max="5" width="22.33203125" style="23" hidden="1" customWidth="1"/>
    <col min="6" max="6" width="17.88671875" style="23" hidden="1" customWidth="1"/>
    <col min="7" max="7" width="15" style="23" hidden="1" customWidth="1"/>
    <col min="8" max="8" width="15.44140625" style="23" hidden="1" customWidth="1"/>
    <col min="9" max="11" width="12.88671875" style="23" hidden="1" customWidth="1"/>
    <col min="12" max="12" width="10.44140625" style="23" hidden="1" customWidth="1"/>
    <col min="13" max="13" width="50.109375" style="24" hidden="1" customWidth="1"/>
    <col min="14" max="15" width="9.5546875" style="25" hidden="1" customWidth="1"/>
    <col min="16" max="16" width="35.44140625" style="23" hidden="1" customWidth="1"/>
    <col min="17" max="17" width="15" style="26" hidden="1" customWidth="1"/>
    <col min="18" max="18" width="42" style="26" hidden="1" customWidth="1"/>
    <col min="19" max="19" width="33.6640625" style="26" hidden="1" customWidth="1"/>
    <col min="20" max="20" width="14.109375" style="23" hidden="1" customWidth="1"/>
    <col min="21" max="21" width="73" style="26" hidden="1" customWidth="1"/>
    <col min="22" max="22" width="76.44140625" style="26" hidden="1" customWidth="1"/>
    <col min="23" max="23" width="27.88671875" style="26" hidden="1" customWidth="1"/>
    <col min="24" max="24" width="73.109375" style="23" hidden="1" customWidth="1"/>
    <col min="25" max="26" width="20.6640625" style="26" hidden="1" customWidth="1"/>
    <col min="27" max="27" width="13.88671875" style="26" hidden="1" customWidth="1"/>
    <col min="28" max="28" width="12.88671875" style="26" hidden="1" customWidth="1"/>
    <col min="29" max="29" width="30.33203125" style="23" hidden="1" customWidth="1"/>
    <col min="30" max="31" width="12.77734375" style="23" hidden="1" customWidth="1"/>
    <col min="32" max="33" width="9.5546875" style="23" hidden="1" customWidth="1"/>
    <col min="34" max="34" width="12.77734375" style="23" hidden="1" customWidth="1"/>
    <col min="35" max="35" width="10.44140625" style="23" hidden="1" customWidth="1"/>
    <col min="36" max="36" width="13.88671875" style="23" hidden="1" customWidth="1"/>
    <col min="37" max="37" width="38.88671875" style="27" hidden="1" customWidth="1"/>
    <col min="38" max="38" width="22.6640625" style="23" hidden="1" customWidth="1"/>
    <col min="39" max="40" width="53.21875" style="23" hidden="1" customWidth="1"/>
    <col min="41" max="41" width="17.77734375" style="23" hidden="1" customWidth="1"/>
    <col min="42" max="42" width="14.109375" style="23" customWidth="1"/>
    <col min="43" max="44" width="12" style="23" customWidth="1"/>
    <col min="53" max="53" width="73.109375" style="28" customWidth="1"/>
  </cols>
  <sheetData>
    <row r="1" spans="1:53" ht="43.2" x14ac:dyDescent="0.25">
      <c r="A1" s="29" t="s">
        <v>4897</v>
      </c>
      <c r="B1" s="29" t="s">
        <v>4898</v>
      </c>
      <c r="C1" s="29" t="s">
        <v>4899</v>
      </c>
      <c r="D1" s="30"/>
      <c r="E1" s="29" t="s">
        <v>5056</v>
      </c>
      <c r="F1" s="29" t="s">
        <v>5057</v>
      </c>
      <c r="G1" s="29" t="s">
        <v>5058</v>
      </c>
      <c r="H1" s="29" t="s">
        <v>4655</v>
      </c>
      <c r="I1" s="29" t="s">
        <v>5059</v>
      </c>
      <c r="J1" s="29" t="s">
        <v>4648</v>
      </c>
      <c r="K1" s="29" t="s">
        <v>5060</v>
      </c>
      <c r="L1" s="29" t="s">
        <v>5061</v>
      </c>
      <c r="M1" s="42" t="s">
        <v>6</v>
      </c>
      <c r="N1" s="29" t="s">
        <v>5062</v>
      </c>
      <c r="O1" s="29" t="s">
        <v>5063</v>
      </c>
      <c r="P1" s="29" t="s">
        <v>5064</v>
      </c>
      <c r="Q1" s="29" t="s">
        <v>5065</v>
      </c>
      <c r="R1" s="29" t="s">
        <v>5066</v>
      </c>
      <c r="S1" s="29" t="s">
        <v>5067</v>
      </c>
      <c r="T1" s="30"/>
      <c r="U1" s="29" t="s">
        <v>5068</v>
      </c>
      <c r="V1" s="29" t="s">
        <v>5069</v>
      </c>
      <c r="W1" s="65"/>
      <c r="X1" s="29" t="s">
        <v>5070</v>
      </c>
      <c r="Y1" s="29" t="s">
        <v>2266</v>
      </c>
      <c r="Z1" s="29" t="s">
        <v>2267</v>
      </c>
      <c r="AA1" s="29" t="s">
        <v>5071</v>
      </c>
      <c r="AB1" s="29" t="s">
        <v>5072</v>
      </c>
      <c r="AC1" s="29" t="s">
        <v>5073</v>
      </c>
      <c r="AD1" s="29" t="s">
        <v>5074</v>
      </c>
      <c r="AE1" s="29" t="s">
        <v>5075</v>
      </c>
      <c r="AF1" s="29" t="s">
        <v>5076</v>
      </c>
      <c r="AG1" s="29" t="s">
        <v>5</v>
      </c>
      <c r="AH1" s="29" t="s">
        <v>5077</v>
      </c>
      <c r="AI1" s="29" t="s">
        <v>5078</v>
      </c>
      <c r="AJ1" s="29" t="s">
        <v>5079</v>
      </c>
      <c r="AK1" s="29" t="s">
        <v>5080</v>
      </c>
      <c r="AL1" s="29" t="s">
        <v>5081</v>
      </c>
      <c r="AM1" s="29" t="s">
        <v>5082</v>
      </c>
      <c r="AN1" s="29" t="s">
        <v>5083</v>
      </c>
      <c r="AO1" s="29" t="s">
        <v>5084</v>
      </c>
      <c r="AP1" s="29"/>
      <c r="AQ1" s="29"/>
      <c r="AR1" s="29"/>
      <c r="BA1" s="97" t="s">
        <v>5070</v>
      </c>
    </row>
    <row r="2" spans="1:53" x14ac:dyDescent="0.25">
      <c r="A2" s="30" t="s">
        <v>7</v>
      </c>
      <c r="B2" s="30" t="s">
        <v>4900</v>
      </c>
      <c r="C2" s="30" t="s">
        <v>4901</v>
      </c>
      <c r="D2" s="30"/>
      <c r="E2" s="30" t="s">
        <v>5085</v>
      </c>
      <c r="F2" s="30" t="s">
        <v>5086</v>
      </c>
      <c r="G2" s="30" t="s">
        <v>5087</v>
      </c>
      <c r="H2" s="30" t="s">
        <v>4668</v>
      </c>
      <c r="I2" s="30" t="s">
        <v>5088</v>
      </c>
      <c r="J2" s="30" t="s">
        <v>4661</v>
      </c>
      <c r="K2" s="30" t="s">
        <v>5089</v>
      </c>
      <c r="L2" s="30" t="s">
        <v>5090</v>
      </c>
      <c r="M2" s="43"/>
      <c r="N2" s="44"/>
      <c r="O2" s="45" t="s">
        <v>5091</v>
      </c>
      <c r="P2" s="30" t="s">
        <v>5092</v>
      </c>
      <c r="Q2" s="45" t="s">
        <v>5093</v>
      </c>
      <c r="R2" s="45" t="s">
        <v>5094</v>
      </c>
      <c r="S2" s="45" t="s">
        <v>5095</v>
      </c>
      <c r="T2" s="30"/>
      <c r="U2" s="45" t="s">
        <v>5096</v>
      </c>
      <c r="V2" s="45" t="s">
        <v>5097</v>
      </c>
      <c r="W2" s="65"/>
      <c r="X2" s="30" t="s">
        <v>5098</v>
      </c>
      <c r="Y2" s="82" t="s">
        <v>2278</v>
      </c>
      <c r="Z2" s="82" t="s">
        <v>2279</v>
      </c>
      <c r="AA2" s="82"/>
      <c r="AB2" s="82" t="s">
        <v>5099</v>
      </c>
      <c r="AC2" s="83" t="s">
        <v>5100</v>
      </c>
      <c r="AD2" s="83" t="s">
        <v>5101</v>
      </c>
      <c r="AE2" s="83" t="s">
        <v>5102</v>
      </c>
      <c r="AF2" s="83" t="s">
        <v>5103</v>
      </c>
      <c r="AG2" s="83" t="s">
        <v>9</v>
      </c>
      <c r="AH2" s="83" t="s">
        <v>5104</v>
      </c>
      <c r="AI2" s="83" t="s">
        <v>5105</v>
      </c>
      <c r="AJ2" s="83" t="s">
        <v>5106</v>
      </c>
      <c r="AK2" s="84" t="s">
        <v>5107</v>
      </c>
      <c r="AL2" s="83" t="s">
        <v>5108</v>
      </c>
      <c r="AM2" s="83" t="s">
        <v>5109</v>
      </c>
      <c r="AN2" s="83" t="s">
        <v>5110</v>
      </c>
      <c r="AO2" s="83" t="s">
        <v>4657</v>
      </c>
      <c r="AP2" s="95"/>
      <c r="AQ2" s="95"/>
      <c r="AR2" s="95"/>
      <c r="BA2" s="98" t="s">
        <v>5098</v>
      </c>
    </row>
    <row r="3" spans="1:53" x14ac:dyDescent="0.25">
      <c r="A3" s="31">
        <v>1010001</v>
      </c>
      <c r="B3" s="31" t="s">
        <v>4673</v>
      </c>
      <c r="C3" s="31" t="s">
        <v>4902</v>
      </c>
      <c r="D3" s="32" t="str">
        <f>IFERROR(VLOOKUP(B3,[4]招式!$B$2:$K$16,10,0),"不是技能")</f>
        <v>不是技能</v>
      </c>
      <c r="E3" s="32" t="s">
        <v>5111</v>
      </c>
      <c r="F3" s="32" t="s">
        <v>4673</v>
      </c>
      <c r="G3" s="32">
        <v>1</v>
      </c>
      <c r="H3" s="32">
        <v>1</v>
      </c>
      <c r="I3" s="32" t="s">
        <v>2401</v>
      </c>
      <c r="J3" s="32" t="s">
        <v>5112</v>
      </c>
      <c r="K3" s="32"/>
      <c r="L3" s="32">
        <v>4</v>
      </c>
      <c r="M3" s="46" t="s">
        <v>5113</v>
      </c>
      <c r="N3" s="47"/>
      <c r="O3" s="47"/>
      <c r="P3" s="32"/>
      <c r="Q3" s="66">
        <v>1</v>
      </c>
      <c r="R3" s="66">
        <v>0</v>
      </c>
      <c r="S3" s="66" t="s">
        <v>5114</v>
      </c>
      <c r="T3" s="32">
        <v>1010001</v>
      </c>
      <c r="U3" s="66" t="s">
        <v>5115</v>
      </c>
      <c r="V3" s="66" t="s">
        <v>5116</v>
      </c>
      <c r="W3" s="66" t="str">
        <f>IFERROR(VLOOKUP(D3,[4]招式!$A:$H,5,0)&amp;";"&amp;VLOOKUP(D3,[4]招式!$A:$H,6,0),"0.5;0.5")</f>
        <v>0.5;0.5</v>
      </c>
      <c r="X3" s="46" t="s">
        <v>5117</v>
      </c>
      <c r="Y3" s="66"/>
      <c r="Z3" s="66"/>
      <c r="AA3" s="66">
        <v>1</v>
      </c>
      <c r="AB3" s="66" t="s">
        <v>5118</v>
      </c>
      <c r="AC3" s="32"/>
      <c r="AD3" s="32"/>
      <c r="AE3" s="32">
        <v>2</v>
      </c>
      <c r="AF3" s="32">
        <v>0</v>
      </c>
      <c r="AG3" s="32">
        <v>4</v>
      </c>
      <c r="AH3" s="32"/>
      <c r="AI3" s="32">
        <v>58</v>
      </c>
      <c r="AJ3" s="32">
        <v>39</v>
      </c>
      <c r="AK3" s="85"/>
      <c r="AL3" s="86" t="s">
        <v>5119</v>
      </c>
      <c r="AM3" s="86"/>
      <c r="AN3" s="86"/>
      <c r="AO3" s="32" t="s">
        <v>5120</v>
      </c>
      <c r="AP3" s="32">
        <f t="shared" ref="AP3:AP18" si="0">A3</f>
        <v>1010001</v>
      </c>
      <c r="AQ3" s="32" t="str">
        <f t="shared" ref="AQ3:AQ18" si="1">B3</f>
        <v>拳掌</v>
      </c>
      <c r="AR3" s="32"/>
      <c r="BA3" s="99" t="s">
        <v>5121</v>
      </c>
    </row>
    <row r="4" spans="1:53" ht="28.8" x14ac:dyDescent="0.25">
      <c r="A4" s="31">
        <v>1010002</v>
      </c>
      <c r="B4" s="31" t="s">
        <v>4673</v>
      </c>
      <c r="C4" s="33" t="s">
        <v>4903</v>
      </c>
      <c r="D4" s="32" t="str">
        <f>IFERROR(VLOOKUP(B4,[4]招式!$B$2:$K$16,10,0),"不是技能")</f>
        <v>不是技能</v>
      </c>
      <c r="E4" s="32" t="s">
        <v>5111</v>
      </c>
      <c r="F4" s="32" t="s">
        <v>4673</v>
      </c>
      <c r="G4" s="32">
        <v>1</v>
      </c>
      <c r="H4" s="32">
        <v>1</v>
      </c>
      <c r="I4" s="32" t="s">
        <v>2401</v>
      </c>
      <c r="J4" s="32" t="s">
        <v>5112</v>
      </c>
      <c r="K4" s="32"/>
      <c r="L4" s="32">
        <v>5</v>
      </c>
      <c r="M4" s="48" t="s">
        <v>5122</v>
      </c>
      <c r="N4" s="47"/>
      <c r="O4" s="47"/>
      <c r="P4" s="32"/>
      <c r="Q4" s="66">
        <v>5</v>
      </c>
      <c r="R4" s="66">
        <v>0</v>
      </c>
      <c r="S4" s="66" t="s">
        <v>5114</v>
      </c>
      <c r="T4" s="32">
        <v>1010002</v>
      </c>
      <c r="U4" s="66" t="s">
        <v>5115</v>
      </c>
      <c r="V4" s="66" t="s">
        <v>5116</v>
      </c>
      <c r="W4" s="66" t="str">
        <f>IFERROR(VLOOKUP(D4,[4]招式!$A:$H,5,0)&amp;";"&amp;VLOOKUP(D4,[4]招式!$A:$H,6,0),"0.5;0.5")</f>
        <v>0.5;0.5</v>
      </c>
      <c r="X4" s="46" t="s">
        <v>5123</v>
      </c>
      <c r="Y4" s="66"/>
      <c r="Z4" s="66"/>
      <c r="AA4" s="66">
        <v>1</v>
      </c>
      <c r="AB4" s="66" t="s">
        <v>5118</v>
      </c>
      <c r="AC4" s="32"/>
      <c r="AD4" s="32"/>
      <c r="AE4" s="32">
        <v>2</v>
      </c>
      <c r="AF4" s="32">
        <v>0</v>
      </c>
      <c r="AG4" s="32">
        <v>4</v>
      </c>
      <c r="AH4" s="32"/>
      <c r="AI4" s="32">
        <v>45</v>
      </c>
      <c r="AJ4" s="32">
        <v>32</v>
      </c>
      <c r="AK4" s="85"/>
      <c r="AL4" s="86" t="s">
        <v>5124</v>
      </c>
      <c r="AM4" s="86"/>
      <c r="AN4" s="86"/>
      <c r="AO4" s="32" t="s">
        <v>5125</v>
      </c>
      <c r="AP4" s="32">
        <f t="shared" si="0"/>
        <v>1010002</v>
      </c>
      <c r="AQ4" s="32" t="str">
        <f t="shared" si="1"/>
        <v>拳掌</v>
      </c>
      <c r="AR4" s="96"/>
      <c r="BA4" s="99" t="s">
        <v>5126</v>
      </c>
    </row>
    <row r="5" spans="1:53" x14ac:dyDescent="0.25">
      <c r="A5" s="34" t="s">
        <v>1524</v>
      </c>
      <c r="B5" s="34" t="s">
        <v>353</v>
      </c>
      <c r="C5" s="33" t="s">
        <v>4904</v>
      </c>
      <c r="D5" s="34">
        <f>IFERROR(VLOOKUP(B5,[4]招式!$B$2:$K$16,10,0),"不是技能")</f>
        <v>1</v>
      </c>
      <c r="E5" s="34" t="s">
        <v>5111</v>
      </c>
      <c r="F5" s="34" t="s">
        <v>4673</v>
      </c>
      <c r="G5" s="34">
        <v>1</v>
      </c>
      <c r="H5" s="34">
        <v>1</v>
      </c>
      <c r="I5" s="34" t="s">
        <v>2401</v>
      </c>
      <c r="J5" s="34" t="s">
        <v>3011</v>
      </c>
      <c r="K5" s="34"/>
      <c r="L5" s="34">
        <v>1</v>
      </c>
      <c r="M5" s="33" t="s">
        <v>5127</v>
      </c>
      <c r="N5" s="49"/>
      <c r="O5" s="49"/>
      <c r="P5" s="33"/>
      <c r="Q5" s="67"/>
      <c r="R5" s="67">
        <v>0</v>
      </c>
      <c r="S5" s="67" t="s">
        <v>5114</v>
      </c>
      <c r="T5" s="34">
        <v>1010101</v>
      </c>
      <c r="U5" s="67" t="s">
        <v>5128</v>
      </c>
      <c r="V5" s="67" t="s">
        <v>5129</v>
      </c>
      <c r="W5" s="67" t="str">
        <f>IFERROR(VLOOKUP(D5,[4]招式!$A:$H,5,0)&amp;";"&amp;VLOOKUP(D5,[4]招式!$A:$H,6,0),"1;1")</f>
        <v>0.9;0.1</v>
      </c>
      <c r="X5" s="33" t="s">
        <v>5130</v>
      </c>
      <c r="Y5" s="67"/>
      <c r="Z5" s="67"/>
      <c r="AA5" s="67"/>
      <c r="AB5" s="67" t="s">
        <v>5118</v>
      </c>
      <c r="AC5" s="34"/>
      <c r="AD5" s="34"/>
      <c r="AE5" s="34">
        <v>1</v>
      </c>
      <c r="AF5" s="34">
        <v>1</v>
      </c>
      <c r="AG5" s="34">
        <v>5</v>
      </c>
      <c r="AH5" s="34"/>
      <c r="AI5" s="34">
        <v>39</v>
      </c>
      <c r="AJ5" s="34">
        <v>26</v>
      </c>
      <c r="AK5" s="87" t="s">
        <v>5131</v>
      </c>
      <c r="AL5" s="34" t="s">
        <v>5132</v>
      </c>
      <c r="AM5" s="34"/>
      <c r="AN5" s="34"/>
      <c r="AO5" s="34" t="s">
        <v>5133</v>
      </c>
      <c r="AP5" s="32" t="str">
        <f t="shared" si="0"/>
        <v>1010101_1</v>
      </c>
      <c r="AQ5" s="32" t="str">
        <f t="shared" si="1"/>
        <v>千锻拳势</v>
      </c>
      <c r="AR5" s="34"/>
      <c r="BA5" s="100" t="s">
        <v>5134</v>
      </c>
    </row>
    <row r="6" spans="1:53" x14ac:dyDescent="0.25">
      <c r="A6" s="34" t="s">
        <v>4905</v>
      </c>
      <c r="B6" s="34" t="s">
        <v>353</v>
      </c>
      <c r="C6" s="33" t="s">
        <v>4904</v>
      </c>
      <c r="D6" s="34">
        <f>IFERROR(VLOOKUP(B6,[4]招式!$B$2:$K$16,10,0),"不是技能")</f>
        <v>1</v>
      </c>
      <c r="E6" s="34" t="s">
        <v>5111</v>
      </c>
      <c r="F6" s="34" t="s">
        <v>4673</v>
      </c>
      <c r="G6" s="34">
        <v>1</v>
      </c>
      <c r="H6" s="34">
        <v>1</v>
      </c>
      <c r="I6" s="34" t="s">
        <v>2401</v>
      </c>
      <c r="J6" s="34" t="s">
        <v>3011</v>
      </c>
      <c r="K6" s="34"/>
      <c r="L6" s="34">
        <v>1</v>
      </c>
      <c r="M6" s="33" t="s">
        <v>5135</v>
      </c>
      <c r="N6" s="49"/>
      <c r="O6" s="49"/>
      <c r="P6" s="33"/>
      <c r="Q6" s="67"/>
      <c r="R6" s="67">
        <v>0</v>
      </c>
      <c r="S6" s="67" t="s">
        <v>5114</v>
      </c>
      <c r="T6" s="34">
        <v>1010104</v>
      </c>
      <c r="U6" s="67" t="s">
        <v>5136</v>
      </c>
      <c r="V6" s="67" t="s">
        <v>5137</v>
      </c>
      <c r="W6" s="67" t="str">
        <f>IFERROR(VLOOKUP(D6,[4]招式!$A:$H,5,0)&amp;";"&amp;VLOOKUP(D6,[4]招式!$A:$H,6,0),"1;1")</f>
        <v>0.9;0.1</v>
      </c>
      <c r="X6" s="33" t="s">
        <v>5138</v>
      </c>
      <c r="Y6" s="67"/>
      <c r="Z6" s="67"/>
      <c r="AA6" s="67">
        <v>2</v>
      </c>
      <c r="AB6" s="67" t="s">
        <v>5139</v>
      </c>
      <c r="AC6" s="34"/>
      <c r="AD6" s="34"/>
      <c r="AE6" s="34">
        <v>0</v>
      </c>
      <c r="AF6" s="34">
        <v>0</v>
      </c>
      <c r="AG6" s="34">
        <v>0</v>
      </c>
      <c r="AH6" s="34"/>
      <c r="AI6" s="34">
        <v>0</v>
      </c>
      <c r="AJ6" s="34">
        <v>0</v>
      </c>
      <c r="AK6" s="34">
        <v>0</v>
      </c>
      <c r="AL6" s="34" t="s">
        <v>5140</v>
      </c>
      <c r="AM6" s="34"/>
      <c r="AN6" s="34"/>
      <c r="AO6" s="34" t="s">
        <v>5141</v>
      </c>
      <c r="AP6" s="32" t="str">
        <f t="shared" si="0"/>
        <v>1010101_2</v>
      </c>
      <c r="AQ6" s="32" t="str">
        <f t="shared" si="1"/>
        <v>千锻拳势</v>
      </c>
      <c r="AR6" s="34"/>
      <c r="BA6" s="100" t="s">
        <v>5142</v>
      </c>
    </row>
    <row r="7" spans="1:53" x14ac:dyDescent="0.25">
      <c r="A7" s="34" t="s">
        <v>4906</v>
      </c>
      <c r="B7" s="34" t="s">
        <v>353</v>
      </c>
      <c r="C7" s="33" t="s">
        <v>4904</v>
      </c>
      <c r="D7" s="34">
        <f>IFERROR(VLOOKUP(B7,[4]招式!$B$2:$K$16,10,0),"不是技能")</f>
        <v>1</v>
      </c>
      <c r="E7" s="34" t="s">
        <v>5111</v>
      </c>
      <c r="F7" s="34" t="s">
        <v>4673</v>
      </c>
      <c r="G7" s="34">
        <v>1</v>
      </c>
      <c r="H7" s="34">
        <v>1</v>
      </c>
      <c r="I7" s="34" t="s">
        <v>2401</v>
      </c>
      <c r="J7" s="34" t="s">
        <v>3011</v>
      </c>
      <c r="K7" s="34"/>
      <c r="L7" s="34">
        <v>1</v>
      </c>
      <c r="M7" s="33" t="s">
        <v>5143</v>
      </c>
      <c r="N7" s="49"/>
      <c r="O7" s="49"/>
      <c r="P7" s="33"/>
      <c r="Q7" s="67"/>
      <c r="R7" s="67">
        <v>0</v>
      </c>
      <c r="S7" s="67" t="s">
        <v>5114</v>
      </c>
      <c r="T7" s="34">
        <v>1010105</v>
      </c>
      <c r="U7" s="67" t="s">
        <v>5144</v>
      </c>
      <c r="V7" s="67" t="s">
        <v>5145</v>
      </c>
      <c r="W7" s="67" t="str">
        <f>IFERROR(VLOOKUP(D7,[4]招式!$A:$H,5,0)&amp;";"&amp;VLOOKUP(D7,[4]招式!$A:$H,6,0),"1;1")</f>
        <v>0.9;0.1</v>
      </c>
      <c r="X7" s="33" t="s">
        <v>5146</v>
      </c>
      <c r="Y7" s="67"/>
      <c r="Z7" s="67"/>
      <c r="AA7" s="67">
        <v>3</v>
      </c>
      <c r="AB7" s="67" t="s">
        <v>5139</v>
      </c>
      <c r="AC7" s="34"/>
      <c r="AD7" s="34"/>
      <c r="AE7" s="34">
        <v>0</v>
      </c>
      <c r="AF7" s="34">
        <v>0</v>
      </c>
      <c r="AG7" s="34">
        <v>0</v>
      </c>
      <c r="AH7" s="34"/>
      <c r="AI7" s="34">
        <v>0</v>
      </c>
      <c r="AJ7" s="34">
        <v>0</v>
      </c>
      <c r="AK7" s="34">
        <v>0</v>
      </c>
      <c r="AL7" s="34" t="s">
        <v>5147</v>
      </c>
      <c r="AM7" s="34"/>
      <c r="AN7" s="34"/>
      <c r="AO7" s="34" t="s">
        <v>5148</v>
      </c>
      <c r="AP7" s="32" t="str">
        <f t="shared" si="0"/>
        <v>1010101_3</v>
      </c>
      <c r="AQ7" s="32" t="str">
        <f t="shared" si="1"/>
        <v>千锻拳势</v>
      </c>
      <c r="AR7" s="34"/>
      <c r="BA7" s="100" t="s">
        <v>5142</v>
      </c>
    </row>
    <row r="8" spans="1:53" x14ac:dyDescent="0.25">
      <c r="A8" s="34">
        <v>1010102</v>
      </c>
      <c r="B8" s="34" t="s">
        <v>353</v>
      </c>
      <c r="C8" s="33" t="s">
        <v>5149</v>
      </c>
      <c r="D8" s="34">
        <f>IFERROR(VLOOKUP(B8,[4]招式!$B$2:$K$16,10,0),"不是技能")</f>
        <v>1</v>
      </c>
      <c r="E8" s="34" t="s">
        <v>5111</v>
      </c>
      <c r="F8" s="34" t="s">
        <v>4673</v>
      </c>
      <c r="G8" s="34">
        <v>1</v>
      </c>
      <c r="H8" s="34">
        <v>1</v>
      </c>
      <c r="I8" s="34" t="s">
        <v>2289</v>
      </c>
      <c r="J8" s="34" t="s">
        <v>3015</v>
      </c>
      <c r="K8" s="34"/>
      <c r="L8" s="34">
        <v>1</v>
      </c>
      <c r="M8" s="33" t="s">
        <v>5135</v>
      </c>
      <c r="N8" s="49"/>
      <c r="O8" s="49"/>
      <c r="P8" s="33"/>
      <c r="Q8" s="67"/>
      <c r="R8" s="67">
        <v>0</v>
      </c>
      <c r="S8" s="67" t="s">
        <v>5114</v>
      </c>
      <c r="T8" s="34">
        <v>1010104</v>
      </c>
      <c r="U8" s="67"/>
      <c r="V8" s="67"/>
      <c r="W8" s="67" t="str">
        <f>IFERROR(VLOOKUP(D8,[4]招式!$A:$H,5,0)&amp;";"&amp;VLOOKUP(D8,[4]招式!$A:$H,6,0),"1;1")</f>
        <v>0.9;0.1</v>
      </c>
      <c r="X8" s="33" t="s">
        <v>5150</v>
      </c>
      <c r="Y8" s="67"/>
      <c r="Z8" s="67"/>
      <c r="AA8" s="67">
        <v>2</v>
      </c>
      <c r="AB8" s="67" t="s">
        <v>5139</v>
      </c>
      <c r="AC8" s="34"/>
      <c r="AD8" s="34"/>
      <c r="AE8" s="34">
        <v>0</v>
      </c>
      <c r="AF8" s="34">
        <v>0</v>
      </c>
      <c r="AG8" s="34">
        <v>0</v>
      </c>
      <c r="AH8" s="34"/>
      <c r="AI8" s="34">
        <v>0</v>
      </c>
      <c r="AJ8" s="34">
        <v>0</v>
      </c>
      <c r="AK8" s="34">
        <v>0</v>
      </c>
      <c r="AL8" s="34"/>
      <c r="AM8" s="34"/>
      <c r="AN8" s="34"/>
      <c r="AO8" s="34" t="s">
        <v>5141</v>
      </c>
      <c r="AP8" s="32">
        <f t="shared" si="0"/>
        <v>1010102</v>
      </c>
      <c r="AQ8" s="32" t="str">
        <f t="shared" si="1"/>
        <v>千锻拳势</v>
      </c>
      <c r="AR8" s="34"/>
      <c r="BA8" s="100" t="s">
        <v>5151</v>
      </c>
    </row>
    <row r="9" spans="1:53" x14ac:dyDescent="0.25">
      <c r="A9" s="34" t="s">
        <v>1521</v>
      </c>
      <c r="B9" s="34" t="s">
        <v>353</v>
      </c>
      <c r="C9" s="33" t="s">
        <v>4907</v>
      </c>
      <c r="D9" s="34">
        <f>IFERROR(VLOOKUP(B9,[4]招式!$B$2:$K$16,10,0),"不是技能")</f>
        <v>1</v>
      </c>
      <c r="E9" s="34" t="s">
        <v>5111</v>
      </c>
      <c r="F9" s="34" t="s">
        <v>4673</v>
      </c>
      <c r="G9" s="34">
        <v>1</v>
      </c>
      <c r="H9" s="34">
        <v>1</v>
      </c>
      <c r="I9" s="34" t="s">
        <v>2401</v>
      </c>
      <c r="J9" s="34" t="s">
        <v>3011</v>
      </c>
      <c r="K9" s="34"/>
      <c r="L9" s="34">
        <v>2</v>
      </c>
      <c r="M9" s="33" t="s">
        <v>5152</v>
      </c>
      <c r="N9" s="49"/>
      <c r="O9" s="49"/>
      <c r="P9" s="33"/>
      <c r="Q9" s="67"/>
      <c r="R9" s="67">
        <v>0</v>
      </c>
      <c r="S9" s="67" t="s">
        <v>5114</v>
      </c>
      <c r="T9" s="34">
        <v>1010102</v>
      </c>
      <c r="U9" s="67" t="s">
        <v>5153</v>
      </c>
      <c r="V9" s="67" t="s">
        <v>5154</v>
      </c>
      <c r="W9" s="67" t="str">
        <f>IFERROR(VLOOKUP(D9,[4]招式!$A:$H,5,0)&amp;";"&amp;VLOOKUP(D9,[4]招式!$A:$H,6,0),"1;1")</f>
        <v>0.9;0.1</v>
      </c>
      <c r="X9" s="33" t="s">
        <v>5155</v>
      </c>
      <c r="Y9" s="67"/>
      <c r="Z9" s="67"/>
      <c r="AA9" s="67"/>
      <c r="AB9" s="67" t="s">
        <v>5118</v>
      </c>
      <c r="AC9" s="34"/>
      <c r="AD9" s="34"/>
      <c r="AE9" s="34">
        <v>1</v>
      </c>
      <c r="AF9" s="34">
        <v>1</v>
      </c>
      <c r="AG9" s="34">
        <v>4</v>
      </c>
      <c r="AH9" s="34"/>
      <c r="AI9" s="34">
        <v>39</v>
      </c>
      <c r="AJ9" s="34">
        <v>26</v>
      </c>
      <c r="AK9" s="87" t="s">
        <v>5156</v>
      </c>
      <c r="AL9" s="34" t="s">
        <v>5157</v>
      </c>
      <c r="AM9" s="34"/>
      <c r="AN9" s="34"/>
      <c r="AO9" s="34" t="s">
        <v>5158</v>
      </c>
      <c r="AP9" s="32" t="str">
        <f t="shared" si="0"/>
        <v>1010103_1</v>
      </c>
      <c r="AQ9" s="32" t="str">
        <f t="shared" si="1"/>
        <v>千锻拳势</v>
      </c>
      <c r="AR9" s="34"/>
      <c r="BA9" s="100" t="s">
        <v>5159</v>
      </c>
    </row>
    <row r="10" spans="1:53" x14ac:dyDescent="0.25">
      <c r="A10" s="34" t="s">
        <v>4908</v>
      </c>
      <c r="B10" s="34" t="s">
        <v>353</v>
      </c>
      <c r="C10" s="33" t="s">
        <v>4907</v>
      </c>
      <c r="D10" s="34">
        <f>IFERROR(VLOOKUP(B10,[4]招式!$B$2:$K$16,10,0),"不是技能")</f>
        <v>1</v>
      </c>
      <c r="E10" s="34" t="s">
        <v>5111</v>
      </c>
      <c r="F10" s="34" t="s">
        <v>4673</v>
      </c>
      <c r="G10" s="34">
        <v>1</v>
      </c>
      <c r="H10" s="34">
        <v>1</v>
      </c>
      <c r="I10" s="34" t="s">
        <v>2401</v>
      </c>
      <c r="J10" s="34" t="s">
        <v>3011</v>
      </c>
      <c r="K10" s="34"/>
      <c r="L10" s="34">
        <v>2</v>
      </c>
      <c r="M10" s="33" t="s">
        <v>5160</v>
      </c>
      <c r="N10" s="49"/>
      <c r="O10" s="49"/>
      <c r="P10" s="33"/>
      <c r="Q10" s="67"/>
      <c r="R10" s="67">
        <v>0</v>
      </c>
      <c r="S10" s="67" t="s">
        <v>5114</v>
      </c>
      <c r="T10" s="34">
        <v>1010106</v>
      </c>
      <c r="U10" s="67" t="s">
        <v>5161</v>
      </c>
      <c r="V10" s="67" t="s">
        <v>5162</v>
      </c>
      <c r="W10" s="67" t="str">
        <f>IFERROR(VLOOKUP(D10,[4]招式!$A:$H,5,0)&amp;";"&amp;VLOOKUP(D10,[4]招式!$A:$H,6,0),"1;1")</f>
        <v>0.9;0.1</v>
      </c>
      <c r="X10" s="33" t="s">
        <v>5163</v>
      </c>
      <c r="Y10" s="67"/>
      <c r="Z10" s="67"/>
      <c r="AA10" s="67">
        <v>2</v>
      </c>
      <c r="AB10" s="67" t="s">
        <v>5139</v>
      </c>
      <c r="AC10" s="34"/>
      <c r="AD10" s="34"/>
      <c r="AE10" s="34">
        <v>0</v>
      </c>
      <c r="AF10" s="34">
        <v>0</v>
      </c>
      <c r="AG10" s="34">
        <v>0</v>
      </c>
      <c r="AH10" s="34"/>
      <c r="AI10" s="34">
        <v>0</v>
      </c>
      <c r="AJ10" s="34">
        <v>0</v>
      </c>
      <c r="AK10" s="34">
        <v>0</v>
      </c>
      <c r="AL10" s="34" t="s">
        <v>5164</v>
      </c>
      <c r="AM10" s="34"/>
      <c r="AN10" s="34"/>
      <c r="AO10" s="34" t="s">
        <v>5165</v>
      </c>
      <c r="AP10" s="32" t="str">
        <f t="shared" si="0"/>
        <v>1010103_2</v>
      </c>
      <c r="AQ10" s="32" t="str">
        <f t="shared" si="1"/>
        <v>千锻拳势</v>
      </c>
      <c r="AR10" s="34"/>
      <c r="BA10" s="100" t="s">
        <v>5159</v>
      </c>
    </row>
    <row r="11" spans="1:53" x14ac:dyDescent="0.25">
      <c r="A11" s="34">
        <v>1010104</v>
      </c>
      <c r="B11" s="34" t="s">
        <v>353</v>
      </c>
      <c r="C11" s="33" t="s">
        <v>5166</v>
      </c>
      <c r="D11" s="34">
        <f>IFERROR(VLOOKUP(B11,[4]招式!$B$2:$K$16,10,0),"不是技能")</f>
        <v>1</v>
      </c>
      <c r="E11" s="34" t="s">
        <v>5111</v>
      </c>
      <c r="F11" s="34" t="s">
        <v>4673</v>
      </c>
      <c r="G11" s="34">
        <v>2</v>
      </c>
      <c r="H11" s="34">
        <v>1</v>
      </c>
      <c r="I11" s="34" t="s">
        <v>2289</v>
      </c>
      <c r="J11" s="34" t="s">
        <v>3015</v>
      </c>
      <c r="K11" s="34"/>
      <c r="L11" s="34"/>
      <c r="M11" s="33" t="s">
        <v>5143</v>
      </c>
      <c r="N11" s="49"/>
      <c r="O11" s="49"/>
      <c r="P11" s="33"/>
      <c r="Q11" s="67"/>
      <c r="R11" s="67">
        <v>0</v>
      </c>
      <c r="S11" s="67" t="s">
        <v>5114</v>
      </c>
      <c r="T11" s="34">
        <v>1010105</v>
      </c>
      <c r="U11" s="67"/>
      <c r="V11" s="67"/>
      <c r="W11" s="67" t="str">
        <f>IFERROR(VLOOKUP(D11,[4]招式!$A:$H,5,0)&amp;";"&amp;VLOOKUP(D11,[4]招式!$A:$H,6,0),"1;1")</f>
        <v>0.9;0.1</v>
      </c>
      <c r="X11" s="33" t="s">
        <v>5167</v>
      </c>
      <c r="Y11" s="67"/>
      <c r="Z11" s="67"/>
      <c r="AA11" s="67">
        <v>3</v>
      </c>
      <c r="AB11" s="67" t="s">
        <v>5139</v>
      </c>
      <c r="AC11" s="34"/>
      <c r="AD11" s="34"/>
      <c r="AE11" s="34">
        <v>0</v>
      </c>
      <c r="AF11" s="34">
        <v>0</v>
      </c>
      <c r="AG11" s="34">
        <v>0</v>
      </c>
      <c r="AH11" s="34"/>
      <c r="AI11" s="34">
        <v>0</v>
      </c>
      <c r="AJ11" s="34">
        <v>0</v>
      </c>
      <c r="AK11" s="34">
        <v>0</v>
      </c>
      <c r="AL11" s="34"/>
      <c r="AM11" s="34"/>
      <c r="AN11" s="34"/>
      <c r="AO11" s="34" t="s">
        <v>5148</v>
      </c>
      <c r="AP11" s="32">
        <f t="shared" si="0"/>
        <v>1010104</v>
      </c>
      <c r="AQ11" s="32" t="str">
        <f t="shared" si="1"/>
        <v>千锻拳势</v>
      </c>
      <c r="AR11" s="34"/>
      <c r="BA11" s="100" t="s">
        <v>5168</v>
      </c>
    </row>
    <row r="12" spans="1:53" x14ac:dyDescent="0.25">
      <c r="A12" s="34">
        <v>1010105</v>
      </c>
      <c r="B12" s="34" t="s">
        <v>353</v>
      </c>
      <c r="C12" s="33" t="s">
        <v>4909</v>
      </c>
      <c r="D12" s="34">
        <f>IFERROR(VLOOKUP(B12,[4]招式!$B$2:$K$16,10,0),"不是技能")</f>
        <v>1</v>
      </c>
      <c r="E12" s="34" t="s">
        <v>5111</v>
      </c>
      <c r="F12" s="34" t="s">
        <v>4673</v>
      </c>
      <c r="G12" s="34">
        <v>1</v>
      </c>
      <c r="H12" s="34">
        <v>1</v>
      </c>
      <c r="I12" s="34" t="s">
        <v>2401</v>
      </c>
      <c r="J12" s="34" t="s">
        <v>3011</v>
      </c>
      <c r="K12" s="34"/>
      <c r="L12" s="34">
        <v>3</v>
      </c>
      <c r="M12" s="33" t="s">
        <v>5169</v>
      </c>
      <c r="N12" s="49"/>
      <c r="O12" s="49"/>
      <c r="P12" s="33"/>
      <c r="Q12" s="67"/>
      <c r="R12" s="67">
        <v>0</v>
      </c>
      <c r="S12" s="67" t="s">
        <v>5114</v>
      </c>
      <c r="T12" s="34">
        <v>1010103</v>
      </c>
      <c r="U12" s="67" t="s">
        <v>5170</v>
      </c>
      <c r="V12" s="67" t="s">
        <v>5171</v>
      </c>
      <c r="W12" s="67" t="str">
        <f>IFERROR(VLOOKUP(D12,[4]招式!$A:$H,5,0)&amp;";"&amp;VLOOKUP(D12,[4]招式!$A:$H,6,0),"1;1")</f>
        <v>0.9;0.1</v>
      </c>
      <c r="X12" s="33" t="s">
        <v>5172</v>
      </c>
      <c r="Y12" s="67"/>
      <c r="Z12" s="67"/>
      <c r="AA12" s="67"/>
      <c r="AB12" s="67" t="s">
        <v>5118</v>
      </c>
      <c r="AC12" s="34"/>
      <c r="AD12" s="34"/>
      <c r="AE12" s="34">
        <v>1</v>
      </c>
      <c r="AF12" s="34">
        <v>1</v>
      </c>
      <c r="AG12" s="34">
        <v>4</v>
      </c>
      <c r="AH12" s="34"/>
      <c r="AI12" s="34">
        <v>39</v>
      </c>
      <c r="AJ12" s="34">
        <v>26</v>
      </c>
      <c r="AK12" s="87" t="s">
        <v>5173</v>
      </c>
      <c r="AL12" s="34" t="s">
        <v>5174</v>
      </c>
      <c r="AM12" s="34"/>
      <c r="AN12" s="34"/>
      <c r="AO12" s="34" t="s">
        <v>5175</v>
      </c>
      <c r="AP12" s="32">
        <f t="shared" si="0"/>
        <v>1010105</v>
      </c>
      <c r="AQ12" s="32" t="str">
        <f t="shared" si="1"/>
        <v>千锻拳势</v>
      </c>
      <c r="AR12" s="34"/>
      <c r="BA12" s="100" t="s">
        <v>5176</v>
      </c>
    </row>
    <row r="13" spans="1:53" x14ac:dyDescent="0.25">
      <c r="A13" s="34">
        <v>1010106</v>
      </c>
      <c r="B13" s="34" t="s">
        <v>353</v>
      </c>
      <c r="C13" s="33" t="s">
        <v>5177</v>
      </c>
      <c r="D13" s="34">
        <f>IFERROR(VLOOKUP(B13,[4]招式!$B$2:$K$16,10,0),"不是技能")</f>
        <v>1</v>
      </c>
      <c r="E13" s="34" t="s">
        <v>5111</v>
      </c>
      <c r="F13" s="34" t="s">
        <v>4673</v>
      </c>
      <c r="G13" s="34">
        <v>3</v>
      </c>
      <c r="H13" s="34">
        <v>1</v>
      </c>
      <c r="I13" s="34" t="s">
        <v>2289</v>
      </c>
      <c r="J13" s="34" t="s">
        <v>3015</v>
      </c>
      <c r="K13" s="34"/>
      <c r="L13" s="34"/>
      <c r="M13" s="33" t="s">
        <v>5160</v>
      </c>
      <c r="N13" s="49"/>
      <c r="O13" s="49"/>
      <c r="P13" s="33"/>
      <c r="Q13" s="67"/>
      <c r="R13" s="67">
        <v>0</v>
      </c>
      <c r="S13" s="67" t="s">
        <v>5114</v>
      </c>
      <c r="T13" s="34">
        <v>1010106</v>
      </c>
      <c r="U13" s="67"/>
      <c r="V13" s="67"/>
      <c r="W13" s="67" t="str">
        <f>IFERROR(VLOOKUP(D13,[4]招式!$A:$H,5,0)&amp;";"&amp;VLOOKUP(D13,[4]招式!$A:$H,6,0),"1;1")</f>
        <v>0.9;0.1</v>
      </c>
      <c r="X13" s="33" t="s">
        <v>5178</v>
      </c>
      <c r="Y13" s="67"/>
      <c r="Z13" s="67"/>
      <c r="AA13" s="67">
        <v>2</v>
      </c>
      <c r="AB13" s="67" t="s">
        <v>5139</v>
      </c>
      <c r="AC13" s="34"/>
      <c r="AD13" s="34"/>
      <c r="AE13" s="34">
        <v>0</v>
      </c>
      <c r="AF13" s="34">
        <v>0</v>
      </c>
      <c r="AG13" s="34">
        <v>0</v>
      </c>
      <c r="AH13" s="34"/>
      <c r="AI13" s="34">
        <v>0</v>
      </c>
      <c r="AJ13" s="34">
        <v>0</v>
      </c>
      <c r="AK13" s="34">
        <v>0</v>
      </c>
      <c r="AL13" s="34"/>
      <c r="AM13" s="34"/>
      <c r="AN13" s="34"/>
      <c r="AO13" s="34" t="s">
        <v>5165</v>
      </c>
      <c r="AP13" s="32">
        <f t="shared" si="0"/>
        <v>1010106</v>
      </c>
      <c r="AQ13" s="32" t="str">
        <f t="shared" si="1"/>
        <v>千锻拳势</v>
      </c>
      <c r="AR13" s="34"/>
      <c r="BA13" s="100" t="s">
        <v>5179</v>
      </c>
    </row>
    <row r="14" spans="1:53" x14ac:dyDescent="0.25">
      <c r="A14" s="34">
        <v>1010107</v>
      </c>
      <c r="B14" s="34" t="s">
        <v>353</v>
      </c>
      <c r="C14" s="33" t="s">
        <v>357</v>
      </c>
      <c r="D14" s="34">
        <f>IFERROR(VLOOKUP(B14,[4]招式!$B$2:$K$16,10,0),"不是技能")</f>
        <v>1</v>
      </c>
      <c r="E14" s="34" t="s">
        <v>5111</v>
      </c>
      <c r="F14" s="34" t="s">
        <v>4673</v>
      </c>
      <c r="G14" s="34">
        <v>4</v>
      </c>
      <c r="H14" s="34">
        <v>1</v>
      </c>
      <c r="I14" s="34" t="s">
        <v>2289</v>
      </c>
      <c r="J14" s="34" t="s">
        <v>3015</v>
      </c>
      <c r="K14" s="34"/>
      <c r="L14" s="34"/>
      <c r="M14" s="33" t="s">
        <v>5180</v>
      </c>
      <c r="N14" s="49"/>
      <c r="O14" s="49"/>
      <c r="P14" s="33"/>
      <c r="Q14" s="67"/>
      <c r="R14" s="67">
        <v>0</v>
      </c>
      <c r="S14" s="67" t="s">
        <v>5181</v>
      </c>
      <c r="T14" s="34">
        <v>1010107</v>
      </c>
      <c r="U14" s="67"/>
      <c r="V14" s="67"/>
      <c r="W14" s="67" t="str">
        <f>IFERROR(VLOOKUP(D14,[4]招式!$A:$H,5,0)&amp;";"&amp;VLOOKUP(D14,[4]招式!$A:$H,6,0),"1;1")</f>
        <v>0.9;0.1</v>
      </c>
      <c r="X14" s="33" t="s">
        <v>5182</v>
      </c>
      <c r="Y14" s="67"/>
      <c r="Z14" s="67"/>
      <c r="AA14" s="67"/>
      <c r="AB14" s="67" t="s">
        <v>5139</v>
      </c>
      <c r="AC14" s="34"/>
      <c r="AD14" s="34"/>
      <c r="AE14" s="34">
        <v>0</v>
      </c>
      <c r="AF14" s="34">
        <v>0</v>
      </c>
      <c r="AG14" s="34">
        <v>0</v>
      </c>
      <c r="AH14" s="34"/>
      <c r="AI14" s="34">
        <v>0</v>
      </c>
      <c r="AJ14" s="34">
        <v>0</v>
      </c>
      <c r="AK14" s="34">
        <v>0</v>
      </c>
      <c r="AL14" s="34"/>
      <c r="AM14" s="34"/>
      <c r="AN14" s="34"/>
      <c r="AO14" s="34" t="s">
        <v>5183</v>
      </c>
      <c r="AP14" s="32">
        <f t="shared" si="0"/>
        <v>1010107</v>
      </c>
      <c r="AQ14" s="32" t="str">
        <f t="shared" si="1"/>
        <v>千锻拳势</v>
      </c>
      <c r="AR14" s="34"/>
      <c r="BA14" s="100" t="s">
        <v>5184</v>
      </c>
    </row>
    <row r="15" spans="1:53" x14ac:dyDescent="0.25">
      <c r="A15" s="34">
        <v>1010108</v>
      </c>
      <c r="B15" s="34" t="s">
        <v>353</v>
      </c>
      <c r="C15" s="33" t="s">
        <v>358</v>
      </c>
      <c r="D15" s="34">
        <f>IFERROR(VLOOKUP(B15,[4]招式!$B$2:$K$16,10,0),"不是技能")</f>
        <v>1</v>
      </c>
      <c r="E15" s="34" t="s">
        <v>5111</v>
      </c>
      <c r="F15" s="34" t="s">
        <v>4673</v>
      </c>
      <c r="G15" s="34">
        <v>5</v>
      </c>
      <c r="H15" s="34">
        <v>1</v>
      </c>
      <c r="I15" s="34" t="s">
        <v>2289</v>
      </c>
      <c r="J15" s="34" t="s">
        <v>3015</v>
      </c>
      <c r="K15" s="34"/>
      <c r="L15" s="34"/>
      <c r="M15" s="33" t="s">
        <v>5185</v>
      </c>
      <c r="N15" s="49"/>
      <c r="O15" s="49"/>
      <c r="P15" s="33"/>
      <c r="Q15" s="67"/>
      <c r="R15" s="67">
        <v>0</v>
      </c>
      <c r="S15" s="67" t="s">
        <v>5181</v>
      </c>
      <c r="T15" s="34">
        <v>1010108</v>
      </c>
      <c r="U15" s="67"/>
      <c r="V15" s="67"/>
      <c r="W15" s="67" t="str">
        <f>IFERROR(VLOOKUP(D15,[4]招式!$A:$H,5,0)&amp;";"&amp;VLOOKUP(D15,[4]招式!$A:$H,6,0),"1;1")</f>
        <v>0.9;0.1</v>
      </c>
      <c r="X15" s="33" t="s">
        <v>5186</v>
      </c>
      <c r="Y15" s="67"/>
      <c r="Z15" s="67"/>
      <c r="AA15" s="67"/>
      <c r="AB15" s="67" t="s">
        <v>5139</v>
      </c>
      <c r="AC15" s="34"/>
      <c r="AD15" s="34"/>
      <c r="AE15" s="34">
        <v>0</v>
      </c>
      <c r="AF15" s="34">
        <v>0</v>
      </c>
      <c r="AG15" s="34">
        <v>0</v>
      </c>
      <c r="AH15" s="34"/>
      <c r="AI15" s="34">
        <v>0</v>
      </c>
      <c r="AJ15" s="34">
        <v>0</v>
      </c>
      <c r="AK15" s="34">
        <v>0</v>
      </c>
      <c r="AL15" s="34"/>
      <c r="AM15" s="34"/>
      <c r="AN15" s="34"/>
      <c r="AO15" s="34" t="s">
        <v>5187</v>
      </c>
      <c r="AP15" s="32">
        <f t="shared" si="0"/>
        <v>1010108</v>
      </c>
      <c r="AQ15" s="32" t="str">
        <f t="shared" si="1"/>
        <v>千锻拳势</v>
      </c>
      <c r="AR15" s="34"/>
      <c r="BA15" s="100" t="s">
        <v>5188</v>
      </c>
    </row>
    <row r="16" spans="1:53" x14ac:dyDescent="0.25">
      <c r="A16" s="34">
        <v>1010109</v>
      </c>
      <c r="B16" s="34" t="s">
        <v>353</v>
      </c>
      <c r="C16" s="33" t="s">
        <v>5189</v>
      </c>
      <c r="D16" s="34">
        <f>IFERROR(VLOOKUP(B16,[4]招式!$B$2:$K$16,10,0),"不是技能")</f>
        <v>1</v>
      </c>
      <c r="E16" s="34" t="s">
        <v>5111</v>
      </c>
      <c r="F16" s="34" t="s">
        <v>4673</v>
      </c>
      <c r="G16" s="34">
        <v>6</v>
      </c>
      <c r="H16" s="34">
        <v>1</v>
      </c>
      <c r="I16" s="34" t="s">
        <v>2289</v>
      </c>
      <c r="J16" s="34" t="s">
        <v>3015</v>
      </c>
      <c r="K16" s="34"/>
      <c r="L16" s="34"/>
      <c r="M16" s="33" t="s">
        <v>5190</v>
      </c>
      <c r="N16" s="49"/>
      <c r="O16" s="49"/>
      <c r="P16" s="33"/>
      <c r="Q16" s="67"/>
      <c r="R16" s="67">
        <v>0</v>
      </c>
      <c r="S16" s="67" t="s">
        <v>5181</v>
      </c>
      <c r="T16" s="34">
        <v>1010109</v>
      </c>
      <c r="U16" s="67"/>
      <c r="V16" s="67"/>
      <c r="W16" s="67" t="str">
        <f>IFERROR(VLOOKUP(D16,[4]招式!$A:$H,5,0)&amp;";"&amp;VLOOKUP(D16,[4]招式!$A:$H,6,0),"1;1")</f>
        <v>0.9;0.1</v>
      </c>
      <c r="X16" s="33" t="s">
        <v>5191</v>
      </c>
      <c r="Y16" s="67"/>
      <c r="Z16" s="67"/>
      <c r="AA16" s="67"/>
      <c r="AB16" s="67" t="s">
        <v>5139</v>
      </c>
      <c r="AC16" s="34"/>
      <c r="AD16" s="34"/>
      <c r="AE16" s="34">
        <v>0</v>
      </c>
      <c r="AF16" s="34">
        <v>0</v>
      </c>
      <c r="AG16" s="34">
        <v>0</v>
      </c>
      <c r="AH16" s="34"/>
      <c r="AI16" s="34">
        <v>0</v>
      </c>
      <c r="AJ16" s="34">
        <v>0</v>
      </c>
      <c r="AK16" s="34">
        <v>0</v>
      </c>
      <c r="AL16" s="34"/>
      <c r="AM16" s="34"/>
      <c r="AN16" s="34"/>
      <c r="AO16" s="34" t="s">
        <v>5192</v>
      </c>
      <c r="AP16" s="32">
        <f t="shared" si="0"/>
        <v>1010109</v>
      </c>
      <c r="AQ16" s="32" t="str">
        <f t="shared" si="1"/>
        <v>千锻拳势</v>
      </c>
      <c r="AR16" s="34"/>
      <c r="BA16" s="100" t="s">
        <v>5193</v>
      </c>
    </row>
    <row r="17" spans="1:53" x14ac:dyDescent="0.25">
      <c r="A17" s="34">
        <v>1010110</v>
      </c>
      <c r="B17" s="34" t="s">
        <v>353</v>
      </c>
      <c r="C17" s="33" t="s">
        <v>5194</v>
      </c>
      <c r="D17" s="34">
        <f>IFERROR(VLOOKUP(B17,[4]招式!$B$2:$K$16,10,0),"不是技能")</f>
        <v>1</v>
      </c>
      <c r="E17" s="34" t="s">
        <v>5111</v>
      </c>
      <c r="F17" s="34" t="s">
        <v>4673</v>
      </c>
      <c r="G17" s="34">
        <v>7</v>
      </c>
      <c r="H17" s="34">
        <v>1</v>
      </c>
      <c r="I17" s="34" t="s">
        <v>2289</v>
      </c>
      <c r="J17" s="34" t="s">
        <v>3015</v>
      </c>
      <c r="K17" s="34"/>
      <c r="L17" s="34"/>
      <c r="M17" s="33" t="s">
        <v>5195</v>
      </c>
      <c r="N17" s="49"/>
      <c r="O17" s="49"/>
      <c r="P17" s="33"/>
      <c r="Q17" s="67"/>
      <c r="R17" s="67">
        <v>0</v>
      </c>
      <c r="S17" s="67" t="s">
        <v>5181</v>
      </c>
      <c r="T17" s="34">
        <v>1010110</v>
      </c>
      <c r="U17" s="67"/>
      <c r="V17" s="67"/>
      <c r="W17" s="67" t="str">
        <f>IFERROR(VLOOKUP(D17,[4]招式!$A:$H,5,0)&amp;";"&amp;VLOOKUP(D17,[4]招式!$A:$H,6,0),"1;1")</f>
        <v>0.9;0.1</v>
      </c>
      <c r="X17" s="33" t="s">
        <v>5196</v>
      </c>
      <c r="Y17" s="67"/>
      <c r="Z17" s="67"/>
      <c r="AA17" s="67"/>
      <c r="AB17" s="67" t="s">
        <v>5139</v>
      </c>
      <c r="AC17" s="34"/>
      <c r="AD17" s="34"/>
      <c r="AE17" s="34">
        <v>0</v>
      </c>
      <c r="AF17" s="34">
        <v>0</v>
      </c>
      <c r="AG17" s="34">
        <v>0</v>
      </c>
      <c r="AH17" s="34"/>
      <c r="AI17" s="34">
        <v>0</v>
      </c>
      <c r="AJ17" s="34">
        <v>0</v>
      </c>
      <c r="AK17" s="34">
        <v>0</v>
      </c>
      <c r="AL17" s="34"/>
      <c r="AM17" s="34"/>
      <c r="AN17" s="34"/>
      <c r="AO17" s="34" t="s">
        <v>5197</v>
      </c>
      <c r="AP17" s="32">
        <f t="shared" si="0"/>
        <v>1010110</v>
      </c>
      <c r="AQ17" s="32" t="str">
        <f t="shared" si="1"/>
        <v>千锻拳势</v>
      </c>
      <c r="AR17" s="34"/>
      <c r="BA17" s="100" t="s">
        <v>5198</v>
      </c>
    </row>
    <row r="18" spans="1:53" x14ac:dyDescent="0.25">
      <c r="A18" s="34">
        <f>A17+1</f>
        <v>1010111</v>
      </c>
      <c r="B18" s="34" t="str">
        <f>B17</f>
        <v>千锻拳势</v>
      </c>
      <c r="C18" s="33" t="s">
        <v>361</v>
      </c>
      <c r="D18" s="35">
        <f>IFERROR(VLOOKUP(B18,[4]招式!$B$2:$K$16,10,0),"不是技能")</f>
        <v>1</v>
      </c>
      <c r="E18" s="35" t="s">
        <v>5111</v>
      </c>
      <c r="F18" s="35" t="s">
        <v>4673</v>
      </c>
      <c r="G18" s="35">
        <v>1</v>
      </c>
      <c r="H18" s="35">
        <v>1</v>
      </c>
      <c r="I18" s="35" t="s">
        <v>2401</v>
      </c>
      <c r="J18" s="35" t="s">
        <v>3011</v>
      </c>
      <c r="K18" s="35"/>
      <c r="L18" s="35">
        <v>1</v>
      </c>
      <c r="M18" s="50" t="s">
        <v>5199</v>
      </c>
      <c r="N18" s="51"/>
      <c r="O18" s="51"/>
      <c r="P18" s="35"/>
      <c r="Q18" s="68"/>
      <c r="R18" s="68">
        <v>0</v>
      </c>
      <c r="S18" s="68" t="s">
        <v>5114</v>
      </c>
      <c r="T18" s="35">
        <v>1010201</v>
      </c>
      <c r="U18" s="68" t="s">
        <v>5200</v>
      </c>
      <c r="V18" s="68" t="s">
        <v>5201</v>
      </c>
      <c r="W18" s="68" t="str">
        <f>IFERROR(VLOOKUP(D18,[4]招式!$A:$H,5,0)&amp;";"&amp;VLOOKUP(D18,[4]招式!$A:$H,6,0),"1;1")</f>
        <v>0.9;0.1</v>
      </c>
      <c r="X18" s="69" t="s">
        <v>5202</v>
      </c>
      <c r="Y18" s="68"/>
      <c r="Z18" s="68"/>
      <c r="AA18" s="68"/>
      <c r="AB18" s="68" t="s">
        <v>5118</v>
      </c>
      <c r="AC18" s="35"/>
      <c r="AD18" s="35"/>
      <c r="AE18" s="35">
        <v>1</v>
      </c>
      <c r="AF18" s="35">
        <v>1</v>
      </c>
      <c r="AG18" s="35">
        <v>5</v>
      </c>
      <c r="AH18" s="35"/>
      <c r="AI18" s="35">
        <v>39</v>
      </c>
      <c r="AJ18" s="35">
        <v>26</v>
      </c>
      <c r="AK18" s="88"/>
      <c r="AL18" s="35" t="s">
        <v>5203</v>
      </c>
      <c r="AM18" s="35"/>
      <c r="AN18" s="35"/>
      <c r="AO18" s="35" t="s">
        <v>5204</v>
      </c>
      <c r="AP18" s="32">
        <f t="shared" si="0"/>
        <v>1010111</v>
      </c>
      <c r="AQ18" s="32" t="str">
        <f t="shared" si="1"/>
        <v>千锻拳势</v>
      </c>
      <c r="AR18" s="35"/>
      <c r="BA18" s="101" t="s">
        <v>5205</v>
      </c>
    </row>
    <row r="19" spans="1:53" x14ac:dyDescent="0.25">
      <c r="A19" s="36">
        <v>1010112</v>
      </c>
      <c r="B19" s="36" t="s">
        <v>353</v>
      </c>
      <c r="C19" s="37" t="s">
        <v>923</v>
      </c>
      <c r="D19" s="36"/>
      <c r="E19" s="36"/>
      <c r="F19" s="36"/>
      <c r="G19" s="36"/>
      <c r="H19" s="36"/>
      <c r="I19" s="36"/>
      <c r="J19" s="36"/>
      <c r="K19" s="36"/>
      <c r="L19" s="36"/>
      <c r="M19" s="52"/>
      <c r="N19" s="53"/>
      <c r="O19" s="53"/>
      <c r="P19" s="36"/>
      <c r="Q19" s="65"/>
      <c r="R19" s="65"/>
      <c r="S19" s="65"/>
      <c r="T19" s="36"/>
      <c r="U19" s="65"/>
      <c r="V19" s="65"/>
      <c r="W19" s="65"/>
      <c r="X19" s="70"/>
      <c r="Y19" s="65"/>
      <c r="Z19" s="65"/>
      <c r="AA19" s="65"/>
      <c r="AB19" s="65"/>
      <c r="AC19" s="36"/>
      <c r="AD19" s="36"/>
      <c r="AE19" s="36"/>
      <c r="AF19" s="36"/>
      <c r="AG19" s="36"/>
      <c r="AH19" s="36"/>
      <c r="AI19" s="36"/>
      <c r="AJ19" s="36"/>
      <c r="AK19" s="89"/>
      <c r="AL19" s="36"/>
      <c r="AM19" s="36"/>
      <c r="AN19" s="36"/>
      <c r="AO19" s="36"/>
      <c r="AP19" s="32">
        <f t="shared" ref="AP19:AP21" si="2">A19</f>
        <v>1010112</v>
      </c>
      <c r="AQ19" s="32" t="str">
        <f t="shared" ref="AQ19:AQ21" si="3">B19</f>
        <v>千锻拳势</v>
      </c>
      <c r="AR19" s="36"/>
      <c r="BA19" s="102"/>
    </row>
    <row r="20" spans="1:53" x14ac:dyDescent="0.25">
      <c r="A20" s="36">
        <v>1010113</v>
      </c>
      <c r="B20" s="36" t="s">
        <v>353</v>
      </c>
      <c r="C20" s="37" t="s">
        <v>924</v>
      </c>
      <c r="D20" s="36"/>
      <c r="E20" s="36"/>
      <c r="F20" s="36"/>
      <c r="G20" s="36"/>
      <c r="H20" s="36"/>
      <c r="I20" s="36"/>
      <c r="J20" s="36"/>
      <c r="K20" s="36"/>
      <c r="L20" s="36"/>
      <c r="M20" s="52"/>
      <c r="N20" s="53"/>
      <c r="O20" s="53"/>
      <c r="P20" s="36"/>
      <c r="Q20" s="65"/>
      <c r="R20" s="65"/>
      <c r="S20" s="65"/>
      <c r="T20" s="36"/>
      <c r="U20" s="65"/>
      <c r="V20" s="65"/>
      <c r="W20" s="65"/>
      <c r="X20" s="70"/>
      <c r="Y20" s="65"/>
      <c r="Z20" s="65"/>
      <c r="AA20" s="65"/>
      <c r="AB20" s="65"/>
      <c r="AC20" s="36"/>
      <c r="AD20" s="36"/>
      <c r="AE20" s="36"/>
      <c r="AF20" s="36"/>
      <c r="AG20" s="36"/>
      <c r="AH20" s="36"/>
      <c r="AI20" s="36"/>
      <c r="AJ20" s="36"/>
      <c r="AK20" s="89"/>
      <c r="AL20" s="36"/>
      <c r="AM20" s="36"/>
      <c r="AN20" s="36"/>
      <c r="AO20" s="36"/>
      <c r="AP20" s="32">
        <f t="shared" si="2"/>
        <v>1010113</v>
      </c>
      <c r="AQ20" s="32" t="str">
        <f t="shared" si="3"/>
        <v>千锻拳势</v>
      </c>
      <c r="AR20" s="36"/>
      <c r="BA20" s="102"/>
    </row>
    <row r="21" spans="1:53" x14ac:dyDescent="0.25">
      <c r="A21" s="35">
        <v>1010201</v>
      </c>
      <c r="B21" s="35" t="s">
        <v>362</v>
      </c>
      <c r="C21" s="35" t="s">
        <v>4910</v>
      </c>
      <c r="D21" s="35">
        <f>IFERROR(VLOOKUP(B21,[4]招式!$B$2:$K$16,10,0),"不是技能")</f>
        <v>2</v>
      </c>
      <c r="E21" s="35" t="s">
        <v>5111</v>
      </c>
      <c r="F21" s="35" t="s">
        <v>4673</v>
      </c>
      <c r="G21" s="35">
        <v>1</v>
      </c>
      <c r="H21" s="35">
        <v>1</v>
      </c>
      <c r="I21" s="35" t="s">
        <v>2289</v>
      </c>
      <c r="J21" s="35" t="s">
        <v>3015</v>
      </c>
      <c r="K21" s="35"/>
      <c r="L21" s="35"/>
      <c r="M21" s="50" t="s">
        <v>5206</v>
      </c>
      <c r="N21" s="51"/>
      <c r="O21" s="51"/>
      <c r="P21" s="35"/>
      <c r="Q21" s="68"/>
      <c r="R21" s="68">
        <v>0</v>
      </c>
      <c r="S21" s="68" t="s">
        <v>5181</v>
      </c>
      <c r="T21" s="35">
        <v>1010202</v>
      </c>
      <c r="U21" s="68"/>
      <c r="V21" s="68"/>
      <c r="W21" s="68" t="str">
        <f>IFERROR(VLOOKUP(D21,[4]招式!$A:$H,5,0)&amp;";"&amp;VLOOKUP(D21,[4]招式!$A:$H,6,0),"1;1")</f>
        <v>0.5;0.5</v>
      </c>
      <c r="X21" s="69" t="s">
        <v>5207</v>
      </c>
      <c r="Y21" s="68"/>
      <c r="Z21" s="68"/>
      <c r="AA21" s="68"/>
      <c r="AB21" s="68" t="s">
        <v>5139</v>
      </c>
      <c r="AC21" s="35"/>
      <c r="AD21" s="35"/>
      <c r="AE21" s="35">
        <v>0</v>
      </c>
      <c r="AF21" s="35"/>
      <c r="AG21" s="35"/>
      <c r="AH21" s="35"/>
      <c r="AI21" s="35"/>
      <c r="AJ21" s="35"/>
      <c r="AK21" s="88"/>
      <c r="AL21" s="35"/>
      <c r="AM21" s="35"/>
      <c r="AN21" s="35"/>
      <c r="AO21" s="35" t="s">
        <v>5208</v>
      </c>
      <c r="AP21" s="32">
        <f t="shared" si="2"/>
        <v>1010201</v>
      </c>
      <c r="AQ21" s="32" t="str">
        <f t="shared" si="3"/>
        <v>伏阳开碑拳</v>
      </c>
      <c r="AR21" s="35"/>
      <c r="BA21" s="103" t="s">
        <v>5209</v>
      </c>
    </row>
    <row r="22" spans="1:53" x14ac:dyDescent="0.25">
      <c r="A22" s="35">
        <v>1010202</v>
      </c>
      <c r="B22" s="35" t="s">
        <v>362</v>
      </c>
      <c r="C22" s="35" t="s">
        <v>363</v>
      </c>
      <c r="D22" s="35">
        <f>IFERROR(VLOOKUP(B22,[4]招式!$B$2:$K$16,10,0),"不是技能")</f>
        <v>2</v>
      </c>
      <c r="E22" s="35" t="s">
        <v>5111</v>
      </c>
      <c r="F22" s="35" t="s">
        <v>4673</v>
      </c>
      <c r="G22" s="35">
        <v>1</v>
      </c>
      <c r="H22" s="35">
        <v>1</v>
      </c>
      <c r="I22" s="35" t="s">
        <v>2401</v>
      </c>
      <c r="J22" s="35" t="s">
        <v>3011</v>
      </c>
      <c r="K22" s="35"/>
      <c r="L22" s="35">
        <v>2</v>
      </c>
      <c r="M22" s="50" t="s">
        <v>5210</v>
      </c>
      <c r="N22" s="51"/>
      <c r="O22" s="51"/>
      <c r="P22" s="35"/>
      <c r="Q22" s="68"/>
      <c r="R22" s="68">
        <v>0</v>
      </c>
      <c r="S22" s="68" t="s">
        <v>5114</v>
      </c>
      <c r="T22" s="35">
        <v>1010203</v>
      </c>
      <c r="U22" s="68" t="s">
        <v>5211</v>
      </c>
      <c r="V22" s="68" t="s">
        <v>5212</v>
      </c>
      <c r="W22" s="68" t="str">
        <f>IFERROR(VLOOKUP(D22,[4]招式!$A:$H,5,0)&amp;";"&amp;VLOOKUP(D22,[4]招式!$A:$H,6,0),"1;1")</f>
        <v>0.5;0.5</v>
      </c>
      <c r="X22" s="69" t="s">
        <v>5213</v>
      </c>
      <c r="Y22" s="68"/>
      <c r="Z22" s="68"/>
      <c r="AA22" s="68"/>
      <c r="AB22" s="68" t="s">
        <v>5118</v>
      </c>
      <c r="AC22" s="35"/>
      <c r="AD22" s="35"/>
      <c r="AE22" s="35">
        <v>1</v>
      </c>
      <c r="AF22" s="35">
        <v>1</v>
      </c>
      <c r="AG22" s="35">
        <v>4</v>
      </c>
      <c r="AH22" s="35"/>
      <c r="AI22" s="35">
        <v>39</v>
      </c>
      <c r="AJ22" s="35">
        <v>26</v>
      </c>
      <c r="AK22" s="88"/>
      <c r="AL22" s="35" t="s">
        <v>5214</v>
      </c>
      <c r="AM22" s="35"/>
      <c r="AN22" s="35"/>
      <c r="AO22" s="35" t="s">
        <v>5215</v>
      </c>
      <c r="AP22" s="32">
        <f t="shared" ref="AP22:AP85" si="4">A22</f>
        <v>1010202</v>
      </c>
      <c r="AQ22" s="32" t="str">
        <f t="shared" ref="AQ22:AQ85" si="5">B22</f>
        <v>伏阳开碑拳</v>
      </c>
      <c r="AR22" s="35"/>
      <c r="BA22" s="103" t="s">
        <v>5216</v>
      </c>
    </row>
    <row r="23" spans="1:53" x14ac:dyDescent="0.25">
      <c r="A23" s="35">
        <v>1010203</v>
      </c>
      <c r="B23" s="35" t="s">
        <v>362</v>
      </c>
      <c r="C23" s="35" t="s">
        <v>4911</v>
      </c>
      <c r="D23" s="35">
        <f>IFERROR(VLOOKUP(B23,[4]招式!$B$2:$K$16,10,0),"不是技能")</f>
        <v>2</v>
      </c>
      <c r="E23" s="35" t="s">
        <v>5111</v>
      </c>
      <c r="F23" s="35" t="s">
        <v>4673</v>
      </c>
      <c r="G23" s="35">
        <v>2</v>
      </c>
      <c r="H23" s="35">
        <v>1</v>
      </c>
      <c r="I23" s="35" t="s">
        <v>2289</v>
      </c>
      <c r="J23" s="35" t="s">
        <v>3015</v>
      </c>
      <c r="K23" s="35"/>
      <c r="L23" s="35"/>
      <c r="M23" s="50" t="s">
        <v>5217</v>
      </c>
      <c r="N23" s="51"/>
      <c r="O23" s="51"/>
      <c r="P23" s="35"/>
      <c r="Q23" s="68"/>
      <c r="R23" s="68">
        <v>0</v>
      </c>
      <c r="S23" s="68" t="s">
        <v>5181</v>
      </c>
      <c r="T23" s="35">
        <v>1010204</v>
      </c>
      <c r="U23" s="68"/>
      <c r="V23" s="68"/>
      <c r="W23" s="68" t="str">
        <f>IFERROR(VLOOKUP(D23,[4]招式!$A:$H,5,0)&amp;";"&amp;VLOOKUP(D23,[4]招式!$A:$H,6,0),"1;1")</f>
        <v>0.5;0.5</v>
      </c>
      <c r="X23" s="69" t="s">
        <v>5218</v>
      </c>
      <c r="Y23" s="68"/>
      <c r="Z23" s="68"/>
      <c r="AA23" s="68"/>
      <c r="AB23" s="68" t="s">
        <v>5139</v>
      </c>
      <c r="AC23" s="35"/>
      <c r="AD23" s="35"/>
      <c r="AE23" s="35">
        <v>0</v>
      </c>
      <c r="AF23" s="35"/>
      <c r="AG23" s="35"/>
      <c r="AH23" s="35"/>
      <c r="AI23" s="35"/>
      <c r="AJ23" s="35"/>
      <c r="AK23" s="88"/>
      <c r="AL23" s="35"/>
      <c r="AM23" s="35"/>
      <c r="AN23" s="35"/>
      <c r="AO23" s="35" t="s">
        <v>5219</v>
      </c>
      <c r="AP23" s="32">
        <f t="shared" si="4"/>
        <v>1010203</v>
      </c>
      <c r="AQ23" s="32" t="str">
        <f t="shared" si="5"/>
        <v>伏阳开碑拳</v>
      </c>
      <c r="AR23" s="35"/>
      <c r="BA23" s="103" t="s">
        <v>5220</v>
      </c>
    </row>
    <row r="24" spans="1:53" x14ac:dyDescent="0.25">
      <c r="A24" s="35">
        <v>1010204</v>
      </c>
      <c r="B24" s="35" t="s">
        <v>362</v>
      </c>
      <c r="C24" s="35" t="s">
        <v>364</v>
      </c>
      <c r="D24" s="35">
        <f>IFERROR(VLOOKUP(B24,[4]招式!$B$2:$K$16,10,0),"不是技能")</f>
        <v>2</v>
      </c>
      <c r="E24" s="35" t="s">
        <v>5111</v>
      </c>
      <c r="F24" s="35" t="s">
        <v>4673</v>
      </c>
      <c r="G24" s="35">
        <v>1</v>
      </c>
      <c r="H24" s="35">
        <v>1</v>
      </c>
      <c r="I24" s="35" t="s">
        <v>2401</v>
      </c>
      <c r="J24" s="35" t="s">
        <v>3011</v>
      </c>
      <c r="K24" s="35"/>
      <c r="L24" s="35">
        <v>3</v>
      </c>
      <c r="M24" s="50" t="s">
        <v>5221</v>
      </c>
      <c r="N24" s="51"/>
      <c r="O24" s="51"/>
      <c r="P24" s="35"/>
      <c r="Q24" s="68"/>
      <c r="R24" s="68">
        <v>0</v>
      </c>
      <c r="S24" s="68" t="s">
        <v>5114</v>
      </c>
      <c r="T24" s="35">
        <v>1010205</v>
      </c>
      <c r="U24" s="68" t="s">
        <v>5222</v>
      </c>
      <c r="V24" s="68" t="s">
        <v>5223</v>
      </c>
      <c r="W24" s="68" t="str">
        <f>IFERROR(VLOOKUP(D24,[4]招式!$A:$H,5,0)&amp;";"&amp;VLOOKUP(D24,[4]招式!$A:$H,6,0),"1;1")</f>
        <v>0.5;0.5</v>
      </c>
      <c r="X24" s="69" t="s">
        <v>5224</v>
      </c>
      <c r="Y24" s="68"/>
      <c r="Z24" s="68"/>
      <c r="AA24" s="68"/>
      <c r="AB24" s="68" t="s">
        <v>5118</v>
      </c>
      <c r="AC24" s="35"/>
      <c r="AD24" s="35"/>
      <c r="AE24" s="35">
        <v>1</v>
      </c>
      <c r="AF24" s="35">
        <v>1</v>
      </c>
      <c r="AG24" s="35">
        <v>4</v>
      </c>
      <c r="AH24" s="35"/>
      <c r="AI24" s="35">
        <v>39</v>
      </c>
      <c r="AJ24" s="35">
        <v>26</v>
      </c>
      <c r="AK24" s="88"/>
      <c r="AL24" s="35" t="s">
        <v>5225</v>
      </c>
      <c r="AM24" s="35"/>
      <c r="AN24" s="35"/>
      <c r="AO24" s="35" t="s">
        <v>5226</v>
      </c>
      <c r="AP24" s="32">
        <f t="shared" si="4"/>
        <v>1010204</v>
      </c>
      <c r="AQ24" s="32" t="str">
        <f t="shared" si="5"/>
        <v>伏阳开碑拳</v>
      </c>
      <c r="AR24" s="35"/>
      <c r="BA24" s="103" t="s">
        <v>5227</v>
      </c>
    </row>
    <row r="25" spans="1:53" x14ac:dyDescent="0.25">
      <c r="A25" s="35">
        <v>1010205</v>
      </c>
      <c r="B25" s="35" t="s">
        <v>362</v>
      </c>
      <c r="C25" s="35" t="s">
        <v>4912</v>
      </c>
      <c r="D25" s="35">
        <f>IFERROR(VLOOKUP(B25,[4]招式!$B$2:$K$16,10,0),"不是技能")</f>
        <v>2</v>
      </c>
      <c r="E25" s="35" t="s">
        <v>5111</v>
      </c>
      <c r="F25" s="35" t="s">
        <v>4673</v>
      </c>
      <c r="G25" s="35">
        <v>3</v>
      </c>
      <c r="H25" s="35">
        <v>1</v>
      </c>
      <c r="I25" s="35" t="s">
        <v>2289</v>
      </c>
      <c r="J25" s="35" t="s">
        <v>3015</v>
      </c>
      <c r="K25" s="35"/>
      <c r="L25" s="35"/>
      <c r="M25" s="50" t="s">
        <v>5228</v>
      </c>
      <c r="N25" s="51"/>
      <c r="O25" s="51"/>
      <c r="P25" s="35"/>
      <c r="Q25" s="68"/>
      <c r="R25" s="68">
        <v>0</v>
      </c>
      <c r="S25" s="68" t="s">
        <v>5181</v>
      </c>
      <c r="T25" s="35">
        <v>1010206</v>
      </c>
      <c r="U25" s="68"/>
      <c r="V25" s="68"/>
      <c r="W25" s="68" t="str">
        <f>IFERROR(VLOOKUP(D25,[4]招式!$A:$H,5,0)&amp;";"&amp;VLOOKUP(D25,[4]招式!$A:$H,6,0),"1;1")</f>
        <v>0.5;0.5</v>
      </c>
      <c r="X25" s="69" t="s">
        <v>5229</v>
      </c>
      <c r="Y25" s="68"/>
      <c r="Z25" s="68"/>
      <c r="AA25" s="68"/>
      <c r="AB25" s="68" t="s">
        <v>5139</v>
      </c>
      <c r="AC25" s="35"/>
      <c r="AD25" s="35"/>
      <c r="AE25" s="35">
        <v>0</v>
      </c>
      <c r="AF25" s="35"/>
      <c r="AG25" s="35"/>
      <c r="AH25" s="35"/>
      <c r="AI25" s="35"/>
      <c r="AJ25" s="35"/>
      <c r="AK25" s="88"/>
      <c r="AL25" s="35"/>
      <c r="AM25" s="35"/>
      <c r="AN25" s="35"/>
      <c r="AO25" s="35" t="s">
        <v>5230</v>
      </c>
      <c r="AP25" s="32">
        <f t="shared" si="4"/>
        <v>1010205</v>
      </c>
      <c r="AQ25" s="32" t="str">
        <f t="shared" si="5"/>
        <v>伏阳开碑拳</v>
      </c>
      <c r="AR25" s="35"/>
      <c r="BA25" s="103" t="s">
        <v>5231</v>
      </c>
    </row>
    <row r="26" spans="1:53" x14ac:dyDescent="0.25">
      <c r="A26" s="35">
        <v>1010206</v>
      </c>
      <c r="B26" s="35" t="s">
        <v>362</v>
      </c>
      <c r="C26" s="35" t="s">
        <v>365</v>
      </c>
      <c r="D26" s="35">
        <f>IFERROR(VLOOKUP(B26,[4]招式!$B$2:$K$16,10,0),"不是技能")</f>
        <v>2</v>
      </c>
      <c r="E26" s="35" t="s">
        <v>5111</v>
      </c>
      <c r="F26" s="35" t="s">
        <v>4673</v>
      </c>
      <c r="G26" s="35">
        <v>4</v>
      </c>
      <c r="H26" s="35">
        <v>1</v>
      </c>
      <c r="I26" s="35" t="s">
        <v>2289</v>
      </c>
      <c r="J26" s="35" t="s">
        <v>3015</v>
      </c>
      <c r="K26" s="35"/>
      <c r="L26" s="35"/>
      <c r="M26" s="50" t="s">
        <v>5232</v>
      </c>
      <c r="N26" s="51"/>
      <c r="O26" s="51"/>
      <c r="P26" s="35"/>
      <c r="Q26" s="68"/>
      <c r="R26" s="68">
        <v>0</v>
      </c>
      <c r="S26" s="68" t="s">
        <v>5181</v>
      </c>
      <c r="T26" s="35">
        <v>1010207</v>
      </c>
      <c r="U26" s="68"/>
      <c r="V26" s="68"/>
      <c r="W26" s="68" t="str">
        <f>IFERROR(VLOOKUP(D26,[4]招式!$A:$H,5,0)&amp;";"&amp;VLOOKUP(D26,[4]招式!$A:$H,6,0),"1;1")</f>
        <v>0.5;0.5</v>
      </c>
      <c r="X26" s="69" t="s">
        <v>5233</v>
      </c>
      <c r="Y26" s="68"/>
      <c r="Z26" s="68"/>
      <c r="AA26" s="68"/>
      <c r="AB26" s="68" t="s">
        <v>5139</v>
      </c>
      <c r="AC26" s="35"/>
      <c r="AD26" s="35"/>
      <c r="AE26" s="35">
        <v>0</v>
      </c>
      <c r="AF26" s="35"/>
      <c r="AG26" s="35"/>
      <c r="AH26" s="35"/>
      <c r="AI26" s="35"/>
      <c r="AJ26" s="35"/>
      <c r="AK26" s="88"/>
      <c r="AL26" s="35"/>
      <c r="AM26" s="35"/>
      <c r="AN26" s="35"/>
      <c r="AO26" s="35" t="s">
        <v>5234</v>
      </c>
      <c r="AP26" s="32">
        <f t="shared" si="4"/>
        <v>1010206</v>
      </c>
      <c r="AQ26" s="32" t="str">
        <f t="shared" si="5"/>
        <v>伏阳开碑拳</v>
      </c>
      <c r="AR26" s="35"/>
      <c r="BA26" s="103" t="s">
        <v>5235</v>
      </c>
    </row>
    <row r="27" spans="1:53" x14ac:dyDescent="0.25">
      <c r="A27" s="35">
        <v>1010207</v>
      </c>
      <c r="B27" s="35" t="s">
        <v>362</v>
      </c>
      <c r="C27" s="35" t="s">
        <v>366</v>
      </c>
      <c r="D27" s="35">
        <f>IFERROR(VLOOKUP(B27,[4]招式!$B$2:$K$16,10,0),"不是技能")</f>
        <v>2</v>
      </c>
      <c r="E27" s="35" t="s">
        <v>5111</v>
      </c>
      <c r="F27" s="35" t="s">
        <v>4673</v>
      </c>
      <c r="G27" s="35">
        <v>5</v>
      </c>
      <c r="H27" s="35">
        <v>1</v>
      </c>
      <c r="I27" s="35" t="s">
        <v>2289</v>
      </c>
      <c r="J27" s="35" t="s">
        <v>3015</v>
      </c>
      <c r="K27" s="35"/>
      <c r="L27" s="35"/>
      <c r="M27" s="50" t="s">
        <v>5236</v>
      </c>
      <c r="N27" s="51"/>
      <c r="O27" s="51"/>
      <c r="P27" s="35"/>
      <c r="Q27" s="68"/>
      <c r="R27" s="68">
        <v>0</v>
      </c>
      <c r="S27" s="68" t="s">
        <v>5181</v>
      </c>
      <c r="T27" s="35">
        <v>1010208</v>
      </c>
      <c r="U27" s="68"/>
      <c r="V27" s="68"/>
      <c r="W27" s="68" t="str">
        <f>IFERROR(VLOOKUP(D27,[4]招式!$A:$H,5,0)&amp;";"&amp;VLOOKUP(D27,[4]招式!$A:$H,6,0),"1;1")</f>
        <v>0.5;0.5</v>
      </c>
      <c r="X27" s="69" t="s">
        <v>5237</v>
      </c>
      <c r="Y27" s="68"/>
      <c r="Z27" s="68"/>
      <c r="AA27" s="68"/>
      <c r="AB27" s="68" t="s">
        <v>5139</v>
      </c>
      <c r="AC27" s="35"/>
      <c r="AD27" s="35"/>
      <c r="AE27" s="35">
        <v>0</v>
      </c>
      <c r="AF27" s="35"/>
      <c r="AG27" s="35"/>
      <c r="AH27" s="35"/>
      <c r="AI27" s="35"/>
      <c r="AJ27" s="35"/>
      <c r="AK27" s="88"/>
      <c r="AL27" s="35"/>
      <c r="AM27" s="35"/>
      <c r="AN27" s="35"/>
      <c r="AO27" s="35" t="s">
        <v>5238</v>
      </c>
      <c r="AP27" s="32">
        <f t="shared" si="4"/>
        <v>1010207</v>
      </c>
      <c r="AQ27" s="32" t="str">
        <f t="shared" si="5"/>
        <v>伏阳开碑拳</v>
      </c>
      <c r="AR27" s="35"/>
      <c r="BA27" s="103" t="s">
        <v>5239</v>
      </c>
    </row>
    <row r="28" spans="1:53" x14ac:dyDescent="0.25">
      <c r="A28" s="35">
        <v>1010208</v>
      </c>
      <c r="B28" s="35" t="s">
        <v>362</v>
      </c>
      <c r="C28" s="35" t="s">
        <v>367</v>
      </c>
      <c r="D28" s="35">
        <f>IFERROR(VLOOKUP(B28,[4]招式!$B$2:$K$16,10,0),"不是技能")</f>
        <v>2</v>
      </c>
      <c r="E28" s="35" t="s">
        <v>5111</v>
      </c>
      <c r="F28" s="35" t="s">
        <v>4673</v>
      </c>
      <c r="G28" s="35">
        <v>6</v>
      </c>
      <c r="H28" s="35">
        <v>1</v>
      </c>
      <c r="I28" s="35" t="s">
        <v>2289</v>
      </c>
      <c r="J28" s="35" t="s">
        <v>3015</v>
      </c>
      <c r="K28" s="35"/>
      <c r="L28" s="35"/>
      <c r="M28" s="50" t="s">
        <v>5240</v>
      </c>
      <c r="N28" s="51"/>
      <c r="O28" s="51"/>
      <c r="P28" s="35"/>
      <c r="Q28" s="68"/>
      <c r="R28" s="68">
        <v>0</v>
      </c>
      <c r="S28" s="68" t="s">
        <v>5181</v>
      </c>
      <c r="T28" s="35">
        <v>1010209</v>
      </c>
      <c r="U28" s="68"/>
      <c r="V28" s="68"/>
      <c r="W28" s="68" t="str">
        <f>IFERROR(VLOOKUP(D28,[4]招式!$A:$H,5,0)&amp;";"&amp;VLOOKUP(D28,[4]招式!$A:$H,6,0),"1;1")</f>
        <v>0.5;0.5</v>
      </c>
      <c r="X28" s="69" t="s">
        <v>5241</v>
      </c>
      <c r="Y28" s="68"/>
      <c r="Z28" s="68"/>
      <c r="AA28" s="68"/>
      <c r="AB28" s="68" t="s">
        <v>5139</v>
      </c>
      <c r="AC28" s="35"/>
      <c r="AD28" s="35"/>
      <c r="AE28" s="35">
        <v>0</v>
      </c>
      <c r="AF28" s="35"/>
      <c r="AG28" s="35"/>
      <c r="AH28" s="35"/>
      <c r="AI28" s="35"/>
      <c r="AJ28" s="35"/>
      <c r="AK28" s="88"/>
      <c r="AL28" s="35"/>
      <c r="AM28" s="35"/>
      <c r="AN28" s="35"/>
      <c r="AO28" s="35" t="s">
        <v>5242</v>
      </c>
      <c r="AP28" s="32">
        <f t="shared" si="4"/>
        <v>1010208</v>
      </c>
      <c r="AQ28" s="32" t="str">
        <f t="shared" si="5"/>
        <v>伏阳开碑拳</v>
      </c>
      <c r="AR28" s="35"/>
      <c r="BA28" s="103" t="s">
        <v>5243</v>
      </c>
    </row>
    <row r="29" spans="1:53" x14ac:dyDescent="0.25">
      <c r="A29" s="35">
        <v>1010209</v>
      </c>
      <c r="B29" s="35" t="s">
        <v>362</v>
      </c>
      <c r="C29" s="35" t="s">
        <v>368</v>
      </c>
      <c r="D29" s="35">
        <f>IFERROR(VLOOKUP(B29,[4]招式!$B$2:$K$16,10,0),"不是技能")</f>
        <v>2</v>
      </c>
      <c r="E29" s="35" t="s">
        <v>5111</v>
      </c>
      <c r="F29" s="35" t="s">
        <v>4673</v>
      </c>
      <c r="G29" s="35">
        <v>7</v>
      </c>
      <c r="H29" s="35">
        <v>1</v>
      </c>
      <c r="I29" s="35" t="s">
        <v>2289</v>
      </c>
      <c r="J29" s="35" t="s">
        <v>3015</v>
      </c>
      <c r="K29" s="35"/>
      <c r="L29" s="35"/>
      <c r="M29" s="50" t="s">
        <v>5244</v>
      </c>
      <c r="N29" s="51"/>
      <c r="O29" s="51"/>
      <c r="P29" s="35"/>
      <c r="Q29" s="68"/>
      <c r="R29" s="68">
        <v>0</v>
      </c>
      <c r="S29" s="68" t="s">
        <v>5181</v>
      </c>
      <c r="T29" s="35">
        <v>1010210</v>
      </c>
      <c r="U29" s="68"/>
      <c r="V29" s="68"/>
      <c r="W29" s="68" t="str">
        <f>IFERROR(VLOOKUP(D29,[4]招式!$A:$H,5,0)&amp;";"&amp;VLOOKUP(D29,[4]招式!$A:$H,6,0),"1;1")</f>
        <v>0.5;0.5</v>
      </c>
      <c r="X29" s="69" t="s">
        <v>5245</v>
      </c>
      <c r="Y29" s="68"/>
      <c r="Z29" s="68"/>
      <c r="AA29" s="68"/>
      <c r="AB29" s="68" t="s">
        <v>5118</v>
      </c>
      <c r="AC29" s="35"/>
      <c r="AD29" s="35"/>
      <c r="AE29" s="35">
        <v>0</v>
      </c>
      <c r="AF29" s="35"/>
      <c r="AG29" s="35"/>
      <c r="AH29" s="35"/>
      <c r="AI29" s="35"/>
      <c r="AJ29" s="35"/>
      <c r="AK29" s="88"/>
      <c r="AL29" s="35"/>
      <c r="AM29" s="35"/>
      <c r="AN29" s="35"/>
      <c r="AO29" s="35" t="s">
        <v>5246</v>
      </c>
      <c r="AP29" s="32">
        <f t="shared" si="4"/>
        <v>1010209</v>
      </c>
      <c r="AQ29" s="32" t="str">
        <f t="shared" si="5"/>
        <v>伏阳开碑拳</v>
      </c>
      <c r="AR29" s="35"/>
      <c r="BA29" s="103" t="s">
        <v>5247</v>
      </c>
    </row>
    <row r="30" spans="1:53" x14ac:dyDescent="0.25">
      <c r="A30" s="35">
        <v>1010210</v>
      </c>
      <c r="B30" s="35" t="s">
        <v>362</v>
      </c>
      <c r="C30" s="35" t="s">
        <v>369</v>
      </c>
      <c r="D30" s="38">
        <f>IFERROR(VLOOKUP(B30,[4]招式!$B$2:$K$16,10,0),"不是技能")</f>
        <v>2</v>
      </c>
      <c r="E30" s="38" t="s">
        <v>5111</v>
      </c>
      <c r="F30" s="38" t="s">
        <v>4673</v>
      </c>
      <c r="G30" s="38">
        <v>1</v>
      </c>
      <c r="H30" s="38">
        <v>1</v>
      </c>
      <c r="I30" s="38" t="s">
        <v>2401</v>
      </c>
      <c r="J30" s="38" t="s">
        <v>3011</v>
      </c>
      <c r="K30" s="38"/>
      <c r="L30" s="38">
        <v>1</v>
      </c>
      <c r="M30" s="54" t="s">
        <v>5248</v>
      </c>
      <c r="N30" s="55"/>
      <c r="O30" s="55"/>
      <c r="P30" s="38"/>
      <c r="Q30" s="71">
        <v>2</v>
      </c>
      <c r="R30" s="71">
        <v>0</v>
      </c>
      <c r="S30" s="71" t="s">
        <v>5114</v>
      </c>
      <c r="T30" s="38">
        <v>1010301</v>
      </c>
      <c r="U30" s="71">
        <v>0</v>
      </c>
      <c r="V30" s="71" t="s">
        <v>5249</v>
      </c>
      <c r="W30" s="71" t="str">
        <f>IFERROR(VLOOKUP(D30,[4]招式!$A:$H,5,0)&amp;";"&amp;VLOOKUP(D30,[4]招式!$A:$H,6,0),"1;1")</f>
        <v>0.5;0.5</v>
      </c>
      <c r="X30" s="54" t="s">
        <v>5250</v>
      </c>
      <c r="Y30" s="71"/>
      <c r="Z30" s="71"/>
      <c r="AA30" s="71">
        <v>1</v>
      </c>
      <c r="AB30" s="71" t="s">
        <v>5118</v>
      </c>
      <c r="AC30" s="38"/>
      <c r="AD30" s="38"/>
      <c r="AE30" s="38">
        <v>1</v>
      </c>
      <c r="AF30" s="38">
        <v>1</v>
      </c>
      <c r="AG30" s="38">
        <v>5</v>
      </c>
      <c r="AH30" s="38"/>
      <c r="AI30" s="38">
        <v>39</v>
      </c>
      <c r="AJ30" s="38">
        <v>26</v>
      </c>
      <c r="AK30" s="90"/>
      <c r="AL30" s="91" t="s">
        <v>5251</v>
      </c>
      <c r="AM30" s="91" t="s">
        <v>5252</v>
      </c>
      <c r="AN30" s="91"/>
      <c r="AO30" s="38" t="s">
        <v>5253</v>
      </c>
      <c r="AP30" s="32">
        <f t="shared" si="4"/>
        <v>1010210</v>
      </c>
      <c r="AQ30" s="32" t="str">
        <f t="shared" si="5"/>
        <v>伏阳开碑拳</v>
      </c>
      <c r="AR30" s="38"/>
      <c r="BA30" s="103" t="s">
        <v>5254</v>
      </c>
    </row>
    <row r="31" spans="1:53" x14ac:dyDescent="0.25">
      <c r="A31" s="34">
        <f>A30+1</f>
        <v>1010211</v>
      </c>
      <c r="B31" s="34" t="str">
        <f>B30</f>
        <v>伏阳开碑拳</v>
      </c>
      <c r="C31" s="33" t="s">
        <v>370</v>
      </c>
      <c r="D31" s="38">
        <f>IFERROR(VLOOKUP(B31,[4]招式!$B$2:$K$16,10,0),"不是技能")</f>
        <v>2</v>
      </c>
      <c r="E31" s="38" t="s">
        <v>5111</v>
      </c>
      <c r="F31" s="38" t="s">
        <v>4673</v>
      </c>
      <c r="G31" s="38">
        <v>1</v>
      </c>
      <c r="H31" s="38">
        <v>1</v>
      </c>
      <c r="I31" s="38" t="s">
        <v>2289</v>
      </c>
      <c r="J31" s="38" t="s">
        <v>3015</v>
      </c>
      <c r="K31" s="38"/>
      <c r="L31" s="38"/>
      <c r="M31" s="56" t="s">
        <v>5255</v>
      </c>
      <c r="N31" s="55"/>
      <c r="O31" s="55"/>
      <c r="P31" s="38"/>
      <c r="Q31" s="71">
        <v>3</v>
      </c>
      <c r="R31" s="71">
        <v>0</v>
      </c>
      <c r="S31" s="71" t="s">
        <v>5181</v>
      </c>
      <c r="T31" s="38">
        <v>1010302</v>
      </c>
      <c r="U31" s="71">
        <v>0</v>
      </c>
      <c r="V31" s="71"/>
      <c r="W31" s="71" t="str">
        <f>IFERROR(VLOOKUP(D31,[4]招式!$A:$H,5,0)&amp;";"&amp;VLOOKUP(D31,[4]招式!$A:$H,6,0),"1;1")</f>
        <v>0.5;0.5</v>
      </c>
      <c r="X31" s="72" t="s">
        <v>5256</v>
      </c>
      <c r="Y31" s="71"/>
      <c r="Z31" s="71"/>
      <c r="AA31" s="71">
        <v>1</v>
      </c>
      <c r="AB31" s="71"/>
      <c r="AC31" s="38"/>
      <c r="AD31" s="38"/>
      <c r="AE31" s="38">
        <v>0</v>
      </c>
      <c r="AF31" s="38">
        <v>0</v>
      </c>
      <c r="AG31" s="38">
        <v>0</v>
      </c>
      <c r="AH31" s="38"/>
      <c r="AI31" s="38">
        <v>0</v>
      </c>
      <c r="AJ31" s="38">
        <v>0</v>
      </c>
      <c r="AK31" s="90"/>
      <c r="AL31" s="38"/>
      <c r="AM31" s="91"/>
      <c r="AN31" s="91"/>
      <c r="AO31" s="38" t="s">
        <v>5257</v>
      </c>
      <c r="AP31" s="32">
        <f t="shared" si="4"/>
        <v>1010211</v>
      </c>
      <c r="AQ31" s="32" t="str">
        <f t="shared" si="5"/>
        <v>伏阳开碑拳</v>
      </c>
      <c r="AR31" s="38"/>
      <c r="BA31" s="101" t="s">
        <v>5205</v>
      </c>
    </row>
    <row r="32" spans="1:53" x14ac:dyDescent="0.25">
      <c r="A32" s="36">
        <v>1010212</v>
      </c>
      <c r="B32" s="36" t="s">
        <v>362</v>
      </c>
      <c r="C32" s="39" t="s">
        <v>925</v>
      </c>
      <c r="D32" s="36"/>
      <c r="E32" s="36"/>
      <c r="F32" s="36"/>
      <c r="G32" s="36"/>
      <c r="H32" s="36"/>
      <c r="I32" s="36"/>
      <c r="J32" s="36"/>
      <c r="K32" s="36"/>
      <c r="L32" s="36"/>
      <c r="M32" s="52"/>
      <c r="N32" s="53"/>
      <c r="O32" s="53"/>
      <c r="P32" s="36"/>
      <c r="Q32" s="65"/>
      <c r="R32" s="65"/>
      <c r="S32" s="65"/>
      <c r="T32" s="36"/>
      <c r="U32" s="65"/>
      <c r="V32" s="65"/>
      <c r="W32" s="65"/>
      <c r="X32" s="70"/>
      <c r="Y32" s="65"/>
      <c r="Z32" s="65"/>
      <c r="AA32" s="65"/>
      <c r="AB32" s="65"/>
      <c r="AC32" s="36"/>
      <c r="AD32" s="36"/>
      <c r="AE32" s="36"/>
      <c r="AF32" s="36"/>
      <c r="AG32" s="36"/>
      <c r="AH32" s="36"/>
      <c r="AI32" s="36"/>
      <c r="AJ32" s="36"/>
      <c r="AK32" s="89"/>
      <c r="AL32" s="36"/>
      <c r="AM32" s="36"/>
      <c r="AN32" s="36"/>
      <c r="AO32" s="36"/>
      <c r="AP32" s="32">
        <f t="shared" si="4"/>
        <v>1010212</v>
      </c>
      <c r="AQ32" s="32" t="str">
        <f t="shared" si="5"/>
        <v>伏阳开碑拳</v>
      </c>
      <c r="AR32" s="36"/>
      <c r="BA32" s="102"/>
    </row>
    <row r="33" spans="1:53" x14ac:dyDescent="0.25">
      <c r="A33" s="36">
        <v>1010213</v>
      </c>
      <c r="B33" s="36" t="s">
        <v>362</v>
      </c>
      <c r="C33" s="39" t="s">
        <v>926</v>
      </c>
      <c r="D33" s="36"/>
      <c r="E33" s="36"/>
      <c r="F33" s="36"/>
      <c r="G33" s="36"/>
      <c r="H33" s="36"/>
      <c r="I33" s="36"/>
      <c r="J33" s="36"/>
      <c r="K33" s="36"/>
      <c r="L33" s="36"/>
      <c r="M33" s="52"/>
      <c r="N33" s="53"/>
      <c r="O33" s="53"/>
      <c r="P33" s="36"/>
      <c r="Q33" s="65"/>
      <c r="R33" s="65"/>
      <c r="S33" s="65"/>
      <c r="T33" s="36"/>
      <c r="U33" s="65"/>
      <c r="V33" s="65"/>
      <c r="W33" s="65"/>
      <c r="X33" s="70"/>
      <c r="Y33" s="65"/>
      <c r="Z33" s="65"/>
      <c r="AA33" s="65"/>
      <c r="AB33" s="65"/>
      <c r="AC33" s="36"/>
      <c r="AD33" s="36"/>
      <c r="AE33" s="36"/>
      <c r="AF33" s="36"/>
      <c r="AG33" s="36"/>
      <c r="AH33" s="36"/>
      <c r="AI33" s="36"/>
      <c r="AJ33" s="36"/>
      <c r="AK33" s="89"/>
      <c r="AL33" s="36"/>
      <c r="AM33" s="36"/>
      <c r="AN33" s="36"/>
      <c r="AO33" s="36"/>
      <c r="AP33" s="32">
        <f t="shared" si="4"/>
        <v>1010213</v>
      </c>
      <c r="AQ33" s="32" t="str">
        <f t="shared" si="5"/>
        <v>伏阳开碑拳</v>
      </c>
      <c r="AR33" s="36"/>
      <c r="BA33" s="102"/>
    </row>
    <row r="34" spans="1:53" x14ac:dyDescent="0.25">
      <c r="A34" s="40">
        <v>1010301</v>
      </c>
      <c r="B34" s="40" t="s">
        <v>371</v>
      </c>
      <c r="C34" s="40" t="s">
        <v>1310</v>
      </c>
      <c r="D34" s="38">
        <f>IFERROR(VLOOKUP(B34,[4]招式!$B$2:$K$16,10,0),"不是技能")</f>
        <v>3</v>
      </c>
      <c r="E34" s="38" t="s">
        <v>5111</v>
      </c>
      <c r="F34" s="38" t="s">
        <v>4673</v>
      </c>
      <c r="G34" s="38">
        <v>1</v>
      </c>
      <c r="H34" s="38">
        <v>1</v>
      </c>
      <c r="I34" s="38" t="s">
        <v>2401</v>
      </c>
      <c r="J34" s="38" t="s">
        <v>3011</v>
      </c>
      <c r="K34" s="38"/>
      <c r="L34" s="38">
        <v>2</v>
      </c>
      <c r="M34" s="54" t="s">
        <v>5258</v>
      </c>
      <c r="N34" s="55"/>
      <c r="O34" s="55"/>
      <c r="P34" s="38"/>
      <c r="Q34" s="71">
        <v>1</v>
      </c>
      <c r="R34" s="71">
        <v>0</v>
      </c>
      <c r="S34" s="71" t="s">
        <v>5181</v>
      </c>
      <c r="T34" s="38">
        <v>1010303</v>
      </c>
      <c r="U34" s="71">
        <v>0</v>
      </c>
      <c r="V34" s="71"/>
      <c r="W34" s="71" t="str">
        <f>IFERROR(VLOOKUP(D34,[4]招式!$A:$H,5,0)&amp;";"&amp;VLOOKUP(D34,[4]招式!$A:$H,6,0),"1;1")</f>
        <v>0;1</v>
      </c>
      <c r="X34" s="54" t="s">
        <v>5259</v>
      </c>
      <c r="Y34" s="71"/>
      <c r="Z34" s="71"/>
      <c r="AA34" s="71">
        <v>1</v>
      </c>
      <c r="AB34" s="71" t="s">
        <v>5118</v>
      </c>
      <c r="AC34" s="38"/>
      <c r="AD34" s="38"/>
      <c r="AE34" s="38">
        <v>1</v>
      </c>
      <c r="AF34" s="38">
        <v>1</v>
      </c>
      <c r="AG34" s="38">
        <v>4</v>
      </c>
      <c r="AH34" s="38"/>
      <c r="AI34" s="38">
        <v>39</v>
      </c>
      <c r="AJ34" s="38">
        <v>26</v>
      </c>
      <c r="AK34" s="90"/>
      <c r="AL34" s="91" t="s">
        <v>5260</v>
      </c>
      <c r="AM34" s="91" t="s">
        <v>5261</v>
      </c>
      <c r="AN34" s="91"/>
      <c r="AO34" s="38" t="s">
        <v>5262</v>
      </c>
      <c r="AP34" s="32">
        <f t="shared" si="4"/>
        <v>1010301</v>
      </c>
      <c r="AQ34" s="32" t="str">
        <f t="shared" si="5"/>
        <v>太极拳</v>
      </c>
      <c r="AR34" s="38"/>
      <c r="BA34" s="104" t="s">
        <v>5263</v>
      </c>
    </row>
    <row r="35" spans="1:53" x14ac:dyDescent="0.25">
      <c r="A35" s="40">
        <v>1010302</v>
      </c>
      <c r="B35" s="40" t="s">
        <v>371</v>
      </c>
      <c r="C35" s="40" t="s">
        <v>372</v>
      </c>
      <c r="D35" s="38">
        <f>IFERROR(VLOOKUP(B35,[4]招式!$B$2:$K$16,10,0),"不是技能")</f>
        <v>3</v>
      </c>
      <c r="E35" s="38" t="s">
        <v>5111</v>
      </c>
      <c r="F35" s="38" t="s">
        <v>4673</v>
      </c>
      <c r="G35" s="38">
        <v>2</v>
      </c>
      <c r="H35" s="38">
        <v>1</v>
      </c>
      <c r="I35" s="38" t="s">
        <v>2289</v>
      </c>
      <c r="J35" s="38" t="s">
        <v>3015</v>
      </c>
      <c r="K35" s="38"/>
      <c r="L35" s="38"/>
      <c r="M35" s="57" t="s">
        <v>5264</v>
      </c>
      <c r="N35" s="38"/>
      <c r="O35" s="38"/>
      <c r="P35" s="38"/>
      <c r="Q35" s="38"/>
      <c r="R35" s="71">
        <v>0</v>
      </c>
      <c r="S35" s="71" t="s">
        <v>5181</v>
      </c>
      <c r="T35" s="38">
        <v>1010304</v>
      </c>
      <c r="U35" s="38"/>
      <c r="V35" s="38"/>
      <c r="W35" s="71" t="str">
        <f>IFERROR(VLOOKUP(D35,[4]招式!$A:$H,5,0)&amp;";"&amp;VLOOKUP(D35,[4]招式!$A:$H,6,0),"1;1")</f>
        <v>0;1</v>
      </c>
      <c r="X35" s="57" t="s">
        <v>5265</v>
      </c>
      <c r="Y35" s="38"/>
      <c r="Z35" s="38"/>
      <c r="AA35" s="71">
        <v>2</v>
      </c>
      <c r="AB35" s="71" t="s">
        <v>5139</v>
      </c>
      <c r="AC35" s="38"/>
      <c r="AD35" s="38"/>
      <c r="AE35" s="38">
        <v>0</v>
      </c>
      <c r="AF35" s="38">
        <v>0</v>
      </c>
      <c r="AG35" s="38">
        <v>0</v>
      </c>
      <c r="AH35" s="38"/>
      <c r="AI35" s="38">
        <v>0</v>
      </c>
      <c r="AJ35" s="38">
        <v>0</v>
      </c>
      <c r="AK35" s="90"/>
      <c r="AL35" s="91"/>
      <c r="AM35" s="91"/>
      <c r="AN35" s="91"/>
      <c r="AO35" s="38" t="s">
        <v>5266</v>
      </c>
      <c r="AP35" s="32">
        <f t="shared" si="4"/>
        <v>1010302</v>
      </c>
      <c r="AQ35" s="32" t="str">
        <f t="shared" si="5"/>
        <v>太极拳</v>
      </c>
      <c r="AR35" s="38"/>
      <c r="BA35" s="105" t="s">
        <v>5267</v>
      </c>
    </row>
    <row r="36" spans="1:53" x14ac:dyDescent="0.25">
      <c r="A36" s="40">
        <v>1010303</v>
      </c>
      <c r="B36" s="40" t="s">
        <v>371</v>
      </c>
      <c r="C36" s="40" t="s">
        <v>1311</v>
      </c>
      <c r="D36" s="38">
        <f>IFERROR(VLOOKUP(B36,[4]招式!$B$2:$K$16,10,0),"不是技能")</f>
        <v>3</v>
      </c>
      <c r="E36" s="38" t="s">
        <v>5111</v>
      </c>
      <c r="F36" s="38" t="s">
        <v>4673</v>
      </c>
      <c r="G36" s="38">
        <v>1</v>
      </c>
      <c r="H36" s="38">
        <v>1</v>
      </c>
      <c r="I36" s="38" t="s">
        <v>2401</v>
      </c>
      <c r="J36" s="38" t="s">
        <v>3011</v>
      </c>
      <c r="K36" s="38"/>
      <c r="L36" s="38">
        <v>3</v>
      </c>
      <c r="M36" s="54" t="s">
        <v>5268</v>
      </c>
      <c r="N36" s="55"/>
      <c r="O36" s="55"/>
      <c r="P36" s="38"/>
      <c r="Q36" s="71">
        <v>2</v>
      </c>
      <c r="R36" s="71">
        <v>0</v>
      </c>
      <c r="S36" s="71" t="s">
        <v>5114</v>
      </c>
      <c r="T36" s="38">
        <v>1010305</v>
      </c>
      <c r="U36" s="71"/>
      <c r="V36" s="71" t="s">
        <v>5269</v>
      </c>
      <c r="W36" s="71" t="str">
        <f>IFERROR(VLOOKUP(D36,[4]招式!$A:$H,5,0)&amp;";"&amp;VLOOKUP(D36,[4]招式!$A:$H,6,0),"1;1")</f>
        <v>0;1</v>
      </c>
      <c r="X36" s="54" t="s">
        <v>5270</v>
      </c>
      <c r="Y36" s="71"/>
      <c r="Z36" s="71"/>
      <c r="AA36" s="71">
        <v>2</v>
      </c>
      <c r="AB36" s="71" t="s">
        <v>5118</v>
      </c>
      <c r="AC36" s="38"/>
      <c r="AD36" s="38"/>
      <c r="AE36" s="38">
        <v>1</v>
      </c>
      <c r="AF36" s="38">
        <v>1</v>
      </c>
      <c r="AG36" s="38">
        <v>4</v>
      </c>
      <c r="AH36" s="38"/>
      <c r="AI36" s="38">
        <v>39</v>
      </c>
      <c r="AJ36" s="38">
        <v>26</v>
      </c>
      <c r="AK36" s="90"/>
      <c r="AL36" s="91" t="s">
        <v>5271</v>
      </c>
      <c r="AM36" s="91" t="s">
        <v>5272</v>
      </c>
      <c r="AN36" s="91"/>
      <c r="AO36" s="38" t="s">
        <v>5273</v>
      </c>
      <c r="AP36" s="32">
        <f t="shared" si="4"/>
        <v>1010303</v>
      </c>
      <c r="AQ36" s="32" t="str">
        <f t="shared" si="5"/>
        <v>太极拳</v>
      </c>
      <c r="AR36" s="38"/>
      <c r="BA36" s="104" t="s">
        <v>5274</v>
      </c>
    </row>
    <row r="37" spans="1:53" x14ac:dyDescent="0.25">
      <c r="A37" s="40">
        <v>1010304</v>
      </c>
      <c r="B37" s="40" t="s">
        <v>371</v>
      </c>
      <c r="C37" s="40" t="s">
        <v>4913</v>
      </c>
      <c r="D37" s="38">
        <f>IFERROR(VLOOKUP(B37,[4]招式!$B$2:$K$16,10,0),"不是技能")</f>
        <v>3</v>
      </c>
      <c r="E37" s="38" t="s">
        <v>5111</v>
      </c>
      <c r="F37" s="38" t="s">
        <v>4673</v>
      </c>
      <c r="G37" s="38">
        <v>3</v>
      </c>
      <c r="H37" s="38">
        <v>1</v>
      </c>
      <c r="I37" s="38" t="s">
        <v>2289</v>
      </c>
      <c r="J37" s="38" t="s">
        <v>3015</v>
      </c>
      <c r="K37" s="38"/>
      <c r="L37" s="38"/>
      <c r="M37" s="56" t="s">
        <v>5275</v>
      </c>
      <c r="N37" s="55"/>
      <c r="O37" s="55"/>
      <c r="P37" s="38"/>
      <c r="Q37" s="71"/>
      <c r="R37" s="71">
        <v>0</v>
      </c>
      <c r="S37" s="71" t="s">
        <v>5181</v>
      </c>
      <c r="T37" s="38">
        <v>1010306</v>
      </c>
      <c r="U37" s="71"/>
      <c r="V37" s="71"/>
      <c r="W37" s="71" t="str">
        <f>IFERROR(VLOOKUP(D37,[4]招式!$A:$H,5,0)&amp;";"&amp;VLOOKUP(D37,[4]招式!$A:$H,6,0),"1;1")</f>
        <v>0;1</v>
      </c>
      <c r="X37" s="72" t="s">
        <v>5276</v>
      </c>
      <c r="Y37" s="71"/>
      <c r="Z37" s="71"/>
      <c r="AA37" s="71"/>
      <c r="AB37" s="71" t="s">
        <v>5139</v>
      </c>
      <c r="AC37" s="38"/>
      <c r="AD37" s="38"/>
      <c r="AE37" s="38">
        <v>0</v>
      </c>
      <c r="AF37" s="38">
        <v>0</v>
      </c>
      <c r="AG37" s="38">
        <v>10</v>
      </c>
      <c r="AH37" s="38"/>
      <c r="AI37" s="38">
        <v>0</v>
      </c>
      <c r="AJ37" s="38">
        <v>0</v>
      </c>
      <c r="AK37" s="90"/>
      <c r="AL37" s="38"/>
      <c r="AM37" s="38"/>
      <c r="AN37" s="38"/>
      <c r="AO37" s="38" t="s">
        <v>5277</v>
      </c>
      <c r="AP37" s="32">
        <f t="shared" si="4"/>
        <v>1010304</v>
      </c>
      <c r="AQ37" s="32" t="str">
        <f t="shared" si="5"/>
        <v>太极拳</v>
      </c>
      <c r="AR37" s="38"/>
      <c r="BA37" s="106" t="s">
        <v>5278</v>
      </c>
    </row>
    <row r="38" spans="1:53" x14ac:dyDescent="0.25">
      <c r="A38" s="40">
        <v>1010305</v>
      </c>
      <c r="B38" s="40" t="s">
        <v>371</v>
      </c>
      <c r="C38" s="40" t="s">
        <v>1312</v>
      </c>
      <c r="D38" s="38">
        <f>IFERROR(VLOOKUP(B38,[4]招式!$B$2:$K$16,10,0),"不是技能")</f>
        <v>3</v>
      </c>
      <c r="E38" s="38" t="s">
        <v>5111</v>
      </c>
      <c r="F38" s="38" t="s">
        <v>4673</v>
      </c>
      <c r="G38" s="38">
        <v>4</v>
      </c>
      <c r="H38" s="38">
        <v>1</v>
      </c>
      <c r="I38" s="38" t="s">
        <v>2289</v>
      </c>
      <c r="J38" s="38" t="s">
        <v>3015</v>
      </c>
      <c r="K38" s="38"/>
      <c r="L38" s="38"/>
      <c r="M38" s="57" t="s">
        <v>5279</v>
      </c>
      <c r="N38" s="55"/>
      <c r="O38" s="55"/>
      <c r="P38" s="38"/>
      <c r="Q38" s="71"/>
      <c r="R38" s="71">
        <v>0</v>
      </c>
      <c r="S38" s="71" t="s">
        <v>5181</v>
      </c>
      <c r="T38" s="38">
        <v>1010307</v>
      </c>
      <c r="U38" s="71"/>
      <c r="V38" s="71"/>
      <c r="W38" s="71" t="str">
        <f>IFERROR(VLOOKUP(D38,[4]招式!$A:$H,5,0)&amp;";"&amp;VLOOKUP(D38,[4]招式!$A:$H,6,0),"1;1")</f>
        <v>0;1</v>
      </c>
      <c r="X38" s="57" t="s">
        <v>5280</v>
      </c>
      <c r="Y38" s="71"/>
      <c r="Z38" s="71"/>
      <c r="AA38" s="71"/>
      <c r="AB38" s="71" t="s">
        <v>5118</v>
      </c>
      <c r="AC38" s="38"/>
      <c r="AD38" s="38"/>
      <c r="AE38" s="38">
        <v>0</v>
      </c>
      <c r="AF38" s="38">
        <v>0</v>
      </c>
      <c r="AG38" s="38">
        <v>0</v>
      </c>
      <c r="AH38" s="38"/>
      <c r="AI38" s="38">
        <v>0</v>
      </c>
      <c r="AJ38" s="38">
        <v>0</v>
      </c>
      <c r="AK38" s="90"/>
      <c r="AL38" s="38"/>
      <c r="AM38" s="38"/>
      <c r="AN38" s="38"/>
      <c r="AO38" s="38" t="s">
        <v>5281</v>
      </c>
      <c r="AP38" s="32">
        <f t="shared" si="4"/>
        <v>1010305</v>
      </c>
      <c r="AQ38" s="32" t="str">
        <f t="shared" si="5"/>
        <v>太极拳</v>
      </c>
      <c r="AR38" s="38"/>
      <c r="BA38" s="107" t="s">
        <v>5282</v>
      </c>
    </row>
    <row r="39" spans="1:53" x14ac:dyDescent="0.25">
      <c r="A39" s="40">
        <v>1010306</v>
      </c>
      <c r="B39" s="40" t="s">
        <v>371</v>
      </c>
      <c r="C39" s="40" t="s">
        <v>373</v>
      </c>
      <c r="D39" s="38">
        <f>IFERROR(VLOOKUP(B39,[4]招式!$B$2:$K$16,10,0),"不是技能")</f>
        <v>3</v>
      </c>
      <c r="E39" s="38" t="s">
        <v>5111</v>
      </c>
      <c r="F39" s="38" t="s">
        <v>4673</v>
      </c>
      <c r="G39" s="38">
        <v>5</v>
      </c>
      <c r="H39" s="38">
        <v>1</v>
      </c>
      <c r="I39" s="38" t="s">
        <v>2289</v>
      </c>
      <c r="J39" s="38" t="s">
        <v>3015</v>
      </c>
      <c r="K39" s="38"/>
      <c r="L39" s="38"/>
      <c r="M39" s="56" t="s">
        <v>5283</v>
      </c>
      <c r="N39" s="55"/>
      <c r="O39" s="55"/>
      <c r="P39" s="38"/>
      <c r="Q39" s="71"/>
      <c r="R39" s="71">
        <v>0</v>
      </c>
      <c r="S39" s="71" t="s">
        <v>5181</v>
      </c>
      <c r="T39" s="38">
        <v>1010308</v>
      </c>
      <c r="U39" s="71"/>
      <c r="V39" s="71"/>
      <c r="W39" s="71" t="str">
        <f>IFERROR(VLOOKUP(D39,[4]招式!$A:$H,5,0)&amp;";"&amp;VLOOKUP(D39,[4]招式!$A:$H,6,0),"1;1")</f>
        <v>0;1</v>
      </c>
      <c r="X39" s="72" t="s">
        <v>5284</v>
      </c>
      <c r="Y39" s="71"/>
      <c r="Z39" s="71"/>
      <c r="AA39" s="71"/>
      <c r="AB39" s="71" t="s">
        <v>5139</v>
      </c>
      <c r="AC39" s="38"/>
      <c r="AD39" s="38"/>
      <c r="AE39" s="38">
        <v>0</v>
      </c>
      <c r="AF39" s="38">
        <v>0</v>
      </c>
      <c r="AG39" s="38">
        <v>0</v>
      </c>
      <c r="AH39" s="38"/>
      <c r="AI39" s="38">
        <v>0</v>
      </c>
      <c r="AJ39" s="38">
        <v>0</v>
      </c>
      <c r="AK39" s="90"/>
      <c r="AL39" s="38"/>
      <c r="AM39" s="38"/>
      <c r="AN39" s="38"/>
      <c r="AO39" s="38" t="s">
        <v>5285</v>
      </c>
      <c r="AP39" s="32">
        <f t="shared" si="4"/>
        <v>1010306</v>
      </c>
      <c r="AQ39" s="32" t="str">
        <f t="shared" si="5"/>
        <v>太极拳</v>
      </c>
      <c r="AR39" s="38"/>
      <c r="BA39" s="105" t="s">
        <v>5286</v>
      </c>
    </row>
    <row r="40" spans="1:53" x14ac:dyDescent="0.25">
      <c r="A40" s="40">
        <v>1010307</v>
      </c>
      <c r="B40" s="40" t="s">
        <v>371</v>
      </c>
      <c r="C40" s="40" t="s">
        <v>374</v>
      </c>
      <c r="D40" s="38">
        <f>IFERROR(VLOOKUP(B40,[4]招式!$B$2:$K$16,10,0),"不是技能")</f>
        <v>3</v>
      </c>
      <c r="E40" s="38" t="s">
        <v>5111</v>
      </c>
      <c r="F40" s="38" t="s">
        <v>4673</v>
      </c>
      <c r="G40" s="38">
        <v>6</v>
      </c>
      <c r="H40" s="38">
        <v>1</v>
      </c>
      <c r="I40" s="38" t="s">
        <v>2289</v>
      </c>
      <c r="J40" s="38" t="s">
        <v>3015</v>
      </c>
      <c r="K40" s="38"/>
      <c r="L40" s="38"/>
      <c r="M40" s="56" t="s">
        <v>5287</v>
      </c>
      <c r="N40" s="55"/>
      <c r="O40" s="55"/>
      <c r="P40" s="38"/>
      <c r="Q40" s="71"/>
      <c r="R40" s="71">
        <v>0</v>
      </c>
      <c r="S40" s="71" t="s">
        <v>5181</v>
      </c>
      <c r="T40" s="38">
        <v>1010309</v>
      </c>
      <c r="U40" s="71"/>
      <c r="V40" s="71"/>
      <c r="W40" s="71" t="str">
        <f>IFERROR(VLOOKUP(D40,[4]招式!$A:$H,5,0)&amp;";"&amp;VLOOKUP(D40,[4]招式!$A:$H,6,0),"1;1")</f>
        <v>0;1</v>
      </c>
      <c r="X40" s="72" t="s">
        <v>5288</v>
      </c>
      <c r="Y40" s="71"/>
      <c r="Z40" s="71"/>
      <c r="AA40" s="71"/>
      <c r="AB40" s="71"/>
      <c r="AC40" s="38"/>
      <c r="AD40" s="38"/>
      <c r="AE40" s="38">
        <v>0</v>
      </c>
      <c r="AF40" s="38">
        <v>0</v>
      </c>
      <c r="AG40" s="38">
        <v>0</v>
      </c>
      <c r="AH40" s="38"/>
      <c r="AI40" s="38">
        <v>0</v>
      </c>
      <c r="AJ40" s="38">
        <v>0</v>
      </c>
      <c r="AK40" s="90"/>
      <c r="AL40" s="38"/>
      <c r="AM40" s="38"/>
      <c r="AN40" s="38"/>
      <c r="AO40" s="38" t="s">
        <v>5289</v>
      </c>
      <c r="AP40" s="32">
        <f t="shared" si="4"/>
        <v>1010307</v>
      </c>
      <c r="AQ40" s="32" t="str">
        <f t="shared" si="5"/>
        <v>太极拳</v>
      </c>
      <c r="AR40" s="38"/>
      <c r="BA40" s="106" t="s">
        <v>5290</v>
      </c>
    </row>
    <row r="41" spans="1:53" x14ac:dyDescent="0.25">
      <c r="A41" s="40">
        <v>1010308</v>
      </c>
      <c r="B41" s="40" t="s">
        <v>371</v>
      </c>
      <c r="C41" s="40" t="s">
        <v>375</v>
      </c>
      <c r="D41" s="38">
        <f>IFERROR(VLOOKUP(B41,[4]招式!$B$2:$K$16,10,0),"不是技能")</f>
        <v>3</v>
      </c>
      <c r="E41" s="38" t="s">
        <v>5111</v>
      </c>
      <c r="F41" s="38" t="s">
        <v>4673</v>
      </c>
      <c r="G41" s="38">
        <v>7</v>
      </c>
      <c r="H41" s="38">
        <v>1</v>
      </c>
      <c r="I41" s="38" t="s">
        <v>2289</v>
      </c>
      <c r="J41" s="38" t="s">
        <v>3015</v>
      </c>
      <c r="K41" s="38"/>
      <c r="L41" s="38"/>
      <c r="M41" s="57" t="s">
        <v>5291</v>
      </c>
      <c r="N41" s="55"/>
      <c r="O41" s="55"/>
      <c r="P41" s="38"/>
      <c r="Q41" s="71"/>
      <c r="R41" s="71">
        <v>0</v>
      </c>
      <c r="S41" s="71" t="s">
        <v>5181</v>
      </c>
      <c r="T41" s="38">
        <v>1010310</v>
      </c>
      <c r="U41" s="71"/>
      <c r="V41" s="71"/>
      <c r="W41" s="71" t="str">
        <f>IFERROR(VLOOKUP(D41,[4]招式!$A:$H,5,0)&amp;";"&amp;VLOOKUP(D41,[4]招式!$A:$H,6,0),"1;1")</f>
        <v>0;1</v>
      </c>
      <c r="X41" s="57" t="s">
        <v>5292</v>
      </c>
      <c r="Y41" s="71"/>
      <c r="Z41" s="71"/>
      <c r="AA41" s="71"/>
      <c r="AB41" s="71" t="s">
        <v>5118</v>
      </c>
      <c r="AC41" s="38"/>
      <c r="AD41" s="38"/>
      <c r="AE41" s="38">
        <v>0</v>
      </c>
      <c r="AF41" s="38">
        <v>0</v>
      </c>
      <c r="AG41" s="38">
        <v>0</v>
      </c>
      <c r="AH41" s="38"/>
      <c r="AI41" s="38">
        <v>0</v>
      </c>
      <c r="AJ41" s="38">
        <v>0</v>
      </c>
      <c r="AK41" s="90"/>
      <c r="AL41" s="38"/>
      <c r="AM41" s="38"/>
      <c r="AN41" s="38"/>
      <c r="AO41" s="38" t="s">
        <v>5293</v>
      </c>
      <c r="AP41" s="32">
        <f t="shared" si="4"/>
        <v>1010308</v>
      </c>
      <c r="AQ41" s="32" t="str">
        <f t="shared" si="5"/>
        <v>太极拳</v>
      </c>
      <c r="AR41" s="38"/>
      <c r="BA41" s="108" t="s">
        <v>5294</v>
      </c>
    </row>
    <row r="42" spans="1:53" x14ac:dyDescent="0.25">
      <c r="A42" s="40">
        <v>1010309</v>
      </c>
      <c r="B42" s="40" t="s">
        <v>371</v>
      </c>
      <c r="C42" s="40" t="s">
        <v>376</v>
      </c>
      <c r="D42" s="32">
        <f>IFERROR(VLOOKUP(B42,[4]招式!$B$2:$K$16,10,0),"不是技能")</f>
        <v>3</v>
      </c>
      <c r="E42" s="32" t="s">
        <v>5111</v>
      </c>
      <c r="F42" s="32" t="s">
        <v>4688</v>
      </c>
      <c r="G42" s="32">
        <v>1</v>
      </c>
      <c r="H42" s="32">
        <v>2</v>
      </c>
      <c r="I42" s="32" t="s">
        <v>2401</v>
      </c>
      <c r="J42" s="32" t="s">
        <v>5112</v>
      </c>
      <c r="K42" s="32"/>
      <c r="L42" s="32">
        <v>4</v>
      </c>
      <c r="M42" s="58" t="s">
        <v>5295</v>
      </c>
      <c r="N42" s="47"/>
      <c r="O42" s="47"/>
      <c r="P42" s="32"/>
      <c r="Q42" s="66">
        <v>2</v>
      </c>
      <c r="R42" s="66">
        <v>0</v>
      </c>
      <c r="S42" s="66" t="s">
        <v>5114</v>
      </c>
      <c r="T42" s="32">
        <v>1020001</v>
      </c>
      <c r="U42" s="66" t="s">
        <v>5296</v>
      </c>
      <c r="V42" s="66" t="s">
        <v>5297</v>
      </c>
      <c r="W42" s="66" t="str">
        <f>IFERROR(VLOOKUP(D42,[4]招式!$A:$H,5,0)&amp;";"&amp;VLOOKUP(D42,[4]招式!$A:$H,6,0),"0.5;0.5")</f>
        <v>0;1</v>
      </c>
      <c r="X42" s="46" t="s">
        <v>5298</v>
      </c>
      <c r="Y42" s="66"/>
      <c r="Z42" s="66"/>
      <c r="AA42" s="66">
        <v>1</v>
      </c>
      <c r="AB42" s="66" t="s">
        <v>5118</v>
      </c>
      <c r="AC42" s="32"/>
      <c r="AD42" s="32"/>
      <c r="AE42" s="32">
        <v>2</v>
      </c>
      <c r="AF42" s="32">
        <v>0</v>
      </c>
      <c r="AG42" s="32">
        <v>4</v>
      </c>
      <c r="AH42" s="32"/>
      <c r="AI42" s="32">
        <v>52</v>
      </c>
      <c r="AJ42" s="32">
        <v>39</v>
      </c>
      <c r="AK42" s="85"/>
      <c r="AL42" s="86" t="s">
        <v>5299</v>
      </c>
      <c r="AM42" s="86"/>
      <c r="AN42" s="86"/>
      <c r="AO42" s="32" t="s">
        <v>5300</v>
      </c>
      <c r="AP42" s="32">
        <f t="shared" si="4"/>
        <v>1010309</v>
      </c>
      <c r="AQ42" s="32" t="str">
        <f t="shared" si="5"/>
        <v>太极拳</v>
      </c>
      <c r="AR42" s="32"/>
      <c r="BA42" s="105" t="s">
        <v>5301</v>
      </c>
    </row>
    <row r="43" spans="1:53" x14ac:dyDescent="0.25">
      <c r="A43" s="40">
        <v>1010310</v>
      </c>
      <c r="B43" s="40" t="s">
        <v>371</v>
      </c>
      <c r="C43" s="40" t="s">
        <v>377</v>
      </c>
      <c r="D43" s="32">
        <f>IFERROR(VLOOKUP(B43,[4]招式!$B$2:$K$16,10,0),"不是技能")</f>
        <v>3</v>
      </c>
      <c r="E43" s="32" t="s">
        <v>5111</v>
      </c>
      <c r="F43" s="32" t="s">
        <v>4688</v>
      </c>
      <c r="G43" s="32">
        <v>1</v>
      </c>
      <c r="H43" s="32">
        <v>2</v>
      </c>
      <c r="I43" s="32" t="s">
        <v>2401</v>
      </c>
      <c r="J43" s="32" t="s">
        <v>5112</v>
      </c>
      <c r="K43" s="32"/>
      <c r="L43" s="32">
        <v>5</v>
      </c>
      <c r="M43" s="58" t="s">
        <v>5302</v>
      </c>
      <c r="N43" s="47"/>
      <c r="O43" s="47"/>
      <c r="P43" s="32"/>
      <c r="Q43" s="66" t="s">
        <v>5303</v>
      </c>
      <c r="R43" s="66">
        <v>0</v>
      </c>
      <c r="S43" s="66" t="s">
        <v>5114</v>
      </c>
      <c r="T43" s="32">
        <v>1020002</v>
      </c>
      <c r="U43" s="66" t="s">
        <v>5296</v>
      </c>
      <c r="V43" s="66" t="s">
        <v>5297</v>
      </c>
      <c r="W43" s="66" t="str">
        <f>IFERROR(VLOOKUP(D43,[4]招式!$A:$H,5,0)&amp;";"&amp;VLOOKUP(D43,[4]招式!$A:$H,6,0),"0.5;0.5")</f>
        <v>0;1</v>
      </c>
      <c r="X43" s="46" t="s">
        <v>5304</v>
      </c>
      <c r="Y43" s="66"/>
      <c r="Z43" s="66"/>
      <c r="AA43" s="66">
        <v>1</v>
      </c>
      <c r="AB43" s="66"/>
      <c r="AC43" s="32"/>
      <c r="AD43" s="32"/>
      <c r="AE43" s="32">
        <v>2</v>
      </c>
      <c r="AF43" s="32">
        <v>0</v>
      </c>
      <c r="AG43" s="32">
        <v>4</v>
      </c>
      <c r="AH43" s="32"/>
      <c r="AI43" s="32">
        <v>65</v>
      </c>
      <c r="AJ43" s="32">
        <v>45</v>
      </c>
      <c r="AK43" s="85"/>
      <c r="AL43" s="86" t="s">
        <v>5305</v>
      </c>
      <c r="AM43" s="86"/>
      <c r="AN43" s="86"/>
      <c r="AO43" s="32" t="s">
        <v>5306</v>
      </c>
      <c r="AP43" s="32">
        <f t="shared" si="4"/>
        <v>1010310</v>
      </c>
      <c r="AQ43" s="32" t="str">
        <f t="shared" si="5"/>
        <v>太极拳</v>
      </c>
      <c r="AR43" s="32"/>
      <c r="BA43" s="106" t="s">
        <v>5307</v>
      </c>
    </row>
    <row r="44" spans="1:53" x14ac:dyDescent="0.25">
      <c r="A44" s="34">
        <f>A43+1</f>
        <v>1010311</v>
      </c>
      <c r="B44" s="34" t="str">
        <f>B43</f>
        <v>太极拳</v>
      </c>
      <c r="C44" s="33" t="s">
        <v>378</v>
      </c>
      <c r="D44" s="35">
        <f>IFERROR(VLOOKUP(B44,[4]招式!$B$2:$K$16,10,0),"不是技能")</f>
        <v>3</v>
      </c>
      <c r="E44" s="35" t="s">
        <v>5111</v>
      </c>
      <c r="F44" s="35" t="s">
        <v>4688</v>
      </c>
      <c r="G44" s="35">
        <v>1</v>
      </c>
      <c r="H44" s="35">
        <v>2</v>
      </c>
      <c r="I44" s="35" t="s">
        <v>2401</v>
      </c>
      <c r="J44" s="35" t="s">
        <v>3011</v>
      </c>
      <c r="K44" s="35"/>
      <c r="L44" s="35">
        <v>1</v>
      </c>
      <c r="M44" s="59" t="s">
        <v>5308</v>
      </c>
      <c r="N44" s="51"/>
      <c r="O44" s="51"/>
      <c r="P44" s="35"/>
      <c r="Q44" s="68">
        <v>9</v>
      </c>
      <c r="R44" s="68">
        <v>0</v>
      </c>
      <c r="S44" s="68" t="s">
        <v>5114</v>
      </c>
      <c r="T44" s="35" t="s">
        <v>1572</v>
      </c>
      <c r="U44" s="68" t="s">
        <v>5309</v>
      </c>
      <c r="V44" s="68">
        <v>0</v>
      </c>
      <c r="W44" s="68" t="str">
        <f>IFERROR(VLOOKUP(D44,[4]招式!$A:$H,5,0)&amp;";"&amp;VLOOKUP(D44,[4]招式!$A:$H,6,0),"1;1")</f>
        <v>0;1</v>
      </c>
      <c r="X44" s="73" t="s">
        <v>5310</v>
      </c>
      <c r="Y44" s="68"/>
      <c r="Z44" s="68"/>
      <c r="AA44" s="68">
        <v>1</v>
      </c>
      <c r="AB44" s="68" t="s">
        <v>5118</v>
      </c>
      <c r="AC44" s="35"/>
      <c r="AD44" s="35"/>
      <c r="AE44" s="35">
        <v>1</v>
      </c>
      <c r="AF44" s="35">
        <v>1</v>
      </c>
      <c r="AG44" s="35">
        <v>5</v>
      </c>
      <c r="AH44" s="35"/>
      <c r="AI44" s="35">
        <v>39</v>
      </c>
      <c r="AJ44" s="35">
        <v>26</v>
      </c>
      <c r="AK44" s="88"/>
      <c r="AL44" s="92" t="s">
        <v>5311</v>
      </c>
      <c r="AM44" s="92" t="s">
        <v>5312</v>
      </c>
      <c r="AN44" s="92"/>
      <c r="AO44" s="35" t="s">
        <v>5313</v>
      </c>
      <c r="AP44" s="32">
        <f t="shared" si="4"/>
        <v>1010311</v>
      </c>
      <c r="AQ44" s="32" t="str">
        <f t="shared" si="5"/>
        <v>太极拳</v>
      </c>
      <c r="AR44" s="35"/>
      <c r="BA44" s="101" t="s">
        <v>1898</v>
      </c>
    </row>
    <row r="45" spans="1:53" x14ac:dyDescent="0.25">
      <c r="A45" s="36">
        <v>1010312</v>
      </c>
      <c r="B45" s="36" t="s">
        <v>371</v>
      </c>
      <c r="C45" s="37" t="s">
        <v>927</v>
      </c>
      <c r="D45" s="36"/>
      <c r="E45" s="36"/>
      <c r="F45" s="36"/>
      <c r="G45" s="36"/>
      <c r="H45" s="36"/>
      <c r="I45" s="36"/>
      <c r="J45" s="36"/>
      <c r="K45" s="36"/>
      <c r="L45" s="36"/>
      <c r="M45" s="52"/>
      <c r="N45" s="53"/>
      <c r="O45" s="53"/>
      <c r="P45" s="36"/>
      <c r="Q45" s="65"/>
      <c r="R45" s="65"/>
      <c r="S45" s="65"/>
      <c r="T45" s="36"/>
      <c r="U45" s="65"/>
      <c r="V45" s="65"/>
      <c r="W45" s="65"/>
      <c r="X45" s="70"/>
      <c r="Y45" s="65"/>
      <c r="Z45" s="65"/>
      <c r="AA45" s="65"/>
      <c r="AB45" s="65"/>
      <c r="AC45" s="36"/>
      <c r="AD45" s="36"/>
      <c r="AE45" s="36"/>
      <c r="AF45" s="36"/>
      <c r="AG45" s="36"/>
      <c r="AH45" s="36"/>
      <c r="AI45" s="36"/>
      <c r="AJ45" s="36"/>
      <c r="AK45" s="89"/>
      <c r="AL45" s="36"/>
      <c r="AM45" s="36"/>
      <c r="AN45" s="36"/>
      <c r="AO45" s="36"/>
      <c r="AP45" s="32">
        <f t="shared" si="4"/>
        <v>1010312</v>
      </c>
      <c r="AQ45" s="32" t="str">
        <f t="shared" si="5"/>
        <v>太极拳</v>
      </c>
      <c r="AR45" s="36"/>
      <c r="BA45" s="102"/>
    </row>
    <row r="46" spans="1:53" x14ac:dyDescent="0.25">
      <c r="A46" s="36">
        <v>1010313</v>
      </c>
      <c r="B46" s="36" t="s">
        <v>371</v>
      </c>
      <c r="C46" s="37" t="s">
        <v>928</v>
      </c>
      <c r="D46" s="36"/>
      <c r="E46" s="36"/>
      <c r="F46" s="36"/>
      <c r="G46" s="36"/>
      <c r="H46" s="36"/>
      <c r="I46" s="36"/>
      <c r="J46" s="36"/>
      <c r="K46" s="36"/>
      <c r="L46" s="36"/>
      <c r="M46" s="52"/>
      <c r="N46" s="53"/>
      <c r="O46" s="53"/>
      <c r="P46" s="36"/>
      <c r="Q46" s="65"/>
      <c r="R46" s="65"/>
      <c r="S46" s="65"/>
      <c r="T46" s="36"/>
      <c r="U46" s="65"/>
      <c r="V46" s="65"/>
      <c r="W46" s="65"/>
      <c r="X46" s="70"/>
      <c r="Y46" s="65"/>
      <c r="Z46" s="65"/>
      <c r="AA46" s="65"/>
      <c r="AB46" s="65"/>
      <c r="AC46" s="36"/>
      <c r="AD46" s="36"/>
      <c r="AE46" s="36"/>
      <c r="AF46" s="36"/>
      <c r="AG46" s="36"/>
      <c r="AH46" s="36"/>
      <c r="AI46" s="36"/>
      <c r="AJ46" s="36"/>
      <c r="AK46" s="89"/>
      <c r="AL46" s="36"/>
      <c r="AM46" s="36"/>
      <c r="AN46" s="36"/>
      <c r="AO46" s="36"/>
      <c r="AP46" s="32">
        <f t="shared" si="4"/>
        <v>1010313</v>
      </c>
      <c r="AQ46" s="32" t="str">
        <f t="shared" si="5"/>
        <v>太极拳</v>
      </c>
      <c r="AR46" s="36"/>
      <c r="BA46" s="102"/>
    </row>
    <row r="47" spans="1:53" x14ac:dyDescent="0.25">
      <c r="A47" s="31">
        <v>1020001</v>
      </c>
      <c r="B47" s="31" t="s">
        <v>4688</v>
      </c>
      <c r="C47" s="31" t="s">
        <v>4914</v>
      </c>
      <c r="D47" s="35" t="str">
        <f>IFERROR(VLOOKUP(B47,[4]招式!$B$2:$K$16,10,0),"不是技能")</f>
        <v>不是技能</v>
      </c>
      <c r="E47" s="35" t="s">
        <v>5111</v>
      </c>
      <c r="F47" s="35" t="s">
        <v>4688</v>
      </c>
      <c r="G47" s="35">
        <v>1</v>
      </c>
      <c r="H47" s="35">
        <v>2</v>
      </c>
      <c r="I47" s="35" t="s">
        <v>2401</v>
      </c>
      <c r="J47" s="35" t="s">
        <v>3011</v>
      </c>
      <c r="K47" s="35"/>
      <c r="L47" s="35">
        <v>1</v>
      </c>
      <c r="M47" s="59" t="s">
        <v>5314</v>
      </c>
      <c r="N47" s="51"/>
      <c r="O47" s="51"/>
      <c r="P47" s="35"/>
      <c r="Q47" s="68">
        <v>9</v>
      </c>
      <c r="R47" s="68">
        <v>0</v>
      </c>
      <c r="S47" s="68" t="s">
        <v>5114</v>
      </c>
      <c r="T47" s="35" t="s">
        <v>4917</v>
      </c>
      <c r="U47" s="68" t="s">
        <v>5309</v>
      </c>
      <c r="V47" s="68">
        <v>0</v>
      </c>
      <c r="W47" s="68" t="str">
        <f>IFERROR(VLOOKUP(D47,[4]招式!$A:$H,5,0)&amp;";"&amp;VLOOKUP(D47,[4]招式!$A:$H,6,0),"1;1")</f>
        <v>1;1</v>
      </c>
      <c r="X47" s="73" t="s">
        <v>5315</v>
      </c>
      <c r="Y47" s="68"/>
      <c r="Z47" s="68"/>
      <c r="AA47" s="68">
        <v>1</v>
      </c>
      <c r="AB47" s="68" t="s">
        <v>5118</v>
      </c>
      <c r="AC47" s="35"/>
      <c r="AD47" s="35"/>
      <c r="AE47" s="35">
        <v>1</v>
      </c>
      <c r="AF47" s="35">
        <v>0</v>
      </c>
      <c r="AG47" s="35">
        <v>0</v>
      </c>
      <c r="AH47" s="35"/>
      <c r="AI47" s="35">
        <v>39</v>
      </c>
      <c r="AJ47" s="35">
        <v>26</v>
      </c>
      <c r="AK47" s="88" t="s">
        <v>5316</v>
      </c>
      <c r="AL47" s="92" t="s">
        <v>5317</v>
      </c>
      <c r="AM47" s="92"/>
      <c r="AN47" s="92"/>
      <c r="AO47" s="35" t="s">
        <v>5313</v>
      </c>
      <c r="AP47" s="32">
        <f t="shared" si="4"/>
        <v>1020001</v>
      </c>
      <c r="AQ47" s="32" t="str">
        <f t="shared" si="5"/>
        <v>单手轻刃</v>
      </c>
      <c r="AR47" s="35"/>
      <c r="BA47" s="109" t="s">
        <v>5318</v>
      </c>
    </row>
    <row r="48" spans="1:53" x14ac:dyDescent="0.25">
      <c r="A48" s="31">
        <v>1020002</v>
      </c>
      <c r="B48" s="31" t="s">
        <v>4688</v>
      </c>
      <c r="C48" s="31" t="s">
        <v>4915</v>
      </c>
      <c r="D48" s="35" t="str">
        <f>IFERROR(VLOOKUP(B48,[4]招式!$B$2:$K$16,10,0),"不是技能")</f>
        <v>不是技能</v>
      </c>
      <c r="E48" s="35" t="s">
        <v>5111</v>
      </c>
      <c r="F48" s="35" t="s">
        <v>4688</v>
      </c>
      <c r="G48" s="35">
        <v>1</v>
      </c>
      <c r="H48" s="35">
        <v>2</v>
      </c>
      <c r="I48" s="35" t="s">
        <v>2401</v>
      </c>
      <c r="J48" s="35" t="s">
        <v>3011</v>
      </c>
      <c r="K48" s="35"/>
      <c r="L48" s="35">
        <v>1</v>
      </c>
      <c r="M48" s="59" t="s">
        <v>5319</v>
      </c>
      <c r="N48" s="51"/>
      <c r="O48" s="51"/>
      <c r="P48" s="35"/>
      <c r="Q48" s="68">
        <v>9</v>
      </c>
      <c r="R48" s="68">
        <v>0</v>
      </c>
      <c r="S48" s="68" t="s">
        <v>5114</v>
      </c>
      <c r="T48" s="35" t="s">
        <v>4918</v>
      </c>
      <c r="U48" s="68" t="s">
        <v>5309</v>
      </c>
      <c r="V48" s="68">
        <v>0</v>
      </c>
      <c r="W48" s="68" t="str">
        <f>IFERROR(VLOOKUP(D48,[4]招式!$A:$H,5,0)&amp;";"&amp;VLOOKUP(D48,[4]招式!$A:$H,6,0),"1;1")</f>
        <v>1;1</v>
      </c>
      <c r="X48" s="73" t="s">
        <v>5320</v>
      </c>
      <c r="Y48" s="68"/>
      <c r="Z48" s="68"/>
      <c r="AA48" s="68">
        <v>1</v>
      </c>
      <c r="AB48" s="68" t="s">
        <v>5118</v>
      </c>
      <c r="AC48" s="35"/>
      <c r="AD48" s="35"/>
      <c r="AE48" s="35">
        <v>1</v>
      </c>
      <c r="AF48" s="35">
        <v>0</v>
      </c>
      <c r="AG48" s="35">
        <v>0</v>
      </c>
      <c r="AH48" s="35"/>
      <c r="AI48" s="35">
        <v>39</v>
      </c>
      <c r="AJ48" s="35">
        <v>26</v>
      </c>
      <c r="AK48" s="88"/>
      <c r="AL48" s="92" t="s">
        <v>5312</v>
      </c>
      <c r="AM48" s="92"/>
      <c r="AN48" s="92"/>
      <c r="AO48" s="35" t="s">
        <v>5313</v>
      </c>
      <c r="AP48" s="32">
        <f t="shared" si="4"/>
        <v>1020002</v>
      </c>
      <c r="AQ48" s="32" t="str">
        <f t="shared" si="5"/>
        <v>单手轻刃</v>
      </c>
      <c r="AR48" s="35"/>
      <c r="BA48" s="99" t="s">
        <v>5321</v>
      </c>
    </row>
    <row r="49" spans="1:53" x14ac:dyDescent="0.25">
      <c r="A49" s="35" t="s">
        <v>1572</v>
      </c>
      <c r="B49" s="35" t="s">
        <v>379</v>
      </c>
      <c r="C49" s="35" t="s">
        <v>4916</v>
      </c>
      <c r="D49" s="35">
        <f>IFERROR(VLOOKUP(B49,[4]招式!$B$2:$K$16,10,0),"不是技能")</f>
        <v>4</v>
      </c>
      <c r="E49" s="35" t="s">
        <v>5111</v>
      </c>
      <c r="F49" s="35" t="s">
        <v>4688</v>
      </c>
      <c r="G49" s="35">
        <v>1</v>
      </c>
      <c r="H49" s="35">
        <v>2</v>
      </c>
      <c r="I49" s="35" t="s">
        <v>2401</v>
      </c>
      <c r="J49" s="35" t="s">
        <v>3011</v>
      </c>
      <c r="K49" s="35"/>
      <c r="L49" s="35">
        <v>1</v>
      </c>
      <c r="M49" s="59" t="s">
        <v>5322</v>
      </c>
      <c r="N49" s="51"/>
      <c r="O49" s="51"/>
      <c r="P49" s="35"/>
      <c r="Q49" s="68">
        <v>9</v>
      </c>
      <c r="R49" s="68">
        <v>0</v>
      </c>
      <c r="S49" s="68" t="s">
        <v>5114</v>
      </c>
      <c r="T49" s="35" t="s">
        <v>4919</v>
      </c>
      <c r="U49" s="68" t="s">
        <v>5309</v>
      </c>
      <c r="V49" s="68">
        <v>0</v>
      </c>
      <c r="W49" s="68" t="str">
        <f>IFERROR(VLOOKUP(D49,[4]招式!$A:$H,5,0)&amp;";"&amp;VLOOKUP(D49,[4]招式!$A:$H,6,0),"1;1")</f>
        <v>1;0</v>
      </c>
      <c r="X49" s="73" t="s">
        <v>5323</v>
      </c>
      <c r="Y49" s="68"/>
      <c r="Z49" s="68"/>
      <c r="AA49" s="68">
        <v>1</v>
      </c>
      <c r="AB49" s="68" t="s">
        <v>5118</v>
      </c>
      <c r="AC49" s="35"/>
      <c r="AD49" s="35"/>
      <c r="AE49" s="35">
        <v>1</v>
      </c>
      <c r="AF49" s="35">
        <v>0</v>
      </c>
      <c r="AG49" s="35">
        <v>0</v>
      </c>
      <c r="AH49" s="35"/>
      <c r="AI49" s="35">
        <v>39</v>
      </c>
      <c r="AJ49" s="35">
        <v>26</v>
      </c>
      <c r="AK49" s="88"/>
      <c r="AL49" s="92" t="s">
        <v>5324</v>
      </c>
      <c r="AM49" s="92"/>
      <c r="AN49" s="92"/>
      <c r="AO49" s="35" t="s">
        <v>5313</v>
      </c>
      <c r="AP49" s="32" t="str">
        <f t="shared" si="4"/>
        <v>1020201_1</v>
      </c>
      <c r="AQ49" s="32" t="str">
        <f t="shared" si="5"/>
        <v>凌鸿剑势</v>
      </c>
      <c r="AR49" s="35"/>
      <c r="BA49" s="110" t="s">
        <v>5325</v>
      </c>
    </row>
    <row r="50" spans="1:53" x14ac:dyDescent="0.25">
      <c r="A50" s="35" t="s">
        <v>4917</v>
      </c>
      <c r="B50" s="35" t="s">
        <v>379</v>
      </c>
      <c r="C50" s="35" t="s">
        <v>4916</v>
      </c>
      <c r="D50" s="35">
        <f>IFERROR(VLOOKUP(B50,[4]招式!$B$2:$K$16,10,0),"不是技能")</f>
        <v>4</v>
      </c>
      <c r="E50" s="35" t="s">
        <v>5111</v>
      </c>
      <c r="F50" s="35" t="s">
        <v>4688</v>
      </c>
      <c r="G50" s="35">
        <v>1</v>
      </c>
      <c r="H50" s="35">
        <v>2</v>
      </c>
      <c r="I50" s="35" t="s">
        <v>2289</v>
      </c>
      <c r="J50" s="35" t="s">
        <v>3015</v>
      </c>
      <c r="K50" s="35"/>
      <c r="L50" s="35"/>
      <c r="M50" s="59" t="s">
        <v>5326</v>
      </c>
      <c r="N50" s="51"/>
      <c r="O50" s="51"/>
      <c r="P50" s="35"/>
      <c r="Q50" s="68"/>
      <c r="R50" s="68">
        <v>0</v>
      </c>
      <c r="S50" s="68" t="s">
        <v>5327</v>
      </c>
      <c r="T50" s="35">
        <v>1020202</v>
      </c>
      <c r="U50" s="68"/>
      <c r="V50" s="68"/>
      <c r="W50" s="68" t="str">
        <f>IFERROR(VLOOKUP(D50,[4]招式!$A:$H,5,0)&amp;";"&amp;VLOOKUP(D50,[4]招式!$A:$H,6,0),"1;1")</f>
        <v>1;0</v>
      </c>
      <c r="X50" s="73" t="s">
        <v>5328</v>
      </c>
      <c r="Y50" s="68"/>
      <c r="Z50" s="68"/>
      <c r="AA50" s="68">
        <v>0</v>
      </c>
      <c r="AB50" s="68"/>
      <c r="AC50" s="35"/>
      <c r="AD50" s="35"/>
      <c r="AE50" s="35">
        <v>0</v>
      </c>
      <c r="AF50" s="35">
        <v>0</v>
      </c>
      <c r="AG50" s="35">
        <v>0</v>
      </c>
      <c r="AH50" s="35"/>
      <c r="AI50" s="35">
        <v>0</v>
      </c>
      <c r="AJ50" s="35">
        <v>0</v>
      </c>
      <c r="AK50" s="88"/>
      <c r="AL50" s="92"/>
      <c r="AM50" s="92"/>
      <c r="AN50" s="92"/>
      <c r="AO50" s="35" t="s">
        <v>5329</v>
      </c>
      <c r="AP50" s="32" t="str">
        <f t="shared" si="4"/>
        <v>1020201_2</v>
      </c>
      <c r="AQ50" s="32" t="str">
        <f t="shared" si="5"/>
        <v>凌鸿剑势</v>
      </c>
      <c r="AR50" s="35"/>
      <c r="BA50" s="110" t="s">
        <v>5315</v>
      </c>
    </row>
    <row r="51" spans="1:53" x14ac:dyDescent="0.25">
      <c r="A51" s="35" t="s">
        <v>4918</v>
      </c>
      <c r="B51" s="35" t="s">
        <v>379</v>
      </c>
      <c r="C51" s="35" t="s">
        <v>4916</v>
      </c>
      <c r="D51" s="35">
        <f>IFERROR(VLOOKUP(B51,[4]招式!$B$2:$K$16,10,0),"不是技能")</f>
        <v>4</v>
      </c>
      <c r="E51" s="35" t="s">
        <v>5111</v>
      </c>
      <c r="F51" s="35" t="s">
        <v>4688</v>
      </c>
      <c r="G51" s="35">
        <v>1</v>
      </c>
      <c r="H51" s="35">
        <v>2</v>
      </c>
      <c r="I51" s="35" t="s">
        <v>2401</v>
      </c>
      <c r="J51" s="35" t="s">
        <v>3011</v>
      </c>
      <c r="K51" s="35"/>
      <c r="L51" s="35">
        <v>2</v>
      </c>
      <c r="M51" s="59" t="s">
        <v>5330</v>
      </c>
      <c r="N51" s="51"/>
      <c r="O51" s="51"/>
      <c r="P51" s="35"/>
      <c r="Q51" s="68">
        <v>2</v>
      </c>
      <c r="R51" s="68">
        <v>0</v>
      </c>
      <c r="S51" s="68" t="s">
        <v>5114</v>
      </c>
      <c r="T51" s="35">
        <v>1020203</v>
      </c>
      <c r="U51" s="68" t="s">
        <v>5331</v>
      </c>
      <c r="V51" s="68">
        <v>0</v>
      </c>
      <c r="W51" s="68" t="str">
        <f>IFERROR(VLOOKUP(D51,[4]招式!$A:$H,5,0)&amp;";"&amp;VLOOKUP(D51,[4]招式!$A:$H,6,0),"1;1")</f>
        <v>1;0</v>
      </c>
      <c r="X51" s="73" t="s">
        <v>5332</v>
      </c>
      <c r="Y51" s="68"/>
      <c r="Z51" s="68"/>
      <c r="AA51" s="68">
        <v>1</v>
      </c>
      <c r="AB51" s="68" t="s">
        <v>5118</v>
      </c>
      <c r="AC51" s="35"/>
      <c r="AD51" s="35"/>
      <c r="AE51" s="35">
        <v>1</v>
      </c>
      <c r="AF51" s="35">
        <v>1</v>
      </c>
      <c r="AG51" s="35">
        <v>4</v>
      </c>
      <c r="AH51" s="35"/>
      <c r="AI51" s="35">
        <v>39</v>
      </c>
      <c r="AJ51" s="35">
        <v>26</v>
      </c>
      <c r="AK51" s="88"/>
      <c r="AL51" s="92" t="s">
        <v>5333</v>
      </c>
      <c r="AM51" s="92"/>
      <c r="AN51" s="92"/>
      <c r="AO51" s="35" t="s">
        <v>5334</v>
      </c>
      <c r="AP51" s="32" t="str">
        <f t="shared" si="4"/>
        <v>1020201_2_2</v>
      </c>
      <c r="AQ51" s="32" t="str">
        <f t="shared" si="5"/>
        <v>凌鸿剑势</v>
      </c>
      <c r="AR51" s="35"/>
      <c r="BA51" s="110" t="s">
        <v>5320</v>
      </c>
    </row>
    <row r="52" spans="1:53" x14ac:dyDescent="0.25">
      <c r="A52" s="35" t="s">
        <v>4919</v>
      </c>
      <c r="B52" s="35" t="s">
        <v>379</v>
      </c>
      <c r="C52" s="35" t="s">
        <v>4916</v>
      </c>
      <c r="D52" s="35">
        <f>IFERROR(VLOOKUP(B52,[4]招式!$B$2:$K$16,10,0),"不是技能")</f>
        <v>4</v>
      </c>
      <c r="E52" s="35" t="s">
        <v>5111</v>
      </c>
      <c r="F52" s="35" t="s">
        <v>4688</v>
      </c>
      <c r="G52" s="35">
        <v>2</v>
      </c>
      <c r="H52" s="35">
        <v>2</v>
      </c>
      <c r="I52" s="35" t="s">
        <v>2289</v>
      </c>
      <c r="J52" s="35" t="s">
        <v>3015</v>
      </c>
      <c r="K52" s="35"/>
      <c r="L52" s="35"/>
      <c r="M52" s="50" t="s">
        <v>5335</v>
      </c>
      <c r="N52" s="51"/>
      <c r="O52" s="51"/>
      <c r="P52" s="35"/>
      <c r="Q52" s="68"/>
      <c r="R52" s="68">
        <v>0</v>
      </c>
      <c r="S52" s="68" t="s">
        <v>5327</v>
      </c>
      <c r="T52" s="35">
        <v>1020204</v>
      </c>
      <c r="U52" s="68"/>
      <c r="V52" s="68"/>
      <c r="W52" s="68" t="str">
        <f>IFERROR(VLOOKUP(D52,[4]招式!$A:$H,5,0)&amp;";"&amp;VLOOKUP(D52,[4]招式!$A:$H,6,0),"1;1")</f>
        <v>1;0</v>
      </c>
      <c r="X52" s="69" t="s">
        <v>5336</v>
      </c>
      <c r="Y52" s="68"/>
      <c r="Z52" s="68"/>
      <c r="AA52" s="68">
        <v>0</v>
      </c>
      <c r="AB52" s="68"/>
      <c r="AC52" s="35"/>
      <c r="AD52" s="35"/>
      <c r="AE52" s="35">
        <v>0</v>
      </c>
      <c r="AF52" s="35">
        <v>0</v>
      </c>
      <c r="AG52" s="35">
        <v>0</v>
      </c>
      <c r="AH52" s="35"/>
      <c r="AI52" s="35">
        <v>0</v>
      </c>
      <c r="AJ52" s="35">
        <v>0</v>
      </c>
      <c r="AK52" s="88"/>
      <c r="AL52" s="35"/>
      <c r="AM52" s="35"/>
      <c r="AN52" s="35"/>
      <c r="AO52" s="35" t="s">
        <v>5337</v>
      </c>
      <c r="AP52" s="32" t="str">
        <f t="shared" si="4"/>
        <v>1020201_3</v>
      </c>
      <c r="AQ52" s="32" t="str">
        <f t="shared" si="5"/>
        <v>凌鸿剑势</v>
      </c>
      <c r="AR52" s="35"/>
      <c r="BA52" s="110" t="s">
        <v>5323</v>
      </c>
    </row>
    <row r="53" spans="1:53" x14ac:dyDescent="0.25">
      <c r="A53" s="35">
        <v>1020202</v>
      </c>
      <c r="B53" s="35" t="s">
        <v>379</v>
      </c>
      <c r="C53" s="35" t="s">
        <v>4920</v>
      </c>
      <c r="D53" s="35">
        <f>IFERROR(VLOOKUP(B53,[4]招式!$B$2:$K$16,10,0),"不是技能")</f>
        <v>4</v>
      </c>
      <c r="E53" s="35" t="s">
        <v>5111</v>
      </c>
      <c r="F53" s="35" t="s">
        <v>4688</v>
      </c>
      <c r="G53" s="35">
        <v>1</v>
      </c>
      <c r="H53" s="35">
        <v>2</v>
      </c>
      <c r="I53" s="35" t="s">
        <v>2401</v>
      </c>
      <c r="J53" s="35" t="s">
        <v>3011</v>
      </c>
      <c r="K53" s="35"/>
      <c r="L53" s="35">
        <v>3</v>
      </c>
      <c r="M53" s="60" t="s">
        <v>5338</v>
      </c>
      <c r="N53" s="51"/>
      <c r="O53" s="51"/>
      <c r="P53" s="35"/>
      <c r="Q53" s="68" t="s">
        <v>5339</v>
      </c>
      <c r="R53" s="68">
        <v>0</v>
      </c>
      <c r="S53" s="68" t="s">
        <v>5114</v>
      </c>
      <c r="T53" s="35">
        <v>1020205</v>
      </c>
      <c r="U53" s="68" t="s">
        <v>5340</v>
      </c>
      <c r="V53" s="68">
        <v>0</v>
      </c>
      <c r="W53" s="68" t="str">
        <f>IFERROR(VLOOKUP(D53,[4]招式!$A:$H,5,0)&amp;";"&amp;VLOOKUP(D53,[4]招式!$A:$H,6,0),"1;1")</f>
        <v>1;0</v>
      </c>
      <c r="X53" s="74" t="s">
        <v>5341</v>
      </c>
      <c r="Y53" s="68"/>
      <c r="Z53" s="68"/>
      <c r="AA53" s="68">
        <v>1</v>
      </c>
      <c r="AB53" s="68" t="s">
        <v>5118</v>
      </c>
      <c r="AC53" s="35"/>
      <c r="AD53" s="35"/>
      <c r="AE53" s="35">
        <v>1</v>
      </c>
      <c r="AF53" s="35">
        <v>1</v>
      </c>
      <c r="AG53" s="35">
        <v>4</v>
      </c>
      <c r="AH53" s="35"/>
      <c r="AI53" s="35">
        <v>39</v>
      </c>
      <c r="AJ53" s="35">
        <v>26</v>
      </c>
      <c r="AK53" s="88" t="s">
        <v>5342</v>
      </c>
      <c r="AL53" s="92" t="s">
        <v>5343</v>
      </c>
      <c r="AM53" s="92"/>
      <c r="AN53" s="92"/>
      <c r="AO53" s="35" t="s">
        <v>5344</v>
      </c>
      <c r="AP53" s="32">
        <f t="shared" si="4"/>
        <v>1020202</v>
      </c>
      <c r="AQ53" s="32" t="str">
        <f t="shared" si="5"/>
        <v>凌鸿剑势</v>
      </c>
      <c r="AR53" s="35"/>
      <c r="BA53" s="110" t="s">
        <v>5345</v>
      </c>
    </row>
    <row r="54" spans="1:53" x14ac:dyDescent="0.25">
      <c r="A54" s="35">
        <v>1020203</v>
      </c>
      <c r="B54" s="35" t="s">
        <v>379</v>
      </c>
      <c r="C54" s="35" t="s">
        <v>4921</v>
      </c>
      <c r="D54" s="35">
        <f>IFERROR(VLOOKUP(B54,[4]招式!$B$2:$K$16,10,0),"不是技能")</f>
        <v>4</v>
      </c>
      <c r="E54" s="35" t="s">
        <v>5111</v>
      </c>
      <c r="F54" s="35" t="s">
        <v>4688</v>
      </c>
      <c r="G54" s="35">
        <v>3</v>
      </c>
      <c r="H54" s="35">
        <v>2</v>
      </c>
      <c r="I54" s="35" t="s">
        <v>2289</v>
      </c>
      <c r="J54" s="35" t="s">
        <v>3015</v>
      </c>
      <c r="K54" s="35"/>
      <c r="L54" s="35"/>
      <c r="M54" s="50" t="s">
        <v>5346</v>
      </c>
      <c r="N54" s="51"/>
      <c r="O54" s="51"/>
      <c r="P54" s="35"/>
      <c r="Q54" s="68"/>
      <c r="R54" s="68">
        <v>0</v>
      </c>
      <c r="S54" s="68" t="s">
        <v>5327</v>
      </c>
      <c r="T54" s="35">
        <v>1020206</v>
      </c>
      <c r="U54" s="68"/>
      <c r="V54" s="68"/>
      <c r="W54" s="68" t="str">
        <f>IFERROR(VLOOKUP(D54,[4]招式!$A:$H,5,0)&amp;";"&amp;VLOOKUP(D54,[4]招式!$A:$H,6,0),"1;1")</f>
        <v>1;0</v>
      </c>
      <c r="X54" s="69" t="s">
        <v>5347</v>
      </c>
      <c r="Y54" s="68"/>
      <c r="Z54" s="68"/>
      <c r="AA54" s="68">
        <v>0</v>
      </c>
      <c r="AB54" s="68"/>
      <c r="AC54" s="35"/>
      <c r="AD54" s="35"/>
      <c r="AE54" s="35">
        <v>0</v>
      </c>
      <c r="AF54" s="35">
        <v>0</v>
      </c>
      <c r="AG54" s="35">
        <v>0</v>
      </c>
      <c r="AH54" s="35"/>
      <c r="AI54" s="35">
        <v>0</v>
      </c>
      <c r="AJ54" s="35">
        <v>0</v>
      </c>
      <c r="AK54" s="88"/>
      <c r="AL54" s="35"/>
      <c r="AM54" s="35"/>
      <c r="AN54" s="35"/>
      <c r="AO54" s="35" t="s">
        <v>5348</v>
      </c>
      <c r="AP54" s="32">
        <f t="shared" si="4"/>
        <v>1020203</v>
      </c>
      <c r="AQ54" s="32" t="str">
        <f t="shared" si="5"/>
        <v>凌鸿剑势</v>
      </c>
      <c r="AR54" s="35"/>
      <c r="BA54" s="110" t="s">
        <v>5349</v>
      </c>
    </row>
    <row r="55" spans="1:53" x14ac:dyDescent="0.25">
      <c r="A55" s="35">
        <v>1020204</v>
      </c>
      <c r="B55" s="35" t="s">
        <v>379</v>
      </c>
      <c r="C55" s="35" t="s">
        <v>380</v>
      </c>
      <c r="D55" s="35">
        <f>IFERROR(VLOOKUP(B55,[4]招式!$B$2:$K$16,10,0),"不是技能")</f>
        <v>4</v>
      </c>
      <c r="E55" s="35" t="s">
        <v>5111</v>
      </c>
      <c r="F55" s="35" t="s">
        <v>4688</v>
      </c>
      <c r="G55" s="35">
        <v>4</v>
      </c>
      <c r="H55" s="35">
        <v>2</v>
      </c>
      <c r="I55" s="35" t="s">
        <v>2289</v>
      </c>
      <c r="J55" s="35" t="s">
        <v>3015</v>
      </c>
      <c r="K55" s="35"/>
      <c r="L55" s="35"/>
      <c r="M55" s="59" t="s">
        <v>5350</v>
      </c>
      <c r="N55" s="51"/>
      <c r="O55" s="51"/>
      <c r="P55" s="35"/>
      <c r="Q55" s="68"/>
      <c r="R55" s="68">
        <v>0</v>
      </c>
      <c r="S55" s="68" t="s">
        <v>5181</v>
      </c>
      <c r="T55" s="35">
        <v>1020207</v>
      </c>
      <c r="U55" s="68"/>
      <c r="V55" s="68">
        <v>0</v>
      </c>
      <c r="W55" s="68" t="str">
        <f>IFERROR(VLOOKUP(D55,[4]招式!$A:$H,5,0)&amp;";"&amp;VLOOKUP(D55,[4]招式!$A:$H,6,0),"1;1")</f>
        <v>1;0</v>
      </c>
      <c r="X55" s="73" t="s">
        <v>5351</v>
      </c>
      <c r="Y55" s="68"/>
      <c r="Z55" s="68"/>
      <c r="AA55" s="68">
        <v>0</v>
      </c>
      <c r="AB55" s="68"/>
      <c r="AC55" s="35"/>
      <c r="AD55" s="35"/>
      <c r="AE55" s="35">
        <v>0</v>
      </c>
      <c r="AF55" s="35">
        <v>0</v>
      </c>
      <c r="AG55" s="35">
        <v>0</v>
      </c>
      <c r="AH55" s="35"/>
      <c r="AI55" s="35">
        <v>0</v>
      </c>
      <c r="AJ55" s="35">
        <v>0</v>
      </c>
      <c r="AK55" s="88"/>
      <c r="AL55" s="92"/>
      <c r="AM55" s="92"/>
      <c r="AN55" s="92"/>
      <c r="AO55" s="35" t="s">
        <v>5352</v>
      </c>
      <c r="AP55" s="32">
        <f t="shared" si="4"/>
        <v>1020204</v>
      </c>
      <c r="AQ55" s="32" t="str">
        <f t="shared" si="5"/>
        <v>凌鸿剑势</v>
      </c>
      <c r="AR55" s="35"/>
      <c r="BA55" s="103" t="s">
        <v>1565</v>
      </c>
    </row>
    <row r="56" spans="1:53" x14ac:dyDescent="0.25">
      <c r="A56" s="35">
        <v>1020205</v>
      </c>
      <c r="B56" s="35" t="s">
        <v>379</v>
      </c>
      <c r="C56" s="35" t="s">
        <v>4922</v>
      </c>
      <c r="D56" s="35">
        <f>IFERROR(VLOOKUP(B56,[4]招式!$B$2:$K$16,10,0),"不是技能")</f>
        <v>4</v>
      </c>
      <c r="E56" s="35" t="s">
        <v>5111</v>
      </c>
      <c r="F56" s="35" t="s">
        <v>4688</v>
      </c>
      <c r="G56" s="35">
        <v>5</v>
      </c>
      <c r="H56" s="35">
        <v>2</v>
      </c>
      <c r="I56" s="35" t="s">
        <v>2289</v>
      </c>
      <c r="J56" s="35" t="s">
        <v>3015</v>
      </c>
      <c r="K56" s="35"/>
      <c r="L56" s="35"/>
      <c r="M56" s="59" t="s">
        <v>5353</v>
      </c>
      <c r="N56" s="51"/>
      <c r="O56" s="51"/>
      <c r="P56" s="35"/>
      <c r="Q56" s="68"/>
      <c r="R56" s="68">
        <v>0</v>
      </c>
      <c r="S56" s="68" t="s">
        <v>5181</v>
      </c>
      <c r="T56" s="35">
        <v>1020208</v>
      </c>
      <c r="U56" s="68"/>
      <c r="V56" s="68"/>
      <c r="W56" s="68" t="str">
        <f>IFERROR(VLOOKUP(D56,[4]招式!$A:$H,5,0)&amp;";"&amp;VLOOKUP(D56,[4]招式!$A:$H,6,0),"1;1")</f>
        <v>1;0</v>
      </c>
      <c r="X56" s="73" t="s">
        <v>5354</v>
      </c>
      <c r="Y56" s="68"/>
      <c r="Z56" s="68"/>
      <c r="AA56" s="68">
        <v>0</v>
      </c>
      <c r="AB56" s="68"/>
      <c r="AC56" s="35"/>
      <c r="AD56" s="35"/>
      <c r="AE56" s="35">
        <v>0</v>
      </c>
      <c r="AF56" s="35">
        <v>0</v>
      </c>
      <c r="AG56" s="35">
        <v>0</v>
      </c>
      <c r="AH56" s="35"/>
      <c r="AI56" s="35">
        <v>0</v>
      </c>
      <c r="AJ56" s="35">
        <v>0</v>
      </c>
      <c r="AK56" s="88"/>
      <c r="AL56" s="92"/>
      <c r="AM56" s="92"/>
      <c r="AN56" s="92"/>
      <c r="AO56" s="35" t="s">
        <v>5355</v>
      </c>
      <c r="AP56" s="32">
        <f t="shared" si="4"/>
        <v>1020205</v>
      </c>
      <c r="AQ56" s="32" t="str">
        <f t="shared" si="5"/>
        <v>凌鸿剑势</v>
      </c>
      <c r="AR56" s="35"/>
      <c r="BA56" s="110" t="s">
        <v>5356</v>
      </c>
    </row>
    <row r="57" spans="1:53" x14ac:dyDescent="0.25">
      <c r="A57" s="35">
        <v>1020206</v>
      </c>
      <c r="B57" s="35" t="s">
        <v>379</v>
      </c>
      <c r="C57" s="35" t="s">
        <v>4923</v>
      </c>
      <c r="D57" s="35">
        <f>IFERROR(VLOOKUP(B57,[4]招式!$B$2:$K$16,10,0),"不是技能")</f>
        <v>4</v>
      </c>
      <c r="E57" s="35" t="s">
        <v>5111</v>
      </c>
      <c r="F57" s="35" t="s">
        <v>4688</v>
      </c>
      <c r="G57" s="35">
        <v>6</v>
      </c>
      <c r="H57" s="35">
        <v>2</v>
      </c>
      <c r="I57" s="35" t="s">
        <v>2289</v>
      </c>
      <c r="J57" s="35" t="s">
        <v>3015</v>
      </c>
      <c r="K57" s="35"/>
      <c r="L57" s="35"/>
      <c r="M57" s="59" t="s">
        <v>5357</v>
      </c>
      <c r="N57" s="51"/>
      <c r="O57" s="51"/>
      <c r="P57" s="35"/>
      <c r="Q57" s="68"/>
      <c r="R57" s="68">
        <v>0</v>
      </c>
      <c r="S57" s="68" t="s">
        <v>5181</v>
      </c>
      <c r="T57" s="35">
        <v>1020209</v>
      </c>
      <c r="U57" s="75"/>
      <c r="V57" s="75"/>
      <c r="W57" s="68" t="str">
        <f>IFERROR(VLOOKUP(D57,[4]招式!$A:$H,5,0)&amp;";"&amp;VLOOKUP(D57,[4]招式!$A:$H,6,0),"1;1")</f>
        <v>1;0</v>
      </c>
      <c r="X57" s="73" t="s">
        <v>5358</v>
      </c>
      <c r="Y57" s="75"/>
      <c r="Z57" s="75"/>
      <c r="AA57" s="68">
        <v>0</v>
      </c>
      <c r="AB57" s="68"/>
      <c r="AC57" s="35"/>
      <c r="AD57" s="35"/>
      <c r="AE57" s="35">
        <v>0</v>
      </c>
      <c r="AF57" s="35">
        <v>0</v>
      </c>
      <c r="AG57" s="35">
        <v>0</v>
      </c>
      <c r="AH57" s="35"/>
      <c r="AI57" s="35">
        <v>0</v>
      </c>
      <c r="AJ57" s="35">
        <v>0</v>
      </c>
      <c r="AK57" s="88"/>
      <c r="AL57" s="92"/>
      <c r="AM57" s="92"/>
      <c r="AN57" s="92"/>
      <c r="AO57" s="35" t="s">
        <v>5359</v>
      </c>
      <c r="AP57" s="32">
        <f t="shared" si="4"/>
        <v>1020206</v>
      </c>
      <c r="AQ57" s="32" t="str">
        <f t="shared" si="5"/>
        <v>凌鸿剑势</v>
      </c>
      <c r="AR57" s="35"/>
      <c r="BA57" s="103" t="s">
        <v>5345</v>
      </c>
    </row>
    <row r="58" spans="1:53" x14ac:dyDescent="0.25">
      <c r="A58" s="35">
        <v>1020207</v>
      </c>
      <c r="B58" s="35" t="s">
        <v>379</v>
      </c>
      <c r="C58" s="35" t="s">
        <v>381</v>
      </c>
      <c r="D58" s="35">
        <f>IFERROR(VLOOKUP(B58,[4]招式!$B$2:$K$16,10,0),"不是技能")</f>
        <v>4</v>
      </c>
      <c r="E58" s="35" t="s">
        <v>5111</v>
      </c>
      <c r="F58" s="35" t="s">
        <v>4688</v>
      </c>
      <c r="G58" s="35">
        <v>7</v>
      </c>
      <c r="H58" s="35">
        <v>2</v>
      </c>
      <c r="I58" s="35" t="s">
        <v>2289</v>
      </c>
      <c r="J58" s="35" t="s">
        <v>3015</v>
      </c>
      <c r="K58" s="35"/>
      <c r="L58" s="35"/>
      <c r="M58" s="59" t="s">
        <v>5360</v>
      </c>
      <c r="N58" s="51"/>
      <c r="O58" s="51"/>
      <c r="P58" s="35"/>
      <c r="Q58" s="68"/>
      <c r="R58" s="68">
        <v>0</v>
      </c>
      <c r="S58" s="68" t="s">
        <v>5181</v>
      </c>
      <c r="T58" s="35">
        <v>1020210</v>
      </c>
      <c r="U58" s="76"/>
      <c r="V58" s="68"/>
      <c r="W58" s="68" t="str">
        <f>IFERROR(VLOOKUP(D58,[4]招式!$A:$H,5,0)&amp;";"&amp;VLOOKUP(D58,[4]招式!$A:$H,6,0),"1;1")</f>
        <v>1;0</v>
      </c>
      <c r="X58" s="73" t="s">
        <v>5361</v>
      </c>
      <c r="Y58" s="68"/>
      <c r="Z58" s="68"/>
      <c r="AA58" s="68"/>
      <c r="AB58" s="68"/>
      <c r="AC58" s="35"/>
      <c r="AD58" s="35"/>
      <c r="AE58" s="35">
        <v>0</v>
      </c>
      <c r="AF58" s="35">
        <v>0</v>
      </c>
      <c r="AG58" s="35">
        <v>0</v>
      </c>
      <c r="AH58" s="35"/>
      <c r="AI58" s="35">
        <v>0</v>
      </c>
      <c r="AJ58" s="35">
        <v>0</v>
      </c>
      <c r="AK58" s="88"/>
      <c r="AL58" s="92"/>
      <c r="AM58" s="92"/>
      <c r="AN58" s="92"/>
      <c r="AO58" s="35" t="s">
        <v>5362</v>
      </c>
      <c r="AP58" s="32">
        <f t="shared" si="4"/>
        <v>1020207</v>
      </c>
      <c r="AQ58" s="32" t="str">
        <f t="shared" si="5"/>
        <v>凌鸿剑势</v>
      </c>
      <c r="AR58" s="35"/>
      <c r="BA58" s="110" t="s">
        <v>5363</v>
      </c>
    </row>
    <row r="59" spans="1:53" x14ac:dyDescent="0.25">
      <c r="A59" s="35">
        <v>1020208</v>
      </c>
      <c r="B59" s="35" t="s">
        <v>379</v>
      </c>
      <c r="C59" s="35" t="s">
        <v>4924</v>
      </c>
      <c r="D59" s="41">
        <f>IFERROR(VLOOKUP(B59,[4]招式!$B$2:$K$16,10,0),"不是技能")</f>
        <v>4</v>
      </c>
      <c r="E59" s="41" t="s">
        <v>5111</v>
      </c>
      <c r="F59" s="41" t="s">
        <v>4688</v>
      </c>
      <c r="G59" s="41">
        <v>1</v>
      </c>
      <c r="H59" s="41">
        <v>2</v>
      </c>
      <c r="I59" s="41" t="s">
        <v>2401</v>
      </c>
      <c r="J59" s="41" t="s">
        <v>3011</v>
      </c>
      <c r="K59" s="41"/>
      <c r="L59" s="41">
        <v>1</v>
      </c>
      <c r="M59" s="61" t="s">
        <v>5364</v>
      </c>
      <c r="N59" s="62"/>
      <c r="O59" s="62"/>
      <c r="P59" s="41"/>
      <c r="Q59" s="77">
        <v>9</v>
      </c>
      <c r="R59" s="77">
        <v>0</v>
      </c>
      <c r="S59" s="77" t="s">
        <v>5114</v>
      </c>
      <c r="T59" s="41">
        <v>1020301</v>
      </c>
      <c r="U59" s="77" t="s">
        <v>5365</v>
      </c>
      <c r="V59" s="77" t="s">
        <v>5366</v>
      </c>
      <c r="W59" s="77" t="str">
        <f>IFERROR(VLOOKUP(D59,[4]招式!$A:$H,5,0)&amp;";"&amp;VLOOKUP(D59,[4]招式!$A:$H,6,0),"1;1")</f>
        <v>1;0</v>
      </c>
      <c r="X59" s="78" t="s">
        <v>5367</v>
      </c>
      <c r="Y59" s="77"/>
      <c r="Z59" s="77"/>
      <c r="AA59" s="77">
        <v>1</v>
      </c>
      <c r="AB59" s="77" t="s">
        <v>5118</v>
      </c>
      <c r="AC59" s="41"/>
      <c r="AD59" s="41"/>
      <c r="AE59" s="41">
        <v>1</v>
      </c>
      <c r="AF59" s="41">
        <v>1</v>
      </c>
      <c r="AG59" s="41">
        <v>5</v>
      </c>
      <c r="AH59" s="41"/>
      <c r="AI59" s="41">
        <v>39</v>
      </c>
      <c r="AJ59" s="41">
        <v>26</v>
      </c>
      <c r="AK59" s="93" t="s">
        <v>5368</v>
      </c>
      <c r="AL59" s="94" t="s">
        <v>5369</v>
      </c>
      <c r="AM59" s="94"/>
      <c r="AN59" s="94"/>
      <c r="AO59" s="41" t="s">
        <v>5370</v>
      </c>
      <c r="AP59" s="32">
        <f t="shared" si="4"/>
        <v>1020208</v>
      </c>
      <c r="AQ59" s="32" t="str">
        <f t="shared" si="5"/>
        <v>凌鸿剑势</v>
      </c>
      <c r="AR59" s="41"/>
      <c r="BA59" s="110" t="s">
        <v>5371</v>
      </c>
    </row>
    <row r="60" spans="1:53" x14ac:dyDescent="0.25">
      <c r="A60" s="35">
        <v>1020209</v>
      </c>
      <c r="B60" s="35" t="s">
        <v>379</v>
      </c>
      <c r="C60" s="35" t="s">
        <v>382</v>
      </c>
      <c r="D60" s="41">
        <f>IFERROR(VLOOKUP(B60,[4]招式!$B$2:$K$16,10,0),"不是技能")</f>
        <v>4</v>
      </c>
      <c r="E60" s="41" t="s">
        <v>5111</v>
      </c>
      <c r="F60" s="41" t="s">
        <v>4688</v>
      </c>
      <c r="G60" s="41">
        <v>1</v>
      </c>
      <c r="H60" s="41">
        <v>2</v>
      </c>
      <c r="I60" s="41" t="s">
        <v>2289</v>
      </c>
      <c r="J60" s="41" t="s">
        <v>3015</v>
      </c>
      <c r="K60" s="41"/>
      <c r="L60" s="41"/>
      <c r="M60" s="61" t="s">
        <v>5372</v>
      </c>
      <c r="N60" s="62"/>
      <c r="O60" s="62"/>
      <c r="P60" s="41"/>
      <c r="Q60" s="77"/>
      <c r="R60" s="77">
        <v>0</v>
      </c>
      <c r="S60" s="77" t="s">
        <v>5181</v>
      </c>
      <c r="T60" s="41">
        <v>1020302</v>
      </c>
      <c r="U60" s="79"/>
      <c r="V60" s="80"/>
      <c r="W60" s="77" t="str">
        <f>IFERROR(VLOOKUP(D60,[4]招式!$A:$H,5,0)&amp;";"&amp;VLOOKUP(D60,[4]招式!$A:$H,6,0),"1;1")</f>
        <v>1;0</v>
      </c>
      <c r="X60" s="78" t="s">
        <v>5373</v>
      </c>
      <c r="Y60" s="80"/>
      <c r="Z60" s="80"/>
      <c r="AA60" s="77">
        <v>0</v>
      </c>
      <c r="AB60" s="77"/>
      <c r="AC60" s="41"/>
      <c r="AD60" s="41"/>
      <c r="AE60" s="41">
        <v>0</v>
      </c>
      <c r="AF60" s="41">
        <v>0</v>
      </c>
      <c r="AG60" s="41">
        <v>0</v>
      </c>
      <c r="AH60" s="41"/>
      <c r="AI60" s="41">
        <v>0</v>
      </c>
      <c r="AJ60" s="41">
        <v>0</v>
      </c>
      <c r="AK60" s="93"/>
      <c r="AL60" s="94"/>
      <c r="AM60" s="94"/>
      <c r="AN60" s="94"/>
      <c r="AO60" s="41" t="s">
        <v>5374</v>
      </c>
      <c r="AP60" s="32">
        <f t="shared" si="4"/>
        <v>1020209</v>
      </c>
      <c r="AQ60" s="32" t="str">
        <f t="shared" si="5"/>
        <v>凌鸿剑势</v>
      </c>
      <c r="AR60" s="41"/>
      <c r="BA60" s="110" t="s">
        <v>5375</v>
      </c>
    </row>
    <row r="61" spans="1:53" x14ac:dyDescent="0.25">
      <c r="A61" s="35">
        <v>1020210</v>
      </c>
      <c r="B61" s="35" t="s">
        <v>379</v>
      </c>
      <c r="C61" s="35" t="s">
        <v>383</v>
      </c>
      <c r="D61" s="41">
        <f>IFERROR(VLOOKUP(B61,[4]招式!$B$2:$K$16,10,0),"不是技能")</f>
        <v>4</v>
      </c>
      <c r="E61" s="41" t="s">
        <v>5111</v>
      </c>
      <c r="F61" s="41" t="s">
        <v>4688</v>
      </c>
      <c r="G61" s="41">
        <v>1</v>
      </c>
      <c r="H61" s="41">
        <v>2</v>
      </c>
      <c r="I61" s="41" t="s">
        <v>2401</v>
      </c>
      <c r="J61" s="41" t="s">
        <v>3011</v>
      </c>
      <c r="K61" s="41"/>
      <c r="L61" s="41">
        <v>2</v>
      </c>
      <c r="M61" s="61" t="s">
        <v>5376</v>
      </c>
      <c r="N61" s="62"/>
      <c r="O61" s="62"/>
      <c r="P61" s="63"/>
      <c r="Q61" s="77">
        <v>2</v>
      </c>
      <c r="R61" s="77">
        <v>0</v>
      </c>
      <c r="S61" s="77" t="s">
        <v>5114</v>
      </c>
      <c r="T61" s="41">
        <v>1020303</v>
      </c>
      <c r="U61" s="77" t="s">
        <v>5377</v>
      </c>
      <c r="V61" s="77" t="s">
        <v>5378</v>
      </c>
      <c r="W61" s="77" t="str">
        <f>IFERROR(VLOOKUP(D61,[4]招式!$A:$H,5,0)&amp;";"&amp;VLOOKUP(D61,[4]招式!$A:$H,6,0),"1;1")</f>
        <v>1;0</v>
      </c>
      <c r="X61" s="78" t="s">
        <v>5379</v>
      </c>
      <c r="Y61" s="77"/>
      <c r="Z61" s="77"/>
      <c r="AA61" s="77">
        <v>1</v>
      </c>
      <c r="AB61" s="77" t="s">
        <v>5118</v>
      </c>
      <c r="AC61" s="41"/>
      <c r="AD61" s="41"/>
      <c r="AE61" s="41">
        <v>1</v>
      </c>
      <c r="AF61" s="41">
        <v>1</v>
      </c>
      <c r="AG61" s="41">
        <v>3</v>
      </c>
      <c r="AH61" s="41"/>
      <c r="AI61" s="41">
        <v>39</v>
      </c>
      <c r="AJ61" s="41">
        <v>26</v>
      </c>
      <c r="AK61" s="93" t="s">
        <v>5380</v>
      </c>
      <c r="AL61" s="94" t="s">
        <v>5381</v>
      </c>
      <c r="AM61" s="94"/>
      <c r="AN61" s="94"/>
      <c r="AO61" s="41" t="s">
        <v>5382</v>
      </c>
      <c r="AP61" s="32">
        <f t="shared" si="4"/>
        <v>1020210</v>
      </c>
      <c r="AQ61" s="32" t="str">
        <f t="shared" si="5"/>
        <v>凌鸿剑势</v>
      </c>
      <c r="AR61" s="41"/>
      <c r="BA61" s="110" t="s">
        <v>5383</v>
      </c>
    </row>
    <row r="62" spans="1:53" x14ac:dyDescent="0.25">
      <c r="A62" s="34">
        <f>A61+1</f>
        <v>1020211</v>
      </c>
      <c r="B62" s="34" t="str">
        <f>B61</f>
        <v>凌鸿剑势</v>
      </c>
      <c r="C62" s="33" t="s">
        <v>384</v>
      </c>
      <c r="D62" s="41">
        <f>IFERROR(VLOOKUP(B62,[4]招式!$B$2:$K$16,10,0),"不是技能")</f>
        <v>4</v>
      </c>
      <c r="E62" s="41" t="s">
        <v>5111</v>
      </c>
      <c r="F62" s="41" t="s">
        <v>4688</v>
      </c>
      <c r="G62" s="41">
        <v>2</v>
      </c>
      <c r="H62" s="41">
        <v>2</v>
      </c>
      <c r="I62" s="41" t="s">
        <v>2289</v>
      </c>
      <c r="J62" s="41" t="s">
        <v>3015</v>
      </c>
      <c r="K62" s="41"/>
      <c r="L62" s="41"/>
      <c r="M62" s="64" t="s">
        <v>5384</v>
      </c>
      <c r="N62" s="62"/>
      <c r="O62" s="62"/>
      <c r="P62" s="41"/>
      <c r="Q62" s="77"/>
      <c r="R62" s="77">
        <v>0</v>
      </c>
      <c r="S62" s="77" t="s">
        <v>5181</v>
      </c>
      <c r="T62" s="41">
        <v>1020304</v>
      </c>
      <c r="U62" s="80"/>
      <c r="V62" s="80"/>
      <c r="W62" s="77" t="str">
        <f>IFERROR(VLOOKUP(D62,[4]招式!$A:$H,5,0)&amp;";"&amp;VLOOKUP(D62,[4]招式!$A:$H,6,0),"1;1")</f>
        <v>1;0</v>
      </c>
      <c r="X62" s="81" t="s">
        <v>5385</v>
      </c>
      <c r="Y62" s="80"/>
      <c r="Z62" s="80"/>
      <c r="AA62" s="77">
        <v>0</v>
      </c>
      <c r="AB62" s="77"/>
      <c r="AC62" s="41"/>
      <c r="AD62" s="41"/>
      <c r="AE62" s="41">
        <v>0</v>
      </c>
      <c r="AF62" s="41">
        <v>0</v>
      </c>
      <c r="AG62" s="41">
        <v>0</v>
      </c>
      <c r="AH62" s="41"/>
      <c r="AI62" s="41">
        <v>0</v>
      </c>
      <c r="AJ62" s="41">
        <v>0</v>
      </c>
      <c r="AK62" s="93"/>
      <c r="AL62" s="41"/>
      <c r="AM62" s="41"/>
      <c r="AN62" s="41"/>
      <c r="AO62" s="41" t="s">
        <v>5386</v>
      </c>
      <c r="AP62" s="32">
        <f t="shared" si="4"/>
        <v>1020211</v>
      </c>
      <c r="AQ62" s="32" t="str">
        <f t="shared" si="5"/>
        <v>凌鸿剑势</v>
      </c>
      <c r="AR62" s="41"/>
      <c r="BA62" s="101" t="s">
        <v>5387</v>
      </c>
    </row>
    <row r="63" spans="1:53" x14ac:dyDescent="0.25">
      <c r="A63" s="36">
        <v>1020212</v>
      </c>
      <c r="B63" s="36" t="s">
        <v>379</v>
      </c>
      <c r="C63" s="37" t="s">
        <v>929</v>
      </c>
      <c r="D63" s="36"/>
      <c r="E63" s="36"/>
      <c r="F63" s="36"/>
      <c r="G63" s="36"/>
      <c r="H63" s="36"/>
      <c r="I63" s="36"/>
      <c r="J63" s="36"/>
      <c r="K63" s="36"/>
      <c r="L63" s="36"/>
      <c r="M63" s="52"/>
      <c r="N63" s="53"/>
      <c r="O63" s="53"/>
      <c r="P63" s="36"/>
      <c r="Q63" s="65"/>
      <c r="R63" s="65"/>
      <c r="S63" s="65"/>
      <c r="T63" s="36"/>
      <c r="U63" s="65"/>
      <c r="V63" s="65"/>
      <c r="W63" s="65"/>
      <c r="X63" s="70"/>
      <c r="Y63" s="65"/>
      <c r="Z63" s="65"/>
      <c r="AA63" s="65"/>
      <c r="AB63" s="65"/>
      <c r="AC63" s="36"/>
      <c r="AD63" s="36"/>
      <c r="AE63" s="36"/>
      <c r="AF63" s="36"/>
      <c r="AG63" s="36"/>
      <c r="AH63" s="36"/>
      <c r="AI63" s="36"/>
      <c r="AJ63" s="36"/>
      <c r="AK63" s="89"/>
      <c r="AL63" s="36"/>
      <c r="AM63" s="36"/>
      <c r="AN63" s="36"/>
      <c r="AO63" s="36"/>
      <c r="AP63" s="32">
        <f t="shared" si="4"/>
        <v>1020212</v>
      </c>
      <c r="AQ63" s="32" t="str">
        <f t="shared" si="5"/>
        <v>凌鸿剑势</v>
      </c>
      <c r="AR63" s="36"/>
      <c r="BA63" s="102"/>
    </row>
    <row r="64" spans="1:53" x14ac:dyDescent="0.25">
      <c r="A64" s="36">
        <v>1020213</v>
      </c>
      <c r="B64" s="36" t="s">
        <v>379</v>
      </c>
      <c r="C64" s="37" t="s">
        <v>930</v>
      </c>
      <c r="D64" s="36"/>
      <c r="E64" s="36"/>
      <c r="F64" s="36"/>
      <c r="G64" s="36"/>
      <c r="H64" s="36"/>
      <c r="I64" s="36"/>
      <c r="J64" s="36"/>
      <c r="K64" s="36"/>
      <c r="L64" s="36"/>
      <c r="M64" s="52"/>
      <c r="N64" s="53"/>
      <c r="O64" s="53"/>
      <c r="P64" s="36"/>
      <c r="Q64" s="65"/>
      <c r="R64" s="65"/>
      <c r="S64" s="65"/>
      <c r="T64" s="36"/>
      <c r="U64" s="65"/>
      <c r="V64" s="65"/>
      <c r="W64" s="65"/>
      <c r="X64" s="70"/>
      <c r="Y64" s="65"/>
      <c r="Z64" s="65"/>
      <c r="AA64" s="65"/>
      <c r="AB64" s="65"/>
      <c r="AC64" s="36"/>
      <c r="AD64" s="36"/>
      <c r="AE64" s="36"/>
      <c r="AF64" s="36"/>
      <c r="AG64" s="36"/>
      <c r="AH64" s="36"/>
      <c r="AI64" s="36"/>
      <c r="AJ64" s="36"/>
      <c r="AK64" s="89"/>
      <c r="AL64" s="36"/>
      <c r="AM64" s="36"/>
      <c r="AN64" s="36"/>
      <c r="AO64" s="36"/>
      <c r="AP64" s="32">
        <f t="shared" si="4"/>
        <v>1020213</v>
      </c>
      <c r="AQ64" s="32" t="str">
        <f t="shared" si="5"/>
        <v>凌鸿剑势</v>
      </c>
      <c r="AR64" s="36"/>
      <c r="BA64" s="102"/>
    </row>
    <row r="65" spans="1:53" x14ac:dyDescent="0.25">
      <c r="A65" s="111">
        <v>1020301</v>
      </c>
      <c r="B65" s="111" t="s">
        <v>385</v>
      </c>
      <c r="C65" s="111" t="s">
        <v>4925</v>
      </c>
      <c r="D65" s="41">
        <f>IFERROR(VLOOKUP(B65,[4]招式!$B$2:$K$16,10,0),"不是技能")</f>
        <v>5</v>
      </c>
      <c r="E65" s="41" t="s">
        <v>5111</v>
      </c>
      <c r="F65" s="41" t="s">
        <v>4688</v>
      </c>
      <c r="G65" s="41">
        <v>1</v>
      </c>
      <c r="H65" s="41">
        <v>2</v>
      </c>
      <c r="I65" s="41" t="s">
        <v>2401</v>
      </c>
      <c r="J65" s="41" t="s">
        <v>3011</v>
      </c>
      <c r="K65" s="41"/>
      <c r="L65" s="41">
        <v>3</v>
      </c>
      <c r="M65" s="129" t="s">
        <v>5388</v>
      </c>
      <c r="N65" s="62"/>
      <c r="O65" s="62"/>
      <c r="P65" s="63"/>
      <c r="Q65" s="77" t="s">
        <v>5339</v>
      </c>
      <c r="R65" s="77">
        <v>0</v>
      </c>
      <c r="S65" s="77" t="s">
        <v>5114</v>
      </c>
      <c r="T65" s="41">
        <v>1020305</v>
      </c>
      <c r="U65" s="77" t="s">
        <v>5389</v>
      </c>
      <c r="V65" s="77" t="s">
        <v>5390</v>
      </c>
      <c r="W65" s="77" t="str">
        <f>IFERROR(VLOOKUP(D65,[4]招式!$A:$H,5,0)&amp;";"&amp;VLOOKUP(D65,[4]招式!$A:$H,6,0),"1;1")</f>
        <v>0.7;0.3</v>
      </c>
      <c r="X65" s="140" t="s">
        <v>5391</v>
      </c>
      <c r="Y65" s="77"/>
      <c r="Z65" s="77"/>
      <c r="AA65" s="77">
        <v>1</v>
      </c>
      <c r="AB65" s="77" t="s">
        <v>5118</v>
      </c>
      <c r="AC65" s="41"/>
      <c r="AD65" s="41"/>
      <c r="AE65" s="41">
        <v>1</v>
      </c>
      <c r="AF65" s="41">
        <v>1</v>
      </c>
      <c r="AG65" s="41">
        <v>3</v>
      </c>
      <c r="AH65" s="41"/>
      <c r="AI65" s="41">
        <v>7</v>
      </c>
      <c r="AJ65" s="41">
        <v>6</v>
      </c>
      <c r="AK65" s="93" t="s">
        <v>5392</v>
      </c>
      <c r="AL65" s="94" t="s">
        <v>5393</v>
      </c>
      <c r="AM65" s="94"/>
      <c r="AN65" s="94"/>
      <c r="AO65" s="41" t="s">
        <v>5394</v>
      </c>
      <c r="AP65" s="32">
        <f t="shared" si="4"/>
        <v>1020301</v>
      </c>
      <c r="AQ65" s="32" t="str">
        <f t="shared" si="5"/>
        <v>清风剑法</v>
      </c>
      <c r="AR65" s="41"/>
      <c r="BA65" s="156" t="s">
        <v>5395</v>
      </c>
    </row>
    <row r="66" spans="1:53" x14ac:dyDescent="0.25">
      <c r="A66" s="111">
        <v>1020302</v>
      </c>
      <c r="B66" s="111" t="s">
        <v>385</v>
      </c>
      <c r="C66" s="111" t="s">
        <v>386</v>
      </c>
      <c r="D66" s="41">
        <f>IFERROR(VLOOKUP(B66,[4]招式!$B$2:$K$16,10,0),"不是技能")</f>
        <v>5</v>
      </c>
      <c r="E66" s="41" t="s">
        <v>5111</v>
      </c>
      <c r="F66" s="41" t="s">
        <v>4688</v>
      </c>
      <c r="G66" s="41">
        <v>3</v>
      </c>
      <c r="H66" s="41">
        <v>2</v>
      </c>
      <c r="I66" s="41" t="s">
        <v>2289</v>
      </c>
      <c r="J66" s="41" t="s">
        <v>3015</v>
      </c>
      <c r="K66" s="41"/>
      <c r="L66" s="41"/>
      <c r="M66" s="64" t="s">
        <v>5396</v>
      </c>
      <c r="N66" s="62"/>
      <c r="O66" s="62"/>
      <c r="P66" s="41"/>
      <c r="Q66" s="77"/>
      <c r="R66" s="77">
        <v>0</v>
      </c>
      <c r="S66" s="77" t="s">
        <v>5181</v>
      </c>
      <c r="T66" s="41">
        <v>1020306</v>
      </c>
      <c r="U66" s="77"/>
      <c r="V66" s="77"/>
      <c r="W66" s="77" t="str">
        <f>IFERROR(VLOOKUP(D66,[4]招式!$A:$H,5,0)&amp;";"&amp;VLOOKUP(D66,[4]招式!$A:$H,6,0),"1;1")</f>
        <v>0.7;0.3</v>
      </c>
      <c r="X66" s="81" t="s">
        <v>5397</v>
      </c>
      <c r="Y66" s="77"/>
      <c r="Z66" s="77"/>
      <c r="AA66" s="77">
        <v>0</v>
      </c>
      <c r="AB66" s="77"/>
      <c r="AC66" s="41"/>
      <c r="AD66" s="41"/>
      <c r="AE66" s="41">
        <v>0</v>
      </c>
      <c r="AF66" s="41">
        <v>0</v>
      </c>
      <c r="AG66" s="41">
        <v>0</v>
      </c>
      <c r="AH66" s="41"/>
      <c r="AI66" s="41">
        <v>0</v>
      </c>
      <c r="AJ66" s="41">
        <v>0</v>
      </c>
      <c r="AK66" s="93"/>
      <c r="AL66" s="41"/>
      <c r="AM66" s="41"/>
      <c r="AN66" s="41"/>
      <c r="AO66" s="41" t="s">
        <v>5398</v>
      </c>
      <c r="AP66" s="32">
        <f t="shared" si="4"/>
        <v>1020302</v>
      </c>
      <c r="AQ66" s="32" t="str">
        <f t="shared" si="5"/>
        <v>清风剑法</v>
      </c>
      <c r="AR66" s="41"/>
      <c r="BA66" s="156" t="s">
        <v>5399</v>
      </c>
    </row>
    <row r="67" spans="1:53" x14ac:dyDescent="0.25">
      <c r="A67" s="111">
        <v>1020303</v>
      </c>
      <c r="B67" s="111" t="s">
        <v>385</v>
      </c>
      <c r="C67" s="112" t="s">
        <v>4926</v>
      </c>
      <c r="D67" s="41">
        <f>IFERROR(VLOOKUP(B67,[4]招式!$B$2:$K$16,10,0),"不是技能")</f>
        <v>5</v>
      </c>
      <c r="E67" s="41" t="s">
        <v>5111</v>
      </c>
      <c r="F67" s="41" t="s">
        <v>4688</v>
      </c>
      <c r="G67" s="41">
        <v>4</v>
      </c>
      <c r="H67" s="41">
        <v>2</v>
      </c>
      <c r="I67" s="41" t="s">
        <v>2289</v>
      </c>
      <c r="J67" s="41" t="s">
        <v>3015</v>
      </c>
      <c r="K67" s="41"/>
      <c r="L67" s="41"/>
      <c r="M67" s="61" t="s">
        <v>5400</v>
      </c>
      <c r="N67" s="62"/>
      <c r="O67" s="62"/>
      <c r="P67" s="63"/>
      <c r="Q67" s="77"/>
      <c r="R67" s="77">
        <v>0</v>
      </c>
      <c r="S67" s="77" t="s">
        <v>5181</v>
      </c>
      <c r="T67" s="41">
        <v>1020307</v>
      </c>
      <c r="U67" s="77"/>
      <c r="V67" s="77"/>
      <c r="W67" s="77" t="str">
        <f>IFERROR(VLOOKUP(D67,[4]招式!$A:$H,5,0)&amp;";"&amp;VLOOKUP(D67,[4]招式!$A:$H,6,0),"1;1")</f>
        <v>0.7;0.3</v>
      </c>
      <c r="X67" s="78" t="s">
        <v>5401</v>
      </c>
      <c r="Y67" s="77"/>
      <c r="Z67" s="77"/>
      <c r="AA67" s="77">
        <v>0</v>
      </c>
      <c r="AB67" s="77"/>
      <c r="AC67" s="41"/>
      <c r="AD67" s="41"/>
      <c r="AE67" s="41">
        <v>0</v>
      </c>
      <c r="AF67" s="41">
        <v>0</v>
      </c>
      <c r="AG67" s="41">
        <v>0</v>
      </c>
      <c r="AH67" s="41"/>
      <c r="AI67" s="41">
        <v>0</v>
      </c>
      <c r="AJ67" s="41">
        <v>0</v>
      </c>
      <c r="AK67" s="93"/>
      <c r="AL67" s="94"/>
      <c r="AM67" s="94"/>
      <c r="AN67" s="94"/>
      <c r="AO67" s="41" t="s">
        <v>5402</v>
      </c>
      <c r="AP67" s="32">
        <f t="shared" si="4"/>
        <v>1020303</v>
      </c>
      <c r="AQ67" s="32" t="str">
        <f t="shared" si="5"/>
        <v>清风剑法</v>
      </c>
      <c r="AR67" s="41"/>
      <c r="BA67" s="156" t="s">
        <v>5403</v>
      </c>
    </row>
    <row r="68" spans="1:53" x14ac:dyDescent="0.25">
      <c r="A68" s="111">
        <v>1020304</v>
      </c>
      <c r="B68" s="111" t="s">
        <v>385</v>
      </c>
      <c r="C68" s="111" t="s">
        <v>387</v>
      </c>
      <c r="D68" s="41">
        <f>IFERROR(VLOOKUP(B68,[4]招式!$B$2:$K$16,10,0),"不是技能")</f>
        <v>5</v>
      </c>
      <c r="E68" s="41" t="s">
        <v>5111</v>
      </c>
      <c r="F68" s="41" t="s">
        <v>4688</v>
      </c>
      <c r="G68" s="41">
        <v>5</v>
      </c>
      <c r="H68" s="41">
        <v>2</v>
      </c>
      <c r="I68" s="41" t="s">
        <v>2289</v>
      </c>
      <c r="J68" s="41" t="s">
        <v>3015</v>
      </c>
      <c r="K68" s="41"/>
      <c r="L68" s="41"/>
      <c r="M68" s="61" t="s">
        <v>5404</v>
      </c>
      <c r="N68" s="62"/>
      <c r="O68" s="62"/>
      <c r="P68" s="41"/>
      <c r="Q68" s="77"/>
      <c r="R68" s="77">
        <v>0</v>
      </c>
      <c r="S68" s="77" t="s">
        <v>5181</v>
      </c>
      <c r="T68" s="41">
        <v>1020308</v>
      </c>
      <c r="U68" s="77"/>
      <c r="V68" s="77"/>
      <c r="W68" s="77" t="str">
        <f>IFERROR(VLOOKUP(D68,[4]招式!$A:$H,5,0)&amp;";"&amp;VLOOKUP(D68,[4]招式!$A:$H,6,0),"1;1")</f>
        <v>0.7;0.3</v>
      </c>
      <c r="X68" s="78" t="s">
        <v>5405</v>
      </c>
      <c r="Y68" s="77"/>
      <c r="Z68" s="77"/>
      <c r="AA68" s="77">
        <v>0</v>
      </c>
      <c r="AB68" s="77"/>
      <c r="AC68" s="41"/>
      <c r="AD68" s="41"/>
      <c r="AE68" s="41">
        <v>0</v>
      </c>
      <c r="AF68" s="41">
        <v>0</v>
      </c>
      <c r="AG68" s="41">
        <v>0</v>
      </c>
      <c r="AH68" s="41"/>
      <c r="AI68" s="41">
        <v>0</v>
      </c>
      <c r="AJ68" s="41">
        <v>0</v>
      </c>
      <c r="AK68" s="93"/>
      <c r="AL68" s="94"/>
      <c r="AM68" s="94"/>
      <c r="AN68" s="94"/>
      <c r="AO68" s="41" t="s">
        <v>5406</v>
      </c>
      <c r="AP68" s="32">
        <f t="shared" si="4"/>
        <v>1020304</v>
      </c>
      <c r="AQ68" s="32" t="str">
        <f t="shared" si="5"/>
        <v>清风剑法</v>
      </c>
      <c r="AR68" s="41"/>
      <c r="BA68" s="157" t="s">
        <v>5407</v>
      </c>
    </row>
    <row r="69" spans="1:53" x14ac:dyDescent="0.25">
      <c r="A69" s="111">
        <v>1020305</v>
      </c>
      <c r="B69" s="111" t="s">
        <v>385</v>
      </c>
      <c r="C69" s="112" t="s">
        <v>4927</v>
      </c>
      <c r="D69" s="41">
        <f>IFERROR(VLOOKUP(B69,[4]招式!$B$2:$K$16,10,0),"不是技能")</f>
        <v>5</v>
      </c>
      <c r="E69" s="41" t="s">
        <v>5111</v>
      </c>
      <c r="F69" s="41" t="s">
        <v>4688</v>
      </c>
      <c r="G69" s="41">
        <v>6</v>
      </c>
      <c r="H69" s="41">
        <v>2</v>
      </c>
      <c r="I69" s="41" t="s">
        <v>2289</v>
      </c>
      <c r="J69" s="41" t="s">
        <v>3015</v>
      </c>
      <c r="K69" s="41"/>
      <c r="L69" s="41"/>
      <c r="M69" s="61" t="s">
        <v>5408</v>
      </c>
      <c r="N69" s="62"/>
      <c r="O69" s="62"/>
      <c r="P69" s="63"/>
      <c r="Q69" s="77"/>
      <c r="R69" s="77">
        <v>0</v>
      </c>
      <c r="S69" s="77" t="s">
        <v>5181</v>
      </c>
      <c r="T69" s="41">
        <v>1020309</v>
      </c>
      <c r="U69" s="141"/>
      <c r="V69" s="141"/>
      <c r="W69" s="77" t="str">
        <f>IFERROR(VLOOKUP(D69,[4]招式!$A:$H,5,0)&amp;";"&amp;VLOOKUP(D69,[4]招式!$A:$H,6,0),"1;1")</f>
        <v>0.7;0.3</v>
      </c>
      <c r="X69" s="78" t="s">
        <v>5409</v>
      </c>
      <c r="Y69" s="141"/>
      <c r="Z69" s="141"/>
      <c r="AA69" s="77">
        <v>0</v>
      </c>
      <c r="AB69" s="77"/>
      <c r="AC69" s="41"/>
      <c r="AD69" s="41"/>
      <c r="AE69" s="41">
        <v>0</v>
      </c>
      <c r="AF69" s="41">
        <v>0</v>
      </c>
      <c r="AG69" s="41">
        <v>0</v>
      </c>
      <c r="AH69" s="41"/>
      <c r="AI69" s="41">
        <v>0</v>
      </c>
      <c r="AJ69" s="41">
        <v>0</v>
      </c>
      <c r="AK69" s="93"/>
      <c r="AL69" s="94"/>
      <c r="AM69" s="94"/>
      <c r="AN69" s="94"/>
      <c r="AO69" s="41" t="s">
        <v>5410</v>
      </c>
      <c r="AP69" s="32">
        <f t="shared" si="4"/>
        <v>1020305</v>
      </c>
      <c r="AQ69" s="32" t="str">
        <f t="shared" si="5"/>
        <v>清风剑法</v>
      </c>
      <c r="AR69" s="41"/>
      <c r="BA69" s="156" t="s">
        <v>5411</v>
      </c>
    </row>
    <row r="70" spans="1:53" ht="15.6" x14ac:dyDescent="0.25">
      <c r="A70" s="111">
        <v>1020306</v>
      </c>
      <c r="B70" s="111" t="s">
        <v>385</v>
      </c>
      <c r="C70" s="111" t="s">
        <v>388</v>
      </c>
      <c r="D70" s="41">
        <f>IFERROR(VLOOKUP(B70,[4]招式!$B$2:$K$16,10,0),"不是技能")</f>
        <v>5</v>
      </c>
      <c r="E70" s="41" t="s">
        <v>5111</v>
      </c>
      <c r="F70" s="41" t="s">
        <v>4688</v>
      </c>
      <c r="G70" s="41">
        <v>7</v>
      </c>
      <c r="H70" s="41">
        <v>2</v>
      </c>
      <c r="I70" s="41" t="s">
        <v>2289</v>
      </c>
      <c r="J70" s="41" t="s">
        <v>3015</v>
      </c>
      <c r="K70" s="41"/>
      <c r="L70" s="41"/>
      <c r="M70" s="61" t="s">
        <v>5412</v>
      </c>
      <c r="N70" s="62"/>
      <c r="O70" s="62"/>
      <c r="P70" s="130"/>
      <c r="Q70" s="77"/>
      <c r="R70" s="77">
        <v>0</v>
      </c>
      <c r="S70" s="77" t="s">
        <v>5181</v>
      </c>
      <c r="T70" s="41">
        <v>1020310</v>
      </c>
      <c r="U70" s="77"/>
      <c r="V70" s="77"/>
      <c r="W70" s="77" t="str">
        <f>IFERROR(VLOOKUP(D70,[4]招式!$A:$H,5,0)&amp;";"&amp;VLOOKUP(D70,[4]招式!$A:$H,6,0),"1;1")</f>
        <v>0.7;0.3</v>
      </c>
      <c r="X70" s="78" t="s">
        <v>5413</v>
      </c>
      <c r="Y70" s="77"/>
      <c r="Z70" s="77"/>
      <c r="AA70" s="77"/>
      <c r="AB70" s="77"/>
      <c r="AC70" s="41"/>
      <c r="AD70" s="41"/>
      <c r="AE70" s="41">
        <v>0</v>
      </c>
      <c r="AF70" s="41">
        <v>0</v>
      </c>
      <c r="AG70" s="41">
        <v>0</v>
      </c>
      <c r="AH70" s="41"/>
      <c r="AI70" s="41">
        <v>0</v>
      </c>
      <c r="AJ70" s="41">
        <v>0</v>
      </c>
      <c r="AK70" s="93"/>
      <c r="AL70" s="94"/>
      <c r="AM70" s="94"/>
      <c r="AN70" s="94"/>
      <c r="AO70" s="41" t="s">
        <v>5414</v>
      </c>
      <c r="AP70" s="32">
        <f t="shared" si="4"/>
        <v>1020306</v>
      </c>
      <c r="AQ70" s="32" t="str">
        <f t="shared" si="5"/>
        <v>清风剑法</v>
      </c>
      <c r="AR70" s="41"/>
      <c r="BA70" s="157" t="s">
        <v>5415</v>
      </c>
    </row>
    <row r="71" spans="1:53" ht="15.6" x14ac:dyDescent="0.3">
      <c r="A71" s="111">
        <v>1020307</v>
      </c>
      <c r="B71" s="111" t="s">
        <v>385</v>
      </c>
      <c r="C71" s="112" t="s">
        <v>389</v>
      </c>
      <c r="D71" s="35">
        <f>IFERROR(VLOOKUP(B71,[4]招式!$B$2:$K$16,10,0),"不是技能")</f>
        <v>5</v>
      </c>
      <c r="E71" s="35" t="s">
        <v>5111</v>
      </c>
      <c r="F71" s="35" t="s">
        <v>4688</v>
      </c>
      <c r="G71" s="35">
        <v>1</v>
      </c>
      <c r="H71" s="35">
        <v>2</v>
      </c>
      <c r="I71" s="35" t="s">
        <v>2401</v>
      </c>
      <c r="J71" s="35" t="s">
        <v>3011</v>
      </c>
      <c r="K71" s="35"/>
      <c r="L71" s="35">
        <v>1</v>
      </c>
      <c r="M71" s="59" t="s">
        <v>5416</v>
      </c>
      <c r="N71" s="51"/>
      <c r="O71" s="51"/>
      <c r="P71" s="114"/>
      <c r="Q71" s="68">
        <v>1</v>
      </c>
      <c r="R71" s="68">
        <v>0</v>
      </c>
      <c r="S71" s="68" t="s">
        <v>5114</v>
      </c>
      <c r="T71" s="35">
        <v>1020401</v>
      </c>
      <c r="U71" s="68"/>
      <c r="V71" s="68"/>
      <c r="W71" s="68" t="str">
        <f>IFERROR(VLOOKUP(D71,[4]招式!$A:$H,5,0)&amp;";"&amp;VLOOKUP(D71,[4]招式!$A:$H,6,0),"1;1")</f>
        <v>0.7;0.3</v>
      </c>
      <c r="X71" s="73" t="s">
        <v>5417</v>
      </c>
      <c r="Y71" s="68"/>
      <c r="Z71" s="68"/>
      <c r="AA71" s="68">
        <v>1</v>
      </c>
      <c r="AB71" s="68" t="s">
        <v>5118</v>
      </c>
      <c r="AC71" s="35"/>
      <c r="AD71" s="35"/>
      <c r="AE71" s="35">
        <v>1</v>
      </c>
      <c r="AF71" s="35">
        <v>1</v>
      </c>
      <c r="AG71" s="35">
        <v>6</v>
      </c>
      <c r="AH71" s="35"/>
      <c r="AI71" s="35">
        <v>40</v>
      </c>
      <c r="AJ71" s="35">
        <v>24</v>
      </c>
      <c r="AK71" s="88" t="s">
        <v>5418</v>
      </c>
      <c r="AL71" s="92" t="s">
        <v>5419</v>
      </c>
      <c r="AM71" s="92"/>
      <c r="AN71" s="92"/>
      <c r="AO71" s="35" t="s">
        <v>5420</v>
      </c>
      <c r="AP71" s="32">
        <f t="shared" si="4"/>
        <v>1020307</v>
      </c>
      <c r="AQ71" s="32" t="str">
        <f t="shared" si="5"/>
        <v>清风剑法</v>
      </c>
      <c r="AR71" s="35"/>
      <c r="BA71" s="156" t="s">
        <v>5421</v>
      </c>
    </row>
    <row r="72" spans="1:53" ht="15.6" x14ac:dyDescent="0.25">
      <c r="A72" s="111">
        <v>1020308</v>
      </c>
      <c r="B72" s="111" t="s">
        <v>385</v>
      </c>
      <c r="C72" s="111" t="s">
        <v>390</v>
      </c>
      <c r="D72" s="35">
        <f>IFERROR(VLOOKUP(B72,[4]招式!$B$2:$K$16,10,0),"不是技能")</f>
        <v>5</v>
      </c>
      <c r="E72" s="35" t="s">
        <v>5111</v>
      </c>
      <c r="F72" s="35" t="s">
        <v>4688</v>
      </c>
      <c r="G72" s="35">
        <v>1</v>
      </c>
      <c r="H72" s="35">
        <v>2</v>
      </c>
      <c r="I72" s="35" t="s">
        <v>2289</v>
      </c>
      <c r="J72" s="35" t="s">
        <v>3015</v>
      </c>
      <c r="K72" s="35"/>
      <c r="L72" s="35"/>
      <c r="M72" s="59" t="s">
        <v>5422</v>
      </c>
      <c r="N72" s="51"/>
      <c r="O72" s="51"/>
      <c r="P72" s="115"/>
      <c r="Q72" s="68"/>
      <c r="R72" s="68">
        <v>0</v>
      </c>
      <c r="S72" s="68" t="s">
        <v>5114</v>
      </c>
      <c r="T72" s="35">
        <v>1020402</v>
      </c>
      <c r="U72" s="68" t="s">
        <v>5423</v>
      </c>
      <c r="V72" s="68" t="s">
        <v>5424</v>
      </c>
      <c r="W72" s="68" t="str">
        <f>IFERROR(VLOOKUP(D72,[4]招式!$A:$H,5,0)&amp;";"&amp;VLOOKUP(D72,[4]招式!$A:$H,6,0),"1;1")</f>
        <v>0.7;0.3</v>
      </c>
      <c r="X72" s="73" t="s">
        <v>5425</v>
      </c>
      <c r="Y72" s="150"/>
      <c r="Z72" s="150"/>
      <c r="AA72" s="68">
        <v>0</v>
      </c>
      <c r="AB72" s="68"/>
      <c r="AC72" s="35"/>
      <c r="AD72" s="35"/>
      <c r="AE72" s="35">
        <v>0</v>
      </c>
      <c r="AF72" s="35">
        <v>0</v>
      </c>
      <c r="AG72" s="35">
        <v>0</v>
      </c>
      <c r="AH72" s="35"/>
      <c r="AI72" s="35">
        <v>0</v>
      </c>
      <c r="AJ72" s="35">
        <v>0</v>
      </c>
      <c r="AK72" s="88"/>
      <c r="AL72" s="92" t="s">
        <v>5426</v>
      </c>
      <c r="AM72" s="92"/>
      <c r="AN72" s="92"/>
      <c r="AO72" s="35" t="s">
        <v>5427</v>
      </c>
      <c r="AP72" s="32">
        <f t="shared" si="4"/>
        <v>1020308</v>
      </c>
      <c r="AQ72" s="32" t="str">
        <f t="shared" si="5"/>
        <v>清风剑法</v>
      </c>
      <c r="AR72" s="35"/>
      <c r="BA72" s="156" t="s">
        <v>5428</v>
      </c>
    </row>
    <row r="73" spans="1:53" ht="15.6" x14ac:dyDescent="0.3">
      <c r="A73" s="111">
        <v>1020309</v>
      </c>
      <c r="B73" s="111" t="s">
        <v>385</v>
      </c>
      <c r="C73" s="112" t="s">
        <v>391</v>
      </c>
      <c r="D73" s="35">
        <f>IFERROR(VLOOKUP(B73,[4]招式!$B$2:$K$16,10,0),"不是技能")</f>
        <v>5</v>
      </c>
      <c r="E73" s="35" t="s">
        <v>5111</v>
      </c>
      <c r="F73" s="35" t="s">
        <v>4688</v>
      </c>
      <c r="G73" s="35">
        <v>1</v>
      </c>
      <c r="H73" s="35">
        <v>2</v>
      </c>
      <c r="I73" s="35" t="s">
        <v>2401</v>
      </c>
      <c r="J73" s="35" t="s">
        <v>3011</v>
      </c>
      <c r="K73" s="35"/>
      <c r="L73" s="35">
        <v>2</v>
      </c>
      <c r="M73" s="59" t="s">
        <v>5429</v>
      </c>
      <c r="N73" s="51"/>
      <c r="O73" s="51"/>
      <c r="P73" s="114"/>
      <c r="Q73" s="68">
        <v>4</v>
      </c>
      <c r="R73" s="68">
        <v>0</v>
      </c>
      <c r="S73" s="68" t="s">
        <v>5114</v>
      </c>
      <c r="T73" s="35">
        <v>1020403</v>
      </c>
      <c r="U73" s="68" t="s">
        <v>5430</v>
      </c>
      <c r="V73" s="68" t="s">
        <v>5431</v>
      </c>
      <c r="W73" s="68" t="str">
        <f>IFERROR(VLOOKUP(D73,[4]招式!$A:$H,5,0)&amp;";"&amp;VLOOKUP(D73,[4]招式!$A:$H,6,0),"1;1")</f>
        <v>0.7;0.3</v>
      </c>
      <c r="X73" s="73" t="s">
        <v>5432</v>
      </c>
      <c r="Y73" s="68"/>
      <c r="Z73" s="68"/>
      <c r="AA73" s="68">
        <v>1</v>
      </c>
      <c r="AB73" s="68" t="s">
        <v>5118</v>
      </c>
      <c r="AC73" s="35"/>
      <c r="AD73" s="35"/>
      <c r="AE73" s="35">
        <v>1</v>
      </c>
      <c r="AF73" s="35">
        <v>1</v>
      </c>
      <c r="AG73" s="35">
        <v>4</v>
      </c>
      <c r="AH73" s="35"/>
      <c r="AI73" s="35">
        <v>39</v>
      </c>
      <c r="AJ73" s="35">
        <v>26</v>
      </c>
      <c r="AK73" s="88" t="s">
        <v>5433</v>
      </c>
      <c r="AL73" s="92" t="s">
        <v>5434</v>
      </c>
      <c r="AM73" s="92"/>
      <c r="AN73" s="92"/>
      <c r="AO73" s="35" t="s">
        <v>5435</v>
      </c>
      <c r="AP73" s="32">
        <f t="shared" si="4"/>
        <v>1020309</v>
      </c>
      <c r="AQ73" s="32" t="str">
        <f t="shared" si="5"/>
        <v>清风剑法</v>
      </c>
      <c r="AR73" s="35"/>
      <c r="BA73" s="156" t="s">
        <v>5436</v>
      </c>
    </row>
    <row r="74" spans="1:53" ht="15.6" x14ac:dyDescent="0.25">
      <c r="A74" s="111">
        <v>1020310</v>
      </c>
      <c r="B74" s="111" t="s">
        <v>385</v>
      </c>
      <c r="C74" s="113" t="s">
        <v>392</v>
      </c>
      <c r="D74" s="35">
        <f>IFERROR(VLOOKUP(B74,[4]招式!$B$2:$K$16,10,0),"不是技能")</f>
        <v>5</v>
      </c>
      <c r="E74" s="35" t="s">
        <v>5111</v>
      </c>
      <c r="F74" s="35" t="s">
        <v>4688</v>
      </c>
      <c r="G74" s="35">
        <v>2</v>
      </c>
      <c r="H74" s="35">
        <v>2</v>
      </c>
      <c r="I74" s="35" t="s">
        <v>2289</v>
      </c>
      <c r="J74" s="35" t="s">
        <v>3015</v>
      </c>
      <c r="K74" s="35"/>
      <c r="L74" s="35"/>
      <c r="M74" s="50" t="s">
        <v>5437</v>
      </c>
      <c r="N74" s="51"/>
      <c r="O74" s="51"/>
      <c r="P74" s="115"/>
      <c r="Q74" s="68"/>
      <c r="R74" s="68">
        <v>0</v>
      </c>
      <c r="S74" s="68" t="s">
        <v>5181</v>
      </c>
      <c r="T74" s="35">
        <v>1020404</v>
      </c>
      <c r="U74" s="76"/>
      <c r="V74" s="68"/>
      <c r="W74" s="68" t="str">
        <f>IFERROR(VLOOKUP(D74,[4]招式!$A:$H,5,0)&amp;";"&amp;VLOOKUP(D74,[4]招式!$A:$H,6,0),"1;1")</f>
        <v>0.7;0.3</v>
      </c>
      <c r="X74" s="69" t="s">
        <v>5438</v>
      </c>
      <c r="Y74" s="68"/>
      <c r="Z74" s="68"/>
      <c r="AA74" s="68">
        <v>0</v>
      </c>
      <c r="AB74" s="68"/>
      <c r="AC74" s="35"/>
      <c r="AD74" s="35"/>
      <c r="AE74" s="35">
        <v>0</v>
      </c>
      <c r="AF74" s="35">
        <v>0</v>
      </c>
      <c r="AG74" s="35">
        <v>0</v>
      </c>
      <c r="AH74" s="35"/>
      <c r="AI74" s="35">
        <v>0</v>
      </c>
      <c r="AJ74" s="35">
        <v>0</v>
      </c>
      <c r="AK74" s="88"/>
      <c r="AL74" s="35"/>
      <c r="AM74" s="35"/>
      <c r="AN74" s="35"/>
      <c r="AO74" s="35" t="s">
        <v>5439</v>
      </c>
      <c r="AP74" s="32">
        <f t="shared" si="4"/>
        <v>1020310</v>
      </c>
      <c r="AQ74" s="32" t="str">
        <f t="shared" si="5"/>
        <v>清风剑法</v>
      </c>
      <c r="AR74" s="35"/>
      <c r="BA74" s="156" t="s">
        <v>5440</v>
      </c>
    </row>
    <row r="75" spans="1:53" ht="15.6" x14ac:dyDescent="0.3">
      <c r="A75" s="34">
        <f>A74+1</f>
        <v>1020311</v>
      </c>
      <c r="B75" s="34" t="str">
        <f>B74</f>
        <v>清风剑法</v>
      </c>
      <c r="C75" s="33" t="s">
        <v>393</v>
      </c>
      <c r="D75" s="35">
        <f>IFERROR(VLOOKUP(B75,[4]招式!$B$2:$K$16,10,0),"不是技能")</f>
        <v>5</v>
      </c>
      <c r="E75" s="35" t="s">
        <v>5111</v>
      </c>
      <c r="F75" s="35" t="s">
        <v>4688</v>
      </c>
      <c r="G75" s="35">
        <v>1</v>
      </c>
      <c r="H75" s="35">
        <v>2</v>
      </c>
      <c r="I75" s="35" t="s">
        <v>2401</v>
      </c>
      <c r="J75" s="35" t="s">
        <v>3011</v>
      </c>
      <c r="K75" s="35"/>
      <c r="L75" s="35">
        <v>3</v>
      </c>
      <c r="M75" s="60" t="s">
        <v>5441</v>
      </c>
      <c r="N75" s="51"/>
      <c r="O75" s="51"/>
      <c r="P75" s="114"/>
      <c r="Q75" s="68" t="s">
        <v>5339</v>
      </c>
      <c r="R75" s="68">
        <v>0</v>
      </c>
      <c r="S75" s="68" t="s">
        <v>5114</v>
      </c>
      <c r="T75" s="35">
        <v>1020405</v>
      </c>
      <c r="U75" s="68" t="s">
        <v>5442</v>
      </c>
      <c r="V75" s="68" t="s">
        <v>5443</v>
      </c>
      <c r="W75" s="68" t="str">
        <f>IFERROR(VLOOKUP(D75,[4]招式!$A:$H,5,0)&amp;";"&amp;VLOOKUP(D75,[4]招式!$A:$H,6,0),"1;1")</f>
        <v>0.7;0.3</v>
      </c>
      <c r="X75" s="74" t="s">
        <v>5444</v>
      </c>
      <c r="Y75" s="68"/>
      <c r="Z75" s="68"/>
      <c r="AA75" s="68">
        <v>1</v>
      </c>
      <c r="AB75" s="68" t="s">
        <v>5118</v>
      </c>
      <c r="AC75" s="35"/>
      <c r="AD75" s="35"/>
      <c r="AE75" s="35">
        <v>1</v>
      </c>
      <c r="AF75" s="35">
        <v>1</v>
      </c>
      <c r="AG75" s="35">
        <v>4</v>
      </c>
      <c r="AH75" s="35"/>
      <c r="AI75" s="35">
        <v>42</v>
      </c>
      <c r="AJ75" s="35">
        <v>35</v>
      </c>
      <c r="AK75" s="88" t="s">
        <v>5445</v>
      </c>
      <c r="AL75" s="92" t="s">
        <v>5446</v>
      </c>
      <c r="AM75" s="92"/>
      <c r="AN75" s="92"/>
      <c r="AO75" s="35" t="s">
        <v>5447</v>
      </c>
      <c r="AP75" s="32">
        <f t="shared" si="4"/>
        <v>1020311</v>
      </c>
      <c r="AQ75" s="32" t="str">
        <f t="shared" si="5"/>
        <v>清风剑法</v>
      </c>
      <c r="AR75" s="35"/>
      <c r="BA75" s="101" t="s">
        <v>5387</v>
      </c>
    </row>
    <row r="76" spans="1:53" x14ac:dyDescent="0.25">
      <c r="A76" s="36">
        <v>1020312</v>
      </c>
      <c r="B76" s="36" t="s">
        <v>385</v>
      </c>
      <c r="C76" s="37" t="s">
        <v>931</v>
      </c>
      <c r="D76" s="36"/>
      <c r="E76" s="36"/>
      <c r="F76" s="36"/>
      <c r="G76" s="36"/>
      <c r="H76" s="36"/>
      <c r="I76" s="36"/>
      <c r="J76" s="36"/>
      <c r="K76" s="36"/>
      <c r="L76" s="36"/>
      <c r="M76" s="52"/>
      <c r="N76" s="53"/>
      <c r="O76" s="53"/>
      <c r="P76" s="36"/>
      <c r="Q76" s="65"/>
      <c r="R76" s="65"/>
      <c r="S76" s="65"/>
      <c r="T76" s="36"/>
      <c r="U76" s="65"/>
      <c r="V76" s="65"/>
      <c r="W76" s="65"/>
      <c r="X76" s="70"/>
      <c r="Y76" s="65"/>
      <c r="Z76" s="65"/>
      <c r="AA76" s="65"/>
      <c r="AB76" s="65"/>
      <c r="AC76" s="36"/>
      <c r="AD76" s="36"/>
      <c r="AE76" s="36"/>
      <c r="AF76" s="36"/>
      <c r="AG76" s="36"/>
      <c r="AH76" s="36"/>
      <c r="AI76" s="36"/>
      <c r="AJ76" s="36"/>
      <c r="AK76" s="89"/>
      <c r="AL76" s="36"/>
      <c r="AM76" s="36"/>
      <c r="AN76" s="36"/>
      <c r="AO76" s="36"/>
      <c r="AP76" s="32">
        <f t="shared" si="4"/>
        <v>1020312</v>
      </c>
      <c r="AQ76" s="32" t="str">
        <f t="shared" si="5"/>
        <v>清风剑法</v>
      </c>
      <c r="AR76" s="36"/>
      <c r="BA76" s="102"/>
    </row>
    <row r="77" spans="1:53" x14ac:dyDescent="0.25">
      <c r="A77" s="36">
        <v>1020313</v>
      </c>
      <c r="B77" s="36" t="s">
        <v>385</v>
      </c>
      <c r="C77" s="37" t="s">
        <v>932</v>
      </c>
      <c r="D77" s="36"/>
      <c r="E77" s="36"/>
      <c r="F77" s="36"/>
      <c r="G77" s="36"/>
      <c r="H77" s="36"/>
      <c r="I77" s="36"/>
      <c r="J77" s="36"/>
      <c r="K77" s="36"/>
      <c r="L77" s="36"/>
      <c r="M77" s="52"/>
      <c r="N77" s="53"/>
      <c r="O77" s="53"/>
      <c r="P77" s="36"/>
      <c r="Q77" s="65"/>
      <c r="R77" s="65"/>
      <c r="S77" s="65"/>
      <c r="T77" s="36"/>
      <c r="U77" s="65"/>
      <c r="V77" s="65"/>
      <c r="W77" s="65"/>
      <c r="X77" s="70"/>
      <c r="Y77" s="65"/>
      <c r="Z77" s="65"/>
      <c r="AA77" s="65"/>
      <c r="AB77" s="65"/>
      <c r="AC77" s="36"/>
      <c r="AD77" s="36"/>
      <c r="AE77" s="36"/>
      <c r="AF77" s="36"/>
      <c r="AG77" s="36"/>
      <c r="AH77" s="36"/>
      <c r="AI77" s="36"/>
      <c r="AJ77" s="36"/>
      <c r="AK77" s="89"/>
      <c r="AL77" s="36"/>
      <c r="AM77" s="36"/>
      <c r="AN77" s="36"/>
      <c r="AO77" s="36"/>
      <c r="AP77" s="32">
        <f t="shared" si="4"/>
        <v>1020313</v>
      </c>
      <c r="AQ77" s="32" t="str">
        <f t="shared" si="5"/>
        <v>清风剑法</v>
      </c>
      <c r="AR77" s="36"/>
      <c r="BA77" s="102"/>
    </row>
    <row r="78" spans="1:53" ht="16.2" x14ac:dyDescent="0.3">
      <c r="A78" s="35">
        <v>1020401</v>
      </c>
      <c r="B78" s="35" t="s">
        <v>394</v>
      </c>
      <c r="C78" s="114" t="s">
        <v>1153</v>
      </c>
      <c r="D78" s="35">
        <f>IFERROR(VLOOKUP(B78,[4]招式!$B$2:$K$16,10,0),"不是技能")</f>
        <v>6</v>
      </c>
      <c r="E78" s="35" t="s">
        <v>5111</v>
      </c>
      <c r="F78" s="35" t="s">
        <v>4688</v>
      </c>
      <c r="G78" s="35">
        <v>3</v>
      </c>
      <c r="H78" s="35">
        <v>2</v>
      </c>
      <c r="I78" s="35" t="s">
        <v>2289</v>
      </c>
      <c r="J78" s="35" t="s">
        <v>3015</v>
      </c>
      <c r="K78" s="35"/>
      <c r="L78" s="35"/>
      <c r="M78" s="50" t="s">
        <v>5448</v>
      </c>
      <c r="N78" s="51"/>
      <c r="O78" s="51"/>
      <c r="P78" s="115"/>
      <c r="Q78" s="68"/>
      <c r="R78" s="68">
        <v>0</v>
      </c>
      <c r="S78" s="68" t="s">
        <v>5181</v>
      </c>
      <c r="T78" s="35">
        <v>1020406</v>
      </c>
      <c r="U78" s="68"/>
      <c r="V78" s="68"/>
      <c r="W78" s="68" t="str">
        <f>IFERROR(VLOOKUP(D78,[4]招式!$A:$H,5,0)&amp;";"&amp;VLOOKUP(D78,[4]招式!$A:$H,6,0),"1;1")</f>
        <v>0.8;0.2</v>
      </c>
      <c r="X78" s="69" t="s">
        <v>5449</v>
      </c>
      <c r="Y78" s="68"/>
      <c r="Z78" s="68"/>
      <c r="AA78" s="68">
        <v>0</v>
      </c>
      <c r="AB78" s="68"/>
      <c r="AC78" s="35"/>
      <c r="AD78" s="35"/>
      <c r="AE78" s="35">
        <v>0</v>
      </c>
      <c r="AF78" s="35">
        <v>0</v>
      </c>
      <c r="AG78" s="35">
        <v>0</v>
      </c>
      <c r="AH78" s="35"/>
      <c r="AI78" s="35">
        <v>0</v>
      </c>
      <c r="AJ78" s="35">
        <v>0</v>
      </c>
      <c r="AK78" s="88"/>
      <c r="AL78" s="35"/>
      <c r="AM78" s="35"/>
      <c r="AN78" s="35"/>
      <c r="AO78" s="35" t="s">
        <v>5450</v>
      </c>
      <c r="AP78" s="32">
        <f t="shared" si="4"/>
        <v>1020401</v>
      </c>
      <c r="AQ78" s="32" t="str">
        <f t="shared" si="5"/>
        <v>沧海观澜刀法</v>
      </c>
      <c r="AR78" s="35"/>
      <c r="BA78" s="110" t="s">
        <v>5451</v>
      </c>
    </row>
    <row r="79" spans="1:53" ht="16.2" x14ac:dyDescent="0.3">
      <c r="A79" s="35">
        <v>1020402</v>
      </c>
      <c r="B79" s="35" t="s">
        <v>394</v>
      </c>
      <c r="C79" s="115" t="s">
        <v>395</v>
      </c>
      <c r="D79" s="35">
        <f>IFERROR(VLOOKUP(B79,[4]招式!$B$2:$K$16,10,0),"不是技能")</f>
        <v>6</v>
      </c>
      <c r="E79" s="35" t="s">
        <v>5111</v>
      </c>
      <c r="F79" s="35" t="s">
        <v>4688</v>
      </c>
      <c r="G79" s="35">
        <v>4</v>
      </c>
      <c r="H79" s="35">
        <v>2</v>
      </c>
      <c r="I79" s="35" t="s">
        <v>2289</v>
      </c>
      <c r="J79" s="35" t="s">
        <v>3015</v>
      </c>
      <c r="K79" s="35"/>
      <c r="L79" s="35"/>
      <c r="M79" s="59" t="s">
        <v>5452</v>
      </c>
      <c r="N79" s="51"/>
      <c r="O79" s="51"/>
      <c r="P79" s="114"/>
      <c r="Q79" s="68"/>
      <c r="R79" s="68">
        <v>0</v>
      </c>
      <c r="S79" s="68" t="s">
        <v>5181</v>
      </c>
      <c r="T79" s="35">
        <v>1020407</v>
      </c>
      <c r="U79" s="68"/>
      <c r="V79" s="68"/>
      <c r="W79" s="68" t="str">
        <f>IFERROR(VLOOKUP(D79,[4]招式!$A:$H,5,0)&amp;";"&amp;VLOOKUP(D79,[4]招式!$A:$H,6,0),"1;1")</f>
        <v>0.8;0.2</v>
      </c>
      <c r="X79" s="73" t="s">
        <v>5453</v>
      </c>
      <c r="Y79" s="68"/>
      <c r="Z79" s="68"/>
      <c r="AA79" s="68">
        <v>0</v>
      </c>
      <c r="AB79" s="68"/>
      <c r="AC79" s="35"/>
      <c r="AD79" s="35"/>
      <c r="AE79" s="35">
        <v>0</v>
      </c>
      <c r="AF79" s="35">
        <v>0</v>
      </c>
      <c r="AG79" s="35">
        <v>0</v>
      </c>
      <c r="AH79" s="35"/>
      <c r="AI79" s="35">
        <v>0</v>
      </c>
      <c r="AJ79" s="35">
        <v>0</v>
      </c>
      <c r="AK79" s="88"/>
      <c r="AL79" s="92"/>
      <c r="AM79" s="92"/>
      <c r="AN79" s="92"/>
      <c r="AO79" s="35" t="s">
        <v>5454</v>
      </c>
      <c r="AP79" s="32">
        <f t="shared" si="4"/>
        <v>1020402</v>
      </c>
      <c r="AQ79" s="32" t="str">
        <f t="shared" si="5"/>
        <v>沧海观澜刀法</v>
      </c>
      <c r="AR79" s="35"/>
      <c r="BA79" s="110" t="s">
        <v>5455</v>
      </c>
    </row>
    <row r="80" spans="1:53" ht="16.2" x14ac:dyDescent="0.3">
      <c r="A80" s="35">
        <v>1020403</v>
      </c>
      <c r="B80" s="35" t="s">
        <v>394</v>
      </c>
      <c r="C80" s="114" t="s">
        <v>1154</v>
      </c>
      <c r="D80" s="35">
        <f>IFERROR(VLOOKUP(B80,[4]招式!$B$2:$K$16,10,0),"不是技能")</f>
        <v>6</v>
      </c>
      <c r="E80" s="35" t="s">
        <v>5111</v>
      </c>
      <c r="F80" s="35" t="s">
        <v>4688</v>
      </c>
      <c r="G80" s="35">
        <v>5</v>
      </c>
      <c r="H80" s="35">
        <v>2</v>
      </c>
      <c r="I80" s="35" t="s">
        <v>2289</v>
      </c>
      <c r="J80" s="35" t="s">
        <v>3015</v>
      </c>
      <c r="K80" s="35"/>
      <c r="L80" s="35"/>
      <c r="M80" s="59" t="s">
        <v>5456</v>
      </c>
      <c r="N80" s="51"/>
      <c r="O80" s="51"/>
      <c r="P80" s="115"/>
      <c r="Q80" s="68"/>
      <c r="R80" s="68">
        <v>0</v>
      </c>
      <c r="S80" s="68" t="s">
        <v>5181</v>
      </c>
      <c r="T80" s="35">
        <v>1020408</v>
      </c>
      <c r="U80" s="68"/>
      <c r="V80" s="68"/>
      <c r="W80" s="68" t="str">
        <f>IFERROR(VLOOKUP(D80,[4]招式!$A:$H,5,0)&amp;";"&amp;VLOOKUP(D80,[4]招式!$A:$H,6,0),"1;1")</f>
        <v>0.8;0.2</v>
      </c>
      <c r="X80" s="73" t="s">
        <v>5457</v>
      </c>
      <c r="Y80" s="68"/>
      <c r="Z80" s="68"/>
      <c r="AA80" s="68">
        <v>0</v>
      </c>
      <c r="AB80" s="68"/>
      <c r="AC80" s="35"/>
      <c r="AD80" s="35"/>
      <c r="AE80" s="35">
        <v>0</v>
      </c>
      <c r="AF80" s="35">
        <v>0</v>
      </c>
      <c r="AG80" s="35">
        <v>0</v>
      </c>
      <c r="AH80" s="35"/>
      <c r="AI80" s="35">
        <v>0</v>
      </c>
      <c r="AJ80" s="35">
        <v>0</v>
      </c>
      <c r="AK80" s="88"/>
      <c r="AL80" s="92"/>
      <c r="AM80" s="92"/>
      <c r="AN80" s="92"/>
      <c r="AO80" s="35" t="s">
        <v>5458</v>
      </c>
      <c r="AP80" s="32">
        <f t="shared" si="4"/>
        <v>1020403</v>
      </c>
      <c r="AQ80" s="32" t="str">
        <f t="shared" si="5"/>
        <v>沧海观澜刀法</v>
      </c>
      <c r="AR80" s="35"/>
      <c r="BA80" s="110" t="s">
        <v>5459</v>
      </c>
    </row>
    <row r="81" spans="1:53" ht="16.2" x14ac:dyDescent="0.3">
      <c r="A81" s="35">
        <v>1020404</v>
      </c>
      <c r="B81" s="35" t="s">
        <v>394</v>
      </c>
      <c r="C81" s="115" t="s">
        <v>397</v>
      </c>
      <c r="D81" s="35">
        <f>IFERROR(VLOOKUP(B81,[4]招式!$B$2:$K$16,10,0),"不是技能")</f>
        <v>6</v>
      </c>
      <c r="E81" s="35" t="s">
        <v>5111</v>
      </c>
      <c r="F81" s="35" t="s">
        <v>4688</v>
      </c>
      <c r="G81" s="35">
        <v>6</v>
      </c>
      <c r="H81" s="35">
        <v>2</v>
      </c>
      <c r="I81" s="35" t="s">
        <v>2289</v>
      </c>
      <c r="J81" s="35" t="s">
        <v>3015</v>
      </c>
      <c r="K81" s="35"/>
      <c r="L81" s="35"/>
      <c r="M81" s="59" t="s">
        <v>5460</v>
      </c>
      <c r="N81" s="51"/>
      <c r="O81" s="51"/>
      <c r="P81" s="114"/>
      <c r="Q81" s="68"/>
      <c r="R81" s="68">
        <v>0</v>
      </c>
      <c r="S81" s="68" t="s">
        <v>5181</v>
      </c>
      <c r="T81" s="35">
        <v>1020409</v>
      </c>
      <c r="U81" s="68"/>
      <c r="V81" s="75"/>
      <c r="W81" s="68" t="str">
        <f>IFERROR(VLOOKUP(D81,[4]招式!$A:$H,5,0)&amp;";"&amp;VLOOKUP(D81,[4]招式!$A:$H,6,0),"1;1")</f>
        <v>0.8;0.2</v>
      </c>
      <c r="X81" s="73" t="s">
        <v>5461</v>
      </c>
      <c r="Y81" s="75"/>
      <c r="Z81" s="75"/>
      <c r="AA81" s="68">
        <v>0</v>
      </c>
      <c r="AB81" s="68"/>
      <c r="AC81" s="35"/>
      <c r="AD81" s="35"/>
      <c r="AE81" s="35">
        <v>0</v>
      </c>
      <c r="AF81" s="35">
        <v>0</v>
      </c>
      <c r="AG81" s="35">
        <v>0</v>
      </c>
      <c r="AH81" s="35"/>
      <c r="AI81" s="35">
        <v>0</v>
      </c>
      <c r="AJ81" s="35">
        <v>0</v>
      </c>
      <c r="AK81" s="88"/>
      <c r="AL81" s="92"/>
      <c r="AM81" s="92"/>
      <c r="AN81" s="92"/>
      <c r="AO81" s="35" t="s">
        <v>5462</v>
      </c>
      <c r="AP81" s="32">
        <f t="shared" si="4"/>
        <v>1020404</v>
      </c>
      <c r="AQ81" s="32" t="str">
        <f t="shared" si="5"/>
        <v>沧海观澜刀法</v>
      </c>
      <c r="AR81" s="35"/>
      <c r="BA81" s="103" t="s">
        <v>5463</v>
      </c>
    </row>
    <row r="82" spans="1:53" ht="16.2" x14ac:dyDescent="0.3">
      <c r="A82" s="35">
        <v>1020405</v>
      </c>
      <c r="B82" s="35" t="s">
        <v>394</v>
      </c>
      <c r="C82" s="114" t="s">
        <v>1155</v>
      </c>
      <c r="D82" s="35">
        <f>IFERROR(VLOOKUP(B82,[4]招式!$B$2:$K$16,10,0),"不是技能")</f>
        <v>6</v>
      </c>
      <c r="E82" s="35" t="s">
        <v>5111</v>
      </c>
      <c r="F82" s="35" t="s">
        <v>4688</v>
      </c>
      <c r="G82" s="35">
        <v>7</v>
      </c>
      <c r="H82" s="35">
        <v>2</v>
      </c>
      <c r="I82" s="35" t="s">
        <v>2289</v>
      </c>
      <c r="J82" s="35" t="s">
        <v>3015</v>
      </c>
      <c r="K82" s="35"/>
      <c r="L82" s="35"/>
      <c r="M82" s="59" t="s">
        <v>5464</v>
      </c>
      <c r="N82" s="51"/>
      <c r="O82" s="51"/>
      <c r="P82" s="115"/>
      <c r="Q82" s="68"/>
      <c r="R82" s="68">
        <v>0</v>
      </c>
      <c r="S82" s="68" t="s">
        <v>5181</v>
      </c>
      <c r="T82" s="35">
        <v>1020410</v>
      </c>
      <c r="U82" s="68"/>
      <c r="V82" s="68"/>
      <c r="W82" s="68" t="str">
        <f>IFERROR(VLOOKUP(D82,[4]招式!$A:$H,5,0)&amp;";"&amp;VLOOKUP(D82,[4]招式!$A:$H,6,0),"1;1")</f>
        <v>0.8;0.2</v>
      </c>
      <c r="X82" s="73" t="s">
        <v>5465</v>
      </c>
      <c r="Y82" s="68"/>
      <c r="Z82" s="68"/>
      <c r="AA82" s="68"/>
      <c r="AB82" s="68"/>
      <c r="AC82" s="35"/>
      <c r="AD82" s="35"/>
      <c r="AE82" s="35">
        <v>0</v>
      </c>
      <c r="AF82" s="35">
        <v>0</v>
      </c>
      <c r="AG82" s="35">
        <v>0</v>
      </c>
      <c r="AH82" s="35"/>
      <c r="AI82" s="35">
        <v>0</v>
      </c>
      <c r="AJ82" s="35">
        <v>0</v>
      </c>
      <c r="AK82" s="88">
        <v>8020204</v>
      </c>
      <c r="AL82" s="92"/>
      <c r="AM82" s="92"/>
      <c r="AN82" s="92"/>
      <c r="AO82" s="35" t="s">
        <v>5466</v>
      </c>
      <c r="AP82" s="32">
        <f t="shared" si="4"/>
        <v>1020405</v>
      </c>
      <c r="AQ82" s="32" t="str">
        <f t="shared" si="5"/>
        <v>沧海观澜刀法</v>
      </c>
      <c r="AR82" s="35"/>
      <c r="BA82" s="110" t="s">
        <v>5467</v>
      </c>
    </row>
    <row r="83" spans="1:53" ht="15.6" x14ac:dyDescent="0.25">
      <c r="A83" s="35">
        <v>1020406</v>
      </c>
      <c r="B83" s="35" t="s">
        <v>394</v>
      </c>
      <c r="C83" s="115" t="s">
        <v>396</v>
      </c>
      <c r="D83" s="116">
        <f>IFERROR(VLOOKUP(B83,[4]招式!$B$2:$K$16,10,0),"不是技能")</f>
        <v>6</v>
      </c>
      <c r="E83" s="116" t="s">
        <v>5111</v>
      </c>
      <c r="F83" s="116" t="s">
        <v>4688</v>
      </c>
      <c r="G83" s="116">
        <v>1</v>
      </c>
      <c r="H83" s="116">
        <v>2</v>
      </c>
      <c r="I83" s="116" t="s">
        <v>2401</v>
      </c>
      <c r="J83" s="116" t="s">
        <v>3011</v>
      </c>
      <c r="K83" s="116"/>
      <c r="L83" s="116">
        <v>1</v>
      </c>
      <c r="M83" s="117" t="s">
        <v>5468</v>
      </c>
      <c r="N83" s="131"/>
      <c r="O83" s="131"/>
      <c r="P83" s="117"/>
      <c r="Q83" s="142"/>
      <c r="R83" s="142">
        <v>0</v>
      </c>
      <c r="S83" s="142" t="s">
        <v>5114</v>
      </c>
      <c r="T83" s="116">
        <v>1020501</v>
      </c>
      <c r="U83" s="142" t="s">
        <v>5469</v>
      </c>
      <c r="V83" s="142" t="s">
        <v>5470</v>
      </c>
      <c r="W83" s="142" t="str">
        <f>IFERROR(VLOOKUP(D83,[4]招式!$A:$H,5,0)&amp;";"&amp;VLOOKUP(D83,[4]招式!$A:$H,6,0),"1;1")</f>
        <v>0.8;0.2</v>
      </c>
      <c r="X83" s="117" t="s">
        <v>5471</v>
      </c>
      <c r="Y83" s="142"/>
      <c r="Z83" s="142"/>
      <c r="AA83" s="142"/>
      <c r="AB83" s="142" t="s">
        <v>5118</v>
      </c>
      <c r="AC83" s="116"/>
      <c r="AD83" s="116"/>
      <c r="AE83" s="116">
        <v>1</v>
      </c>
      <c r="AF83" s="116">
        <v>1</v>
      </c>
      <c r="AG83" s="116">
        <v>6</v>
      </c>
      <c r="AH83" s="116"/>
      <c r="AI83" s="116">
        <v>40</v>
      </c>
      <c r="AJ83" s="116">
        <v>24</v>
      </c>
      <c r="AK83" s="151"/>
      <c r="AL83" s="116" t="s">
        <v>5472</v>
      </c>
      <c r="AM83" s="116"/>
      <c r="AN83" s="116"/>
      <c r="AO83" s="116" t="s">
        <v>5473</v>
      </c>
      <c r="AP83" s="32">
        <f t="shared" si="4"/>
        <v>1020406</v>
      </c>
      <c r="AQ83" s="32" t="str">
        <f t="shared" si="5"/>
        <v>沧海观澜刀法</v>
      </c>
      <c r="AR83" s="116"/>
      <c r="BA83" s="103" t="s">
        <v>5474</v>
      </c>
    </row>
    <row r="84" spans="1:53" ht="15.6" x14ac:dyDescent="0.3">
      <c r="A84" s="35">
        <v>1020407</v>
      </c>
      <c r="B84" s="35" t="s">
        <v>394</v>
      </c>
      <c r="C84" s="114" t="s">
        <v>398</v>
      </c>
      <c r="D84" s="116">
        <f>IFERROR(VLOOKUP(B84,[4]招式!$B$2:$K$16,10,0),"不是技能")</f>
        <v>6</v>
      </c>
      <c r="E84" s="116" t="s">
        <v>5111</v>
      </c>
      <c r="F84" s="116" t="s">
        <v>4688</v>
      </c>
      <c r="G84" s="116">
        <v>1</v>
      </c>
      <c r="H84" s="116">
        <v>2</v>
      </c>
      <c r="I84" s="116" t="s">
        <v>2289</v>
      </c>
      <c r="J84" s="116" t="s">
        <v>3015</v>
      </c>
      <c r="K84" s="116"/>
      <c r="L84" s="116"/>
      <c r="M84" s="118" t="s">
        <v>5475</v>
      </c>
      <c r="N84" s="131"/>
      <c r="O84" s="131"/>
      <c r="P84" s="118"/>
      <c r="Q84" s="142"/>
      <c r="R84" s="142">
        <v>0</v>
      </c>
      <c r="S84" s="142"/>
      <c r="T84" s="116">
        <v>1020502</v>
      </c>
      <c r="U84" s="142"/>
      <c r="V84" s="142"/>
      <c r="W84" s="142" t="str">
        <f>IFERROR(VLOOKUP(D84,[4]招式!$A:$H,5,0)&amp;";"&amp;VLOOKUP(D84,[4]招式!$A:$H,6,0),"1;1")</f>
        <v>0.8;0.2</v>
      </c>
      <c r="X84" s="118" t="s">
        <v>5476</v>
      </c>
      <c r="Y84" s="142"/>
      <c r="Z84" s="142"/>
      <c r="AA84" s="142"/>
      <c r="AB84" s="142"/>
      <c r="AC84" s="116"/>
      <c r="AD84" s="116"/>
      <c r="AE84" s="116">
        <v>0</v>
      </c>
      <c r="AF84" s="116"/>
      <c r="AG84" s="116"/>
      <c r="AH84" s="116"/>
      <c r="AI84" s="116"/>
      <c r="AJ84" s="116"/>
      <c r="AK84" s="151"/>
      <c r="AL84" s="116"/>
      <c r="AM84" s="116"/>
      <c r="AN84" s="116"/>
      <c r="AO84" s="116" t="s">
        <v>5477</v>
      </c>
      <c r="AP84" s="32">
        <f t="shared" si="4"/>
        <v>1020407</v>
      </c>
      <c r="AQ84" s="32" t="str">
        <f t="shared" si="5"/>
        <v>沧海观澜刀法</v>
      </c>
      <c r="AR84" s="116"/>
      <c r="BA84" s="110" t="s">
        <v>5478</v>
      </c>
    </row>
    <row r="85" spans="1:53" ht="15.6" x14ac:dyDescent="0.25">
      <c r="A85" s="35">
        <v>1020408</v>
      </c>
      <c r="B85" s="35" t="s">
        <v>394</v>
      </c>
      <c r="C85" s="115" t="s">
        <v>399</v>
      </c>
      <c r="D85" s="116">
        <f>IFERROR(VLOOKUP(B85,[4]招式!$B$2:$K$16,10,0),"不是技能")</f>
        <v>6</v>
      </c>
      <c r="E85" s="116" t="s">
        <v>5111</v>
      </c>
      <c r="F85" s="116" t="s">
        <v>4688</v>
      </c>
      <c r="G85" s="116">
        <v>1</v>
      </c>
      <c r="H85" s="116">
        <v>2</v>
      </c>
      <c r="I85" s="116" t="s">
        <v>2401</v>
      </c>
      <c r="J85" s="116" t="s">
        <v>3011</v>
      </c>
      <c r="K85" s="116"/>
      <c r="L85" s="116">
        <v>2</v>
      </c>
      <c r="M85" s="118" t="s">
        <v>5479</v>
      </c>
      <c r="N85" s="131"/>
      <c r="O85" s="131"/>
      <c r="P85" s="118"/>
      <c r="Q85" s="142"/>
      <c r="R85" s="142">
        <v>0</v>
      </c>
      <c r="S85" s="142" t="s">
        <v>5114</v>
      </c>
      <c r="T85" s="116">
        <v>1020503</v>
      </c>
      <c r="U85" s="142" t="s">
        <v>5480</v>
      </c>
      <c r="V85" s="142" t="s">
        <v>5481</v>
      </c>
      <c r="W85" s="142" t="str">
        <f>IFERROR(VLOOKUP(D85,[4]招式!$A:$H,5,0)&amp;";"&amp;VLOOKUP(D85,[4]招式!$A:$H,6,0),"1;1")</f>
        <v>0.8;0.2</v>
      </c>
      <c r="X85" s="118" t="s">
        <v>5482</v>
      </c>
      <c r="Y85" s="142"/>
      <c r="Z85" s="142"/>
      <c r="AA85" s="142"/>
      <c r="AB85" s="142" t="s">
        <v>5118</v>
      </c>
      <c r="AC85" s="116"/>
      <c r="AD85" s="116"/>
      <c r="AE85" s="116">
        <v>1</v>
      </c>
      <c r="AF85" s="116">
        <v>1</v>
      </c>
      <c r="AG85" s="116">
        <v>4</v>
      </c>
      <c r="AH85" s="116"/>
      <c r="AI85" s="116">
        <v>39</v>
      </c>
      <c r="AJ85" s="116">
        <v>26</v>
      </c>
      <c r="AK85" s="151"/>
      <c r="AL85" s="116" t="s">
        <v>5483</v>
      </c>
      <c r="AM85" s="116"/>
      <c r="AN85" s="116"/>
      <c r="AO85" s="116" t="s">
        <v>5484</v>
      </c>
      <c r="AP85" s="32">
        <f t="shared" si="4"/>
        <v>1020408</v>
      </c>
      <c r="AQ85" s="32" t="str">
        <f t="shared" si="5"/>
        <v>沧海观澜刀法</v>
      </c>
      <c r="AR85" s="116"/>
      <c r="BA85" s="110" t="s">
        <v>5485</v>
      </c>
    </row>
    <row r="86" spans="1:53" ht="15.6" x14ac:dyDescent="0.3">
      <c r="A86" s="35">
        <v>1020409</v>
      </c>
      <c r="B86" s="35" t="s">
        <v>394</v>
      </c>
      <c r="C86" s="114" t="s">
        <v>400</v>
      </c>
      <c r="D86" s="116">
        <f>IFERROR(VLOOKUP(B86,[4]招式!$B$2:$K$16,10,0),"不是技能")</f>
        <v>6</v>
      </c>
      <c r="E86" s="116" t="s">
        <v>5111</v>
      </c>
      <c r="F86" s="116" t="s">
        <v>4688</v>
      </c>
      <c r="G86" s="116">
        <v>2</v>
      </c>
      <c r="H86" s="116">
        <v>2</v>
      </c>
      <c r="I86" s="116" t="s">
        <v>2289</v>
      </c>
      <c r="J86" s="116" t="s">
        <v>3015</v>
      </c>
      <c r="K86" s="116"/>
      <c r="L86" s="116"/>
      <c r="M86" s="118" t="s">
        <v>5486</v>
      </c>
      <c r="N86" s="131"/>
      <c r="O86" s="131"/>
      <c r="P86" s="118"/>
      <c r="Q86" s="142"/>
      <c r="R86" s="142">
        <v>0</v>
      </c>
      <c r="S86" s="142"/>
      <c r="T86" s="116">
        <v>1020504</v>
      </c>
      <c r="U86" s="142"/>
      <c r="V86" s="142"/>
      <c r="W86" s="142" t="str">
        <f>IFERROR(VLOOKUP(D86,[4]招式!$A:$H,5,0)&amp;";"&amp;VLOOKUP(D86,[4]招式!$A:$H,6,0),"1;1")</f>
        <v>0.8;0.2</v>
      </c>
      <c r="X86" s="118" t="s">
        <v>5487</v>
      </c>
      <c r="Y86" s="142"/>
      <c r="Z86" s="142"/>
      <c r="AA86" s="142"/>
      <c r="AB86" s="142"/>
      <c r="AC86" s="116"/>
      <c r="AD86" s="116"/>
      <c r="AE86" s="116">
        <v>0</v>
      </c>
      <c r="AF86" s="116"/>
      <c r="AG86" s="116"/>
      <c r="AH86" s="116"/>
      <c r="AI86" s="116"/>
      <c r="AJ86" s="116"/>
      <c r="AK86" s="151"/>
      <c r="AL86" s="116"/>
      <c r="AM86" s="116"/>
      <c r="AN86" s="116"/>
      <c r="AO86" s="116" t="s">
        <v>5488</v>
      </c>
      <c r="AP86" s="32">
        <f t="shared" ref="AP86:AP149" si="6">A86</f>
        <v>1020409</v>
      </c>
      <c r="AQ86" s="32" t="str">
        <f t="shared" ref="AQ86:AQ149" si="7">B86</f>
        <v>沧海观澜刀法</v>
      </c>
      <c r="AR86" s="116"/>
      <c r="BA86" s="110" t="s">
        <v>5489</v>
      </c>
    </row>
    <row r="87" spans="1:53" ht="15.6" x14ac:dyDescent="0.25">
      <c r="A87" s="35">
        <v>1020410</v>
      </c>
      <c r="B87" s="35" t="s">
        <v>394</v>
      </c>
      <c r="C87" s="115" t="s">
        <v>401</v>
      </c>
      <c r="D87" s="116">
        <f>IFERROR(VLOOKUP(B87,[4]招式!$B$2:$K$16,10,0),"不是技能")</f>
        <v>6</v>
      </c>
      <c r="E87" s="116" t="s">
        <v>5111</v>
      </c>
      <c r="F87" s="116" t="s">
        <v>4688</v>
      </c>
      <c r="G87" s="116">
        <v>1</v>
      </c>
      <c r="H87" s="116">
        <v>2</v>
      </c>
      <c r="I87" s="116" t="s">
        <v>2401</v>
      </c>
      <c r="J87" s="116" t="s">
        <v>3011</v>
      </c>
      <c r="K87" s="116"/>
      <c r="L87" s="116">
        <v>3</v>
      </c>
      <c r="M87" s="118" t="s">
        <v>5490</v>
      </c>
      <c r="N87" s="131"/>
      <c r="O87" s="131"/>
      <c r="P87" s="118"/>
      <c r="Q87" s="142"/>
      <c r="R87" s="142">
        <v>0</v>
      </c>
      <c r="S87" s="142" t="s">
        <v>5114</v>
      </c>
      <c r="T87" s="116">
        <v>1020505</v>
      </c>
      <c r="U87" s="142" t="s">
        <v>5491</v>
      </c>
      <c r="V87" s="142" t="s">
        <v>5492</v>
      </c>
      <c r="W87" s="142" t="str">
        <f>IFERROR(VLOOKUP(D87,[4]招式!$A:$H,5,0)&amp;";"&amp;VLOOKUP(D87,[4]招式!$A:$H,6,0),"1;1")</f>
        <v>0.8;0.2</v>
      </c>
      <c r="X87" s="118" t="s">
        <v>5493</v>
      </c>
      <c r="Y87" s="142"/>
      <c r="Z87" s="142"/>
      <c r="AA87" s="142"/>
      <c r="AB87" s="142" t="s">
        <v>5118</v>
      </c>
      <c r="AC87" s="116"/>
      <c r="AD87" s="116"/>
      <c r="AE87" s="116">
        <v>1</v>
      </c>
      <c r="AF87" s="116">
        <v>1</v>
      </c>
      <c r="AG87" s="116">
        <v>4</v>
      </c>
      <c r="AH87" s="116"/>
      <c r="AI87" s="116">
        <v>42</v>
      </c>
      <c r="AJ87" s="116">
        <v>35</v>
      </c>
      <c r="AK87" s="151"/>
      <c r="AL87" s="116" t="s">
        <v>5494</v>
      </c>
      <c r="AM87" s="116"/>
      <c r="AN87" s="116"/>
      <c r="AO87" s="116" t="s">
        <v>5495</v>
      </c>
      <c r="AP87" s="32">
        <f t="shared" si="6"/>
        <v>1020410</v>
      </c>
      <c r="AQ87" s="32" t="str">
        <f t="shared" si="7"/>
        <v>沧海观澜刀法</v>
      </c>
      <c r="AR87" s="116"/>
      <c r="BA87" s="110" t="s">
        <v>5496</v>
      </c>
    </row>
    <row r="88" spans="1:53" x14ac:dyDescent="0.25">
      <c r="A88" s="34">
        <f>A87+1</f>
        <v>1020411</v>
      </c>
      <c r="B88" s="34" t="str">
        <f>B87</f>
        <v>沧海观澜刀法</v>
      </c>
      <c r="C88" s="33" t="s">
        <v>402</v>
      </c>
      <c r="D88" s="116">
        <f>IFERROR(VLOOKUP(B88,[4]招式!$B$2:$K$16,10,0),"不是技能")</f>
        <v>6</v>
      </c>
      <c r="E88" s="116" t="s">
        <v>5111</v>
      </c>
      <c r="F88" s="116" t="s">
        <v>4688</v>
      </c>
      <c r="G88" s="116">
        <v>3</v>
      </c>
      <c r="H88" s="116">
        <v>2</v>
      </c>
      <c r="I88" s="116" t="s">
        <v>2289</v>
      </c>
      <c r="J88" s="116" t="s">
        <v>3015</v>
      </c>
      <c r="K88" s="116"/>
      <c r="L88" s="116"/>
      <c r="M88" s="118" t="s">
        <v>5497</v>
      </c>
      <c r="N88" s="131"/>
      <c r="O88" s="131"/>
      <c r="P88" s="118"/>
      <c r="Q88" s="142"/>
      <c r="R88" s="142">
        <v>0</v>
      </c>
      <c r="S88" s="142"/>
      <c r="T88" s="116">
        <v>1020506</v>
      </c>
      <c r="U88" s="142"/>
      <c r="V88" s="142"/>
      <c r="W88" s="142" t="str">
        <f>IFERROR(VLOOKUP(D88,[4]招式!$A:$H,5,0)&amp;";"&amp;VLOOKUP(D88,[4]招式!$A:$H,6,0),"1;1")</f>
        <v>0.8;0.2</v>
      </c>
      <c r="X88" s="118" t="s">
        <v>5498</v>
      </c>
      <c r="Y88" s="142"/>
      <c r="Z88" s="142"/>
      <c r="AA88" s="142"/>
      <c r="AB88" s="142"/>
      <c r="AC88" s="116"/>
      <c r="AD88" s="116"/>
      <c r="AE88" s="116">
        <v>0</v>
      </c>
      <c r="AF88" s="116"/>
      <c r="AG88" s="116"/>
      <c r="AH88" s="116"/>
      <c r="AI88" s="116"/>
      <c r="AJ88" s="116"/>
      <c r="AK88" s="151"/>
      <c r="AL88" s="116"/>
      <c r="AM88" s="116"/>
      <c r="AN88" s="116"/>
      <c r="AO88" s="116" t="s">
        <v>5499</v>
      </c>
      <c r="AP88" s="32">
        <f t="shared" si="6"/>
        <v>1020411</v>
      </c>
      <c r="AQ88" s="32" t="str">
        <f t="shared" si="7"/>
        <v>沧海观澜刀法</v>
      </c>
      <c r="AR88" s="116"/>
      <c r="BA88" s="101" t="s">
        <v>5205</v>
      </c>
    </row>
    <row r="89" spans="1:53" x14ac:dyDescent="0.25">
      <c r="A89" s="36">
        <v>1020412</v>
      </c>
      <c r="B89" s="36" t="s">
        <v>394</v>
      </c>
      <c r="C89" s="37" t="s">
        <v>933</v>
      </c>
      <c r="D89" s="36"/>
      <c r="E89" s="36"/>
      <c r="F89" s="36"/>
      <c r="G89" s="36"/>
      <c r="H89" s="36"/>
      <c r="I89" s="36"/>
      <c r="J89" s="36"/>
      <c r="K89" s="36"/>
      <c r="L89" s="36"/>
      <c r="M89" s="52"/>
      <c r="N89" s="53"/>
      <c r="O89" s="53"/>
      <c r="P89" s="36"/>
      <c r="Q89" s="65"/>
      <c r="R89" s="65"/>
      <c r="S89" s="65"/>
      <c r="T89" s="36"/>
      <c r="U89" s="65"/>
      <c r="V89" s="65"/>
      <c r="W89" s="65"/>
      <c r="X89" s="70"/>
      <c r="Y89" s="65"/>
      <c r="Z89" s="65"/>
      <c r="AA89" s="65"/>
      <c r="AB89" s="65"/>
      <c r="AC89" s="36"/>
      <c r="AD89" s="36"/>
      <c r="AE89" s="36"/>
      <c r="AF89" s="36"/>
      <c r="AG89" s="36"/>
      <c r="AH89" s="36"/>
      <c r="AI89" s="36"/>
      <c r="AJ89" s="36"/>
      <c r="AK89" s="89"/>
      <c r="AL89" s="36"/>
      <c r="AM89" s="36"/>
      <c r="AN89" s="36"/>
      <c r="AO89" s="36"/>
      <c r="AP89" s="32">
        <f t="shared" si="6"/>
        <v>1020412</v>
      </c>
      <c r="AQ89" s="32" t="str">
        <f t="shared" si="7"/>
        <v>沧海观澜刀法</v>
      </c>
      <c r="AR89" s="36"/>
      <c r="BA89" s="102"/>
    </row>
    <row r="90" spans="1:53" x14ac:dyDescent="0.25">
      <c r="A90" s="36">
        <v>1020413</v>
      </c>
      <c r="B90" s="36" t="s">
        <v>394</v>
      </c>
      <c r="C90" s="37" t="s">
        <v>934</v>
      </c>
      <c r="D90" s="36"/>
      <c r="E90" s="36"/>
      <c r="F90" s="36"/>
      <c r="G90" s="36"/>
      <c r="H90" s="36"/>
      <c r="I90" s="36"/>
      <c r="J90" s="36"/>
      <c r="K90" s="36"/>
      <c r="L90" s="36"/>
      <c r="M90" s="52"/>
      <c r="N90" s="53"/>
      <c r="O90" s="53"/>
      <c r="P90" s="36"/>
      <c r="Q90" s="65"/>
      <c r="R90" s="65"/>
      <c r="S90" s="65"/>
      <c r="T90" s="36"/>
      <c r="U90" s="65"/>
      <c r="V90" s="65"/>
      <c r="W90" s="65"/>
      <c r="X90" s="70"/>
      <c r="Y90" s="65"/>
      <c r="Z90" s="65"/>
      <c r="AA90" s="65"/>
      <c r="AB90" s="65"/>
      <c r="AC90" s="36"/>
      <c r="AD90" s="36"/>
      <c r="AE90" s="36"/>
      <c r="AF90" s="36"/>
      <c r="AG90" s="36"/>
      <c r="AH90" s="36"/>
      <c r="AI90" s="36"/>
      <c r="AJ90" s="36"/>
      <c r="AK90" s="89"/>
      <c r="AL90" s="36"/>
      <c r="AM90" s="36"/>
      <c r="AN90" s="36"/>
      <c r="AO90" s="36"/>
      <c r="AP90" s="32">
        <f t="shared" si="6"/>
        <v>1020413</v>
      </c>
      <c r="AQ90" s="32" t="str">
        <f t="shared" si="7"/>
        <v>沧海观澜刀法</v>
      </c>
      <c r="AR90" s="36"/>
      <c r="BA90" s="102"/>
    </row>
    <row r="91" spans="1:53" x14ac:dyDescent="0.25">
      <c r="A91" s="116">
        <v>1020501</v>
      </c>
      <c r="B91" s="116" t="s">
        <v>403</v>
      </c>
      <c r="C91" s="117" t="s">
        <v>1313</v>
      </c>
      <c r="D91" s="116">
        <f>IFERROR(VLOOKUP(B91,[4]招式!$B$2:$K$16,10,0),"不是技能")</f>
        <v>7</v>
      </c>
      <c r="E91" s="116" t="s">
        <v>5111</v>
      </c>
      <c r="F91" s="116" t="s">
        <v>4688</v>
      </c>
      <c r="G91" s="116">
        <v>4</v>
      </c>
      <c r="H91" s="116">
        <v>2</v>
      </c>
      <c r="I91" s="116" t="s">
        <v>2289</v>
      </c>
      <c r="J91" s="116" t="s">
        <v>3015</v>
      </c>
      <c r="K91" s="116"/>
      <c r="L91" s="116"/>
      <c r="M91" s="118" t="s">
        <v>5500</v>
      </c>
      <c r="N91" s="131"/>
      <c r="O91" s="131"/>
      <c r="P91" s="118"/>
      <c r="Q91" s="142"/>
      <c r="R91" s="142">
        <v>0</v>
      </c>
      <c r="S91" s="142"/>
      <c r="T91" s="116">
        <v>1020507</v>
      </c>
      <c r="U91" s="142"/>
      <c r="V91" s="142"/>
      <c r="W91" s="142" t="str">
        <f>IFERROR(VLOOKUP(D91,[4]招式!$A:$H,5,0)&amp;";"&amp;VLOOKUP(D91,[4]招式!$A:$H,6,0),"1;1")</f>
        <v>0.1;0.9</v>
      </c>
      <c r="X91" s="118" t="s">
        <v>5501</v>
      </c>
      <c r="Y91" s="142"/>
      <c r="Z91" s="142"/>
      <c r="AA91" s="142"/>
      <c r="AB91" s="142"/>
      <c r="AC91" s="116"/>
      <c r="AD91" s="116"/>
      <c r="AE91" s="116">
        <v>0</v>
      </c>
      <c r="AF91" s="116"/>
      <c r="AG91" s="116"/>
      <c r="AH91" s="116"/>
      <c r="AI91" s="116"/>
      <c r="AJ91" s="116"/>
      <c r="AK91" s="151"/>
      <c r="AL91" s="116"/>
      <c r="AM91" s="116"/>
      <c r="AN91" s="116"/>
      <c r="AO91" s="116" t="s">
        <v>5502</v>
      </c>
      <c r="AP91" s="32">
        <f t="shared" si="6"/>
        <v>1020501</v>
      </c>
      <c r="AQ91" s="32" t="str">
        <f t="shared" si="7"/>
        <v>两仪剑法</v>
      </c>
      <c r="AR91" s="116"/>
      <c r="BA91" s="158" t="s">
        <v>5503</v>
      </c>
    </row>
    <row r="92" spans="1:53" x14ac:dyDescent="0.25">
      <c r="A92" s="116">
        <v>1020502</v>
      </c>
      <c r="B92" s="116" t="s">
        <v>403</v>
      </c>
      <c r="C92" s="118" t="s">
        <v>404</v>
      </c>
      <c r="D92" s="116">
        <f>IFERROR(VLOOKUP(B92,[4]招式!$B$2:$K$16,10,0),"不是技能")</f>
        <v>7</v>
      </c>
      <c r="E92" s="116" t="s">
        <v>5111</v>
      </c>
      <c r="F92" s="116" t="s">
        <v>4688</v>
      </c>
      <c r="G92" s="116">
        <v>5</v>
      </c>
      <c r="H92" s="116">
        <v>2</v>
      </c>
      <c r="I92" s="116" t="s">
        <v>2289</v>
      </c>
      <c r="J92" s="116" t="s">
        <v>3015</v>
      </c>
      <c r="K92" s="116"/>
      <c r="L92" s="116"/>
      <c r="M92" s="118" t="s">
        <v>5504</v>
      </c>
      <c r="N92" s="131"/>
      <c r="O92" s="131"/>
      <c r="P92" s="118"/>
      <c r="Q92" s="142"/>
      <c r="R92" s="142">
        <v>0</v>
      </c>
      <c r="S92" s="142"/>
      <c r="T92" s="116">
        <v>1020508</v>
      </c>
      <c r="U92" s="142"/>
      <c r="V92" s="143"/>
      <c r="W92" s="142" t="str">
        <f>IFERROR(VLOOKUP(D92,[4]招式!$A:$H,5,0)&amp;";"&amp;VLOOKUP(D92,[4]招式!$A:$H,6,0),"1;1")</f>
        <v>0.1;0.9</v>
      </c>
      <c r="X92" s="118" t="s">
        <v>5505</v>
      </c>
      <c r="Y92" s="142"/>
      <c r="Z92" s="142"/>
      <c r="AA92" s="142"/>
      <c r="AB92" s="142"/>
      <c r="AC92" s="116"/>
      <c r="AD92" s="116"/>
      <c r="AE92" s="116">
        <v>0</v>
      </c>
      <c r="AF92" s="116"/>
      <c r="AG92" s="116"/>
      <c r="AH92" s="116"/>
      <c r="AI92" s="116"/>
      <c r="AJ92" s="116"/>
      <c r="AK92" s="151"/>
      <c r="AL92" s="116"/>
      <c r="AM92" s="116"/>
      <c r="AN92" s="116"/>
      <c r="AO92" s="116" t="s">
        <v>5506</v>
      </c>
      <c r="AP92" s="32">
        <f t="shared" si="6"/>
        <v>1020502</v>
      </c>
      <c r="AQ92" s="32" t="str">
        <f t="shared" si="7"/>
        <v>两仪剑法</v>
      </c>
      <c r="AR92" s="116"/>
      <c r="BA92" s="158" t="s">
        <v>5507</v>
      </c>
    </row>
    <row r="93" spans="1:53" x14ac:dyDescent="0.25">
      <c r="A93" s="116">
        <v>1020503</v>
      </c>
      <c r="B93" s="116" t="s">
        <v>403</v>
      </c>
      <c r="C93" s="118" t="s">
        <v>1314</v>
      </c>
      <c r="D93" s="116">
        <f>IFERROR(VLOOKUP(B93,[4]招式!$B$2:$K$16,10,0),"不是技能")</f>
        <v>7</v>
      </c>
      <c r="E93" s="116" t="s">
        <v>5111</v>
      </c>
      <c r="F93" s="116" t="s">
        <v>4688</v>
      </c>
      <c r="G93" s="116">
        <v>6</v>
      </c>
      <c r="H93" s="116">
        <v>2</v>
      </c>
      <c r="I93" s="116" t="s">
        <v>2289</v>
      </c>
      <c r="J93" s="116" t="s">
        <v>3015</v>
      </c>
      <c r="K93" s="116"/>
      <c r="L93" s="116"/>
      <c r="M93" s="118" t="s">
        <v>5508</v>
      </c>
      <c r="N93" s="131"/>
      <c r="O93" s="131"/>
      <c r="P93" s="118"/>
      <c r="Q93" s="142"/>
      <c r="R93" s="142">
        <v>0</v>
      </c>
      <c r="S93" s="142"/>
      <c r="T93" s="116">
        <v>1020509</v>
      </c>
      <c r="U93" s="142"/>
      <c r="V93" s="142"/>
      <c r="W93" s="142" t="str">
        <f>IFERROR(VLOOKUP(D93,[4]招式!$A:$H,5,0)&amp;";"&amp;VLOOKUP(D93,[4]招式!$A:$H,6,0),"1;1")</f>
        <v>0.1;0.9</v>
      </c>
      <c r="X93" s="118" t="s">
        <v>5509</v>
      </c>
      <c r="Y93" s="142"/>
      <c r="Z93" s="142"/>
      <c r="AA93" s="142"/>
      <c r="AB93" s="142"/>
      <c r="AC93" s="116"/>
      <c r="AD93" s="116"/>
      <c r="AE93" s="116">
        <v>0</v>
      </c>
      <c r="AF93" s="116"/>
      <c r="AG93" s="116"/>
      <c r="AH93" s="116"/>
      <c r="AI93" s="116"/>
      <c r="AJ93" s="116"/>
      <c r="AK93" s="151"/>
      <c r="AL93" s="116"/>
      <c r="AM93" s="116"/>
      <c r="AN93" s="116"/>
      <c r="AO93" s="116" t="s">
        <v>5510</v>
      </c>
      <c r="AP93" s="32">
        <f t="shared" si="6"/>
        <v>1020503</v>
      </c>
      <c r="AQ93" s="32" t="str">
        <f t="shared" si="7"/>
        <v>两仪剑法</v>
      </c>
      <c r="AR93" s="116"/>
      <c r="BA93" s="158" t="s">
        <v>5511</v>
      </c>
    </row>
    <row r="94" spans="1:53" x14ac:dyDescent="0.25">
      <c r="A94" s="116">
        <v>1020504</v>
      </c>
      <c r="B94" s="116" t="s">
        <v>403</v>
      </c>
      <c r="C94" s="118" t="s">
        <v>5512</v>
      </c>
      <c r="D94" s="116">
        <f>IFERROR(VLOOKUP(B94,[4]招式!$B$2:$K$16,10,0),"不是技能")</f>
        <v>7</v>
      </c>
      <c r="E94" s="116" t="s">
        <v>5111</v>
      </c>
      <c r="F94" s="116" t="s">
        <v>4688</v>
      </c>
      <c r="G94" s="116">
        <v>7</v>
      </c>
      <c r="H94" s="116">
        <v>2</v>
      </c>
      <c r="I94" s="116" t="s">
        <v>2289</v>
      </c>
      <c r="J94" s="116" t="s">
        <v>3015</v>
      </c>
      <c r="K94" s="116"/>
      <c r="L94" s="116"/>
      <c r="M94" s="118" t="s">
        <v>5513</v>
      </c>
      <c r="N94" s="131"/>
      <c r="O94" s="131"/>
      <c r="P94" s="118"/>
      <c r="Q94" s="142"/>
      <c r="R94" s="142">
        <v>0</v>
      </c>
      <c r="S94" s="142"/>
      <c r="T94" s="116">
        <v>1020510</v>
      </c>
      <c r="U94" s="142"/>
      <c r="V94" s="142"/>
      <c r="W94" s="142" t="str">
        <f>IFERROR(VLOOKUP(D94,[4]招式!$A:$H,5,0)&amp;";"&amp;VLOOKUP(D94,[4]招式!$A:$H,6,0),"1;1")</f>
        <v>0.1;0.9</v>
      </c>
      <c r="X94" s="118" t="s">
        <v>5514</v>
      </c>
      <c r="Y94" s="142"/>
      <c r="Z94" s="142"/>
      <c r="AA94" s="142"/>
      <c r="AB94" s="142"/>
      <c r="AC94" s="116"/>
      <c r="AD94" s="116"/>
      <c r="AE94" s="116">
        <v>0</v>
      </c>
      <c r="AF94" s="116"/>
      <c r="AG94" s="116"/>
      <c r="AH94" s="116"/>
      <c r="AI94" s="116"/>
      <c r="AJ94" s="116"/>
      <c r="AK94" s="151"/>
      <c r="AL94" s="116"/>
      <c r="AM94" s="116"/>
      <c r="AN94" s="116"/>
      <c r="AO94" s="116" t="s">
        <v>5515</v>
      </c>
      <c r="AP94" s="32">
        <f t="shared" si="6"/>
        <v>1020504</v>
      </c>
      <c r="AQ94" s="32" t="str">
        <f t="shared" si="7"/>
        <v>两仪剑法</v>
      </c>
      <c r="AR94" s="116"/>
      <c r="BA94" s="158" t="s">
        <v>5516</v>
      </c>
    </row>
    <row r="95" spans="1:53" x14ac:dyDescent="0.25">
      <c r="A95" s="116">
        <v>1020505</v>
      </c>
      <c r="B95" s="116" t="s">
        <v>403</v>
      </c>
      <c r="C95" s="118" t="s">
        <v>1316</v>
      </c>
      <c r="D95" s="119">
        <f>IFERROR(VLOOKUP(B95,[4]招式!$B$2:$K$16,10,0),"不是技能")</f>
        <v>7</v>
      </c>
      <c r="E95" s="119" t="s">
        <v>5111</v>
      </c>
      <c r="F95" s="119" t="s">
        <v>4688</v>
      </c>
      <c r="G95" s="119">
        <v>1</v>
      </c>
      <c r="H95" s="119">
        <v>2</v>
      </c>
      <c r="I95" s="119" t="s">
        <v>2401</v>
      </c>
      <c r="J95" s="119" t="s">
        <v>3011</v>
      </c>
      <c r="K95" s="119"/>
      <c r="L95" s="119">
        <v>1</v>
      </c>
      <c r="M95" s="120" t="s">
        <v>5468</v>
      </c>
      <c r="N95" s="132"/>
      <c r="O95" s="132"/>
      <c r="P95" s="120"/>
      <c r="Q95" s="144"/>
      <c r="R95" s="144">
        <v>0</v>
      </c>
      <c r="S95" s="144" t="s">
        <v>5114</v>
      </c>
      <c r="T95" s="119">
        <v>1020501</v>
      </c>
      <c r="U95" s="144" t="s">
        <v>5517</v>
      </c>
      <c r="V95" s="144"/>
      <c r="W95" s="144" t="str">
        <f>IFERROR(VLOOKUP(D95,[4]招式!$A:$H,5,0)&amp;";"&amp;VLOOKUP(D95,[4]招式!$A:$H,6,0),"1;1")</f>
        <v>0.1;0.9</v>
      </c>
      <c r="X95" s="120" t="s">
        <v>5518</v>
      </c>
      <c r="Y95" s="144"/>
      <c r="Z95" s="144"/>
      <c r="AA95" s="144"/>
      <c r="AB95" s="144" t="s">
        <v>5118</v>
      </c>
      <c r="AC95" s="119"/>
      <c r="AD95" s="119"/>
      <c r="AE95" s="119">
        <v>1</v>
      </c>
      <c r="AF95" s="119">
        <v>1</v>
      </c>
      <c r="AG95" s="119">
        <v>6</v>
      </c>
      <c r="AH95" s="119"/>
      <c r="AI95" s="119">
        <v>40</v>
      </c>
      <c r="AJ95" s="119">
        <v>24</v>
      </c>
      <c r="AK95" s="152"/>
      <c r="AL95" s="119" t="s">
        <v>5519</v>
      </c>
      <c r="AM95" s="119"/>
      <c r="AN95" s="119"/>
      <c r="AO95" s="119" t="s">
        <v>5520</v>
      </c>
      <c r="AP95" s="32">
        <f t="shared" si="6"/>
        <v>1020505</v>
      </c>
      <c r="AQ95" s="32" t="str">
        <f t="shared" si="7"/>
        <v>两仪剑法</v>
      </c>
      <c r="AR95" s="119"/>
      <c r="BA95" s="158" t="s">
        <v>5521</v>
      </c>
    </row>
    <row r="96" spans="1:53" x14ac:dyDescent="0.25">
      <c r="A96" s="116">
        <v>1020506</v>
      </c>
      <c r="B96" s="116" t="s">
        <v>403</v>
      </c>
      <c r="C96" s="118" t="s">
        <v>406</v>
      </c>
      <c r="D96" s="119">
        <f>IFERROR(VLOOKUP(B96,[4]招式!$B$2:$K$16,10,0),"不是技能")</f>
        <v>7</v>
      </c>
      <c r="E96" s="119" t="s">
        <v>5111</v>
      </c>
      <c r="F96" s="119" t="s">
        <v>4688</v>
      </c>
      <c r="G96" s="119">
        <v>1</v>
      </c>
      <c r="H96" s="119">
        <v>2</v>
      </c>
      <c r="I96" s="119" t="s">
        <v>2289</v>
      </c>
      <c r="J96" s="119" t="s">
        <v>3015</v>
      </c>
      <c r="K96" s="119"/>
      <c r="L96" s="119"/>
      <c r="M96" s="121" t="s">
        <v>5475</v>
      </c>
      <c r="N96" s="132"/>
      <c r="O96" s="132"/>
      <c r="P96" s="121"/>
      <c r="Q96" s="144"/>
      <c r="R96" s="144">
        <v>0</v>
      </c>
      <c r="S96" s="144"/>
      <c r="T96" s="119">
        <v>1020502</v>
      </c>
      <c r="U96" s="144"/>
      <c r="V96" s="144"/>
      <c r="W96" s="144" t="str">
        <f>IFERROR(VLOOKUP(D96,[4]招式!$A:$H,5,0)&amp;";"&amp;VLOOKUP(D96,[4]招式!$A:$H,6,0),"1;1")</f>
        <v>0.1;0.9</v>
      </c>
      <c r="X96" s="121" t="s">
        <v>5522</v>
      </c>
      <c r="Y96" s="144"/>
      <c r="Z96" s="144"/>
      <c r="AA96" s="144"/>
      <c r="AB96" s="144"/>
      <c r="AC96" s="119"/>
      <c r="AD96" s="119"/>
      <c r="AE96" s="119">
        <v>0</v>
      </c>
      <c r="AF96" s="119"/>
      <c r="AG96" s="119"/>
      <c r="AH96" s="119"/>
      <c r="AI96" s="119"/>
      <c r="AJ96" s="119"/>
      <c r="AK96" s="152"/>
      <c r="AL96" s="119"/>
      <c r="AM96" s="119"/>
      <c r="AN96" s="119"/>
      <c r="AO96" s="119" t="s">
        <v>5523</v>
      </c>
      <c r="AP96" s="32">
        <f t="shared" si="6"/>
        <v>1020506</v>
      </c>
      <c r="AQ96" s="32" t="str">
        <f t="shared" si="7"/>
        <v>两仪剑法</v>
      </c>
      <c r="AR96" s="119"/>
      <c r="BA96" s="158" t="s">
        <v>5524</v>
      </c>
    </row>
    <row r="97" spans="1:53" x14ac:dyDescent="0.25">
      <c r="A97" s="116">
        <v>1020507</v>
      </c>
      <c r="B97" s="116" t="s">
        <v>403</v>
      </c>
      <c r="C97" s="118" t="s">
        <v>5525</v>
      </c>
      <c r="D97" s="119">
        <f>IFERROR(VLOOKUP(B97,[4]招式!$B$2:$K$16,10,0),"不是技能")</f>
        <v>7</v>
      </c>
      <c r="E97" s="119" t="s">
        <v>5111</v>
      </c>
      <c r="F97" s="119" t="s">
        <v>4688</v>
      </c>
      <c r="G97" s="119">
        <v>1</v>
      </c>
      <c r="H97" s="119">
        <v>2</v>
      </c>
      <c r="I97" s="119" t="s">
        <v>2401</v>
      </c>
      <c r="J97" s="119" t="s">
        <v>3011</v>
      </c>
      <c r="K97" s="119"/>
      <c r="L97" s="119">
        <v>2</v>
      </c>
      <c r="M97" s="121" t="s">
        <v>5479</v>
      </c>
      <c r="N97" s="132"/>
      <c r="O97" s="132"/>
      <c r="P97" s="121"/>
      <c r="Q97" s="144"/>
      <c r="R97" s="144">
        <v>0</v>
      </c>
      <c r="S97" s="144" t="s">
        <v>5114</v>
      </c>
      <c r="T97" s="119">
        <v>1020503</v>
      </c>
      <c r="U97" s="144" t="s">
        <v>5526</v>
      </c>
      <c r="V97" s="144"/>
      <c r="W97" s="144" t="str">
        <f>IFERROR(VLOOKUP(D97,[4]招式!$A:$H,5,0)&amp;";"&amp;VLOOKUP(D97,[4]招式!$A:$H,6,0),"1;1")</f>
        <v>0.1;0.9</v>
      </c>
      <c r="X97" s="121" t="s">
        <v>5527</v>
      </c>
      <c r="Y97" s="144"/>
      <c r="Z97" s="144"/>
      <c r="AA97" s="144"/>
      <c r="AB97" s="144" t="s">
        <v>5118</v>
      </c>
      <c r="AC97" s="119"/>
      <c r="AD97" s="119"/>
      <c r="AE97" s="119">
        <v>1</v>
      </c>
      <c r="AF97" s="119">
        <v>1</v>
      </c>
      <c r="AG97" s="119">
        <v>4</v>
      </c>
      <c r="AH97" s="119"/>
      <c r="AI97" s="119">
        <v>39</v>
      </c>
      <c r="AJ97" s="119">
        <v>26</v>
      </c>
      <c r="AK97" s="152"/>
      <c r="AL97" s="119" t="s">
        <v>5528</v>
      </c>
      <c r="AM97" s="119"/>
      <c r="AN97" s="119"/>
      <c r="AO97" s="119" t="s">
        <v>5529</v>
      </c>
      <c r="AP97" s="32">
        <f t="shared" si="6"/>
        <v>1020507</v>
      </c>
      <c r="AQ97" s="32" t="str">
        <f t="shared" si="7"/>
        <v>两仪剑法</v>
      </c>
      <c r="AR97" s="119"/>
      <c r="BA97" s="158" t="s">
        <v>5530</v>
      </c>
    </row>
    <row r="98" spans="1:53" x14ac:dyDescent="0.25">
      <c r="A98" s="116">
        <v>1020508</v>
      </c>
      <c r="B98" s="116" t="s">
        <v>403</v>
      </c>
      <c r="C98" s="118" t="s">
        <v>408</v>
      </c>
      <c r="D98" s="119">
        <f>IFERROR(VLOOKUP(B98,[4]招式!$B$2:$K$16,10,0),"不是技能")</f>
        <v>7</v>
      </c>
      <c r="E98" s="119" t="s">
        <v>5111</v>
      </c>
      <c r="F98" s="119" t="s">
        <v>4688</v>
      </c>
      <c r="G98" s="119">
        <v>2</v>
      </c>
      <c r="H98" s="119">
        <v>2</v>
      </c>
      <c r="I98" s="119" t="s">
        <v>2289</v>
      </c>
      <c r="J98" s="119" t="s">
        <v>3015</v>
      </c>
      <c r="K98" s="119"/>
      <c r="L98" s="119"/>
      <c r="M98" s="121" t="s">
        <v>5486</v>
      </c>
      <c r="N98" s="132"/>
      <c r="O98" s="132"/>
      <c r="P98" s="121"/>
      <c r="Q98" s="144"/>
      <c r="R98" s="144">
        <v>0</v>
      </c>
      <c r="S98" s="144"/>
      <c r="T98" s="119">
        <v>1020504</v>
      </c>
      <c r="U98" s="144"/>
      <c r="V98" s="144"/>
      <c r="W98" s="144" t="str">
        <f>IFERROR(VLOOKUP(D98,[4]招式!$A:$H,5,0)&amp;";"&amp;VLOOKUP(D98,[4]招式!$A:$H,6,0),"1;1")</f>
        <v>0.1;0.9</v>
      </c>
      <c r="X98" s="121" t="s">
        <v>5531</v>
      </c>
      <c r="Y98" s="144"/>
      <c r="Z98" s="144"/>
      <c r="AA98" s="144"/>
      <c r="AB98" s="144"/>
      <c r="AC98" s="119"/>
      <c r="AD98" s="119"/>
      <c r="AE98" s="119">
        <v>0</v>
      </c>
      <c r="AF98" s="119"/>
      <c r="AG98" s="119"/>
      <c r="AH98" s="119"/>
      <c r="AI98" s="119"/>
      <c r="AJ98" s="119"/>
      <c r="AK98" s="152"/>
      <c r="AL98" s="119"/>
      <c r="AM98" s="119"/>
      <c r="AN98" s="119"/>
      <c r="AO98" s="119" t="s">
        <v>5532</v>
      </c>
      <c r="AP98" s="32">
        <f t="shared" si="6"/>
        <v>1020508</v>
      </c>
      <c r="AQ98" s="32" t="str">
        <f t="shared" si="7"/>
        <v>两仪剑法</v>
      </c>
      <c r="AR98" s="119"/>
      <c r="BA98" s="158" t="s">
        <v>5533</v>
      </c>
    </row>
    <row r="99" spans="1:53" x14ac:dyDescent="0.25">
      <c r="A99" s="116">
        <v>1020509</v>
      </c>
      <c r="B99" s="116" t="s">
        <v>403</v>
      </c>
      <c r="C99" s="118" t="s">
        <v>409</v>
      </c>
      <c r="D99" s="119">
        <f>IFERROR(VLOOKUP(B99,[4]招式!$B$2:$K$16,10,0),"不是技能")</f>
        <v>7</v>
      </c>
      <c r="E99" s="119" t="s">
        <v>5111</v>
      </c>
      <c r="F99" s="119" t="s">
        <v>4688</v>
      </c>
      <c r="G99" s="119">
        <v>1</v>
      </c>
      <c r="H99" s="119">
        <v>2</v>
      </c>
      <c r="I99" s="119" t="s">
        <v>2401</v>
      </c>
      <c r="J99" s="119" t="s">
        <v>3011</v>
      </c>
      <c r="K99" s="119"/>
      <c r="L99" s="119">
        <v>3</v>
      </c>
      <c r="M99" s="121" t="s">
        <v>5490</v>
      </c>
      <c r="N99" s="132"/>
      <c r="O99" s="132"/>
      <c r="P99" s="121"/>
      <c r="Q99" s="144"/>
      <c r="R99" s="144">
        <v>0</v>
      </c>
      <c r="S99" s="144" t="s">
        <v>5114</v>
      </c>
      <c r="T99" s="119">
        <v>1020505</v>
      </c>
      <c r="U99" s="144" t="s">
        <v>5534</v>
      </c>
      <c r="V99" s="144"/>
      <c r="W99" s="144" t="str">
        <f>IFERROR(VLOOKUP(D99,[4]招式!$A:$H,5,0)&amp;";"&amp;VLOOKUP(D99,[4]招式!$A:$H,6,0),"1;1")</f>
        <v>0.1;0.9</v>
      </c>
      <c r="X99" s="121" t="s">
        <v>5535</v>
      </c>
      <c r="Y99" s="144"/>
      <c r="Z99" s="144"/>
      <c r="AA99" s="144"/>
      <c r="AB99" s="144" t="s">
        <v>5118</v>
      </c>
      <c r="AC99" s="119"/>
      <c r="AD99" s="119"/>
      <c r="AE99" s="119">
        <v>1</v>
      </c>
      <c r="AF99" s="119">
        <v>1</v>
      </c>
      <c r="AG99" s="119">
        <v>4</v>
      </c>
      <c r="AH99" s="119"/>
      <c r="AI99" s="119">
        <v>42</v>
      </c>
      <c r="AJ99" s="119">
        <v>35</v>
      </c>
      <c r="AK99" s="152"/>
      <c r="AL99" s="119" t="s">
        <v>5536</v>
      </c>
      <c r="AM99" s="119"/>
      <c r="AN99" s="119"/>
      <c r="AO99" s="119" t="s">
        <v>5537</v>
      </c>
      <c r="AP99" s="32">
        <f t="shared" si="6"/>
        <v>1020509</v>
      </c>
      <c r="AQ99" s="32" t="str">
        <f t="shared" si="7"/>
        <v>两仪剑法</v>
      </c>
      <c r="AR99" s="119"/>
      <c r="BA99" s="158" t="s">
        <v>5538</v>
      </c>
    </row>
    <row r="100" spans="1:53" x14ac:dyDescent="0.25">
      <c r="A100" s="116">
        <v>1020510</v>
      </c>
      <c r="B100" s="116" t="s">
        <v>403</v>
      </c>
      <c r="C100" s="118" t="s">
        <v>410</v>
      </c>
      <c r="D100" s="119">
        <f>IFERROR(VLOOKUP(B100,[4]招式!$B$2:$K$16,10,0),"不是技能")</f>
        <v>7</v>
      </c>
      <c r="E100" s="119" t="s">
        <v>5111</v>
      </c>
      <c r="F100" s="119" t="s">
        <v>4688</v>
      </c>
      <c r="G100" s="119">
        <v>3</v>
      </c>
      <c r="H100" s="119">
        <v>2</v>
      </c>
      <c r="I100" s="119" t="s">
        <v>2289</v>
      </c>
      <c r="J100" s="119" t="s">
        <v>3015</v>
      </c>
      <c r="K100" s="119"/>
      <c r="L100" s="119"/>
      <c r="M100" s="121" t="s">
        <v>5497</v>
      </c>
      <c r="N100" s="132"/>
      <c r="O100" s="132"/>
      <c r="P100" s="121"/>
      <c r="Q100" s="144"/>
      <c r="R100" s="144">
        <v>0</v>
      </c>
      <c r="S100" s="144"/>
      <c r="T100" s="119">
        <v>1020506</v>
      </c>
      <c r="U100" s="144"/>
      <c r="V100" s="144"/>
      <c r="W100" s="144" t="str">
        <f>IFERROR(VLOOKUP(D100,[4]招式!$A:$H,5,0)&amp;";"&amp;VLOOKUP(D100,[4]招式!$A:$H,6,0),"1;1")</f>
        <v>0.1;0.9</v>
      </c>
      <c r="X100" s="121" t="s">
        <v>5539</v>
      </c>
      <c r="Y100" s="144"/>
      <c r="Z100" s="144"/>
      <c r="AA100" s="144"/>
      <c r="AB100" s="144"/>
      <c r="AC100" s="119"/>
      <c r="AD100" s="119"/>
      <c r="AE100" s="119">
        <v>0</v>
      </c>
      <c r="AF100" s="119"/>
      <c r="AG100" s="119"/>
      <c r="AH100" s="119"/>
      <c r="AI100" s="119"/>
      <c r="AJ100" s="119"/>
      <c r="AK100" s="152"/>
      <c r="AL100" s="119"/>
      <c r="AM100" s="119"/>
      <c r="AN100" s="119"/>
      <c r="AO100" s="119" t="s">
        <v>5540</v>
      </c>
      <c r="AP100" s="32">
        <f t="shared" si="6"/>
        <v>1020510</v>
      </c>
      <c r="AQ100" s="32" t="str">
        <f t="shared" si="7"/>
        <v>两仪剑法</v>
      </c>
      <c r="AR100" s="119"/>
      <c r="BA100" s="158" t="s">
        <v>5541</v>
      </c>
    </row>
    <row r="101" spans="1:53" x14ac:dyDescent="0.25">
      <c r="A101" s="34">
        <f>A100+1</f>
        <v>1020511</v>
      </c>
      <c r="B101" s="34" t="str">
        <f>B100</f>
        <v>两仪剑法</v>
      </c>
      <c r="C101" s="33" t="s">
        <v>411</v>
      </c>
      <c r="D101" s="119">
        <f>IFERROR(VLOOKUP(B101,[4]招式!$B$2:$K$16,10,0),"不是技能")</f>
        <v>7</v>
      </c>
      <c r="E101" s="119" t="s">
        <v>5111</v>
      </c>
      <c r="F101" s="119" t="s">
        <v>4688</v>
      </c>
      <c r="G101" s="119">
        <v>4</v>
      </c>
      <c r="H101" s="119">
        <v>2</v>
      </c>
      <c r="I101" s="119" t="s">
        <v>2289</v>
      </c>
      <c r="J101" s="119" t="s">
        <v>3015</v>
      </c>
      <c r="K101" s="119"/>
      <c r="L101" s="119"/>
      <c r="M101" s="121" t="s">
        <v>5500</v>
      </c>
      <c r="N101" s="132"/>
      <c r="O101" s="132"/>
      <c r="P101" s="121"/>
      <c r="Q101" s="144"/>
      <c r="R101" s="144">
        <v>0</v>
      </c>
      <c r="S101" s="144"/>
      <c r="T101" s="119">
        <v>1020507</v>
      </c>
      <c r="U101" s="144"/>
      <c r="V101" s="144"/>
      <c r="W101" s="144" t="str">
        <f>IFERROR(VLOOKUP(D101,[4]招式!$A:$H,5,0)&amp;";"&amp;VLOOKUP(D101,[4]招式!$A:$H,6,0),"1;1")</f>
        <v>0.1;0.9</v>
      </c>
      <c r="X101" s="121" t="s">
        <v>5542</v>
      </c>
      <c r="Y101" s="144"/>
      <c r="Z101" s="144"/>
      <c r="AA101" s="144"/>
      <c r="AB101" s="144"/>
      <c r="AC101" s="119"/>
      <c r="AD101" s="119"/>
      <c r="AE101" s="119">
        <v>0</v>
      </c>
      <c r="AF101" s="119"/>
      <c r="AG101" s="119"/>
      <c r="AH101" s="119"/>
      <c r="AI101" s="119"/>
      <c r="AJ101" s="119"/>
      <c r="AK101" s="152"/>
      <c r="AL101" s="119"/>
      <c r="AM101" s="119"/>
      <c r="AN101" s="119"/>
      <c r="AO101" s="119" t="s">
        <v>5543</v>
      </c>
      <c r="AP101" s="32">
        <f t="shared" si="6"/>
        <v>1020511</v>
      </c>
      <c r="AQ101" s="32" t="str">
        <f t="shared" si="7"/>
        <v>两仪剑法</v>
      </c>
      <c r="AR101" s="119"/>
      <c r="BA101" s="101" t="s">
        <v>1898</v>
      </c>
    </row>
    <row r="102" spans="1:53" x14ac:dyDescent="0.25">
      <c r="A102" s="36">
        <v>1020512</v>
      </c>
      <c r="B102" s="36" t="s">
        <v>403</v>
      </c>
      <c r="C102" s="37" t="s">
        <v>935</v>
      </c>
      <c r="D102" s="36"/>
      <c r="E102" s="36"/>
      <c r="F102" s="36"/>
      <c r="G102" s="36"/>
      <c r="H102" s="36"/>
      <c r="I102" s="36"/>
      <c r="J102" s="36"/>
      <c r="K102" s="36"/>
      <c r="L102" s="36"/>
      <c r="M102" s="52"/>
      <c r="N102" s="53"/>
      <c r="O102" s="53"/>
      <c r="P102" s="36"/>
      <c r="Q102" s="65"/>
      <c r="R102" s="65"/>
      <c r="S102" s="65"/>
      <c r="T102" s="36"/>
      <c r="U102" s="65"/>
      <c r="V102" s="65"/>
      <c r="W102" s="65"/>
      <c r="X102" s="70"/>
      <c r="Y102" s="65"/>
      <c r="Z102" s="65"/>
      <c r="AA102" s="65"/>
      <c r="AB102" s="65"/>
      <c r="AC102" s="36"/>
      <c r="AD102" s="36"/>
      <c r="AE102" s="36"/>
      <c r="AF102" s="36"/>
      <c r="AG102" s="36"/>
      <c r="AH102" s="36"/>
      <c r="AI102" s="36"/>
      <c r="AJ102" s="36"/>
      <c r="AK102" s="89"/>
      <c r="AL102" s="36"/>
      <c r="AM102" s="36"/>
      <c r="AN102" s="36"/>
      <c r="AO102" s="36"/>
      <c r="AP102" s="32">
        <f t="shared" si="6"/>
        <v>1020512</v>
      </c>
      <c r="AQ102" s="32" t="str">
        <f t="shared" si="7"/>
        <v>两仪剑法</v>
      </c>
      <c r="AR102" s="36"/>
      <c r="BA102" s="102"/>
    </row>
    <row r="103" spans="1:53" x14ac:dyDescent="0.25">
      <c r="A103" s="36">
        <v>1020513</v>
      </c>
      <c r="B103" s="36" t="s">
        <v>403</v>
      </c>
      <c r="C103" s="37" t="s">
        <v>936</v>
      </c>
      <c r="D103" s="36"/>
      <c r="E103" s="36"/>
      <c r="F103" s="36"/>
      <c r="G103" s="36"/>
      <c r="H103" s="36"/>
      <c r="I103" s="36"/>
      <c r="J103" s="36"/>
      <c r="K103" s="36"/>
      <c r="L103" s="36"/>
      <c r="M103" s="52"/>
      <c r="N103" s="53"/>
      <c r="O103" s="53"/>
      <c r="P103" s="36"/>
      <c r="Q103" s="65"/>
      <c r="R103" s="65"/>
      <c r="S103" s="65"/>
      <c r="T103" s="36"/>
      <c r="U103" s="65"/>
      <c r="V103" s="65"/>
      <c r="W103" s="65"/>
      <c r="X103" s="70"/>
      <c r="Y103" s="65"/>
      <c r="Z103" s="65"/>
      <c r="AA103" s="65"/>
      <c r="AB103" s="65"/>
      <c r="AC103" s="36"/>
      <c r="AD103" s="36"/>
      <c r="AE103" s="36"/>
      <c r="AF103" s="36"/>
      <c r="AG103" s="36"/>
      <c r="AH103" s="36"/>
      <c r="AI103" s="36"/>
      <c r="AJ103" s="36"/>
      <c r="AK103" s="89"/>
      <c r="AL103" s="36"/>
      <c r="AM103" s="36"/>
      <c r="AN103" s="36"/>
      <c r="AO103" s="36"/>
      <c r="AP103" s="32">
        <f t="shared" si="6"/>
        <v>1020513</v>
      </c>
      <c r="AQ103" s="32" t="str">
        <f t="shared" si="7"/>
        <v>两仪剑法</v>
      </c>
      <c r="AR103" s="36"/>
      <c r="BA103" s="102"/>
    </row>
    <row r="104" spans="1:53" ht="13.5" customHeight="1" x14ac:dyDescent="0.25">
      <c r="A104" s="119">
        <v>1020601</v>
      </c>
      <c r="B104" s="119" t="s">
        <v>412</v>
      </c>
      <c r="C104" s="120" t="s">
        <v>4928</v>
      </c>
      <c r="D104" s="119" t="str">
        <f>IFERROR(VLOOKUP(B104,[4]招式!$B$2:$K$16,10,0),"不是技能")</f>
        <v>不是技能</v>
      </c>
      <c r="E104" s="119" t="s">
        <v>5111</v>
      </c>
      <c r="F104" s="119" t="s">
        <v>4688</v>
      </c>
      <c r="G104" s="119">
        <v>5</v>
      </c>
      <c r="H104" s="119">
        <v>2</v>
      </c>
      <c r="I104" s="119" t="s">
        <v>2289</v>
      </c>
      <c r="J104" s="119" t="s">
        <v>3015</v>
      </c>
      <c r="K104" s="119"/>
      <c r="L104" s="119"/>
      <c r="M104" s="121" t="s">
        <v>5504</v>
      </c>
      <c r="N104" s="132"/>
      <c r="O104" s="132"/>
      <c r="P104" s="121"/>
      <c r="Q104" s="144"/>
      <c r="R104" s="144">
        <v>0</v>
      </c>
      <c r="S104" s="144"/>
      <c r="T104" s="119">
        <v>1020508</v>
      </c>
      <c r="U104" s="144"/>
      <c r="V104" s="144"/>
      <c r="W104" s="144" t="str">
        <f>IFERROR(VLOOKUP(D104,[4]招式!$A:$H,5,0)&amp;";"&amp;VLOOKUP(D104,[4]招式!$A:$H,6,0),"1;1")</f>
        <v>1;1</v>
      </c>
      <c r="X104" s="119" t="s">
        <v>5544</v>
      </c>
      <c r="Y104" s="144"/>
      <c r="Z104" s="144"/>
      <c r="AA104" s="144"/>
      <c r="AB104" s="144"/>
      <c r="AC104" s="119"/>
      <c r="AD104" s="119"/>
      <c r="AE104" s="119">
        <v>0</v>
      </c>
      <c r="AF104" s="119"/>
      <c r="AG104" s="119"/>
      <c r="AH104" s="119"/>
      <c r="AI104" s="119"/>
      <c r="AJ104" s="119"/>
      <c r="AK104" s="152"/>
      <c r="AL104" s="119"/>
      <c r="AM104" s="119"/>
      <c r="AN104" s="119"/>
      <c r="AO104" s="119" t="s">
        <v>5545</v>
      </c>
      <c r="AP104" s="32">
        <f t="shared" si="6"/>
        <v>1020601</v>
      </c>
      <c r="AQ104" s="32" t="str">
        <f t="shared" si="7"/>
        <v>浮萍剑诀</v>
      </c>
      <c r="AR104" s="119"/>
      <c r="BA104" s="159" t="s">
        <v>5546</v>
      </c>
    </row>
    <row r="105" spans="1:53" x14ac:dyDescent="0.25">
      <c r="A105" s="119">
        <v>1020602</v>
      </c>
      <c r="B105" s="119" t="s">
        <v>412</v>
      </c>
      <c r="C105" s="121" t="s">
        <v>413</v>
      </c>
      <c r="D105" s="119" t="str">
        <f>IFERROR(VLOOKUP(B105,[4]招式!$B$2:$K$16,10,0),"不是技能")</f>
        <v>不是技能</v>
      </c>
      <c r="E105" s="119" t="s">
        <v>5111</v>
      </c>
      <c r="F105" s="119" t="s">
        <v>4688</v>
      </c>
      <c r="G105" s="119">
        <v>6</v>
      </c>
      <c r="H105" s="119">
        <v>2</v>
      </c>
      <c r="I105" s="119" t="s">
        <v>2289</v>
      </c>
      <c r="J105" s="119" t="s">
        <v>3015</v>
      </c>
      <c r="K105" s="119"/>
      <c r="L105" s="119"/>
      <c r="M105" s="121" t="s">
        <v>5508</v>
      </c>
      <c r="N105" s="132"/>
      <c r="O105" s="132"/>
      <c r="P105" s="121"/>
      <c r="Q105" s="144"/>
      <c r="R105" s="144">
        <v>0</v>
      </c>
      <c r="S105" s="144"/>
      <c r="T105" s="119">
        <v>1020509</v>
      </c>
      <c r="U105" s="144"/>
      <c r="V105" s="144"/>
      <c r="W105" s="144" t="str">
        <f>IFERROR(VLOOKUP(D105,[4]招式!$A:$H,5,0)&amp;";"&amp;VLOOKUP(D105,[4]招式!$A:$H,6,0),"1;1")</f>
        <v>1;1</v>
      </c>
      <c r="X105" s="121" t="s">
        <v>5547</v>
      </c>
      <c r="Y105" s="144"/>
      <c r="Z105" s="144"/>
      <c r="AA105" s="144"/>
      <c r="AB105" s="144"/>
      <c r="AC105" s="119"/>
      <c r="AD105" s="119"/>
      <c r="AE105" s="119">
        <v>0</v>
      </c>
      <c r="AF105" s="119"/>
      <c r="AG105" s="119"/>
      <c r="AH105" s="119"/>
      <c r="AI105" s="119"/>
      <c r="AJ105" s="119"/>
      <c r="AK105" s="152"/>
      <c r="AL105" s="119"/>
      <c r="AM105" s="119"/>
      <c r="AN105" s="119"/>
      <c r="AO105" s="119" t="s">
        <v>5548</v>
      </c>
      <c r="AP105" s="32">
        <f t="shared" si="6"/>
        <v>1020602</v>
      </c>
      <c r="AQ105" s="32" t="str">
        <f t="shared" si="7"/>
        <v>浮萍剑诀</v>
      </c>
      <c r="AR105" s="119"/>
      <c r="BA105" s="159" t="s">
        <v>5549</v>
      </c>
    </row>
    <row r="106" spans="1:53" x14ac:dyDescent="0.25">
      <c r="A106" s="119">
        <v>1020603</v>
      </c>
      <c r="B106" s="119" t="s">
        <v>412</v>
      </c>
      <c r="C106" s="121" t="s">
        <v>4929</v>
      </c>
      <c r="D106" s="119" t="str">
        <f>IFERROR(VLOOKUP(B106,[4]招式!$B$2:$K$16,10,0),"不是技能")</f>
        <v>不是技能</v>
      </c>
      <c r="E106" s="119" t="s">
        <v>5111</v>
      </c>
      <c r="F106" s="119" t="s">
        <v>4688</v>
      </c>
      <c r="G106" s="119">
        <v>7</v>
      </c>
      <c r="H106" s="119">
        <v>2</v>
      </c>
      <c r="I106" s="119" t="s">
        <v>2289</v>
      </c>
      <c r="J106" s="119" t="s">
        <v>3015</v>
      </c>
      <c r="K106" s="119"/>
      <c r="L106" s="119"/>
      <c r="M106" s="121" t="s">
        <v>5513</v>
      </c>
      <c r="N106" s="132"/>
      <c r="O106" s="132"/>
      <c r="P106" s="121"/>
      <c r="Q106" s="144"/>
      <c r="R106" s="144">
        <v>0</v>
      </c>
      <c r="S106" s="144"/>
      <c r="T106" s="119">
        <v>1020510</v>
      </c>
      <c r="U106" s="144"/>
      <c r="V106" s="144"/>
      <c r="W106" s="144" t="str">
        <f>IFERROR(VLOOKUP(D106,[4]招式!$A:$H,5,0)&amp;";"&amp;VLOOKUP(D106,[4]招式!$A:$H,6,0),"1;1")</f>
        <v>1;1</v>
      </c>
      <c r="X106" s="121" t="s">
        <v>5550</v>
      </c>
      <c r="Y106" s="144"/>
      <c r="Z106" s="144"/>
      <c r="AA106" s="144"/>
      <c r="AB106" s="144"/>
      <c r="AC106" s="119"/>
      <c r="AD106" s="119"/>
      <c r="AE106" s="119">
        <v>0</v>
      </c>
      <c r="AF106" s="119"/>
      <c r="AG106" s="119"/>
      <c r="AH106" s="119"/>
      <c r="AI106" s="119"/>
      <c r="AJ106" s="119"/>
      <c r="AK106" s="152"/>
      <c r="AL106" s="119"/>
      <c r="AM106" s="119"/>
      <c r="AN106" s="119"/>
      <c r="AO106" s="119" t="s">
        <v>5551</v>
      </c>
      <c r="AP106" s="32">
        <f t="shared" si="6"/>
        <v>1020603</v>
      </c>
      <c r="AQ106" s="32" t="str">
        <f t="shared" si="7"/>
        <v>浮萍剑诀</v>
      </c>
      <c r="AR106" s="119"/>
      <c r="BA106" s="159" t="s">
        <v>5552</v>
      </c>
    </row>
    <row r="107" spans="1:53" x14ac:dyDescent="0.25">
      <c r="A107" s="119">
        <v>1020604</v>
      </c>
      <c r="B107" s="119" t="s">
        <v>412</v>
      </c>
      <c r="C107" s="121" t="s">
        <v>414</v>
      </c>
      <c r="D107" s="32" t="str">
        <f>IFERROR(VLOOKUP(B107,[4]招式!$B$2:$K$16,10,0),"不是技能")</f>
        <v>不是技能</v>
      </c>
      <c r="E107" s="32" t="s">
        <v>5111</v>
      </c>
      <c r="F107" s="32" t="s">
        <v>4711</v>
      </c>
      <c r="G107" s="32">
        <v>1</v>
      </c>
      <c r="H107" s="32">
        <v>3</v>
      </c>
      <c r="I107" s="32" t="s">
        <v>2401</v>
      </c>
      <c r="J107" s="32" t="s">
        <v>5112</v>
      </c>
      <c r="K107" s="32"/>
      <c r="L107" s="32">
        <v>4</v>
      </c>
      <c r="M107" s="133" t="s">
        <v>5553</v>
      </c>
      <c r="N107" s="47"/>
      <c r="O107" s="47"/>
      <c r="P107" s="32"/>
      <c r="Q107" s="66"/>
      <c r="R107" s="66">
        <v>0</v>
      </c>
      <c r="S107" s="66" t="s">
        <v>5114</v>
      </c>
      <c r="T107" s="32">
        <v>1030001</v>
      </c>
      <c r="U107" s="66" t="s">
        <v>5554</v>
      </c>
      <c r="V107" s="66">
        <v>0</v>
      </c>
      <c r="W107" s="66" t="str">
        <f>IFERROR(VLOOKUP(D107,[4]招式!$A:$H,5,0)&amp;";"&amp;VLOOKUP(D107,[4]招式!$A:$H,6,0),"1;0")</f>
        <v>1;0</v>
      </c>
      <c r="X107" s="133" t="s">
        <v>5555</v>
      </c>
      <c r="Y107" s="66"/>
      <c r="Z107" s="66"/>
      <c r="AA107" s="66"/>
      <c r="AB107" s="66"/>
      <c r="AC107" s="32"/>
      <c r="AD107" s="32"/>
      <c r="AE107" s="32">
        <v>2</v>
      </c>
      <c r="AF107" s="32">
        <v>0</v>
      </c>
      <c r="AG107" s="32">
        <v>4</v>
      </c>
      <c r="AH107" s="32"/>
      <c r="AI107" s="32">
        <v>60</v>
      </c>
      <c r="AJ107" s="32">
        <v>39</v>
      </c>
      <c r="AK107" s="85" t="s">
        <v>5556</v>
      </c>
      <c r="AL107" s="32" t="s">
        <v>5557</v>
      </c>
      <c r="AM107" s="32"/>
      <c r="AN107" s="32"/>
      <c r="AO107" s="32" t="s">
        <v>5558</v>
      </c>
      <c r="AP107" s="32">
        <f t="shared" si="6"/>
        <v>1020604</v>
      </c>
      <c r="AQ107" s="32" t="str">
        <f t="shared" si="7"/>
        <v>浮萍剑诀</v>
      </c>
      <c r="AR107" s="32"/>
      <c r="BA107" s="159" t="s">
        <v>5559</v>
      </c>
    </row>
    <row r="108" spans="1:53" x14ac:dyDescent="0.25">
      <c r="A108" s="119">
        <v>1020605</v>
      </c>
      <c r="B108" s="119" t="s">
        <v>412</v>
      </c>
      <c r="C108" s="121" t="s">
        <v>4930</v>
      </c>
      <c r="D108" s="32" t="str">
        <f>IFERROR(VLOOKUP(B108,[4]招式!$B$2:$K$16,10,0),"不是技能")</f>
        <v>不是技能</v>
      </c>
      <c r="E108" s="32" t="s">
        <v>5111</v>
      </c>
      <c r="F108" s="32" t="s">
        <v>4711</v>
      </c>
      <c r="G108" s="32">
        <v>1</v>
      </c>
      <c r="H108" s="32">
        <v>3</v>
      </c>
      <c r="I108" s="32" t="s">
        <v>2401</v>
      </c>
      <c r="J108" s="32" t="s">
        <v>5112</v>
      </c>
      <c r="K108" s="32"/>
      <c r="L108" s="32">
        <v>5</v>
      </c>
      <c r="M108" s="133" t="s">
        <v>5560</v>
      </c>
      <c r="N108" s="47"/>
      <c r="O108" s="47"/>
      <c r="P108" s="32"/>
      <c r="Q108" s="66"/>
      <c r="R108" s="66">
        <v>0</v>
      </c>
      <c r="S108" s="66" t="s">
        <v>5114</v>
      </c>
      <c r="T108" s="32">
        <v>1030002</v>
      </c>
      <c r="U108" s="66" t="s">
        <v>5554</v>
      </c>
      <c r="V108" s="66">
        <v>0</v>
      </c>
      <c r="W108" s="66" t="str">
        <f>IFERROR(VLOOKUP(D108,[4]招式!$A:$H,5,0)&amp;";"&amp;VLOOKUP(D108,[4]招式!$A:$H,6,0),"1;0")</f>
        <v>1;0</v>
      </c>
      <c r="X108" s="133" t="s">
        <v>5561</v>
      </c>
      <c r="Y108" s="66"/>
      <c r="Z108" s="66"/>
      <c r="AA108" s="66"/>
      <c r="AB108" s="66"/>
      <c r="AC108" s="32"/>
      <c r="AD108" s="32"/>
      <c r="AE108" s="32">
        <v>2</v>
      </c>
      <c r="AF108" s="32">
        <v>0</v>
      </c>
      <c r="AG108" s="32">
        <v>4</v>
      </c>
      <c r="AH108" s="32"/>
      <c r="AI108" s="32">
        <v>50</v>
      </c>
      <c r="AJ108" s="32">
        <v>32</v>
      </c>
      <c r="AK108" s="85" t="s">
        <v>5556</v>
      </c>
      <c r="AL108" s="32" t="s">
        <v>5562</v>
      </c>
      <c r="AM108" s="32"/>
      <c r="AN108" s="32"/>
      <c r="AO108" s="32" t="s">
        <v>5563</v>
      </c>
      <c r="AP108" s="32">
        <f t="shared" si="6"/>
        <v>1020605</v>
      </c>
      <c r="AQ108" s="32" t="str">
        <f t="shared" si="7"/>
        <v>浮萍剑诀</v>
      </c>
      <c r="AR108" s="32"/>
      <c r="BA108" s="159" t="s">
        <v>5564</v>
      </c>
    </row>
    <row r="109" spans="1:53" x14ac:dyDescent="0.25">
      <c r="A109" s="119">
        <v>1020606</v>
      </c>
      <c r="B109" s="119" t="s">
        <v>412</v>
      </c>
      <c r="C109" s="121" t="s">
        <v>415</v>
      </c>
      <c r="D109" s="122" t="str">
        <f>IFERROR(VLOOKUP(B109,[4]招式!$B$2:$K$16,10,0),"不是技能")</f>
        <v>不是技能</v>
      </c>
      <c r="E109" s="122" t="s">
        <v>5111</v>
      </c>
      <c r="F109" s="122" t="s">
        <v>4711</v>
      </c>
      <c r="G109" s="122">
        <v>1</v>
      </c>
      <c r="H109" s="122">
        <v>3</v>
      </c>
      <c r="I109" s="122" t="s">
        <v>2401</v>
      </c>
      <c r="J109" s="122" t="s">
        <v>3011</v>
      </c>
      <c r="K109" s="122"/>
      <c r="L109" s="122">
        <v>1</v>
      </c>
      <c r="M109" s="134" t="s">
        <v>5565</v>
      </c>
      <c r="N109" s="135"/>
      <c r="O109" s="135"/>
      <c r="P109" s="134"/>
      <c r="Q109" s="145"/>
      <c r="R109" s="145">
        <v>0</v>
      </c>
      <c r="S109" s="145" t="s">
        <v>5114</v>
      </c>
      <c r="T109" s="122">
        <v>1030101</v>
      </c>
      <c r="U109" s="145" t="s">
        <v>5566</v>
      </c>
      <c r="V109" s="145"/>
      <c r="W109" s="145" t="str">
        <f>IFERROR(VLOOKUP(D109,[4]招式!$A:$H,5,0)&amp;";"&amp;VLOOKUP(D109,[4]招式!$A:$H,6,0),"1;1")</f>
        <v>1;1</v>
      </c>
      <c r="X109" s="134" t="s">
        <v>5567</v>
      </c>
      <c r="Y109" s="145"/>
      <c r="Z109" s="145"/>
      <c r="AA109" s="145"/>
      <c r="AB109" s="145" t="s">
        <v>5118</v>
      </c>
      <c r="AC109" s="122"/>
      <c r="AD109" s="122"/>
      <c r="AE109" s="122">
        <v>1</v>
      </c>
      <c r="AF109" s="122">
        <v>1</v>
      </c>
      <c r="AG109" s="122">
        <v>6</v>
      </c>
      <c r="AH109" s="122"/>
      <c r="AI109" s="122">
        <v>60</v>
      </c>
      <c r="AJ109" s="122">
        <v>18</v>
      </c>
      <c r="AK109" s="153" t="s">
        <v>5568</v>
      </c>
      <c r="AL109" s="122" t="s">
        <v>5569</v>
      </c>
      <c r="AM109" s="122"/>
      <c r="AN109" s="122"/>
      <c r="AO109" s="122" t="s">
        <v>5570</v>
      </c>
      <c r="AP109" s="32">
        <f t="shared" si="6"/>
        <v>1020606</v>
      </c>
      <c r="AQ109" s="32" t="str">
        <f t="shared" si="7"/>
        <v>浮萍剑诀</v>
      </c>
      <c r="AR109" s="122"/>
      <c r="BA109" s="159" t="s">
        <v>5571</v>
      </c>
    </row>
    <row r="110" spans="1:53" x14ac:dyDescent="0.25">
      <c r="A110" s="119">
        <v>1020607</v>
      </c>
      <c r="B110" s="119" t="s">
        <v>412</v>
      </c>
      <c r="C110" s="121" t="s">
        <v>416</v>
      </c>
      <c r="D110" s="122" t="str">
        <f>IFERROR(VLOOKUP(B110,[4]招式!$B$2:$K$16,10,0),"不是技能")</f>
        <v>不是技能</v>
      </c>
      <c r="E110" s="122" t="s">
        <v>5111</v>
      </c>
      <c r="F110" s="122" t="s">
        <v>4711</v>
      </c>
      <c r="G110" s="122">
        <v>1</v>
      </c>
      <c r="H110" s="122">
        <v>3</v>
      </c>
      <c r="I110" s="122" t="s">
        <v>2289</v>
      </c>
      <c r="J110" s="122" t="s">
        <v>3015</v>
      </c>
      <c r="K110" s="122"/>
      <c r="L110" s="122"/>
      <c r="M110" s="134" t="s">
        <v>5572</v>
      </c>
      <c r="N110" s="135"/>
      <c r="O110" s="135"/>
      <c r="P110" s="134"/>
      <c r="Q110" s="145"/>
      <c r="R110" s="145">
        <v>0</v>
      </c>
      <c r="S110" s="145" t="s">
        <v>5181</v>
      </c>
      <c r="T110" s="122">
        <v>1030102</v>
      </c>
      <c r="U110" s="145"/>
      <c r="V110" s="145"/>
      <c r="W110" s="145" t="str">
        <f>IFERROR(VLOOKUP(D110,[4]招式!$A:$H,5,0)&amp;";"&amp;VLOOKUP(D110,[4]招式!$A:$H,6,0),"1;1")</f>
        <v>1;1</v>
      </c>
      <c r="X110" s="134" t="s">
        <v>5573</v>
      </c>
      <c r="Y110" s="145"/>
      <c r="Z110" s="145"/>
      <c r="AA110" s="145"/>
      <c r="AB110" s="145"/>
      <c r="AC110" s="122"/>
      <c r="AD110" s="122"/>
      <c r="AE110" s="122">
        <v>0</v>
      </c>
      <c r="AF110" s="122">
        <v>0</v>
      </c>
      <c r="AG110" s="122">
        <v>0</v>
      </c>
      <c r="AH110" s="122"/>
      <c r="AI110" s="122">
        <v>0</v>
      </c>
      <c r="AJ110" s="122">
        <v>0</v>
      </c>
      <c r="AK110" s="153"/>
      <c r="AL110" s="122"/>
      <c r="AM110" s="122"/>
      <c r="AN110" s="122"/>
      <c r="AO110" s="122" t="s">
        <v>5574</v>
      </c>
      <c r="AP110" s="32">
        <f t="shared" si="6"/>
        <v>1020607</v>
      </c>
      <c r="AQ110" s="32" t="str">
        <f t="shared" si="7"/>
        <v>浮萍剑诀</v>
      </c>
      <c r="AR110" s="122"/>
      <c r="BA110" s="159" t="s">
        <v>5575</v>
      </c>
    </row>
    <row r="111" spans="1:53" x14ac:dyDescent="0.25">
      <c r="A111" s="119">
        <v>1020608</v>
      </c>
      <c r="B111" s="119" t="s">
        <v>412</v>
      </c>
      <c r="C111" s="121" t="s">
        <v>417</v>
      </c>
      <c r="D111" s="122" t="str">
        <f>IFERROR(VLOOKUP(B111,[4]招式!$B$2:$K$16,10,0),"不是技能")</f>
        <v>不是技能</v>
      </c>
      <c r="E111" s="122" t="s">
        <v>5111</v>
      </c>
      <c r="F111" s="122" t="s">
        <v>4711</v>
      </c>
      <c r="G111" s="122">
        <v>1</v>
      </c>
      <c r="H111" s="122">
        <v>3</v>
      </c>
      <c r="I111" s="122" t="s">
        <v>2401</v>
      </c>
      <c r="J111" s="122" t="s">
        <v>3011</v>
      </c>
      <c r="K111" s="122"/>
      <c r="L111" s="122">
        <v>2</v>
      </c>
      <c r="M111" s="134" t="s">
        <v>5576</v>
      </c>
      <c r="N111" s="135"/>
      <c r="O111" s="135"/>
      <c r="P111" s="134"/>
      <c r="Q111" s="145"/>
      <c r="R111" s="145">
        <v>0</v>
      </c>
      <c r="S111" s="145" t="s">
        <v>5114</v>
      </c>
      <c r="T111" s="122">
        <v>1030103</v>
      </c>
      <c r="U111" s="145" t="s">
        <v>5577</v>
      </c>
      <c r="V111" s="145"/>
      <c r="W111" s="145" t="str">
        <f>IFERROR(VLOOKUP(D111,[4]招式!$A:$H,5,0)&amp;";"&amp;VLOOKUP(D111,[4]招式!$A:$H,6,0),"1;1")</f>
        <v>1;1</v>
      </c>
      <c r="X111" s="134" t="s">
        <v>5578</v>
      </c>
      <c r="Y111" s="145"/>
      <c r="Z111" s="145"/>
      <c r="AA111" s="145"/>
      <c r="AB111" s="145" t="s">
        <v>5118</v>
      </c>
      <c r="AC111" s="122"/>
      <c r="AD111" s="122"/>
      <c r="AE111" s="122">
        <v>1</v>
      </c>
      <c r="AF111" s="122">
        <v>1</v>
      </c>
      <c r="AG111" s="122">
        <v>5</v>
      </c>
      <c r="AH111" s="122"/>
      <c r="AI111" s="122">
        <v>40</v>
      </c>
      <c r="AJ111" s="122">
        <v>24</v>
      </c>
      <c r="AK111" s="153"/>
      <c r="AL111" s="122" t="s">
        <v>5579</v>
      </c>
      <c r="AM111" s="122"/>
      <c r="AN111" s="122"/>
      <c r="AO111" s="122" t="s">
        <v>5580</v>
      </c>
      <c r="AP111" s="32">
        <f t="shared" si="6"/>
        <v>1020608</v>
      </c>
      <c r="AQ111" s="32" t="str">
        <f t="shared" si="7"/>
        <v>浮萍剑诀</v>
      </c>
      <c r="AR111" s="122"/>
      <c r="BA111" s="160" t="s">
        <v>5581</v>
      </c>
    </row>
    <row r="112" spans="1:53" x14ac:dyDescent="0.25">
      <c r="A112" s="119">
        <v>1020609</v>
      </c>
      <c r="B112" s="119" t="s">
        <v>412</v>
      </c>
      <c r="C112" s="121" t="s">
        <v>418</v>
      </c>
      <c r="D112" s="122" t="str">
        <f>IFERROR(VLOOKUP(B112,[4]招式!$B$2:$K$16,10,0),"不是技能")</f>
        <v>不是技能</v>
      </c>
      <c r="E112" s="122" t="s">
        <v>5111</v>
      </c>
      <c r="F112" s="122" t="s">
        <v>4711</v>
      </c>
      <c r="G112" s="122">
        <v>2</v>
      </c>
      <c r="H112" s="122">
        <v>3</v>
      </c>
      <c r="I112" s="122" t="s">
        <v>2289</v>
      </c>
      <c r="J112" s="122" t="s">
        <v>3015</v>
      </c>
      <c r="K112" s="122"/>
      <c r="L112" s="122"/>
      <c r="M112" s="134" t="s">
        <v>5582</v>
      </c>
      <c r="N112" s="135"/>
      <c r="O112" s="135"/>
      <c r="P112" s="134"/>
      <c r="Q112" s="145"/>
      <c r="R112" s="145">
        <v>0</v>
      </c>
      <c r="S112" s="145" t="s">
        <v>5583</v>
      </c>
      <c r="T112" s="122">
        <v>1030104</v>
      </c>
      <c r="U112" s="145"/>
      <c r="V112" s="145">
        <v>0</v>
      </c>
      <c r="W112" s="145" t="str">
        <f>IFERROR(VLOOKUP(D112,[4]招式!$A:$H,5,0)&amp;";"&amp;VLOOKUP(D112,[4]招式!$A:$H,6,0),"1;1")</f>
        <v>1;1</v>
      </c>
      <c r="X112" s="134" t="s">
        <v>5584</v>
      </c>
      <c r="Y112" s="145"/>
      <c r="Z112" s="145"/>
      <c r="AA112" s="145"/>
      <c r="AB112" s="145"/>
      <c r="AC112" s="122"/>
      <c r="AD112" s="122"/>
      <c r="AE112" s="122">
        <v>0</v>
      </c>
      <c r="AF112" s="122">
        <v>0</v>
      </c>
      <c r="AG112" s="122">
        <v>0</v>
      </c>
      <c r="AH112" s="122"/>
      <c r="AI112" s="122">
        <v>0</v>
      </c>
      <c r="AJ112" s="122">
        <v>0</v>
      </c>
      <c r="AK112" s="153"/>
      <c r="AL112" s="122"/>
      <c r="AM112" s="122"/>
      <c r="AN112" s="122"/>
      <c r="AO112" s="122" t="s">
        <v>5585</v>
      </c>
      <c r="AP112" s="32">
        <f t="shared" si="6"/>
        <v>1020609</v>
      </c>
      <c r="AQ112" s="32" t="str">
        <f t="shared" si="7"/>
        <v>浮萍剑诀</v>
      </c>
      <c r="AR112" s="122"/>
      <c r="BA112" s="159" t="s">
        <v>5575</v>
      </c>
    </row>
    <row r="113" spans="1:53" x14ac:dyDescent="0.25">
      <c r="A113" s="119">
        <v>1020610</v>
      </c>
      <c r="B113" s="119" t="s">
        <v>412</v>
      </c>
      <c r="C113" s="121" t="s">
        <v>419</v>
      </c>
      <c r="D113" s="122" t="str">
        <f>IFERROR(VLOOKUP(B113,[4]招式!$B$2:$K$16,10,0),"不是技能")</f>
        <v>不是技能</v>
      </c>
      <c r="E113" s="122" t="s">
        <v>5111</v>
      </c>
      <c r="F113" s="122" t="s">
        <v>4711</v>
      </c>
      <c r="G113" s="122">
        <v>1</v>
      </c>
      <c r="H113" s="122">
        <v>3</v>
      </c>
      <c r="I113" s="122" t="s">
        <v>2401</v>
      </c>
      <c r="J113" s="122" t="s">
        <v>3011</v>
      </c>
      <c r="K113" s="122"/>
      <c r="L113" s="122">
        <v>3</v>
      </c>
      <c r="M113" s="134" t="s">
        <v>5586</v>
      </c>
      <c r="N113" s="135"/>
      <c r="O113" s="135"/>
      <c r="P113" s="134"/>
      <c r="Q113" s="145"/>
      <c r="R113" s="145">
        <v>0</v>
      </c>
      <c r="S113" s="145" t="s">
        <v>5114</v>
      </c>
      <c r="T113" s="122">
        <v>1030105</v>
      </c>
      <c r="U113" s="145" t="s">
        <v>5587</v>
      </c>
      <c r="V113" s="145"/>
      <c r="W113" s="145" t="str">
        <f>IFERROR(VLOOKUP(D113,[4]招式!$A:$H,5,0)&amp;";"&amp;VLOOKUP(D113,[4]招式!$A:$H,6,0),"1;1")</f>
        <v>1;1</v>
      </c>
      <c r="X113" s="134" t="s">
        <v>5588</v>
      </c>
      <c r="Y113" s="145"/>
      <c r="Z113" s="145"/>
      <c r="AA113" s="145"/>
      <c r="AB113" s="145" t="s">
        <v>5118</v>
      </c>
      <c r="AC113" s="122"/>
      <c r="AD113" s="122"/>
      <c r="AE113" s="122">
        <v>1</v>
      </c>
      <c r="AF113" s="122">
        <v>1</v>
      </c>
      <c r="AG113" s="122">
        <v>7</v>
      </c>
      <c r="AH113" s="122"/>
      <c r="AI113" s="122">
        <v>40</v>
      </c>
      <c r="AJ113" s="122">
        <v>20</v>
      </c>
      <c r="AK113" s="153"/>
      <c r="AL113" s="122" t="s">
        <v>5589</v>
      </c>
      <c r="AM113" s="122"/>
      <c r="AN113" s="122"/>
      <c r="AO113" s="122" t="s">
        <v>5590</v>
      </c>
      <c r="AP113" s="32">
        <f t="shared" si="6"/>
        <v>1020610</v>
      </c>
      <c r="AQ113" s="32" t="str">
        <f t="shared" si="7"/>
        <v>浮萍剑诀</v>
      </c>
      <c r="AR113" s="122"/>
      <c r="BA113" s="159" t="s">
        <v>5591</v>
      </c>
    </row>
    <row r="114" spans="1:53" x14ac:dyDescent="0.25">
      <c r="A114" s="34">
        <f>A113+1</f>
        <v>1020611</v>
      </c>
      <c r="B114" s="34" t="str">
        <f>B113</f>
        <v>浮萍剑诀</v>
      </c>
      <c r="C114" s="33" t="s">
        <v>420</v>
      </c>
      <c r="D114" s="122" t="str">
        <f>IFERROR(VLOOKUP(B114,[4]招式!$B$2:$K$16,10,0),"不是技能")</f>
        <v>不是技能</v>
      </c>
      <c r="E114" s="122" t="s">
        <v>5111</v>
      </c>
      <c r="F114" s="122" t="s">
        <v>4711</v>
      </c>
      <c r="G114" s="122">
        <v>3</v>
      </c>
      <c r="H114" s="122">
        <v>3</v>
      </c>
      <c r="I114" s="122" t="s">
        <v>2289</v>
      </c>
      <c r="J114" s="122" t="s">
        <v>3015</v>
      </c>
      <c r="K114" s="122"/>
      <c r="L114" s="122"/>
      <c r="M114" s="134" t="s">
        <v>5592</v>
      </c>
      <c r="N114" s="135"/>
      <c r="O114" s="135"/>
      <c r="P114" s="134"/>
      <c r="Q114" s="145"/>
      <c r="R114" s="145">
        <v>0</v>
      </c>
      <c r="S114" s="145" t="s">
        <v>5181</v>
      </c>
      <c r="T114" s="122">
        <v>1030106</v>
      </c>
      <c r="U114" s="145"/>
      <c r="V114" s="145"/>
      <c r="W114" s="145" t="str">
        <f>IFERROR(VLOOKUP(D114,[4]招式!$A:$H,5,0)&amp;";"&amp;VLOOKUP(D114,[4]招式!$A:$H,6,0),"1;1")</f>
        <v>1;1</v>
      </c>
      <c r="X114" s="134" t="s">
        <v>5593</v>
      </c>
      <c r="Y114" s="145"/>
      <c r="Z114" s="145"/>
      <c r="AA114" s="145"/>
      <c r="AB114" s="145"/>
      <c r="AC114" s="122"/>
      <c r="AD114" s="122"/>
      <c r="AE114" s="122">
        <v>0</v>
      </c>
      <c r="AF114" s="122">
        <v>0</v>
      </c>
      <c r="AG114" s="122">
        <v>0</v>
      </c>
      <c r="AH114" s="122"/>
      <c r="AI114" s="122">
        <v>0</v>
      </c>
      <c r="AJ114" s="122">
        <v>0</v>
      </c>
      <c r="AK114" s="153"/>
      <c r="AL114" s="122"/>
      <c r="AM114" s="122"/>
      <c r="AN114" s="122"/>
      <c r="AO114" s="122" t="s">
        <v>5594</v>
      </c>
      <c r="AP114" s="32">
        <f t="shared" si="6"/>
        <v>1020611</v>
      </c>
      <c r="AQ114" s="32" t="str">
        <f t="shared" si="7"/>
        <v>浮萍剑诀</v>
      </c>
      <c r="AR114" s="122"/>
      <c r="BA114" s="101" t="s">
        <v>5387</v>
      </c>
    </row>
    <row r="115" spans="1:53" x14ac:dyDescent="0.25">
      <c r="A115" s="36">
        <v>1020612</v>
      </c>
      <c r="B115" s="36" t="s">
        <v>412</v>
      </c>
      <c r="C115" s="37" t="s">
        <v>937</v>
      </c>
      <c r="D115" s="36"/>
      <c r="E115" s="36"/>
      <c r="F115" s="36"/>
      <c r="G115" s="36"/>
      <c r="H115" s="36"/>
      <c r="I115" s="36"/>
      <c r="J115" s="36"/>
      <c r="K115" s="36"/>
      <c r="L115" s="36"/>
      <c r="M115" s="52"/>
      <c r="N115" s="53"/>
      <c r="O115" s="53"/>
      <c r="P115" s="36"/>
      <c r="Q115" s="65"/>
      <c r="R115" s="65"/>
      <c r="S115" s="65"/>
      <c r="T115" s="36"/>
      <c r="U115" s="65"/>
      <c r="V115" s="65"/>
      <c r="W115" s="65"/>
      <c r="X115" s="70"/>
      <c r="Y115" s="65"/>
      <c r="Z115" s="65"/>
      <c r="AA115" s="65"/>
      <c r="AB115" s="65"/>
      <c r="AC115" s="36"/>
      <c r="AD115" s="36"/>
      <c r="AE115" s="36"/>
      <c r="AF115" s="36"/>
      <c r="AG115" s="36"/>
      <c r="AH115" s="36"/>
      <c r="AI115" s="36"/>
      <c r="AJ115" s="36"/>
      <c r="AK115" s="89"/>
      <c r="AL115" s="36"/>
      <c r="AM115" s="36"/>
      <c r="AN115" s="36"/>
      <c r="AO115" s="36"/>
      <c r="AP115" s="32">
        <f t="shared" si="6"/>
        <v>1020612</v>
      </c>
      <c r="AQ115" s="32" t="str">
        <f t="shared" si="7"/>
        <v>浮萍剑诀</v>
      </c>
      <c r="AR115" s="36"/>
      <c r="BA115" s="102"/>
    </row>
    <row r="116" spans="1:53" x14ac:dyDescent="0.25">
      <c r="A116" s="36">
        <v>1020613</v>
      </c>
      <c r="B116" s="36" t="s">
        <v>412</v>
      </c>
      <c r="C116" s="37" t="s">
        <v>938</v>
      </c>
      <c r="D116" s="36"/>
      <c r="E116" s="36"/>
      <c r="F116" s="36"/>
      <c r="G116" s="36"/>
      <c r="H116" s="36"/>
      <c r="I116" s="36"/>
      <c r="J116" s="36"/>
      <c r="K116" s="36"/>
      <c r="L116" s="36"/>
      <c r="M116" s="52"/>
      <c r="N116" s="53"/>
      <c r="O116" s="53"/>
      <c r="P116" s="36"/>
      <c r="Q116" s="65"/>
      <c r="R116" s="65"/>
      <c r="S116" s="65"/>
      <c r="T116" s="36"/>
      <c r="U116" s="65"/>
      <c r="V116" s="65"/>
      <c r="W116" s="65"/>
      <c r="X116" s="70"/>
      <c r="Y116" s="65"/>
      <c r="Z116" s="65"/>
      <c r="AA116" s="65"/>
      <c r="AB116" s="65"/>
      <c r="AC116" s="36"/>
      <c r="AD116" s="36"/>
      <c r="AE116" s="36"/>
      <c r="AF116" s="36"/>
      <c r="AG116" s="36"/>
      <c r="AH116" s="36"/>
      <c r="AI116" s="36"/>
      <c r="AJ116" s="36"/>
      <c r="AK116" s="89"/>
      <c r="AL116" s="36"/>
      <c r="AM116" s="36"/>
      <c r="AN116" s="36"/>
      <c r="AO116" s="36"/>
      <c r="AP116" s="32">
        <f t="shared" si="6"/>
        <v>1020613</v>
      </c>
      <c r="AQ116" s="32" t="str">
        <f t="shared" si="7"/>
        <v>浮萍剑诀</v>
      </c>
      <c r="AR116" s="36"/>
      <c r="BA116" s="102"/>
    </row>
    <row r="117" spans="1:53" x14ac:dyDescent="0.25">
      <c r="A117" s="31">
        <v>1030001</v>
      </c>
      <c r="B117" s="31" t="s">
        <v>4711</v>
      </c>
      <c r="C117" s="31" t="s">
        <v>4931</v>
      </c>
      <c r="D117" s="122" t="str">
        <f>IFERROR(VLOOKUP(B117,[4]招式!$B$2:$K$16,10,0),"不是技能")</f>
        <v>不是技能</v>
      </c>
      <c r="E117" s="122" t="s">
        <v>5111</v>
      </c>
      <c r="F117" s="122" t="s">
        <v>4711</v>
      </c>
      <c r="G117" s="122">
        <v>4</v>
      </c>
      <c r="H117" s="122">
        <v>3</v>
      </c>
      <c r="I117" s="122" t="s">
        <v>2289</v>
      </c>
      <c r="J117" s="122" t="s">
        <v>3015</v>
      </c>
      <c r="K117" s="122"/>
      <c r="L117" s="122"/>
      <c r="M117" s="136" t="s">
        <v>5595</v>
      </c>
      <c r="N117" s="135"/>
      <c r="O117" s="135"/>
      <c r="P117" s="134"/>
      <c r="Q117" s="145"/>
      <c r="R117" s="145">
        <v>0</v>
      </c>
      <c r="S117" s="145" t="s">
        <v>5181</v>
      </c>
      <c r="T117" s="122">
        <v>1030107</v>
      </c>
      <c r="U117" s="145"/>
      <c r="V117" s="145"/>
      <c r="W117" s="145" t="str">
        <f>IFERROR(VLOOKUP(D117,[4]招式!$A:$H,5,0)&amp;";"&amp;VLOOKUP(D117,[4]招式!$A:$H,6,0),"1;1")</f>
        <v>1;1</v>
      </c>
      <c r="X117" s="136" t="s">
        <v>5596</v>
      </c>
      <c r="Y117" s="145"/>
      <c r="Z117" s="145"/>
      <c r="AA117" s="145"/>
      <c r="AB117" s="145"/>
      <c r="AC117" s="122"/>
      <c r="AD117" s="122"/>
      <c r="AE117" s="122">
        <v>0</v>
      </c>
      <c r="AF117" s="122">
        <v>0</v>
      </c>
      <c r="AG117" s="122">
        <v>0</v>
      </c>
      <c r="AH117" s="122"/>
      <c r="AI117" s="122">
        <v>0</v>
      </c>
      <c r="AJ117" s="122">
        <v>0</v>
      </c>
      <c r="AK117" s="153"/>
      <c r="AL117" s="122"/>
      <c r="AM117" s="122"/>
      <c r="AN117" s="122"/>
      <c r="AO117" s="122" t="s">
        <v>5597</v>
      </c>
      <c r="AP117" s="32">
        <f t="shared" si="6"/>
        <v>1030001</v>
      </c>
      <c r="AQ117" s="32" t="str">
        <f t="shared" si="7"/>
        <v>重刃</v>
      </c>
      <c r="AR117" s="122"/>
      <c r="BA117" s="161" t="s">
        <v>5598</v>
      </c>
    </row>
    <row r="118" spans="1:53" x14ac:dyDescent="0.25">
      <c r="A118" s="31">
        <v>1030002</v>
      </c>
      <c r="B118" s="31" t="s">
        <v>4711</v>
      </c>
      <c r="C118" s="31" t="s">
        <v>4932</v>
      </c>
      <c r="D118" s="122" t="str">
        <f>IFERROR(VLOOKUP(B118,[4]招式!$B$2:$K$16,10,0),"不是技能")</f>
        <v>不是技能</v>
      </c>
      <c r="E118" s="122" t="s">
        <v>5111</v>
      </c>
      <c r="F118" s="122" t="s">
        <v>4711</v>
      </c>
      <c r="G118" s="122">
        <v>5</v>
      </c>
      <c r="H118" s="122">
        <v>3</v>
      </c>
      <c r="I118" s="122" t="s">
        <v>2289</v>
      </c>
      <c r="J118" s="122" t="s">
        <v>3015</v>
      </c>
      <c r="K118" s="122"/>
      <c r="L118" s="122"/>
      <c r="M118" s="136" t="s">
        <v>5599</v>
      </c>
      <c r="N118" s="135"/>
      <c r="O118" s="135"/>
      <c r="P118" s="134"/>
      <c r="Q118" s="145"/>
      <c r="R118" s="145">
        <v>0</v>
      </c>
      <c r="S118" s="145" t="s">
        <v>5181</v>
      </c>
      <c r="T118" s="122">
        <v>1030108</v>
      </c>
      <c r="U118" s="145"/>
      <c r="V118" s="145">
        <v>0</v>
      </c>
      <c r="W118" s="145" t="str">
        <f>IFERROR(VLOOKUP(D118,[4]招式!$A:$H,5,0)&amp;";"&amp;VLOOKUP(D118,[4]招式!$A:$H,6,0),"1;1")</f>
        <v>1;1</v>
      </c>
      <c r="X118" s="136" t="s">
        <v>5600</v>
      </c>
      <c r="Y118" s="145"/>
      <c r="Z118" s="145"/>
      <c r="AA118" s="145"/>
      <c r="AB118" s="145"/>
      <c r="AC118" s="122"/>
      <c r="AD118" s="122"/>
      <c r="AE118" s="122">
        <v>0</v>
      </c>
      <c r="AF118" s="122">
        <v>0</v>
      </c>
      <c r="AG118" s="122">
        <v>0</v>
      </c>
      <c r="AH118" s="122"/>
      <c r="AI118" s="122">
        <v>0</v>
      </c>
      <c r="AJ118" s="122">
        <v>0</v>
      </c>
      <c r="AK118" s="153"/>
      <c r="AL118" s="122"/>
      <c r="AM118" s="122"/>
      <c r="AN118" s="122"/>
      <c r="AO118" s="122" t="s">
        <v>5601</v>
      </c>
      <c r="AP118" s="32">
        <f t="shared" si="6"/>
        <v>1030002</v>
      </c>
      <c r="AQ118" s="32" t="str">
        <f t="shared" si="7"/>
        <v>重刃</v>
      </c>
      <c r="AR118" s="122"/>
      <c r="BA118" s="161" t="s">
        <v>5602</v>
      </c>
    </row>
    <row r="119" spans="1:53" x14ac:dyDescent="0.25">
      <c r="A119" s="123">
        <v>1030101</v>
      </c>
      <c r="B119" s="123" t="s">
        <v>421</v>
      </c>
      <c r="C119" s="124" t="s">
        <v>4933</v>
      </c>
      <c r="D119" s="122">
        <f>IFERROR(VLOOKUP(B119,[4]招式!$B$2:$K$16,10,0),"不是技能")</f>
        <v>8</v>
      </c>
      <c r="E119" s="122" t="s">
        <v>5111</v>
      </c>
      <c r="F119" s="122" t="s">
        <v>4711</v>
      </c>
      <c r="G119" s="122">
        <v>6</v>
      </c>
      <c r="H119" s="122">
        <v>3</v>
      </c>
      <c r="I119" s="122" t="s">
        <v>2289</v>
      </c>
      <c r="J119" s="122" t="s">
        <v>3015</v>
      </c>
      <c r="K119" s="122"/>
      <c r="L119" s="122"/>
      <c r="M119" s="136" t="s">
        <v>5603</v>
      </c>
      <c r="N119" s="135"/>
      <c r="O119" s="135"/>
      <c r="P119" s="136"/>
      <c r="Q119" s="145"/>
      <c r="R119" s="145">
        <v>0</v>
      </c>
      <c r="S119" s="145" t="s">
        <v>5181</v>
      </c>
      <c r="T119" s="122">
        <v>1030109</v>
      </c>
      <c r="U119" s="145"/>
      <c r="V119" s="145"/>
      <c r="W119" s="145" t="str">
        <f>IFERROR(VLOOKUP(D119,[4]招式!$A:$H,5,0)&amp;";"&amp;VLOOKUP(D119,[4]招式!$A:$H,6,0),"1;1")</f>
        <v>1;0</v>
      </c>
      <c r="X119" s="136" t="s">
        <v>5604</v>
      </c>
      <c r="Y119" s="145"/>
      <c r="Z119" s="145"/>
      <c r="AA119" s="145"/>
      <c r="AB119" s="145"/>
      <c r="AC119" s="122"/>
      <c r="AD119" s="122"/>
      <c r="AE119" s="122">
        <v>0</v>
      </c>
      <c r="AF119" s="122">
        <v>0</v>
      </c>
      <c r="AG119" s="122">
        <v>0</v>
      </c>
      <c r="AH119" s="122"/>
      <c r="AI119" s="122">
        <v>0</v>
      </c>
      <c r="AJ119" s="122">
        <v>0</v>
      </c>
      <c r="AK119" s="153"/>
      <c r="AL119" s="122"/>
      <c r="AM119" s="122"/>
      <c r="AN119" s="122"/>
      <c r="AO119" s="122" t="s">
        <v>5605</v>
      </c>
      <c r="AP119" s="32">
        <f t="shared" si="6"/>
        <v>1030101</v>
      </c>
      <c r="AQ119" s="32" t="str">
        <f t="shared" si="7"/>
        <v>斩铁无锋卷</v>
      </c>
      <c r="AR119" s="122"/>
      <c r="BA119" s="162" t="s">
        <v>5606</v>
      </c>
    </row>
    <row r="120" spans="1:53" x14ac:dyDescent="0.25">
      <c r="A120" s="123">
        <v>1030102</v>
      </c>
      <c r="B120" s="123" t="s">
        <v>421</v>
      </c>
      <c r="C120" s="124" t="s">
        <v>422</v>
      </c>
      <c r="D120" s="122">
        <f>IFERROR(VLOOKUP(B120,[4]招式!$B$2:$K$16,10,0),"不是技能")</f>
        <v>8</v>
      </c>
      <c r="E120" s="122" t="s">
        <v>5111</v>
      </c>
      <c r="F120" s="122" t="s">
        <v>4711</v>
      </c>
      <c r="G120" s="122">
        <v>7</v>
      </c>
      <c r="H120" s="122">
        <v>3</v>
      </c>
      <c r="I120" s="122" t="s">
        <v>2289</v>
      </c>
      <c r="J120" s="122" t="s">
        <v>3015</v>
      </c>
      <c r="K120" s="122"/>
      <c r="L120" s="122"/>
      <c r="M120" s="134" t="s">
        <v>5607</v>
      </c>
      <c r="N120" s="135"/>
      <c r="O120" s="135"/>
      <c r="P120" s="134"/>
      <c r="Q120" s="145"/>
      <c r="R120" s="145">
        <v>0</v>
      </c>
      <c r="S120" s="145" t="s">
        <v>5181</v>
      </c>
      <c r="T120" s="122">
        <v>1030110</v>
      </c>
      <c r="U120" s="145"/>
      <c r="V120" s="145"/>
      <c r="W120" s="145" t="str">
        <f>IFERROR(VLOOKUP(D120,[4]招式!$A:$H,5,0)&amp;";"&amp;VLOOKUP(D120,[4]招式!$A:$H,6,0),"1;1")</f>
        <v>1;0</v>
      </c>
      <c r="X120" s="134" t="s">
        <v>5608</v>
      </c>
      <c r="Y120" s="145"/>
      <c r="Z120" s="145"/>
      <c r="AA120" s="145"/>
      <c r="AB120" s="145"/>
      <c r="AC120" s="122"/>
      <c r="AD120" s="122"/>
      <c r="AE120" s="122">
        <v>0</v>
      </c>
      <c r="AF120" s="122">
        <v>0</v>
      </c>
      <c r="AG120" s="122">
        <v>0</v>
      </c>
      <c r="AH120" s="122"/>
      <c r="AI120" s="122">
        <v>0</v>
      </c>
      <c r="AJ120" s="122">
        <v>0</v>
      </c>
      <c r="AK120" s="153"/>
      <c r="AL120" s="122"/>
      <c r="AM120" s="122"/>
      <c r="AN120" s="122"/>
      <c r="AO120" s="122" t="s">
        <v>5609</v>
      </c>
      <c r="AP120" s="32">
        <f t="shared" si="6"/>
        <v>1030102</v>
      </c>
      <c r="AQ120" s="32" t="str">
        <f t="shared" si="7"/>
        <v>斩铁无锋卷</v>
      </c>
      <c r="AR120" s="122"/>
      <c r="BA120" s="162" t="s">
        <v>5610</v>
      </c>
    </row>
    <row r="121" spans="1:53" x14ac:dyDescent="0.25">
      <c r="A121" s="123">
        <v>1030103</v>
      </c>
      <c r="B121" s="123" t="s">
        <v>421</v>
      </c>
      <c r="C121" s="124" t="s">
        <v>4934</v>
      </c>
      <c r="D121" s="32">
        <f>IFERROR(VLOOKUP(B121,[4]招式!$B$2:$K$16,10,0),"不是技能")</f>
        <v>8</v>
      </c>
      <c r="E121" s="32" t="s">
        <v>5111</v>
      </c>
      <c r="F121" s="32" t="s">
        <v>4720</v>
      </c>
      <c r="G121" s="32">
        <v>1</v>
      </c>
      <c r="H121" s="32">
        <v>4</v>
      </c>
      <c r="I121" s="32" t="s">
        <v>2401</v>
      </c>
      <c r="J121" s="32" t="s">
        <v>5112</v>
      </c>
      <c r="K121" s="32"/>
      <c r="L121" s="32">
        <v>5</v>
      </c>
      <c r="M121" s="137" t="s">
        <v>5611</v>
      </c>
      <c r="N121" s="47"/>
      <c r="O121" s="47"/>
      <c r="P121" s="32"/>
      <c r="Q121" s="66">
        <v>1</v>
      </c>
      <c r="R121" s="66">
        <v>0</v>
      </c>
      <c r="S121" s="66" t="s">
        <v>5114</v>
      </c>
      <c r="T121" s="32">
        <v>1040002</v>
      </c>
      <c r="U121" s="66" t="s">
        <v>5612</v>
      </c>
      <c r="V121" s="66" t="s">
        <v>5613</v>
      </c>
      <c r="W121" s="66" t="str">
        <f>IFERROR(VLOOKUP(D121,[4]招式!$A:$H,5,0)&amp;";"&amp;VLOOKUP(D121,[4]招式!$A:$H,6,0),"0.5;0.5")</f>
        <v>1;0</v>
      </c>
      <c r="X121" s="146" t="s">
        <v>5614</v>
      </c>
      <c r="Y121" s="66"/>
      <c r="Z121" s="66"/>
      <c r="AA121" s="66">
        <v>1</v>
      </c>
      <c r="AB121" s="66" t="s">
        <v>5118</v>
      </c>
      <c r="AC121" s="32"/>
      <c r="AD121" s="32"/>
      <c r="AE121" s="32">
        <v>2</v>
      </c>
      <c r="AF121" s="32">
        <v>0</v>
      </c>
      <c r="AG121" s="32">
        <v>4</v>
      </c>
      <c r="AH121" s="32"/>
      <c r="AI121" s="32">
        <v>58</v>
      </c>
      <c r="AJ121" s="32">
        <v>39</v>
      </c>
      <c r="AK121" s="85"/>
      <c r="AL121" s="86" t="s">
        <v>5615</v>
      </c>
      <c r="AM121" s="86"/>
      <c r="AN121" s="86"/>
      <c r="AO121" s="32" t="s">
        <v>5616</v>
      </c>
      <c r="AP121" s="32">
        <f t="shared" si="6"/>
        <v>1030103</v>
      </c>
      <c r="AQ121" s="32" t="str">
        <f t="shared" si="7"/>
        <v>斩铁无锋卷</v>
      </c>
      <c r="AR121" s="32"/>
      <c r="BA121" s="162" t="s">
        <v>5617</v>
      </c>
    </row>
    <row r="122" spans="1:53" x14ac:dyDescent="0.25">
      <c r="A122" s="123">
        <v>1030104</v>
      </c>
      <c r="B122" s="123" t="s">
        <v>421</v>
      </c>
      <c r="C122" s="124" t="s">
        <v>423</v>
      </c>
      <c r="D122" s="32">
        <f>IFERROR(VLOOKUP(B122,[4]招式!$B$2:$K$16,10,0),"不是技能")</f>
        <v>8</v>
      </c>
      <c r="E122" s="32" t="s">
        <v>5111</v>
      </c>
      <c r="F122" s="32" t="s">
        <v>4720</v>
      </c>
      <c r="G122" s="32">
        <v>1</v>
      </c>
      <c r="H122" s="32">
        <v>4</v>
      </c>
      <c r="I122" s="32" t="s">
        <v>2401</v>
      </c>
      <c r="J122" s="32" t="s">
        <v>5112</v>
      </c>
      <c r="K122" s="32"/>
      <c r="L122" s="32">
        <v>4</v>
      </c>
      <c r="M122" s="137" t="s">
        <v>5618</v>
      </c>
      <c r="N122" s="47"/>
      <c r="O122" s="47"/>
      <c r="P122" s="32"/>
      <c r="Q122" s="66">
        <v>5</v>
      </c>
      <c r="R122" s="66">
        <v>0</v>
      </c>
      <c r="S122" s="66" t="s">
        <v>5114</v>
      </c>
      <c r="T122" s="32">
        <v>1040001</v>
      </c>
      <c r="U122" s="66" t="s">
        <v>5612</v>
      </c>
      <c r="V122" s="66" t="s">
        <v>5613</v>
      </c>
      <c r="W122" s="66" t="str">
        <f>IFERROR(VLOOKUP(D122,[4]招式!$A:$H,5,0)&amp;";"&amp;VLOOKUP(D122,[4]招式!$A:$H,6,0),"0.5;0.5")</f>
        <v>1;0</v>
      </c>
      <c r="X122" s="146" t="s">
        <v>5619</v>
      </c>
      <c r="Y122" s="66"/>
      <c r="Z122" s="66"/>
      <c r="AA122" s="66">
        <v>1</v>
      </c>
      <c r="AB122" s="66" t="s">
        <v>5118</v>
      </c>
      <c r="AC122" s="32"/>
      <c r="AD122" s="32"/>
      <c r="AE122" s="32">
        <v>2</v>
      </c>
      <c r="AF122" s="32">
        <v>0</v>
      </c>
      <c r="AG122" s="32">
        <v>4</v>
      </c>
      <c r="AH122" s="32"/>
      <c r="AI122" s="32">
        <v>45</v>
      </c>
      <c r="AJ122" s="32">
        <v>32</v>
      </c>
      <c r="AK122" s="85"/>
      <c r="AL122" s="86" t="s">
        <v>5620</v>
      </c>
      <c r="AM122" s="86"/>
      <c r="AN122" s="86"/>
      <c r="AO122" s="32" t="s">
        <v>5621</v>
      </c>
      <c r="AP122" s="32">
        <f t="shared" si="6"/>
        <v>1030104</v>
      </c>
      <c r="AQ122" s="32" t="str">
        <f t="shared" si="7"/>
        <v>斩铁无锋卷</v>
      </c>
      <c r="AR122" s="32"/>
      <c r="BA122" s="162" t="s">
        <v>5622</v>
      </c>
    </row>
    <row r="123" spans="1:53" x14ac:dyDescent="0.25">
      <c r="A123" s="125">
        <v>1030105</v>
      </c>
      <c r="B123" s="125" t="s">
        <v>421</v>
      </c>
      <c r="C123" s="126" t="s">
        <v>4935</v>
      </c>
      <c r="D123" s="127">
        <f>IFERROR(VLOOKUP(B123,[4]招式!$B$2:$K$16,10,0),"不是技能")</f>
        <v>8</v>
      </c>
      <c r="E123" s="127" t="s">
        <v>5111</v>
      </c>
      <c r="F123" s="127" t="s">
        <v>4720</v>
      </c>
      <c r="G123" s="127">
        <v>1</v>
      </c>
      <c r="H123" s="127">
        <v>4</v>
      </c>
      <c r="I123" s="127" t="s">
        <v>2401</v>
      </c>
      <c r="J123" s="127" t="s">
        <v>5112</v>
      </c>
      <c r="K123" s="127"/>
      <c r="L123" s="127"/>
      <c r="M123" s="138" t="s">
        <v>5623</v>
      </c>
      <c r="N123" s="139"/>
      <c r="O123" s="139"/>
      <c r="P123" s="127"/>
      <c r="Q123" s="147"/>
      <c r="R123" s="147">
        <v>0</v>
      </c>
      <c r="S123" s="147"/>
      <c r="T123" s="127">
        <v>1040003</v>
      </c>
      <c r="U123" s="147" t="s">
        <v>5612</v>
      </c>
      <c r="V123" s="147" t="s">
        <v>5613</v>
      </c>
      <c r="W123" s="147" t="str">
        <f>IFERROR(VLOOKUP(D123,[4]招式!$A:$H,5,0)&amp;";"&amp;VLOOKUP(D123,[4]招式!$A:$H,6,0),"0.5;0.5")</f>
        <v>1;0</v>
      </c>
      <c r="X123" s="148" t="s">
        <v>5624</v>
      </c>
      <c r="Y123" s="147"/>
      <c r="Z123" s="147"/>
      <c r="AA123" s="147"/>
      <c r="AB123" s="147"/>
      <c r="AC123" s="127"/>
      <c r="AD123" s="127"/>
      <c r="AE123" s="127">
        <v>2</v>
      </c>
      <c r="AF123" s="127"/>
      <c r="AG123" s="127"/>
      <c r="AH123" s="127"/>
      <c r="AI123" s="127"/>
      <c r="AJ123" s="127"/>
      <c r="AK123" s="154"/>
      <c r="AL123" s="155"/>
      <c r="AM123" s="155"/>
      <c r="AN123" s="155"/>
      <c r="AO123" s="127" t="s">
        <v>5625</v>
      </c>
      <c r="AP123" s="32">
        <f t="shared" si="6"/>
        <v>1030105</v>
      </c>
      <c r="AQ123" s="32" t="str">
        <f t="shared" si="7"/>
        <v>斩铁无锋卷</v>
      </c>
      <c r="AR123" s="127"/>
      <c r="BA123" s="162" t="s">
        <v>5626</v>
      </c>
    </row>
    <row r="124" spans="1:53" x14ac:dyDescent="0.25">
      <c r="A124" s="125">
        <v>1030106</v>
      </c>
      <c r="B124" s="125" t="s">
        <v>421</v>
      </c>
      <c r="C124" s="126" t="s">
        <v>424</v>
      </c>
      <c r="D124" s="32">
        <f>IFERROR(VLOOKUP(B124,[4]招式!$B$2:$K$16,10,0),"不是技能")</f>
        <v>8</v>
      </c>
      <c r="E124" s="32" t="s">
        <v>5111</v>
      </c>
      <c r="F124" s="32" t="s">
        <v>4720</v>
      </c>
      <c r="G124" s="32">
        <v>1</v>
      </c>
      <c r="H124" s="32">
        <v>4</v>
      </c>
      <c r="I124" s="32" t="s">
        <v>2401</v>
      </c>
      <c r="J124" s="32" t="s">
        <v>3011</v>
      </c>
      <c r="K124" s="32"/>
      <c r="L124" s="32">
        <v>1</v>
      </c>
      <c r="M124" s="46" t="s">
        <v>5627</v>
      </c>
      <c r="N124" s="47"/>
      <c r="O124" s="47"/>
      <c r="P124" s="32"/>
      <c r="Q124" s="66">
        <v>2</v>
      </c>
      <c r="R124" s="66">
        <v>0</v>
      </c>
      <c r="S124" s="66" t="s">
        <v>5114</v>
      </c>
      <c r="T124" s="32" t="s">
        <v>5628</v>
      </c>
      <c r="U124" s="66" t="s">
        <v>5629</v>
      </c>
      <c r="V124" s="66" t="s">
        <v>5630</v>
      </c>
      <c r="W124" s="66" t="str">
        <f>IFERROR(VLOOKUP(D124,[4]招式!$A:$H,5,0)&amp;";"&amp;VLOOKUP(D124,[4]招式!$A:$H,6,0),"1;1")</f>
        <v>1;0</v>
      </c>
      <c r="X124" s="46" t="s">
        <v>5631</v>
      </c>
      <c r="Y124" s="66"/>
      <c r="Z124" s="66"/>
      <c r="AA124" s="66">
        <v>1</v>
      </c>
      <c r="AB124" s="66" t="s">
        <v>5118</v>
      </c>
      <c r="AC124" s="32"/>
      <c r="AD124" s="32"/>
      <c r="AE124" s="32">
        <v>1</v>
      </c>
      <c r="AF124" s="32">
        <v>1</v>
      </c>
      <c r="AG124" s="32">
        <v>6</v>
      </c>
      <c r="AH124" s="32"/>
      <c r="AI124" s="32">
        <v>40</v>
      </c>
      <c r="AJ124" s="32">
        <v>26</v>
      </c>
      <c r="AK124" s="85"/>
      <c r="AL124" s="86" t="s">
        <v>5632</v>
      </c>
      <c r="AM124" s="86"/>
      <c r="AN124" s="86"/>
      <c r="AO124" s="32" t="s">
        <v>5633</v>
      </c>
      <c r="AP124" s="32">
        <f t="shared" si="6"/>
        <v>1030106</v>
      </c>
      <c r="AQ124" s="32" t="str">
        <f t="shared" si="7"/>
        <v>斩铁无锋卷</v>
      </c>
      <c r="AR124" s="32"/>
      <c r="BA124" s="162" t="s">
        <v>5634</v>
      </c>
    </row>
    <row r="125" spans="1:53" x14ac:dyDescent="0.25">
      <c r="A125" s="125">
        <v>1030107</v>
      </c>
      <c r="B125" s="125" t="s">
        <v>421</v>
      </c>
      <c r="C125" s="126" t="s">
        <v>425</v>
      </c>
      <c r="D125" s="32">
        <f>IFERROR(VLOOKUP(B125,[4]招式!$B$2:$K$16,10,0),"不是技能")</f>
        <v>8</v>
      </c>
      <c r="E125" s="32" t="s">
        <v>5111</v>
      </c>
      <c r="F125" s="32" t="s">
        <v>4720</v>
      </c>
      <c r="G125" s="32">
        <v>1</v>
      </c>
      <c r="H125" s="32">
        <v>4</v>
      </c>
      <c r="I125" s="32" t="s">
        <v>2289</v>
      </c>
      <c r="J125" s="32" t="s">
        <v>3015</v>
      </c>
      <c r="K125" s="32"/>
      <c r="L125" s="32"/>
      <c r="M125" s="137" t="s">
        <v>5635</v>
      </c>
      <c r="N125" s="47"/>
      <c r="O125" s="47"/>
      <c r="P125" s="32"/>
      <c r="Q125" s="66">
        <v>3</v>
      </c>
      <c r="R125" s="66">
        <v>0</v>
      </c>
      <c r="S125" s="66" t="s">
        <v>5181</v>
      </c>
      <c r="T125" s="32">
        <v>1040102</v>
      </c>
      <c r="U125" s="66"/>
      <c r="V125" s="66"/>
      <c r="W125" s="66" t="str">
        <f>IFERROR(VLOOKUP(D125,[4]招式!$A:$H,5,0)&amp;";"&amp;VLOOKUP(D125,[4]招式!$A:$H,6,0),"1;1")</f>
        <v>1;0</v>
      </c>
      <c r="X125" s="146" t="s">
        <v>5636</v>
      </c>
      <c r="Y125" s="66"/>
      <c r="Z125" s="66"/>
      <c r="AA125" s="66">
        <v>1</v>
      </c>
      <c r="AB125" s="66"/>
      <c r="AC125" s="32"/>
      <c r="AD125" s="32"/>
      <c r="AE125" s="32">
        <v>0</v>
      </c>
      <c r="AF125" s="32">
        <v>0</v>
      </c>
      <c r="AG125" s="32">
        <v>0</v>
      </c>
      <c r="AH125" s="32"/>
      <c r="AI125" s="32">
        <v>0</v>
      </c>
      <c r="AJ125" s="32">
        <v>0</v>
      </c>
      <c r="AK125" s="85"/>
      <c r="AL125" s="32"/>
      <c r="AM125" s="86"/>
      <c r="AN125" s="86"/>
      <c r="AO125" s="32" t="s">
        <v>5637</v>
      </c>
      <c r="AP125" s="32">
        <f t="shared" si="6"/>
        <v>1030107</v>
      </c>
      <c r="AQ125" s="32" t="str">
        <f t="shared" si="7"/>
        <v>斩铁无锋卷</v>
      </c>
      <c r="AR125" s="32"/>
      <c r="BA125" s="162" t="s">
        <v>5638</v>
      </c>
    </row>
    <row r="126" spans="1:53" x14ac:dyDescent="0.25">
      <c r="A126" s="123">
        <v>1030108</v>
      </c>
      <c r="B126" s="123" t="s">
        <v>421</v>
      </c>
      <c r="C126" s="124" t="s">
        <v>426</v>
      </c>
      <c r="D126" s="32">
        <f>IFERROR(VLOOKUP(B126,[4]招式!$B$2:$K$16,10,0),"不是技能")</f>
        <v>8</v>
      </c>
      <c r="E126" s="32" t="s">
        <v>5111</v>
      </c>
      <c r="F126" s="32" t="s">
        <v>4720</v>
      </c>
      <c r="G126" s="32">
        <v>1</v>
      </c>
      <c r="H126" s="32">
        <v>4</v>
      </c>
      <c r="I126" s="32" t="s">
        <v>2401</v>
      </c>
      <c r="J126" s="32" t="s">
        <v>3011</v>
      </c>
      <c r="K126" s="32"/>
      <c r="L126" s="32">
        <v>2</v>
      </c>
      <c r="M126" s="46" t="s">
        <v>5639</v>
      </c>
      <c r="N126" s="47"/>
      <c r="O126" s="47"/>
      <c r="P126" s="32"/>
      <c r="Q126" s="66">
        <v>1</v>
      </c>
      <c r="R126" s="66">
        <v>0</v>
      </c>
      <c r="S126" s="66" t="s">
        <v>5114</v>
      </c>
      <c r="T126" s="32">
        <v>1040103</v>
      </c>
      <c r="U126" s="66"/>
      <c r="V126" s="66"/>
      <c r="W126" s="66" t="str">
        <f>IFERROR(VLOOKUP(D126,[4]招式!$A:$H,5,0)&amp;";"&amp;VLOOKUP(D126,[4]招式!$A:$H,6,0),"1;1")</f>
        <v>1;0</v>
      </c>
      <c r="X126" s="46" t="s">
        <v>5640</v>
      </c>
      <c r="Y126" s="66"/>
      <c r="Z126" s="66"/>
      <c r="AA126" s="66">
        <v>1</v>
      </c>
      <c r="AB126" s="66" t="s">
        <v>5118</v>
      </c>
      <c r="AC126" s="32"/>
      <c r="AD126" s="32"/>
      <c r="AE126" s="32">
        <v>1</v>
      </c>
      <c r="AF126" s="32">
        <v>1</v>
      </c>
      <c r="AG126" s="32">
        <v>5</v>
      </c>
      <c r="AH126" s="32"/>
      <c r="AI126" s="32">
        <v>35</v>
      </c>
      <c r="AJ126" s="32">
        <v>19</v>
      </c>
      <c r="AK126" s="85"/>
      <c r="AL126" s="86" t="s">
        <v>5641</v>
      </c>
      <c r="AM126" s="86"/>
      <c r="AN126" s="86"/>
      <c r="AO126" s="32" t="s">
        <v>5642</v>
      </c>
      <c r="AP126" s="32">
        <f t="shared" si="6"/>
        <v>1030108</v>
      </c>
      <c r="AQ126" s="32" t="str">
        <f t="shared" si="7"/>
        <v>斩铁无锋卷</v>
      </c>
      <c r="AR126" s="32"/>
      <c r="BA126" s="162" t="s">
        <v>5643</v>
      </c>
    </row>
    <row r="127" spans="1:53" x14ac:dyDescent="0.25">
      <c r="A127" s="123">
        <v>1030109</v>
      </c>
      <c r="B127" s="123" t="s">
        <v>421</v>
      </c>
      <c r="C127" s="128" t="s">
        <v>427</v>
      </c>
      <c r="D127" s="32">
        <f>IFERROR(VLOOKUP(B127,[4]招式!$B$2:$K$16,10,0),"不是技能")</f>
        <v>8</v>
      </c>
      <c r="E127" s="32" t="s">
        <v>5111</v>
      </c>
      <c r="F127" s="32" t="s">
        <v>4720</v>
      </c>
      <c r="G127" s="32">
        <v>2</v>
      </c>
      <c r="H127" s="32">
        <v>4</v>
      </c>
      <c r="I127" s="32" t="s">
        <v>2289</v>
      </c>
      <c r="J127" s="32" t="s">
        <v>3015</v>
      </c>
      <c r="K127" s="32"/>
      <c r="L127" s="32"/>
      <c r="M127" s="137" t="s">
        <v>5644</v>
      </c>
      <c r="N127" s="32"/>
      <c r="O127" s="32"/>
      <c r="P127" s="32"/>
      <c r="Q127" s="32"/>
      <c r="R127" s="66">
        <v>0</v>
      </c>
      <c r="S127" s="32" t="s">
        <v>5181</v>
      </c>
      <c r="T127" s="32">
        <v>1040104</v>
      </c>
      <c r="U127" s="66"/>
      <c r="V127" s="66"/>
      <c r="W127" s="66" t="str">
        <f>IFERROR(VLOOKUP(D127,[4]招式!$A:$H,5,0)&amp;";"&amp;VLOOKUP(D127,[4]招式!$A:$H,6,0),"1;1")</f>
        <v>1;0</v>
      </c>
      <c r="X127" s="146" t="s">
        <v>5645</v>
      </c>
      <c r="Y127" s="66"/>
      <c r="Z127" s="66"/>
      <c r="AA127" s="66">
        <v>2</v>
      </c>
      <c r="AB127" s="66" t="s">
        <v>5139</v>
      </c>
      <c r="AC127" s="32"/>
      <c r="AD127" s="32"/>
      <c r="AE127" s="32">
        <v>0</v>
      </c>
      <c r="AF127" s="32">
        <v>0</v>
      </c>
      <c r="AG127" s="32">
        <v>0</v>
      </c>
      <c r="AH127" s="32"/>
      <c r="AI127" s="32">
        <v>0</v>
      </c>
      <c r="AJ127" s="32">
        <v>0</v>
      </c>
      <c r="AK127" s="85"/>
      <c r="AL127" s="86"/>
      <c r="AM127" s="86"/>
      <c r="AN127" s="86"/>
      <c r="AO127" s="32" t="s">
        <v>5646</v>
      </c>
      <c r="AP127" s="32">
        <f t="shared" si="6"/>
        <v>1030109</v>
      </c>
      <c r="AQ127" s="32" t="str">
        <f t="shared" si="7"/>
        <v>斩铁无锋卷</v>
      </c>
      <c r="AR127" s="32"/>
      <c r="BA127" s="162" t="s">
        <v>5647</v>
      </c>
    </row>
    <row r="128" spans="1:53" x14ac:dyDescent="0.25">
      <c r="A128" s="123">
        <v>1030110</v>
      </c>
      <c r="B128" s="123" t="s">
        <v>421</v>
      </c>
      <c r="C128" s="124" t="s">
        <v>428</v>
      </c>
      <c r="D128" s="32">
        <f>IFERROR(VLOOKUP(B128,[4]招式!$B$2:$K$16,10,0),"不是技能")</f>
        <v>8</v>
      </c>
      <c r="E128" s="32" t="s">
        <v>5111</v>
      </c>
      <c r="F128" s="32" t="s">
        <v>4720</v>
      </c>
      <c r="G128" s="32">
        <v>1</v>
      </c>
      <c r="H128" s="32">
        <v>4</v>
      </c>
      <c r="I128" s="32" t="s">
        <v>2401</v>
      </c>
      <c r="J128" s="32" t="s">
        <v>3011</v>
      </c>
      <c r="K128" s="32"/>
      <c r="L128" s="32">
        <v>3</v>
      </c>
      <c r="M128" s="46" t="s">
        <v>5648</v>
      </c>
      <c r="N128" s="47"/>
      <c r="O128" s="47"/>
      <c r="P128" s="32"/>
      <c r="Q128" s="66">
        <v>2</v>
      </c>
      <c r="R128" s="66">
        <v>0</v>
      </c>
      <c r="S128" s="66" t="s">
        <v>5114</v>
      </c>
      <c r="T128" s="32">
        <v>1040105</v>
      </c>
      <c r="U128" s="66" t="s">
        <v>5649</v>
      </c>
      <c r="V128" s="66" t="s">
        <v>5650</v>
      </c>
      <c r="W128" s="66" t="str">
        <f>IFERROR(VLOOKUP(D128,[4]招式!$A:$H,5,0)&amp;";"&amp;VLOOKUP(D128,[4]招式!$A:$H,6,0),"1;1")</f>
        <v>1;0</v>
      </c>
      <c r="X128" s="149" t="s">
        <v>5651</v>
      </c>
      <c r="Y128" s="66"/>
      <c r="Z128" s="66"/>
      <c r="AA128" s="66">
        <v>2</v>
      </c>
      <c r="AB128" s="66" t="s">
        <v>5118</v>
      </c>
      <c r="AC128" s="32"/>
      <c r="AD128" s="32"/>
      <c r="AE128" s="32">
        <v>1</v>
      </c>
      <c r="AF128" s="32">
        <v>1</v>
      </c>
      <c r="AG128" s="32">
        <v>5</v>
      </c>
      <c r="AH128" s="32"/>
      <c r="AI128" s="32">
        <v>35</v>
      </c>
      <c r="AJ128" s="32">
        <v>19</v>
      </c>
      <c r="AK128" s="85"/>
      <c r="AL128" s="86" t="s">
        <v>5652</v>
      </c>
      <c r="AM128" s="86"/>
      <c r="AN128" s="86"/>
      <c r="AO128" s="32" t="s">
        <v>5653</v>
      </c>
      <c r="AP128" s="32">
        <f t="shared" si="6"/>
        <v>1030110</v>
      </c>
      <c r="AQ128" s="32" t="str">
        <f t="shared" si="7"/>
        <v>斩铁无锋卷</v>
      </c>
      <c r="AR128" s="32"/>
      <c r="BA128" s="162" t="s">
        <v>5654</v>
      </c>
    </row>
    <row r="129" spans="1:53" x14ac:dyDescent="0.25">
      <c r="A129" s="34">
        <f>A128+1</f>
        <v>1030111</v>
      </c>
      <c r="B129" s="34" t="str">
        <f>B128</f>
        <v>斩铁无锋卷</v>
      </c>
      <c r="C129" s="33" t="s">
        <v>429</v>
      </c>
      <c r="D129" s="32">
        <f>IFERROR(VLOOKUP(B129,[4]招式!$B$2:$K$16,10,0),"不是技能")</f>
        <v>8</v>
      </c>
      <c r="E129" s="32" t="s">
        <v>5111</v>
      </c>
      <c r="F129" s="32" t="s">
        <v>4720</v>
      </c>
      <c r="G129" s="32">
        <v>3</v>
      </c>
      <c r="H129" s="32">
        <v>4</v>
      </c>
      <c r="I129" s="32" t="s">
        <v>2289</v>
      </c>
      <c r="J129" s="32" t="s">
        <v>3015</v>
      </c>
      <c r="K129" s="32"/>
      <c r="L129" s="32"/>
      <c r="M129" s="137" t="s">
        <v>5655</v>
      </c>
      <c r="N129" s="47"/>
      <c r="O129" s="47"/>
      <c r="P129" s="32"/>
      <c r="Q129" s="66"/>
      <c r="R129" s="66">
        <v>0</v>
      </c>
      <c r="S129" s="66" t="s">
        <v>5181</v>
      </c>
      <c r="T129" s="32">
        <v>1040106</v>
      </c>
      <c r="U129" s="66"/>
      <c r="V129" s="66"/>
      <c r="W129" s="66" t="str">
        <f>IFERROR(VLOOKUP(D129,[4]招式!$A:$H,5,0)&amp;";"&amp;VLOOKUP(D129,[4]招式!$A:$H,6,0),"1;1")</f>
        <v>1;0</v>
      </c>
      <c r="X129" s="146" t="s">
        <v>5656</v>
      </c>
      <c r="Y129" s="66"/>
      <c r="Z129" s="66"/>
      <c r="AA129" s="66"/>
      <c r="AB129" s="66" t="s">
        <v>5139</v>
      </c>
      <c r="AC129" s="32"/>
      <c r="AD129" s="32"/>
      <c r="AE129" s="32">
        <v>0</v>
      </c>
      <c r="AF129" s="32">
        <v>0</v>
      </c>
      <c r="AG129" s="32">
        <v>10</v>
      </c>
      <c r="AH129" s="32"/>
      <c r="AI129" s="32">
        <v>0</v>
      </c>
      <c r="AJ129" s="32">
        <v>0</v>
      </c>
      <c r="AK129" s="85"/>
      <c r="AL129" s="32"/>
      <c r="AM129" s="32"/>
      <c r="AN129" s="32"/>
      <c r="AO129" s="32" t="s">
        <v>5657</v>
      </c>
      <c r="AP129" s="32">
        <f t="shared" si="6"/>
        <v>1030111</v>
      </c>
      <c r="AQ129" s="32" t="str">
        <f t="shared" si="7"/>
        <v>斩铁无锋卷</v>
      </c>
      <c r="AR129" s="32"/>
      <c r="BA129" s="101" t="s">
        <v>5205</v>
      </c>
    </row>
    <row r="130" spans="1:53" x14ac:dyDescent="0.25">
      <c r="A130" s="36">
        <v>1030112</v>
      </c>
      <c r="B130" s="36" t="s">
        <v>421</v>
      </c>
      <c r="C130" s="37" t="s">
        <v>939</v>
      </c>
      <c r="D130" s="36"/>
      <c r="E130" s="36"/>
      <c r="F130" s="36"/>
      <c r="G130" s="36"/>
      <c r="H130" s="36"/>
      <c r="I130" s="36"/>
      <c r="J130" s="36"/>
      <c r="K130" s="36"/>
      <c r="L130" s="36"/>
      <c r="M130" s="52"/>
      <c r="N130" s="53"/>
      <c r="O130" s="53"/>
      <c r="P130" s="36"/>
      <c r="Q130" s="65"/>
      <c r="R130" s="65"/>
      <c r="S130" s="65"/>
      <c r="T130" s="36"/>
      <c r="U130" s="65"/>
      <c r="V130" s="65"/>
      <c r="W130" s="65"/>
      <c r="X130" s="70"/>
      <c r="Y130" s="65"/>
      <c r="Z130" s="65"/>
      <c r="AA130" s="65"/>
      <c r="AB130" s="65"/>
      <c r="AC130" s="36"/>
      <c r="AD130" s="36"/>
      <c r="AE130" s="36"/>
      <c r="AF130" s="36"/>
      <c r="AG130" s="36"/>
      <c r="AH130" s="36"/>
      <c r="AI130" s="36"/>
      <c r="AJ130" s="36"/>
      <c r="AK130" s="89"/>
      <c r="AL130" s="36"/>
      <c r="AM130" s="36"/>
      <c r="AN130" s="36"/>
      <c r="AO130" s="36"/>
      <c r="AP130" s="32">
        <f t="shared" si="6"/>
        <v>1030112</v>
      </c>
      <c r="AQ130" s="32" t="str">
        <f t="shared" si="7"/>
        <v>斩铁无锋卷</v>
      </c>
      <c r="AR130" s="36"/>
      <c r="BA130" s="102"/>
    </row>
    <row r="131" spans="1:53" x14ac:dyDescent="0.25">
      <c r="A131" s="36">
        <v>1030113</v>
      </c>
      <c r="B131" s="36" t="s">
        <v>421</v>
      </c>
      <c r="C131" s="37" t="s">
        <v>940</v>
      </c>
      <c r="D131" s="36"/>
      <c r="E131" s="36"/>
      <c r="F131" s="36"/>
      <c r="G131" s="36"/>
      <c r="H131" s="36"/>
      <c r="I131" s="36"/>
      <c r="J131" s="36"/>
      <c r="K131" s="36"/>
      <c r="L131" s="36"/>
      <c r="M131" s="52"/>
      <c r="N131" s="53"/>
      <c r="O131" s="53"/>
      <c r="P131" s="36"/>
      <c r="Q131" s="65"/>
      <c r="R131" s="65"/>
      <c r="S131" s="65"/>
      <c r="T131" s="36"/>
      <c r="U131" s="65"/>
      <c r="V131" s="65"/>
      <c r="W131" s="65"/>
      <c r="X131" s="70"/>
      <c r="Y131" s="65"/>
      <c r="Z131" s="65"/>
      <c r="AA131" s="65"/>
      <c r="AB131" s="65"/>
      <c r="AC131" s="36"/>
      <c r="AD131" s="36"/>
      <c r="AE131" s="36"/>
      <c r="AF131" s="36"/>
      <c r="AG131" s="36"/>
      <c r="AH131" s="36"/>
      <c r="AI131" s="36"/>
      <c r="AJ131" s="36"/>
      <c r="AK131" s="89"/>
      <c r="AL131" s="36"/>
      <c r="AM131" s="36"/>
      <c r="AN131" s="36"/>
      <c r="AO131" s="36"/>
      <c r="AP131" s="32">
        <f t="shared" si="6"/>
        <v>1030113</v>
      </c>
      <c r="AQ131" s="32" t="str">
        <f t="shared" si="7"/>
        <v>斩铁无锋卷</v>
      </c>
      <c r="AR131" s="36"/>
      <c r="BA131" s="102"/>
    </row>
    <row r="132" spans="1:53" x14ac:dyDescent="0.25">
      <c r="A132" s="163">
        <v>1030201</v>
      </c>
      <c r="B132" s="163" t="s">
        <v>430</v>
      </c>
      <c r="C132" s="164" t="s">
        <v>5658</v>
      </c>
      <c r="D132" s="163" t="str">
        <f>IFERROR(VLOOKUP(B132,[4]招式!$B$2:$K$16,10,0),"不是技能")</f>
        <v>不是技能</v>
      </c>
      <c r="E132" s="163" t="s">
        <v>5111</v>
      </c>
      <c r="F132" s="163" t="s">
        <v>4711</v>
      </c>
      <c r="G132" s="163">
        <v>6</v>
      </c>
      <c r="H132" s="163">
        <v>3</v>
      </c>
      <c r="I132" s="163" t="s">
        <v>2289</v>
      </c>
      <c r="J132" s="163" t="s">
        <v>3015</v>
      </c>
      <c r="K132" s="163"/>
      <c r="L132" s="163"/>
      <c r="M132" s="165" t="s">
        <v>5603</v>
      </c>
      <c r="N132" s="171"/>
      <c r="O132" s="171"/>
      <c r="P132" s="165"/>
      <c r="Q132" s="181"/>
      <c r="R132" s="181">
        <v>0</v>
      </c>
      <c r="S132" s="181" t="s">
        <v>5181</v>
      </c>
      <c r="T132" s="163">
        <v>1030109</v>
      </c>
      <c r="U132" s="181"/>
      <c r="V132" s="181"/>
      <c r="W132" s="181" t="str">
        <f>IFERROR(VLOOKUP(D132,[4]招式!$A:$H,5,0)&amp;";"&amp;VLOOKUP(D132,[4]招式!$A:$H,6,0),"1;1")</f>
        <v>1;1</v>
      </c>
      <c r="X132" s="165" t="s">
        <v>5604</v>
      </c>
      <c r="Y132" s="181"/>
      <c r="Z132" s="181"/>
      <c r="AA132" s="181"/>
      <c r="AB132" s="181"/>
      <c r="AC132" s="163"/>
      <c r="AD132" s="163"/>
      <c r="AE132" s="163">
        <v>0</v>
      </c>
      <c r="AF132" s="163">
        <v>0</v>
      </c>
      <c r="AG132" s="163">
        <v>0</v>
      </c>
      <c r="AH132" s="163"/>
      <c r="AI132" s="163">
        <v>0</v>
      </c>
      <c r="AJ132" s="163">
        <v>0</v>
      </c>
      <c r="AK132" s="189"/>
      <c r="AL132" s="163"/>
      <c r="AM132" s="163"/>
      <c r="AN132" s="163"/>
      <c r="AO132" s="163" t="s">
        <v>5605</v>
      </c>
      <c r="AP132" s="32">
        <f t="shared" si="6"/>
        <v>1030201</v>
      </c>
      <c r="AQ132" s="32" t="str">
        <f t="shared" si="7"/>
        <v>醉君侯刀铭</v>
      </c>
      <c r="AR132" s="163"/>
      <c r="BA132" s="198" t="s">
        <v>5659</v>
      </c>
    </row>
    <row r="133" spans="1:53" x14ac:dyDescent="0.25">
      <c r="A133" s="163">
        <v>1030202</v>
      </c>
      <c r="B133" s="163" t="s">
        <v>430</v>
      </c>
      <c r="C133" s="164" t="s">
        <v>431</v>
      </c>
      <c r="D133" s="163" t="str">
        <f>IFERROR(VLOOKUP(B133,[4]招式!$B$2:$K$16,10,0),"不是技能")</f>
        <v>不是技能</v>
      </c>
      <c r="E133" s="163" t="s">
        <v>5111</v>
      </c>
      <c r="F133" s="163" t="s">
        <v>4711</v>
      </c>
      <c r="G133" s="163">
        <v>7</v>
      </c>
      <c r="H133" s="163">
        <v>3</v>
      </c>
      <c r="I133" s="163" t="s">
        <v>2289</v>
      </c>
      <c r="J133" s="163" t="s">
        <v>3015</v>
      </c>
      <c r="K133" s="163"/>
      <c r="L133" s="163"/>
      <c r="M133" s="164" t="s">
        <v>5607</v>
      </c>
      <c r="N133" s="171"/>
      <c r="O133" s="171"/>
      <c r="P133" s="164"/>
      <c r="Q133" s="181"/>
      <c r="R133" s="181">
        <v>0</v>
      </c>
      <c r="S133" s="181" t="s">
        <v>5181</v>
      </c>
      <c r="T133" s="163">
        <v>1030110</v>
      </c>
      <c r="U133" s="181"/>
      <c r="V133" s="181"/>
      <c r="W133" s="181" t="str">
        <f>IFERROR(VLOOKUP(D133,[4]招式!$A:$H,5,0)&amp;";"&amp;VLOOKUP(D133,[4]招式!$A:$H,6,0),"1;1")</f>
        <v>1;1</v>
      </c>
      <c r="X133" s="164" t="s">
        <v>5608</v>
      </c>
      <c r="Y133" s="181"/>
      <c r="Z133" s="181"/>
      <c r="AA133" s="181"/>
      <c r="AB133" s="181"/>
      <c r="AC133" s="163"/>
      <c r="AD133" s="163"/>
      <c r="AE133" s="163">
        <v>0</v>
      </c>
      <c r="AF133" s="163">
        <v>0</v>
      </c>
      <c r="AG133" s="163">
        <v>0</v>
      </c>
      <c r="AH133" s="163"/>
      <c r="AI133" s="163">
        <v>0</v>
      </c>
      <c r="AJ133" s="163">
        <v>0</v>
      </c>
      <c r="AK133" s="189"/>
      <c r="AL133" s="163"/>
      <c r="AM133" s="163"/>
      <c r="AN133" s="163"/>
      <c r="AO133" s="163" t="s">
        <v>5609</v>
      </c>
      <c r="AP133" s="32">
        <f t="shared" si="6"/>
        <v>1030202</v>
      </c>
      <c r="AQ133" s="32" t="str">
        <f t="shared" si="7"/>
        <v>醉君侯刀铭</v>
      </c>
      <c r="AR133" s="163"/>
      <c r="BA133" s="198" t="s">
        <v>5660</v>
      </c>
    </row>
    <row r="134" spans="1:53" x14ac:dyDescent="0.25">
      <c r="A134" s="163">
        <v>1030203</v>
      </c>
      <c r="B134" s="163" t="s">
        <v>430</v>
      </c>
      <c r="C134" s="164" t="s">
        <v>5661</v>
      </c>
      <c r="D134" s="163" t="str">
        <f>IFERROR(VLOOKUP(B134,[4]招式!$B$2:$K$16,10,0),"不是技能")</f>
        <v>不是技能</v>
      </c>
      <c r="E134" s="163" t="s">
        <v>5111</v>
      </c>
      <c r="F134" s="163" t="s">
        <v>4720</v>
      </c>
      <c r="G134" s="163">
        <v>1</v>
      </c>
      <c r="H134" s="163">
        <v>4</v>
      </c>
      <c r="I134" s="163" t="s">
        <v>2401</v>
      </c>
      <c r="J134" s="163" t="s">
        <v>5112</v>
      </c>
      <c r="K134" s="163"/>
      <c r="L134" s="163">
        <v>5</v>
      </c>
      <c r="M134" s="172" t="s">
        <v>5611</v>
      </c>
      <c r="N134" s="171"/>
      <c r="O134" s="171"/>
      <c r="P134" s="163"/>
      <c r="Q134" s="181">
        <v>1</v>
      </c>
      <c r="R134" s="181">
        <v>0</v>
      </c>
      <c r="S134" s="181" t="s">
        <v>5114</v>
      </c>
      <c r="T134" s="163">
        <v>1040002</v>
      </c>
      <c r="U134" s="181" t="s">
        <v>5612</v>
      </c>
      <c r="V134" s="181" t="s">
        <v>5613</v>
      </c>
      <c r="W134" s="181" t="str">
        <f>IFERROR(VLOOKUP(D134,[4]招式!$A:$H,5,0)&amp;";"&amp;VLOOKUP(D134,[4]招式!$A:$H,6,0),"0.5;0.5")</f>
        <v>0.5;0.5</v>
      </c>
      <c r="X134" s="165" t="s">
        <v>5614</v>
      </c>
      <c r="Y134" s="181"/>
      <c r="Z134" s="181"/>
      <c r="AA134" s="181">
        <v>1</v>
      </c>
      <c r="AB134" s="181" t="s">
        <v>5118</v>
      </c>
      <c r="AC134" s="163"/>
      <c r="AD134" s="163"/>
      <c r="AE134" s="163">
        <v>2</v>
      </c>
      <c r="AF134" s="163">
        <v>0</v>
      </c>
      <c r="AG134" s="163">
        <v>4</v>
      </c>
      <c r="AH134" s="163"/>
      <c r="AI134" s="163">
        <v>58</v>
      </c>
      <c r="AJ134" s="163">
        <v>39</v>
      </c>
      <c r="AK134" s="189"/>
      <c r="AL134" s="190" t="s">
        <v>5615</v>
      </c>
      <c r="AM134" s="190"/>
      <c r="AN134" s="190"/>
      <c r="AO134" s="163" t="s">
        <v>5616</v>
      </c>
      <c r="AP134" s="32">
        <f t="shared" si="6"/>
        <v>1030203</v>
      </c>
      <c r="AQ134" s="32" t="str">
        <f t="shared" si="7"/>
        <v>醉君侯刀铭</v>
      </c>
      <c r="AR134" s="163"/>
      <c r="BA134" s="198" t="s">
        <v>5662</v>
      </c>
    </row>
    <row r="135" spans="1:53" x14ac:dyDescent="0.25">
      <c r="A135" s="163">
        <v>1030204</v>
      </c>
      <c r="B135" s="163" t="s">
        <v>430</v>
      </c>
      <c r="C135" s="164" t="s">
        <v>432</v>
      </c>
      <c r="D135" s="163" t="str">
        <f>IFERROR(VLOOKUP(B135,[4]招式!$B$2:$K$16,10,0),"不是技能")</f>
        <v>不是技能</v>
      </c>
      <c r="E135" s="163" t="s">
        <v>5111</v>
      </c>
      <c r="F135" s="163" t="s">
        <v>4720</v>
      </c>
      <c r="G135" s="163">
        <v>1</v>
      </c>
      <c r="H135" s="163">
        <v>4</v>
      </c>
      <c r="I135" s="163" t="s">
        <v>2401</v>
      </c>
      <c r="J135" s="163" t="s">
        <v>5112</v>
      </c>
      <c r="K135" s="163"/>
      <c r="L135" s="163">
        <v>4</v>
      </c>
      <c r="M135" s="172" t="s">
        <v>5618</v>
      </c>
      <c r="N135" s="171"/>
      <c r="O135" s="171"/>
      <c r="P135" s="163"/>
      <c r="Q135" s="181">
        <v>5</v>
      </c>
      <c r="R135" s="181">
        <v>0</v>
      </c>
      <c r="S135" s="181" t="s">
        <v>5114</v>
      </c>
      <c r="T135" s="163">
        <v>1040001</v>
      </c>
      <c r="U135" s="181" t="s">
        <v>5612</v>
      </c>
      <c r="V135" s="181" t="s">
        <v>5613</v>
      </c>
      <c r="W135" s="181" t="str">
        <f>IFERROR(VLOOKUP(D135,[4]招式!$A:$H,5,0)&amp;";"&amp;VLOOKUP(D135,[4]招式!$A:$H,6,0),"0.5;0.5")</f>
        <v>0.5;0.5</v>
      </c>
      <c r="X135" s="165" t="s">
        <v>5619</v>
      </c>
      <c r="Y135" s="181"/>
      <c r="Z135" s="181"/>
      <c r="AA135" s="181">
        <v>1</v>
      </c>
      <c r="AB135" s="181" t="s">
        <v>5118</v>
      </c>
      <c r="AC135" s="163"/>
      <c r="AD135" s="163"/>
      <c r="AE135" s="163">
        <v>2</v>
      </c>
      <c r="AF135" s="163">
        <v>0</v>
      </c>
      <c r="AG135" s="163">
        <v>4</v>
      </c>
      <c r="AH135" s="163"/>
      <c r="AI135" s="163">
        <v>45</v>
      </c>
      <c r="AJ135" s="163">
        <v>32</v>
      </c>
      <c r="AK135" s="189"/>
      <c r="AL135" s="190" t="s">
        <v>5620</v>
      </c>
      <c r="AM135" s="190"/>
      <c r="AN135" s="190"/>
      <c r="AO135" s="163" t="s">
        <v>5621</v>
      </c>
      <c r="AP135" s="32">
        <f t="shared" si="6"/>
        <v>1030204</v>
      </c>
      <c r="AQ135" s="32" t="str">
        <f t="shared" si="7"/>
        <v>醉君侯刀铭</v>
      </c>
      <c r="AR135" s="163"/>
      <c r="BA135" s="198" t="s">
        <v>5663</v>
      </c>
    </row>
    <row r="136" spans="1:53" x14ac:dyDescent="0.25">
      <c r="A136" s="163">
        <v>1030205</v>
      </c>
      <c r="B136" s="163" t="s">
        <v>430</v>
      </c>
      <c r="C136" s="164" t="s">
        <v>5664</v>
      </c>
      <c r="D136" s="163" t="str">
        <f>IFERROR(VLOOKUP(B136,[4]招式!$B$2:$K$16,10,0),"不是技能")</f>
        <v>不是技能</v>
      </c>
      <c r="E136" s="163" t="s">
        <v>5111</v>
      </c>
      <c r="F136" s="163" t="s">
        <v>4720</v>
      </c>
      <c r="G136" s="163">
        <v>1</v>
      </c>
      <c r="H136" s="163">
        <v>4</v>
      </c>
      <c r="I136" s="163" t="s">
        <v>2401</v>
      </c>
      <c r="J136" s="163" t="s">
        <v>5112</v>
      </c>
      <c r="K136" s="163"/>
      <c r="L136" s="163"/>
      <c r="M136" s="172" t="s">
        <v>5623</v>
      </c>
      <c r="N136" s="171"/>
      <c r="O136" s="171"/>
      <c r="P136" s="163"/>
      <c r="Q136" s="181"/>
      <c r="R136" s="181">
        <v>0</v>
      </c>
      <c r="S136" s="181"/>
      <c r="T136" s="163">
        <v>1040003</v>
      </c>
      <c r="U136" s="181" t="s">
        <v>5612</v>
      </c>
      <c r="V136" s="181" t="s">
        <v>5613</v>
      </c>
      <c r="W136" s="181" t="str">
        <f>IFERROR(VLOOKUP(D136,[4]招式!$A:$H,5,0)&amp;";"&amp;VLOOKUP(D136,[4]招式!$A:$H,6,0),"0.5;0.5")</f>
        <v>0.5;0.5</v>
      </c>
      <c r="X136" s="165" t="s">
        <v>5624</v>
      </c>
      <c r="Y136" s="181"/>
      <c r="Z136" s="181"/>
      <c r="AA136" s="181"/>
      <c r="AB136" s="181"/>
      <c r="AC136" s="163"/>
      <c r="AD136" s="163"/>
      <c r="AE136" s="163">
        <v>2</v>
      </c>
      <c r="AF136" s="163"/>
      <c r="AG136" s="163"/>
      <c r="AH136" s="163"/>
      <c r="AI136" s="163"/>
      <c r="AJ136" s="163"/>
      <c r="AK136" s="189"/>
      <c r="AL136" s="190"/>
      <c r="AM136" s="190"/>
      <c r="AN136" s="190"/>
      <c r="AO136" s="163" t="s">
        <v>5625</v>
      </c>
      <c r="AP136" s="32">
        <f t="shared" si="6"/>
        <v>1030205</v>
      </c>
      <c r="AQ136" s="32" t="str">
        <f t="shared" si="7"/>
        <v>醉君侯刀铭</v>
      </c>
      <c r="AR136" s="163"/>
      <c r="BA136" s="198" t="s">
        <v>5665</v>
      </c>
    </row>
    <row r="137" spans="1:53" x14ac:dyDescent="0.25">
      <c r="A137" s="163">
        <v>1030206</v>
      </c>
      <c r="B137" s="163" t="s">
        <v>430</v>
      </c>
      <c r="C137" s="164" t="s">
        <v>433</v>
      </c>
      <c r="D137" s="163" t="str">
        <f>IFERROR(VLOOKUP(B137,[4]招式!$B$2:$K$16,10,0),"不是技能")</f>
        <v>不是技能</v>
      </c>
      <c r="E137" s="163" t="s">
        <v>5111</v>
      </c>
      <c r="F137" s="163" t="s">
        <v>4720</v>
      </c>
      <c r="G137" s="163">
        <v>1</v>
      </c>
      <c r="H137" s="163">
        <v>4</v>
      </c>
      <c r="I137" s="163" t="s">
        <v>2401</v>
      </c>
      <c r="J137" s="163" t="s">
        <v>3011</v>
      </c>
      <c r="K137" s="163"/>
      <c r="L137" s="163">
        <v>1</v>
      </c>
      <c r="M137" s="173" t="s">
        <v>5627</v>
      </c>
      <c r="N137" s="171"/>
      <c r="O137" s="171"/>
      <c r="P137" s="163"/>
      <c r="Q137" s="181">
        <v>2</v>
      </c>
      <c r="R137" s="181">
        <v>0</v>
      </c>
      <c r="S137" s="181" t="s">
        <v>5114</v>
      </c>
      <c r="T137" s="163" t="s">
        <v>5628</v>
      </c>
      <c r="U137" s="181" t="s">
        <v>5629</v>
      </c>
      <c r="V137" s="181" t="s">
        <v>5630</v>
      </c>
      <c r="W137" s="181" t="str">
        <f>IFERROR(VLOOKUP(D137,[4]招式!$A:$H,5,0)&amp;";"&amp;VLOOKUP(D137,[4]招式!$A:$H,6,0),"1;1")</f>
        <v>1;1</v>
      </c>
      <c r="X137" s="173" t="s">
        <v>5631</v>
      </c>
      <c r="Y137" s="181"/>
      <c r="Z137" s="181"/>
      <c r="AA137" s="181">
        <v>1</v>
      </c>
      <c r="AB137" s="181" t="s">
        <v>5118</v>
      </c>
      <c r="AC137" s="163"/>
      <c r="AD137" s="163"/>
      <c r="AE137" s="163">
        <v>1</v>
      </c>
      <c r="AF137" s="163">
        <v>1</v>
      </c>
      <c r="AG137" s="163">
        <v>6</v>
      </c>
      <c r="AH137" s="163"/>
      <c r="AI137" s="163">
        <v>40</v>
      </c>
      <c r="AJ137" s="163">
        <v>26</v>
      </c>
      <c r="AK137" s="189"/>
      <c r="AL137" s="190" t="s">
        <v>5632</v>
      </c>
      <c r="AM137" s="190"/>
      <c r="AN137" s="190"/>
      <c r="AO137" s="163" t="s">
        <v>5633</v>
      </c>
      <c r="AP137" s="32">
        <f t="shared" si="6"/>
        <v>1030206</v>
      </c>
      <c r="AQ137" s="32" t="str">
        <f t="shared" si="7"/>
        <v>醉君侯刀铭</v>
      </c>
      <c r="AR137" s="163"/>
      <c r="BA137" s="198" t="s">
        <v>5666</v>
      </c>
    </row>
    <row r="138" spans="1:53" x14ac:dyDescent="0.25">
      <c r="A138" s="163">
        <v>1030207</v>
      </c>
      <c r="B138" s="163" t="s">
        <v>430</v>
      </c>
      <c r="C138" s="164" t="s">
        <v>434</v>
      </c>
      <c r="D138" s="163" t="str">
        <f>IFERROR(VLOOKUP(B138,[4]招式!$B$2:$K$16,10,0),"不是技能")</f>
        <v>不是技能</v>
      </c>
      <c r="E138" s="163" t="s">
        <v>5111</v>
      </c>
      <c r="F138" s="163" t="s">
        <v>4720</v>
      </c>
      <c r="G138" s="163">
        <v>1</v>
      </c>
      <c r="H138" s="163">
        <v>4</v>
      </c>
      <c r="I138" s="163" t="s">
        <v>2289</v>
      </c>
      <c r="J138" s="163" t="s">
        <v>3015</v>
      </c>
      <c r="K138" s="163"/>
      <c r="L138" s="163"/>
      <c r="M138" s="172" t="s">
        <v>5635</v>
      </c>
      <c r="N138" s="171"/>
      <c r="O138" s="171"/>
      <c r="P138" s="163"/>
      <c r="Q138" s="181">
        <v>3</v>
      </c>
      <c r="R138" s="181">
        <v>0</v>
      </c>
      <c r="S138" s="181" t="s">
        <v>5181</v>
      </c>
      <c r="T138" s="163">
        <v>1040102</v>
      </c>
      <c r="U138" s="181"/>
      <c r="V138" s="181"/>
      <c r="W138" s="181" t="str">
        <f>IFERROR(VLOOKUP(D138,[4]招式!$A:$H,5,0)&amp;";"&amp;VLOOKUP(D138,[4]招式!$A:$H,6,0),"1;1")</f>
        <v>1;1</v>
      </c>
      <c r="X138" s="165" t="s">
        <v>5636</v>
      </c>
      <c r="Y138" s="181"/>
      <c r="Z138" s="181"/>
      <c r="AA138" s="181">
        <v>1</v>
      </c>
      <c r="AB138" s="181"/>
      <c r="AC138" s="163"/>
      <c r="AD138" s="163"/>
      <c r="AE138" s="163">
        <v>0</v>
      </c>
      <c r="AF138" s="163">
        <v>0</v>
      </c>
      <c r="AG138" s="163">
        <v>0</v>
      </c>
      <c r="AH138" s="163"/>
      <c r="AI138" s="163">
        <v>0</v>
      </c>
      <c r="AJ138" s="163">
        <v>0</v>
      </c>
      <c r="AK138" s="189"/>
      <c r="AL138" s="163"/>
      <c r="AM138" s="190"/>
      <c r="AN138" s="190"/>
      <c r="AO138" s="163" t="s">
        <v>5637</v>
      </c>
      <c r="AP138" s="32">
        <f t="shared" si="6"/>
        <v>1030207</v>
      </c>
      <c r="AQ138" s="32" t="str">
        <f t="shared" si="7"/>
        <v>醉君侯刀铭</v>
      </c>
      <c r="AR138" s="163"/>
      <c r="BA138" s="198" t="s">
        <v>5667</v>
      </c>
    </row>
    <row r="139" spans="1:53" x14ac:dyDescent="0.25">
      <c r="A139" s="163">
        <v>1030208</v>
      </c>
      <c r="B139" s="163" t="s">
        <v>430</v>
      </c>
      <c r="C139" s="164" t="s">
        <v>435</v>
      </c>
      <c r="D139" s="163" t="str">
        <f>IFERROR(VLOOKUP(B139,[4]招式!$B$2:$K$16,10,0),"不是技能")</f>
        <v>不是技能</v>
      </c>
      <c r="E139" s="163" t="s">
        <v>5111</v>
      </c>
      <c r="F139" s="163" t="s">
        <v>4720</v>
      </c>
      <c r="G139" s="163">
        <v>1</v>
      </c>
      <c r="H139" s="163">
        <v>4</v>
      </c>
      <c r="I139" s="163" t="s">
        <v>2401</v>
      </c>
      <c r="J139" s="163" t="s">
        <v>3011</v>
      </c>
      <c r="K139" s="163"/>
      <c r="L139" s="163">
        <v>2</v>
      </c>
      <c r="M139" s="173" t="s">
        <v>5639</v>
      </c>
      <c r="N139" s="171"/>
      <c r="O139" s="171"/>
      <c r="P139" s="163"/>
      <c r="Q139" s="181">
        <v>1</v>
      </c>
      <c r="R139" s="181">
        <v>0</v>
      </c>
      <c r="S139" s="181" t="s">
        <v>5114</v>
      </c>
      <c r="T139" s="163">
        <v>1040103</v>
      </c>
      <c r="U139" s="181"/>
      <c r="V139" s="181"/>
      <c r="W139" s="181" t="str">
        <f>IFERROR(VLOOKUP(D139,[4]招式!$A:$H,5,0)&amp;";"&amp;VLOOKUP(D139,[4]招式!$A:$H,6,0),"1;1")</f>
        <v>1;1</v>
      </c>
      <c r="X139" s="173" t="s">
        <v>5640</v>
      </c>
      <c r="Y139" s="181"/>
      <c r="Z139" s="181"/>
      <c r="AA139" s="181">
        <v>1</v>
      </c>
      <c r="AB139" s="181" t="s">
        <v>5118</v>
      </c>
      <c r="AC139" s="163"/>
      <c r="AD139" s="163"/>
      <c r="AE139" s="163">
        <v>1</v>
      </c>
      <c r="AF139" s="163">
        <v>1</v>
      </c>
      <c r="AG139" s="163">
        <v>5</v>
      </c>
      <c r="AH139" s="163"/>
      <c r="AI139" s="163">
        <v>35</v>
      </c>
      <c r="AJ139" s="163">
        <v>19</v>
      </c>
      <c r="AK139" s="189"/>
      <c r="AL139" s="190" t="s">
        <v>5641</v>
      </c>
      <c r="AM139" s="190"/>
      <c r="AN139" s="190"/>
      <c r="AO139" s="163" t="s">
        <v>5642</v>
      </c>
      <c r="AP139" s="32">
        <f t="shared" si="6"/>
        <v>1030208</v>
      </c>
      <c r="AQ139" s="32" t="str">
        <f t="shared" si="7"/>
        <v>醉君侯刀铭</v>
      </c>
      <c r="AR139" s="163"/>
      <c r="BA139" s="198" t="s">
        <v>5668</v>
      </c>
    </row>
    <row r="140" spans="1:53" x14ac:dyDescent="0.25">
      <c r="A140" s="163">
        <v>1030209</v>
      </c>
      <c r="B140" s="163" t="s">
        <v>430</v>
      </c>
      <c r="C140" s="165" t="s">
        <v>436</v>
      </c>
      <c r="D140" s="163" t="str">
        <f>IFERROR(VLOOKUP(B140,[4]招式!$B$2:$K$16,10,0),"不是技能")</f>
        <v>不是技能</v>
      </c>
      <c r="E140" s="163" t="s">
        <v>5111</v>
      </c>
      <c r="F140" s="163" t="s">
        <v>4720</v>
      </c>
      <c r="G140" s="163">
        <v>2</v>
      </c>
      <c r="H140" s="163">
        <v>4</v>
      </c>
      <c r="I140" s="163" t="s">
        <v>2289</v>
      </c>
      <c r="J140" s="163" t="s">
        <v>3015</v>
      </c>
      <c r="K140" s="163"/>
      <c r="L140" s="163"/>
      <c r="M140" s="172" t="s">
        <v>5644</v>
      </c>
      <c r="N140" s="163"/>
      <c r="O140" s="163"/>
      <c r="P140" s="163"/>
      <c r="Q140" s="163"/>
      <c r="R140" s="181">
        <v>0</v>
      </c>
      <c r="S140" s="163" t="s">
        <v>5181</v>
      </c>
      <c r="T140" s="163">
        <v>1040104</v>
      </c>
      <c r="U140" s="181"/>
      <c r="V140" s="181"/>
      <c r="W140" s="181" t="str">
        <f>IFERROR(VLOOKUP(D140,[4]招式!$A:$H,5,0)&amp;";"&amp;VLOOKUP(D140,[4]招式!$A:$H,6,0),"1;1")</f>
        <v>1;1</v>
      </c>
      <c r="X140" s="165" t="s">
        <v>5645</v>
      </c>
      <c r="Y140" s="181"/>
      <c r="Z140" s="181"/>
      <c r="AA140" s="181">
        <v>2</v>
      </c>
      <c r="AB140" s="181" t="s">
        <v>5139</v>
      </c>
      <c r="AC140" s="163"/>
      <c r="AD140" s="163"/>
      <c r="AE140" s="163">
        <v>0</v>
      </c>
      <c r="AF140" s="163">
        <v>0</v>
      </c>
      <c r="AG140" s="163">
        <v>0</v>
      </c>
      <c r="AH140" s="163"/>
      <c r="AI140" s="163">
        <v>0</v>
      </c>
      <c r="AJ140" s="163">
        <v>0</v>
      </c>
      <c r="AK140" s="189"/>
      <c r="AL140" s="190"/>
      <c r="AM140" s="190"/>
      <c r="AN140" s="190"/>
      <c r="AO140" s="163" t="s">
        <v>5646</v>
      </c>
      <c r="AP140" s="32">
        <f t="shared" si="6"/>
        <v>1030209</v>
      </c>
      <c r="AQ140" s="32" t="str">
        <f t="shared" si="7"/>
        <v>醉君侯刀铭</v>
      </c>
      <c r="AR140" s="163"/>
      <c r="BA140" s="198" t="s">
        <v>5669</v>
      </c>
    </row>
    <row r="141" spans="1:53" x14ac:dyDescent="0.25">
      <c r="A141" s="163">
        <v>1030210</v>
      </c>
      <c r="B141" s="163" t="s">
        <v>430</v>
      </c>
      <c r="C141" s="166" t="s">
        <v>437</v>
      </c>
      <c r="D141" s="163" t="str">
        <f>IFERROR(VLOOKUP(B141,[4]招式!$B$2:$K$16,10,0),"不是技能")</f>
        <v>不是技能</v>
      </c>
      <c r="E141" s="163" t="s">
        <v>5111</v>
      </c>
      <c r="F141" s="163" t="s">
        <v>4720</v>
      </c>
      <c r="G141" s="163">
        <v>1</v>
      </c>
      <c r="H141" s="163">
        <v>4</v>
      </c>
      <c r="I141" s="163" t="s">
        <v>2401</v>
      </c>
      <c r="J141" s="163" t="s">
        <v>3011</v>
      </c>
      <c r="K141" s="163"/>
      <c r="L141" s="163">
        <v>3</v>
      </c>
      <c r="M141" s="173" t="s">
        <v>5648</v>
      </c>
      <c r="N141" s="171"/>
      <c r="O141" s="171"/>
      <c r="P141" s="163"/>
      <c r="Q141" s="181">
        <v>2</v>
      </c>
      <c r="R141" s="181">
        <v>0</v>
      </c>
      <c r="S141" s="181" t="s">
        <v>5114</v>
      </c>
      <c r="T141" s="163">
        <v>1040105</v>
      </c>
      <c r="U141" s="181" t="s">
        <v>5649</v>
      </c>
      <c r="V141" s="181" t="s">
        <v>5650</v>
      </c>
      <c r="W141" s="181" t="str">
        <f>IFERROR(VLOOKUP(D141,[4]招式!$A:$H,5,0)&amp;";"&amp;VLOOKUP(D141,[4]招式!$A:$H,6,0),"1;1")</f>
        <v>1;1</v>
      </c>
      <c r="X141" s="182" t="s">
        <v>5651</v>
      </c>
      <c r="Y141" s="181"/>
      <c r="Z141" s="181"/>
      <c r="AA141" s="181">
        <v>2</v>
      </c>
      <c r="AB141" s="181" t="s">
        <v>5118</v>
      </c>
      <c r="AC141" s="163"/>
      <c r="AD141" s="163"/>
      <c r="AE141" s="163">
        <v>1</v>
      </c>
      <c r="AF141" s="163">
        <v>1</v>
      </c>
      <c r="AG141" s="163">
        <v>5</v>
      </c>
      <c r="AH141" s="163"/>
      <c r="AI141" s="163">
        <v>35</v>
      </c>
      <c r="AJ141" s="163">
        <v>19</v>
      </c>
      <c r="AK141" s="189"/>
      <c r="AL141" s="190" t="s">
        <v>5652</v>
      </c>
      <c r="AM141" s="190"/>
      <c r="AN141" s="190"/>
      <c r="AO141" s="163" t="s">
        <v>5653</v>
      </c>
      <c r="AP141" s="32">
        <f t="shared" si="6"/>
        <v>1030210</v>
      </c>
      <c r="AQ141" s="32" t="str">
        <f t="shared" si="7"/>
        <v>醉君侯刀铭</v>
      </c>
      <c r="AR141" s="163"/>
      <c r="BA141" s="198" t="s">
        <v>5670</v>
      </c>
    </row>
    <row r="142" spans="1:53" x14ac:dyDescent="0.25">
      <c r="A142" s="163">
        <v>1030211</v>
      </c>
      <c r="B142" s="163" t="s">
        <v>430</v>
      </c>
      <c r="C142" s="167" t="s">
        <v>438</v>
      </c>
      <c r="D142" s="163" t="str">
        <f>IFERROR(VLOOKUP(B142,[4]招式!$B$2:$K$16,10,0),"不是技能")</f>
        <v>不是技能</v>
      </c>
      <c r="E142" s="163" t="s">
        <v>5111</v>
      </c>
      <c r="F142" s="163" t="s">
        <v>4720</v>
      </c>
      <c r="G142" s="163">
        <v>3</v>
      </c>
      <c r="H142" s="163">
        <v>4</v>
      </c>
      <c r="I142" s="163" t="s">
        <v>2289</v>
      </c>
      <c r="J142" s="163" t="s">
        <v>3015</v>
      </c>
      <c r="K142" s="163"/>
      <c r="L142" s="163"/>
      <c r="M142" s="172" t="s">
        <v>5655</v>
      </c>
      <c r="N142" s="171"/>
      <c r="O142" s="171"/>
      <c r="P142" s="163"/>
      <c r="Q142" s="181"/>
      <c r="R142" s="181">
        <v>0</v>
      </c>
      <c r="S142" s="181" t="s">
        <v>5181</v>
      </c>
      <c r="T142" s="163">
        <v>1040106</v>
      </c>
      <c r="U142" s="181"/>
      <c r="V142" s="181"/>
      <c r="W142" s="181" t="str">
        <f>IFERROR(VLOOKUP(D142,[4]招式!$A:$H,5,0)&amp;";"&amp;VLOOKUP(D142,[4]招式!$A:$H,6,0),"1;1")</f>
        <v>1;1</v>
      </c>
      <c r="X142" s="165" t="s">
        <v>5656</v>
      </c>
      <c r="Y142" s="181"/>
      <c r="Z142" s="181"/>
      <c r="AA142" s="181"/>
      <c r="AB142" s="181" t="s">
        <v>5139</v>
      </c>
      <c r="AC142" s="163"/>
      <c r="AD142" s="163"/>
      <c r="AE142" s="163">
        <v>0</v>
      </c>
      <c r="AF142" s="163">
        <v>0</v>
      </c>
      <c r="AG142" s="163">
        <v>10</v>
      </c>
      <c r="AH142" s="163"/>
      <c r="AI142" s="163">
        <v>0</v>
      </c>
      <c r="AJ142" s="163">
        <v>0</v>
      </c>
      <c r="AK142" s="189"/>
      <c r="AL142" s="163"/>
      <c r="AM142" s="163"/>
      <c r="AN142" s="163"/>
      <c r="AO142" s="163" t="s">
        <v>5657</v>
      </c>
      <c r="AP142" s="32">
        <f t="shared" si="6"/>
        <v>1030211</v>
      </c>
      <c r="AQ142" s="32" t="str">
        <f t="shared" si="7"/>
        <v>醉君侯刀铭</v>
      </c>
      <c r="AR142" s="163"/>
      <c r="BA142" s="102" t="s">
        <v>5671</v>
      </c>
    </row>
    <row r="143" spans="1:53" x14ac:dyDescent="0.25">
      <c r="A143" s="36">
        <v>1030212</v>
      </c>
      <c r="B143" s="36" t="s">
        <v>430</v>
      </c>
      <c r="C143" s="37" t="s">
        <v>941</v>
      </c>
      <c r="D143" s="36"/>
      <c r="E143" s="36"/>
      <c r="F143" s="36"/>
      <c r="G143" s="36"/>
      <c r="H143" s="36"/>
      <c r="I143" s="36"/>
      <c r="J143" s="36"/>
      <c r="K143" s="36"/>
      <c r="L143" s="36"/>
      <c r="M143" s="52"/>
      <c r="N143" s="53"/>
      <c r="O143" s="53"/>
      <c r="P143" s="36"/>
      <c r="Q143" s="65"/>
      <c r="R143" s="65"/>
      <c r="S143" s="65"/>
      <c r="T143" s="36"/>
      <c r="U143" s="65"/>
      <c r="V143" s="65"/>
      <c r="W143" s="65"/>
      <c r="X143" s="70"/>
      <c r="Y143" s="65"/>
      <c r="Z143" s="65"/>
      <c r="AA143" s="65"/>
      <c r="AB143" s="65"/>
      <c r="AC143" s="36"/>
      <c r="AD143" s="36"/>
      <c r="AE143" s="36"/>
      <c r="AF143" s="36"/>
      <c r="AG143" s="36"/>
      <c r="AH143" s="36"/>
      <c r="AI143" s="36"/>
      <c r="AJ143" s="36"/>
      <c r="AK143" s="89"/>
      <c r="AL143" s="36"/>
      <c r="AM143" s="36"/>
      <c r="AN143" s="36"/>
      <c r="AO143" s="36"/>
      <c r="AP143" s="32">
        <f t="shared" si="6"/>
        <v>1030212</v>
      </c>
      <c r="AQ143" s="32" t="str">
        <f t="shared" si="7"/>
        <v>醉君侯刀铭</v>
      </c>
      <c r="AR143" s="36"/>
      <c r="BA143" s="102"/>
    </row>
    <row r="144" spans="1:53" x14ac:dyDescent="0.25">
      <c r="A144" s="36">
        <v>1030213</v>
      </c>
      <c r="B144" s="36" t="s">
        <v>430</v>
      </c>
      <c r="C144" s="37" t="s">
        <v>942</v>
      </c>
      <c r="D144" s="36"/>
      <c r="E144" s="36"/>
      <c r="F144" s="36"/>
      <c r="G144" s="36"/>
      <c r="H144" s="36"/>
      <c r="I144" s="36"/>
      <c r="J144" s="36"/>
      <c r="K144" s="36"/>
      <c r="L144" s="36"/>
      <c r="M144" s="52"/>
      <c r="N144" s="53"/>
      <c r="O144" s="53"/>
      <c r="P144" s="36"/>
      <c r="Q144" s="65"/>
      <c r="R144" s="65"/>
      <c r="S144" s="65"/>
      <c r="T144" s="36"/>
      <c r="U144" s="65"/>
      <c r="V144" s="65"/>
      <c r="W144" s="65"/>
      <c r="X144" s="70"/>
      <c r="Y144" s="65"/>
      <c r="Z144" s="65"/>
      <c r="AA144" s="65"/>
      <c r="AB144" s="65"/>
      <c r="AC144" s="36"/>
      <c r="AD144" s="36"/>
      <c r="AE144" s="36"/>
      <c r="AF144" s="36"/>
      <c r="AG144" s="36"/>
      <c r="AH144" s="36"/>
      <c r="AI144" s="36"/>
      <c r="AJ144" s="36"/>
      <c r="AK144" s="89"/>
      <c r="AL144" s="36"/>
      <c r="AM144" s="36"/>
      <c r="AN144" s="36"/>
      <c r="AO144" s="36"/>
      <c r="AP144" s="32">
        <f t="shared" si="6"/>
        <v>1030213</v>
      </c>
      <c r="AQ144" s="32" t="str">
        <f t="shared" si="7"/>
        <v>醉君侯刀铭</v>
      </c>
      <c r="AR144" s="36"/>
      <c r="BA144" s="102"/>
    </row>
    <row r="145" spans="1:53" x14ac:dyDescent="0.25">
      <c r="A145" s="31">
        <v>1040001</v>
      </c>
      <c r="B145" s="31" t="s">
        <v>4720</v>
      </c>
      <c r="C145" s="31" t="s">
        <v>4936</v>
      </c>
      <c r="D145" s="32" t="str">
        <f>IFERROR(VLOOKUP(B145,[4]招式!$B$2:$K$16,10,0),"不是技能")</f>
        <v>不是技能</v>
      </c>
      <c r="E145" s="32" t="s">
        <v>5111</v>
      </c>
      <c r="F145" s="32" t="s">
        <v>4720</v>
      </c>
      <c r="G145" s="32">
        <v>4</v>
      </c>
      <c r="H145" s="32">
        <v>4</v>
      </c>
      <c r="I145" s="32" t="s">
        <v>2289</v>
      </c>
      <c r="J145" s="32" t="s">
        <v>3015</v>
      </c>
      <c r="K145" s="32"/>
      <c r="L145" s="32"/>
      <c r="M145" s="137" t="s">
        <v>5672</v>
      </c>
      <c r="N145" s="47"/>
      <c r="O145" s="47"/>
      <c r="P145" s="32"/>
      <c r="Q145" s="66"/>
      <c r="R145" s="66">
        <v>0</v>
      </c>
      <c r="S145" s="66" t="s">
        <v>5181</v>
      </c>
      <c r="T145" s="32">
        <v>1040107</v>
      </c>
      <c r="U145" s="66"/>
      <c r="V145" s="66"/>
      <c r="W145" s="66" t="str">
        <f>IFERROR(VLOOKUP(D145,[4]招式!$A:$H,5,0)&amp;";"&amp;VLOOKUP(D145,[4]招式!$A:$H,6,0),"1;1")</f>
        <v>1;1</v>
      </c>
      <c r="X145" s="146" t="s">
        <v>5673</v>
      </c>
      <c r="Y145" s="66"/>
      <c r="Z145" s="66"/>
      <c r="AA145" s="66"/>
      <c r="AB145" s="66" t="s">
        <v>5118</v>
      </c>
      <c r="AC145" s="32"/>
      <c r="AD145" s="32"/>
      <c r="AE145" s="32">
        <v>0</v>
      </c>
      <c r="AF145" s="32">
        <v>0</v>
      </c>
      <c r="AG145" s="32">
        <v>0</v>
      </c>
      <c r="AH145" s="32"/>
      <c r="AI145" s="32">
        <v>0</v>
      </c>
      <c r="AJ145" s="32">
        <v>0</v>
      </c>
      <c r="AK145" s="85"/>
      <c r="AL145" s="32"/>
      <c r="AM145" s="32"/>
      <c r="AN145" s="32"/>
      <c r="AO145" s="32" t="s">
        <v>5674</v>
      </c>
      <c r="AP145" s="32">
        <f t="shared" si="6"/>
        <v>1040001</v>
      </c>
      <c r="AQ145" s="32" t="str">
        <f t="shared" si="7"/>
        <v>长兵</v>
      </c>
      <c r="AR145" s="32"/>
      <c r="BA145" s="161" t="s">
        <v>5675</v>
      </c>
    </row>
    <row r="146" spans="1:53" x14ac:dyDescent="0.25">
      <c r="A146" s="31">
        <v>1040002</v>
      </c>
      <c r="B146" s="31" t="s">
        <v>4720</v>
      </c>
      <c r="C146" s="31" t="s">
        <v>4937</v>
      </c>
      <c r="D146" s="32" t="str">
        <f>IFERROR(VLOOKUP(B146,[4]招式!$B$2:$K$16,10,0),"不是技能")</f>
        <v>不是技能</v>
      </c>
      <c r="E146" s="32" t="s">
        <v>5111</v>
      </c>
      <c r="F146" s="32" t="s">
        <v>4720</v>
      </c>
      <c r="G146" s="32">
        <v>5</v>
      </c>
      <c r="H146" s="32">
        <v>4</v>
      </c>
      <c r="I146" s="32" t="s">
        <v>2289</v>
      </c>
      <c r="J146" s="32" t="s">
        <v>3015</v>
      </c>
      <c r="K146" s="32"/>
      <c r="L146" s="32"/>
      <c r="M146" s="137" t="s">
        <v>5676</v>
      </c>
      <c r="N146" s="47"/>
      <c r="O146" s="47"/>
      <c r="P146" s="32"/>
      <c r="Q146" s="66"/>
      <c r="R146" s="66">
        <v>0</v>
      </c>
      <c r="S146" s="66" t="s">
        <v>5181</v>
      </c>
      <c r="T146" s="32">
        <v>1040108</v>
      </c>
      <c r="U146" s="66"/>
      <c r="V146" s="66"/>
      <c r="W146" s="66" t="str">
        <f>IFERROR(VLOOKUP(D146,[4]招式!$A:$H,5,0)&amp;";"&amp;VLOOKUP(D146,[4]招式!$A:$H,6,0),"1;1")</f>
        <v>1;1</v>
      </c>
      <c r="X146" s="146" t="s">
        <v>5677</v>
      </c>
      <c r="Y146" s="66"/>
      <c r="Z146" s="66"/>
      <c r="AA146" s="66"/>
      <c r="AB146" s="66" t="s">
        <v>5118</v>
      </c>
      <c r="AC146" s="32"/>
      <c r="AD146" s="32"/>
      <c r="AE146" s="32">
        <v>0</v>
      </c>
      <c r="AF146" s="32">
        <v>0</v>
      </c>
      <c r="AG146" s="32">
        <v>0</v>
      </c>
      <c r="AH146" s="32"/>
      <c r="AI146" s="32">
        <v>0</v>
      </c>
      <c r="AJ146" s="32">
        <v>0</v>
      </c>
      <c r="AK146" s="85"/>
      <c r="AL146" s="32"/>
      <c r="AM146" s="32"/>
      <c r="AN146" s="32"/>
      <c r="AO146" s="32" t="s">
        <v>5678</v>
      </c>
      <c r="AP146" s="32">
        <f t="shared" si="6"/>
        <v>1040002</v>
      </c>
      <c r="AQ146" s="32" t="str">
        <f t="shared" si="7"/>
        <v>长兵</v>
      </c>
      <c r="AR146" s="32"/>
      <c r="BA146" s="161" t="s">
        <v>5679</v>
      </c>
    </row>
    <row r="147" spans="1:53" x14ac:dyDescent="0.25">
      <c r="A147" s="127">
        <v>1040003</v>
      </c>
      <c r="B147" s="127" t="s">
        <v>4720</v>
      </c>
      <c r="C147" s="127" t="s">
        <v>4938</v>
      </c>
      <c r="D147" s="32" t="str">
        <f>IFERROR(VLOOKUP(B147,[4]招式!$B$2:$K$16,10,0),"不是技能")</f>
        <v>不是技能</v>
      </c>
      <c r="E147" s="32" t="s">
        <v>5111</v>
      </c>
      <c r="F147" s="32" t="s">
        <v>4720</v>
      </c>
      <c r="G147" s="32">
        <v>6</v>
      </c>
      <c r="H147" s="32">
        <v>4</v>
      </c>
      <c r="I147" s="32" t="s">
        <v>2289</v>
      </c>
      <c r="J147" s="32" t="s">
        <v>3015</v>
      </c>
      <c r="K147" s="32"/>
      <c r="L147" s="32"/>
      <c r="M147" s="137" t="s">
        <v>5680</v>
      </c>
      <c r="N147" s="47"/>
      <c r="O147" s="47"/>
      <c r="P147" s="32"/>
      <c r="Q147" s="66"/>
      <c r="R147" s="66">
        <v>0</v>
      </c>
      <c r="S147" s="66" t="s">
        <v>5181</v>
      </c>
      <c r="T147" s="32">
        <v>1040109</v>
      </c>
      <c r="U147" s="66"/>
      <c r="V147" s="66"/>
      <c r="W147" s="66" t="str">
        <f>IFERROR(VLOOKUP(D147,[4]招式!$A:$H,5,0)&amp;";"&amp;VLOOKUP(D147,[4]招式!$A:$H,6,0),"1;1")</f>
        <v>1;1</v>
      </c>
      <c r="X147" s="146" t="s">
        <v>5681</v>
      </c>
      <c r="Y147" s="66"/>
      <c r="Z147" s="66"/>
      <c r="AA147" s="66"/>
      <c r="AB147" s="66"/>
      <c r="AC147" s="32"/>
      <c r="AD147" s="32"/>
      <c r="AE147" s="32">
        <v>0</v>
      </c>
      <c r="AF147" s="32">
        <v>0</v>
      </c>
      <c r="AG147" s="32">
        <v>0</v>
      </c>
      <c r="AH147" s="32"/>
      <c r="AI147" s="32">
        <v>0</v>
      </c>
      <c r="AJ147" s="32">
        <v>0</v>
      </c>
      <c r="AK147" s="85"/>
      <c r="AL147" s="32"/>
      <c r="AM147" s="32"/>
      <c r="AN147" s="32"/>
      <c r="AO147" s="32" t="s">
        <v>5682</v>
      </c>
      <c r="AP147" s="32">
        <f t="shared" si="6"/>
        <v>1040003</v>
      </c>
      <c r="AQ147" s="32" t="str">
        <f t="shared" si="7"/>
        <v>长兵</v>
      </c>
      <c r="AR147" s="32"/>
      <c r="BA147" s="199" t="s">
        <v>5683</v>
      </c>
    </row>
    <row r="148" spans="1:53" x14ac:dyDescent="0.25">
      <c r="A148" s="31">
        <v>1040101</v>
      </c>
      <c r="B148" s="31" t="s">
        <v>439</v>
      </c>
      <c r="C148" s="31" t="s">
        <v>4939</v>
      </c>
      <c r="D148" s="32">
        <f>IFERROR(VLOOKUP(B148,[4]招式!$B$2:$K$16,10,0),"不是技能")</f>
        <v>9</v>
      </c>
      <c r="E148" s="32" t="s">
        <v>5111</v>
      </c>
      <c r="F148" s="32" t="s">
        <v>4720</v>
      </c>
      <c r="G148" s="32">
        <v>7</v>
      </c>
      <c r="H148" s="32">
        <v>4</v>
      </c>
      <c r="I148" s="32" t="s">
        <v>2289</v>
      </c>
      <c r="J148" s="32" t="s">
        <v>3015</v>
      </c>
      <c r="K148" s="32"/>
      <c r="L148" s="32"/>
      <c r="M148" s="137" t="s">
        <v>5684</v>
      </c>
      <c r="N148" s="47"/>
      <c r="O148" s="47"/>
      <c r="P148" s="32"/>
      <c r="Q148" s="66"/>
      <c r="R148" s="66">
        <v>0</v>
      </c>
      <c r="S148" s="66" t="s">
        <v>5181</v>
      </c>
      <c r="T148" s="32">
        <v>1040110</v>
      </c>
      <c r="U148" s="66"/>
      <c r="V148" s="66"/>
      <c r="W148" s="66" t="str">
        <f>IFERROR(VLOOKUP(D148,[4]招式!$A:$H,5,0)&amp;";"&amp;VLOOKUP(D148,[4]招式!$A:$H,6,0),"1;1")</f>
        <v>0.8;0.2</v>
      </c>
      <c r="X148" s="146" t="s">
        <v>5685</v>
      </c>
      <c r="Y148" s="66"/>
      <c r="Z148" s="66"/>
      <c r="AA148" s="66"/>
      <c r="AB148" s="66" t="s">
        <v>5118</v>
      </c>
      <c r="AC148" s="32"/>
      <c r="AD148" s="32"/>
      <c r="AE148" s="32">
        <v>0</v>
      </c>
      <c r="AF148" s="32">
        <v>0</v>
      </c>
      <c r="AG148" s="32">
        <v>0</v>
      </c>
      <c r="AH148" s="32"/>
      <c r="AI148" s="32">
        <v>0</v>
      </c>
      <c r="AJ148" s="32">
        <v>0</v>
      </c>
      <c r="AK148" s="85"/>
      <c r="AL148" s="32"/>
      <c r="AM148" s="32"/>
      <c r="AN148" s="32"/>
      <c r="AO148" s="32" t="s">
        <v>5686</v>
      </c>
      <c r="AP148" s="32">
        <f t="shared" si="6"/>
        <v>1040101</v>
      </c>
      <c r="AQ148" s="32" t="str">
        <f t="shared" si="7"/>
        <v>北顾枪法</v>
      </c>
      <c r="AR148" s="32"/>
      <c r="BA148" s="99" t="s">
        <v>5687</v>
      </c>
    </row>
    <row r="149" spans="1:53" x14ac:dyDescent="0.25">
      <c r="A149" s="31">
        <v>1040102</v>
      </c>
      <c r="B149" s="31" t="s">
        <v>439</v>
      </c>
      <c r="C149" s="31" t="s">
        <v>440</v>
      </c>
      <c r="D149" s="36">
        <f>IFERROR(VLOOKUP(B149,[4]招式!$B$2:$K$16,10,0),"不是技能")</f>
        <v>9</v>
      </c>
      <c r="E149" s="36" t="s">
        <v>5111</v>
      </c>
      <c r="F149" s="36" t="s">
        <v>4720</v>
      </c>
      <c r="G149" s="36">
        <v>1</v>
      </c>
      <c r="H149" s="36">
        <v>4</v>
      </c>
      <c r="I149" s="36" t="s">
        <v>2289</v>
      </c>
      <c r="J149" s="36" t="s">
        <v>3015</v>
      </c>
      <c r="K149" s="36"/>
      <c r="L149" s="36"/>
      <c r="M149" s="52" t="s">
        <v>5688</v>
      </c>
      <c r="N149" s="53"/>
      <c r="O149" s="53"/>
      <c r="P149" s="65"/>
      <c r="Q149" s="36"/>
      <c r="R149" s="65">
        <v>0</v>
      </c>
      <c r="S149" s="65" t="s">
        <v>5114</v>
      </c>
      <c r="T149" s="36">
        <v>1046001</v>
      </c>
      <c r="U149" s="65" t="s">
        <v>5689</v>
      </c>
      <c r="V149" s="65" t="s">
        <v>5690</v>
      </c>
      <c r="W149" s="65" t="str">
        <f>IFERROR(VLOOKUP(D149,[4]招式!$A:$H,5,0)&amp;";"&amp;VLOOKUP(D149,[4]招式!$A:$H,6,0),"1;1")</f>
        <v>0.8;0.2</v>
      </c>
      <c r="X149" s="36" t="s">
        <v>5691</v>
      </c>
      <c r="Y149" s="188"/>
      <c r="Z149" s="188"/>
      <c r="AA149" s="188"/>
      <c r="AB149" s="188"/>
      <c r="AC149" s="95"/>
      <c r="AD149" s="95"/>
      <c r="AE149" s="95">
        <v>2</v>
      </c>
      <c r="AF149" s="95">
        <v>0</v>
      </c>
      <c r="AG149" s="95">
        <v>0</v>
      </c>
      <c r="AH149" s="95"/>
      <c r="AI149" s="95">
        <v>0</v>
      </c>
      <c r="AJ149" s="95">
        <v>0</v>
      </c>
      <c r="AK149" s="191"/>
      <c r="AL149" s="95" t="s">
        <v>5692</v>
      </c>
      <c r="AM149" s="95"/>
      <c r="AN149" s="95"/>
      <c r="AO149" s="197" t="s">
        <v>5693</v>
      </c>
      <c r="AP149" s="32">
        <f t="shared" si="6"/>
        <v>1040102</v>
      </c>
      <c r="AQ149" s="32" t="str">
        <f t="shared" si="7"/>
        <v>北顾枪法</v>
      </c>
      <c r="AR149" s="95"/>
      <c r="BA149" s="161" t="s">
        <v>5694</v>
      </c>
    </row>
    <row r="150" spans="1:53" x14ac:dyDescent="0.25">
      <c r="A150" s="31">
        <v>1040103</v>
      </c>
      <c r="B150" s="31" t="s">
        <v>439</v>
      </c>
      <c r="C150" s="31" t="s">
        <v>4940</v>
      </c>
      <c r="D150" s="35">
        <f>IFERROR(VLOOKUP(B150,[4]招式!$B$2:$K$16,10,0),"不是技能")</f>
        <v>9</v>
      </c>
      <c r="E150" s="35" t="s">
        <v>5111</v>
      </c>
      <c r="F150" s="35" t="s">
        <v>4720</v>
      </c>
      <c r="G150" s="35">
        <v>1</v>
      </c>
      <c r="H150" s="35">
        <v>4</v>
      </c>
      <c r="I150" s="35" t="s">
        <v>2401</v>
      </c>
      <c r="J150" s="35" t="s">
        <v>3011</v>
      </c>
      <c r="K150" s="35"/>
      <c r="L150" s="35">
        <v>1</v>
      </c>
      <c r="M150" s="168" t="s">
        <v>5695</v>
      </c>
      <c r="N150" s="51"/>
      <c r="O150" s="51"/>
      <c r="P150" s="168"/>
      <c r="Q150" s="68"/>
      <c r="R150" s="68">
        <v>0</v>
      </c>
      <c r="S150" s="68" t="s">
        <v>5114</v>
      </c>
      <c r="T150" s="35">
        <v>1040201</v>
      </c>
      <c r="U150" s="68" t="s">
        <v>5696</v>
      </c>
      <c r="V150" s="68" t="s">
        <v>5697</v>
      </c>
      <c r="W150" s="68" t="str">
        <f>IFERROR(VLOOKUP(D150,[4]招式!$A:$H,5,0)&amp;";"&amp;VLOOKUP(D150,[4]招式!$A:$H,6,0),"1;1")</f>
        <v>0.8;0.2</v>
      </c>
      <c r="X150" s="168" t="s">
        <v>5698</v>
      </c>
      <c r="Y150" s="68"/>
      <c r="Z150" s="68"/>
      <c r="AA150" s="68">
        <v>3</v>
      </c>
      <c r="AB150" s="68" t="s">
        <v>5118</v>
      </c>
      <c r="AC150" s="35"/>
      <c r="AD150" s="35"/>
      <c r="AE150" s="35">
        <v>1</v>
      </c>
      <c r="AF150" s="35">
        <v>1</v>
      </c>
      <c r="AG150" s="35">
        <v>6</v>
      </c>
      <c r="AH150" s="35"/>
      <c r="AI150" s="35">
        <v>40</v>
      </c>
      <c r="AJ150" s="35">
        <v>26</v>
      </c>
      <c r="AK150" s="88"/>
      <c r="AL150" s="92" t="s">
        <v>5699</v>
      </c>
      <c r="AM150" s="92"/>
      <c r="AN150" s="92"/>
      <c r="AO150" s="35" t="s">
        <v>5700</v>
      </c>
      <c r="AP150" s="32">
        <f t="shared" ref="AP150:AP213" si="8">A150</f>
        <v>1040103</v>
      </c>
      <c r="AQ150" s="32" t="str">
        <f t="shared" ref="AQ150:AQ213" si="9">B150</f>
        <v>北顾枪法</v>
      </c>
      <c r="AR150" s="35"/>
      <c r="BA150" s="99" t="s">
        <v>5701</v>
      </c>
    </row>
    <row r="151" spans="1:53" x14ac:dyDescent="0.25">
      <c r="A151" s="31">
        <v>1040104</v>
      </c>
      <c r="B151" s="31" t="s">
        <v>439</v>
      </c>
      <c r="C151" s="31" t="s">
        <v>441</v>
      </c>
      <c r="D151" s="35">
        <f>IFERROR(VLOOKUP(B151,[4]招式!$B$2:$K$16,10,0),"不是技能")</f>
        <v>9</v>
      </c>
      <c r="E151" s="35" t="s">
        <v>5111</v>
      </c>
      <c r="F151" s="35" t="s">
        <v>4720</v>
      </c>
      <c r="G151" s="35">
        <v>1</v>
      </c>
      <c r="H151" s="35">
        <v>4</v>
      </c>
      <c r="I151" s="35" t="s">
        <v>2289</v>
      </c>
      <c r="J151" s="35" t="s">
        <v>3015</v>
      </c>
      <c r="K151" s="35"/>
      <c r="L151" s="35"/>
      <c r="M151" s="168" t="s">
        <v>5702</v>
      </c>
      <c r="N151" s="51"/>
      <c r="O151" s="51"/>
      <c r="P151" s="168"/>
      <c r="Q151" s="68"/>
      <c r="R151" s="68">
        <v>0</v>
      </c>
      <c r="S151" s="68" t="s">
        <v>5703</v>
      </c>
      <c r="T151" s="35">
        <v>1040202</v>
      </c>
      <c r="U151" s="68"/>
      <c r="V151" s="68"/>
      <c r="W151" s="68" t="str">
        <f>IFERROR(VLOOKUP(D151,[4]招式!$A:$H,5,0)&amp;";"&amp;VLOOKUP(D151,[4]招式!$A:$H,6,0),"1;1")</f>
        <v>0.8;0.2</v>
      </c>
      <c r="X151" s="168" t="s">
        <v>5704</v>
      </c>
      <c r="Y151" s="68"/>
      <c r="Z151" s="68"/>
      <c r="AA151" s="68">
        <v>1</v>
      </c>
      <c r="AB151" s="68"/>
      <c r="AC151" s="35"/>
      <c r="AD151" s="35"/>
      <c r="AE151" s="35">
        <v>0</v>
      </c>
      <c r="AF151" s="35">
        <v>0</v>
      </c>
      <c r="AG151" s="35">
        <v>0</v>
      </c>
      <c r="AH151" s="35"/>
      <c r="AI151" s="35">
        <v>0</v>
      </c>
      <c r="AJ151" s="35">
        <v>0</v>
      </c>
      <c r="AK151" s="88"/>
      <c r="AL151" s="35"/>
      <c r="AM151" s="92"/>
      <c r="AN151" s="92"/>
      <c r="AO151" s="35" t="s">
        <v>5705</v>
      </c>
      <c r="AP151" s="32">
        <f t="shared" si="8"/>
        <v>1040104</v>
      </c>
      <c r="AQ151" s="32" t="str">
        <f t="shared" si="9"/>
        <v>北顾枪法</v>
      </c>
      <c r="AR151" s="35"/>
      <c r="BA151" s="161" t="s">
        <v>5706</v>
      </c>
    </row>
    <row r="152" spans="1:53" x14ac:dyDescent="0.25">
      <c r="A152" s="31">
        <v>1040105</v>
      </c>
      <c r="B152" s="31" t="s">
        <v>439</v>
      </c>
      <c r="C152" s="31" t="s">
        <v>3690</v>
      </c>
      <c r="D152" s="35">
        <f>IFERROR(VLOOKUP(B152,[4]招式!$B$2:$K$16,10,0),"不是技能")</f>
        <v>9</v>
      </c>
      <c r="E152" s="35" t="s">
        <v>5111</v>
      </c>
      <c r="F152" s="35" t="s">
        <v>4720</v>
      </c>
      <c r="G152" s="35">
        <v>1</v>
      </c>
      <c r="H152" s="35">
        <v>4</v>
      </c>
      <c r="I152" s="35" t="s">
        <v>2401</v>
      </c>
      <c r="J152" s="35" t="s">
        <v>3011</v>
      </c>
      <c r="K152" s="35"/>
      <c r="L152" s="35">
        <v>2</v>
      </c>
      <c r="M152" s="168" t="s">
        <v>5707</v>
      </c>
      <c r="N152" s="51"/>
      <c r="O152" s="51"/>
      <c r="P152" s="168"/>
      <c r="Q152" s="68"/>
      <c r="R152" s="68">
        <v>0</v>
      </c>
      <c r="S152" s="68" t="s">
        <v>5114</v>
      </c>
      <c r="T152" s="35">
        <v>1040203</v>
      </c>
      <c r="U152" s="68" t="s">
        <v>5708</v>
      </c>
      <c r="V152" s="68" t="s">
        <v>5709</v>
      </c>
      <c r="W152" s="68" t="str">
        <f>IFERROR(VLOOKUP(D152,[4]招式!$A:$H,5,0)&amp;";"&amp;VLOOKUP(D152,[4]招式!$A:$H,6,0),"1;1")</f>
        <v>0.8;0.2</v>
      </c>
      <c r="X152" s="168" t="s">
        <v>5710</v>
      </c>
      <c r="Y152" s="68"/>
      <c r="Z152" s="68"/>
      <c r="AA152" s="68">
        <v>2</v>
      </c>
      <c r="AB152" s="68" t="s">
        <v>5118</v>
      </c>
      <c r="AC152" s="35"/>
      <c r="AD152" s="35"/>
      <c r="AE152" s="35">
        <v>1</v>
      </c>
      <c r="AF152" s="35">
        <v>1</v>
      </c>
      <c r="AG152" s="35">
        <v>5</v>
      </c>
      <c r="AH152" s="35"/>
      <c r="AI152" s="35">
        <v>35</v>
      </c>
      <c r="AJ152" s="35">
        <v>19</v>
      </c>
      <c r="AK152" s="88" t="s">
        <v>5711</v>
      </c>
      <c r="AL152" s="92" t="s">
        <v>5712</v>
      </c>
      <c r="AM152" s="92"/>
      <c r="AN152" s="92"/>
      <c r="AO152" s="35" t="s">
        <v>5713</v>
      </c>
      <c r="AP152" s="32">
        <f t="shared" si="8"/>
        <v>1040105</v>
      </c>
      <c r="AQ152" s="32" t="str">
        <f t="shared" si="9"/>
        <v>北顾枪法</v>
      </c>
      <c r="AR152" s="35"/>
      <c r="BA152" s="99" t="s">
        <v>5714</v>
      </c>
    </row>
    <row r="153" spans="1:53" x14ac:dyDescent="0.25">
      <c r="A153" s="31">
        <v>1040106</v>
      </c>
      <c r="B153" s="31" t="s">
        <v>439</v>
      </c>
      <c r="C153" s="31" t="s">
        <v>442</v>
      </c>
      <c r="D153" s="35">
        <f>IFERROR(VLOOKUP(B153,[4]招式!$B$2:$K$16,10,0),"不是技能")</f>
        <v>9</v>
      </c>
      <c r="E153" s="35" t="s">
        <v>5111</v>
      </c>
      <c r="F153" s="35" t="s">
        <v>4720</v>
      </c>
      <c r="G153" s="35">
        <v>2</v>
      </c>
      <c r="H153" s="35">
        <v>4</v>
      </c>
      <c r="I153" s="35" t="s">
        <v>2289</v>
      </c>
      <c r="J153" s="35" t="s">
        <v>3015</v>
      </c>
      <c r="K153" s="35"/>
      <c r="L153" s="35"/>
      <c r="M153" s="168" t="s">
        <v>5715</v>
      </c>
      <c r="N153" s="51"/>
      <c r="O153" s="51"/>
      <c r="P153" s="168"/>
      <c r="Q153" s="68"/>
      <c r="R153" s="68">
        <v>0</v>
      </c>
      <c r="S153" s="68" t="s">
        <v>5583</v>
      </c>
      <c r="T153" s="35">
        <v>1040204</v>
      </c>
      <c r="U153" s="68"/>
      <c r="V153" s="68"/>
      <c r="W153" s="68" t="str">
        <f>IFERROR(VLOOKUP(D153,[4]招式!$A:$H,5,0)&amp;";"&amp;VLOOKUP(D153,[4]招式!$A:$H,6,0),"1;1")</f>
        <v>0.8;0.2</v>
      </c>
      <c r="X153" s="168" t="s">
        <v>5716</v>
      </c>
      <c r="Y153" s="68"/>
      <c r="Z153" s="68"/>
      <c r="AA153" s="68">
        <v>2</v>
      </c>
      <c r="AB153" s="68"/>
      <c r="AC153" s="35"/>
      <c r="AD153" s="35"/>
      <c r="AE153" s="35">
        <v>0</v>
      </c>
      <c r="AF153" s="35">
        <v>0</v>
      </c>
      <c r="AG153" s="35">
        <v>0</v>
      </c>
      <c r="AH153" s="35"/>
      <c r="AI153" s="35">
        <v>0</v>
      </c>
      <c r="AJ153" s="35">
        <v>0</v>
      </c>
      <c r="AK153" s="88"/>
      <c r="AL153" s="92" t="s">
        <v>5717</v>
      </c>
      <c r="AM153" s="92"/>
      <c r="AN153" s="92"/>
      <c r="AO153" s="35" t="s">
        <v>5718</v>
      </c>
      <c r="AP153" s="32">
        <f t="shared" si="8"/>
        <v>1040106</v>
      </c>
      <c r="AQ153" s="32" t="str">
        <f t="shared" si="9"/>
        <v>北顾枪法</v>
      </c>
      <c r="AR153" s="35"/>
      <c r="BA153" s="161" t="s">
        <v>5719</v>
      </c>
    </row>
    <row r="154" spans="1:53" x14ac:dyDescent="0.25">
      <c r="A154" s="31">
        <v>1040107</v>
      </c>
      <c r="B154" s="31" t="s">
        <v>439</v>
      </c>
      <c r="C154" s="31" t="s">
        <v>443</v>
      </c>
      <c r="D154" s="35">
        <f>IFERROR(VLOOKUP(B154,[4]招式!$B$2:$K$16,10,0),"不是技能")</f>
        <v>9</v>
      </c>
      <c r="E154" s="35" t="s">
        <v>5111</v>
      </c>
      <c r="F154" s="35" t="s">
        <v>4720</v>
      </c>
      <c r="G154" s="35">
        <v>1</v>
      </c>
      <c r="H154" s="35">
        <v>4</v>
      </c>
      <c r="I154" s="35" t="s">
        <v>2401</v>
      </c>
      <c r="J154" s="35" t="s">
        <v>3011</v>
      </c>
      <c r="K154" s="35"/>
      <c r="L154" s="35">
        <v>3</v>
      </c>
      <c r="M154" s="168" t="s">
        <v>5720</v>
      </c>
      <c r="N154" s="51"/>
      <c r="O154" s="51"/>
      <c r="P154" s="168"/>
      <c r="Q154" s="68"/>
      <c r="R154" s="68">
        <v>0</v>
      </c>
      <c r="S154" s="68" t="s">
        <v>5114</v>
      </c>
      <c r="T154" s="35">
        <v>1040205</v>
      </c>
      <c r="U154" s="68" t="s">
        <v>5721</v>
      </c>
      <c r="V154" s="68" t="s">
        <v>5722</v>
      </c>
      <c r="W154" s="68" t="str">
        <f>IFERROR(VLOOKUP(D154,[4]招式!$A:$H,5,0)&amp;";"&amp;VLOOKUP(D154,[4]招式!$A:$H,6,0),"1;1")</f>
        <v>0.8;0.2</v>
      </c>
      <c r="X154" s="168" t="s">
        <v>5723</v>
      </c>
      <c r="Y154" s="68"/>
      <c r="Z154" s="68"/>
      <c r="AA154" s="68">
        <v>3</v>
      </c>
      <c r="AB154" s="68" t="s">
        <v>5118</v>
      </c>
      <c r="AC154" s="35"/>
      <c r="AD154" s="35"/>
      <c r="AE154" s="35">
        <v>1</v>
      </c>
      <c r="AF154" s="35">
        <v>1</v>
      </c>
      <c r="AG154" s="35">
        <v>7</v>
      </c>
      <c r="AH154" s="35"/>
      <c r="AI154" s="35">
        <v>32</v>
      </c>
      <c r="AJ154" s="35">
        <v>19</v>
      </c>
      <c r="AK154" s="88" t="s">
        <v>5724</v>
      </c>
      <c r="AL154" s="92" t="s">
        <v>5725</v>
      </c>
      <c r="AM154" s="92"/>
      <c r="AN154" s="92"/>
      <c r="AO154" s="35" t="s">
        <v>5726</v>
      </c>
      <c r="AP154" s="32">
        <f t="shared" si="8"/>
        <v>1040107</v>
      </c>
      <c r="AQ154" s="32" t="str">
        <f t="shared" si="9"/>
        <v>北顾枪法</v>
      </c>
      <c r="AR154" s="35"/>
      <c r="BA154" s="161" t="s">
        <v>5727</v>
      </c>
    </row>
    <row r="155" spans="1:53" x14ac:dyDescent="0.25">
      <c r="A155" s="31">
        <v>1040108</v>
      </c>
      <c r="B155" s="31" t="s">
        <v>439</v>
      </c>
      <c r="C155" s="31" t="s">
        <v>444</v>
      </c>
      <c r="D155" s="35">
        <f>IFERROR(VLOOKUP(B155,[4]招式!$B$2:$K$16,10,0),"不是技能")</f>
        <v>9</v>
      </c>
      <c r="E155" s="35" t="s">
        <v>5111</v>
      </c>
      <c r="F155" s="35" t="s">
        <v>4720</v>
      </c>
      <c r="G155" s="35">
        <v>3</v>
      </c>
      <c r="H155" s="35">
        <v>4</v>
      </c>
      <c r="I155" s="35" t="s">
        <v>2289</v>
      </c>
      <c r="J155" s="35" t="s">
        <v>3015</v>
      </c>
      <c r="K155" s="35"/>
      <c r="L155" s="35"/>
      <c r="M155" s="168" t="s">
        <v>5728</v>
      </c>
      <c r="N155" s="51"/>
      <c r="O155" s="51"/>
      <c r="P155" s="168"/>
      <c r="Q155" s="68"/>
      <c r="R155" s="68">
        <v>0</v>
      </c>
      <c r="S155" s="68"/>
      <c r="T155" s="35">
        <v>1040206</v>
      </c>
      <c r="U155" s="68"/>
      <c r="V155" s="68"/>
      <c r="W155" s="68" t="str">
        <f>IFERROR(VLOOKUP(D155,[4]招式!$A:$H,5,0)&amp;";"&amp;VLOOKUP(D155,[4]招式!$A:$H,6,0),"1;1")</f>
        <v>0.8;0.2</v>
      </c>
      <c r="X155" s="168" t="s">
        <v>5729</v>
      </c>
      <c r="Y155" s="68"/>
      <c r="Z155" s="68"/>
      <c r="AA155" s="68"/>
      <c r="AB155" s="68"/>
      <c r="AC155" s="35"/>
      <c r="AD155" s="35"/>
      <c r="AE155" s="35">
        <v>0</v>
      </c>
      <c r="AF155" s="35"/>
      <c r="AG155" s="35"/>
      <c r="AH155" s="35"/>
      <c r="AI155" s="35"/>
      <c r="AJ155" s="35"/>
      <c r="AK155" s="88"/>
      <c r="AL155" s="35"/>
      <c r="AM155" s="35"/>
      <c r="AN155" s="35"/>
      <c r="AO155" s="35" t="s">
        <v>5730</v>
      </c>
      <c r="AP155" s="32">
        <f t="shared" si="8"/>
        <v>1040108</v>
      </c>
      <c r="AQ155" s="32" t="str">
        <f t="shared" si="9"/>
        <v>北顾枪法</v>
      </c>
      <c r="AR155" s="35"/>
      <c r="BA155" s="161" t="s">
        <v>5731</v>
      </c>
    </row>
    <row r="156" spans="1:53" x14ac:dyDescent="0.25">
      <c r="A156" s="31">
        <v>1040109</v>
      </c>
      <c r="B156" s="31" t="s">
        <v>439</v>
      </c>
      <c r="C156" s="31" t="s">
        <v>4941</v>
      </c>
      <c r="D156" s="35">
        <f>IFERROR(VLOOKUP(B156,[4]招式!$B$2:$K$16,10,0),"不是技能")</f>
        <v>9</v>
      </c>
      <c r="E156" s="35" t="s">
        <v>5111</v>
      </c>
      <c r="F156" s="35" t="s">
        <v>4720</v>
      </c>
      <c r="G156" s="35">
        <v>4</v>
      </c>
      <c r="H156" s="35">
        <v>4</v>
      </c>
      <c r="I156" s="35" t="s">
        <v>2289</v>
      </c>
      <c r="J156" s="35" t="s">
        <v>3015</v>
      </c>
      <c r="K156" s="35"/>
      <c r="L156" s="35"/>
      <c r="M156" s="168" t="s">
        <v>5732</v>
      </c>
      <c r="N156" s="51"/>
      <c r="O156" s="51"/>
      <c r="P156" s="168"/>
      <c r="Q156" s="68"/>
      <c r="R156" s="68">
        <v>0</v>
      </c>
      <c r="S156" s="68"/>
      <c r="T156" s="35">
        <v>1040207</v>
      </c>
      <c r="U156" s="68"/>
      <c r="V156" s="68"/>
      <c r="W156" s="68" t="str">
        <f>IFERROR(VLOOKUP(D156,[4]招式!$A:$H,5,0)&amp;";"&amp;VLOOKUP(D156,[4]招式!$A:$H,6,0),"1;1")</f>
        <v>0.8;0.2</v>
      </c>
      <c r="X156" s="168" t="s">
        <v>5733</v>
      </c>
      <c r="Y156" s="68"/>
      <c r="Z156" s="68"/>
      <c r="AA156" s="68"/>
      <c r="AB156" s="68"/>
      <c r="AC156" s="35"/>
      <c r="AD156" s="35"/>
      <c r="AE156" s="35">
        <v>0</v>
      </c>
      <c r="AF156" s="35"/>
      <c r="AG156" s="35"/>
      <c r="AH156" s="35"/>
      <c r="AI156" s="35"/>
      <c r="AJ156" s="35"/>
      <c r="AK156" s="88"/>
      <c r="AL156" s="35"/>
      <c r="AM156" s="35"/>
      <c r="AN156" s="35"/>
      <c r="AO156" s="35" t="s">
        <v>5734</v>
      </c>
      <c r="AP156" s="32">
        <f t="shared" si="8"/>
        <v>1040109</v>
      </c>
      <c r="AQ156" s="32" t="str">
        <f t="shared" si="9"/>
        <v>北顾枪法</v>
      </c>
      <c r="AR156" s="35"/>
      <c r="BA156" s="161" t="s">
        <v>5735</v>
      </c>
    </row>
    <row r="157" spans="1:53" x14ac:dyDescent="0.25">
      <c r="A157" s="31">
        <v>1040110</v>
      </c>
      <c r="B157" s="31" t="s">
        <v>439</v>
      </c>
      <c r="C157" s="31" t="s">
        <v>445</v>
      </c>
      <c r="D157" s="35">
        <f>IFERROR(VLOOKUP(B157,[4]招式!$B$2:$K$16,10,0),"不是技能")</f>
        <v>9</v>
      </c>
      <c r="E157" s="35" t="s">
        <v>5111</v>
      </c>
      <c r="F157" s="35" t="s">
        <v>4720</v>
      </c>
      <c r="G157" s="35">
        <v>5</v>
      </c>
      <c r="H157" s="35">
        <v>4</v>
      </c>
      <c r="I157" s="35" t="s">
        <v>2289</v>
      </c>
      <c r="J157" s="35" t="s">
        <v>3015</v>
      </c>
      <c r="K157" s="35"/>
      <c r="L157" s="35"/>
      <c r="M157" s="168" t="s">
        <v>5736</v>
      </c>
      <c r="N157" s="51"/>
      <c r="O157" s="51"/>
      <c r="P157" s="168"/>
      <c r="Q157" s="68"/>
      <c r="R157" s="68">
        <v>0</v>
      </c>
      <c r="S157" s="68"/>
      <c r="T157" s="35">
        <v>1040208</v>
      </c>
      <c r="U157" s="68"/>
      <c r="V157" s="68"/>
      <c r="W157" s="68" t="str">
        <f>IFERROR(VLOOKUP(D157,[4]招式!$A:$H,5,0)&amp;";"&amp;VLOOKUP(D157,[4]招式!$A:$H,6,0),"1;1")</f>
        <v>0.8;0.2</v>
      </c>
      <c r="X157" s="168" t="s">
        <v>5737</v>
      </c>
      <c r="Y157" s="68"/>
      <c r="Z157" s="68"/>
      <c r="AA157" s="68"/>
      <c r="AB157" s="68"/>
      <c r="AC157" s="35"/>
      <c r="AD157" s="35"/>
      <c r="AE157" s="35">
        <v>0</v>
      </c>
      <c r="AF157" s="35"/>
      <c r="AG157" s="35"/>
      <c r="AH157" s="35"/>
      <c r="AI157" s="35"/>
      <c r="AJ157" s="35"/>
      <c r="AK157" s="88"/>
      <c r="AL157" s="35"/>
      <c r="AM157" s="35"/>
      <c r="AN157" s="35"/>
      <c r="AO157" s="35" t="s">
        <v>5738</v>
      </c>
      <c r="AP157" s="32">
        <f t="shared" si="8"/>
        <v>1040110</v>
      </c>
      <c r="AQ157" s="32" t="str">
        <f t="shared" si="9"/>
        <v>北顾枪法</v>
      </c>
      <c r="AR157" s="35"/>
      <c r="BA157" s="161" t="s">
        <v>5739</v>
      </c>
    </row>
    <row r="158" spans="1:53" x14ac:dyDescent="0.25">
      <c r="A158" s="34">
        <f>A157+1</f>
        <v>1040111</v>
      </c>
      <c r="B158" s="34" t="str">
        <f>B157</f>
        <v>北顾枪法</v>
      </c>
      <c r="C158" s="33" t="s">
        <v>446</v>
      </c>
      <c r="D158" s="35">
        <f>IFERROR(VLOOKUP(B158,[4]招式!$B$2:$K$16,10,0),"不是技能")</f>
        <v>9</v>
      </c>
      <c r="E158" s="35" t="s">
        <v>5111</v>
      </c>
      <c r="F158" s="35" t="s">
        <v>4720</v>
      </c>
      <c r="G158" s="35">
        <v>6</v>
      </c>
      <c r="H158" s="35">
        <v>4</v>
      </c>
      <c r="I158" s="35" t="s">
        <v>2289</v>
      </c>
      <c r="J158" s="35" t="s">
        <v>3015</v>
      </c>
      <c r="K158" s="35"/>
      <c r="L158" s="35"/>
      <c r="M158" s="168" t="s">
        <v>5740</v>
      </c>
      <c r="N158" s="51"/>
      <c r="O158" s="51"/>
      <c r="P158" s="168"/>
      <c r="Q158" s="68"/>
      <c r="R158" s="68">
        <v>0</v>
      </c>
      <c r="S158" s="68"/>
      <c r="T158" s="35">
        <v>1040209</v>
      </c>
      <c r="U158" s="68"/>
      <c r="V158" s="68"/>
      <c r="W158" s="68" t="str">
        <f>IFERROR(VLOOKUP(D158,[4]招式!$A:$H,5,0)&amp;";"&amp;VLOOKUP(D158,[4]招式!$A:$H,6,0),"1;1")</f>
        <v>0.8;0.2</v>
      </c>
      <c r="X158" s="168" t="s">
        <v>5741</v>
      </c>
      <c r="Y158" s="68"/>
      <c r="Z158" s="68"/>
      <c r="AA158" s="68"/>
      <c r="AB158" s="68"/>
      <c r="AC158" s="35"/>
      <c r="AD158" s="35"/>
      <c r="AE158" s="35">
        <v>0</v>
      </c>
      <c r="AF158" s="35"/>
      <c r="AG158" s="35"/>
      <c r="AH158" s="35"/>
      <c r="AI158" s="35"/>
      <c r="AJ158" s="35"/>
      <c r="AK158" s="88"/>
      <c r="AL158" s="35"/>
      <c r="AM158" s="35"/>
      <c r="AN158" s="35"/>
      <c r="AO158" s="35" t="s">
        <v>5742</v>
      </c>
      <c r="AP158" s="32">
        <f t="shared" si="8"/>
        <v>1040111</v>
      </c>
      <c r="AQ158" s="32" t="str">
        <f t="shared" si="9"/>
        <v>北顾枪法</v>
      </c>
      <c r="AR158" s="35"/>
      <c r="BA158" s="101" t="s">
        <v>5387</v>
      </c>
    </row>
    <row r="159" spans="1:53" x14ac:dyDescent="0.25">
      <c r="A159" s="36">
        <v>1040112</v>
      </c>
      <c r="B159" s="36" t="s">
        <v>439</v>
      </c>
      <c r="C159" s="37" t="s">
        <v>943</v>
      </c>
      <c r="D159" s="36"/>
      <c r="E159" s="36"/>
      <c r="F159" s="36"/>
      <c r="G159" s="36"/>
      <c r="H159" s="36"/>
      <c r="I159" s="36"/>
      <c r="J159" s="36"/>
      <c r="K159" s="36"/>
      <c r="L159" s="36"/>
      <c r="M159" s="52"/>
      <c r="N159" s="53"/>
      <c r="O159" s="53"/>
      <c r="P159" s="36"/>
      <c r="Q159" s="65"/>
      <c r="R159" s="65"/>
      <c r="S159" s="65"/>
      <c r="T159" s="36"/>
      <c r="U159" s="65"/>
      <c r="V159" s="65"/>
      <c r="W159" s="65"/>
      <c r="X159" s="70"/>
      <c r="Y159" s="65"/>
      <c r="Z159" s="65"/>
      <c r="AA159" s="65"/>
      <c r="AB159" s="65"/>
      <c r="AC159" s="36"/>
      <c r="AD159" s="36"/>
      <c r="AE159" s="36"/>
      <c r="AF159" s="36"/>
      <c r="AG159" s="36"/>
      <c r="AH159" s="36"/>
      <c r="AI159" s="36"/>
      <c r="AJ159" s="36"/>
      <c r="AK159" s="89"/>
      <c r="AL159" s="36"/>
      <c r="AM159" s="36"/>
      <c r="AN159" s="36"/>
      <c r="AO159" s="36"/>
      <c r="AP159" s="32">
        <f t="shared" si="8"/>
        <v>1040112</v>
      </c>
      <c r="AQ159" s="32" t="str">
        <f t="shared" si="9"/>
        <v>北顾枪法</v>
      </c>
      <c r="AR159" s="36"/>
      <c r="BA159" s="102"/>
    </row>
    <row r="160" spans="1:53" x14ac:dyDescent="0.25">
      <c r="A160" s="36">
        <v>1040113</v>
      </c>
      <c r="B160" s="36" t="s">
        <v>439</v>
      </c>
      <c r="C160" s="37" t="s">
        <v>944</v>
      </c>
      <c r="D160" s="36"/>
      <c r="E160" s="36"/>
      <c r="F160" s="36"/>
      <c r="G160" s="36"/>
      <c r="H160" s="36"/>
      <c r="I160" s="36"/>
      <c r="J160" s="36"/>
      <c r="K160" s="36"/>
      <c r="L160" s="36"/>
      <c r="M160" s="52"/>
      <c r="N160" s="53"/>
      <c r="O160" s="53"/>
      <c r="P160" s="36"/>
      <c r="Q160" s="65"/>
      <c r="R160" s="65"/>
      <c r="S160" s="65"/>
      <c r="T160" s="36"/>
      <c r="U160" s="65"/>
      <c r="V160" s="65"/>
      <c r="W160" s="65"/>
      <c r="X160" s="70"/>
      <c r="Y160" s="65"/>
      <c r="Z160" s="65"/>
      <c r="AA160" s="65"/>
      <c r="AB160" s="65"/>
      <c r="AC160" s="36"/>
      <c r="AD160" s="36"/>
      <c r="AE160" s="36"/>
      <c r="AF160" s="36"/>
      <c r="AG160" s="36"/>
      <c r="AH160" s="36"/>
      <c r="AI160" s="36"/>
      <c r="AJ160" s="36"/>
      <c r="AK160" s="89"/>
      <c r="AL160" s="36"/>
      <c r="AM160" s="36"/>
      <c r="AN160" s="36"/>
      <c r="AO160" s="36"/>
      <c r="AP160" s="32">
        <f t="shared" si="8"/>
        <v>1040113</v>
      </c>
      <c r="AQ160" s="32" t="str">
        <f t="shared" si="9"/>
        <v>北顾枪法</v>
      </c>
      <c r="AR160" s="36"/>
      <c r="BA160" s="102"/>
    </row>
    <row r="161" spans="1:53" x14ac:dyDescent="0.25">
      <c r="A161" s="36">
        <v>1046001</v>
      </c>
      <c r="B161" s="36" t="s">
        <v>4720</v>
      </c>
      <c r="C161" s="36" t="s">
        <v>4942</v>
      </c>
      <c r="D161" s="35" t="str">
        <f>IFERROR(VLOOKUP(B161,[4]招式!$B$2:$K$16,10,0),"不是技能")</f>
        <v>不是技能</v>
      </c>
      <c r="E161" s="35" t="s">
        <v>5111</v>
      </c>
      <c r="F161" s="35" t="s">
        <v>4720</v>
      </c>
      <c r="G161" s="35">
        <v>7</v>
      </c>
      <c r="H161" s="35">
        <v>4</v>
      </c>
      <c r="I161" s="35" t="s">
        <v>2289</v>
      </c>
      <c r="J161" s="35" t="s">
        <v>3015</v>
      </c>
      <c r="K161" s="35"/>
      <c r="L161" s="35"/>
      <c r="M161" s="168" t="s">
        <v>5743</v>
      </c>
      <c r="N161" s="51"/>
      <c r="O161" s="51"/>
      <c r="P161" s="168"/>
      <c r="Q161" s="68"/>
      <c r="R161" s="68">
        <v>0</v>
      </c>
      <c r="S161" s="68"/>
      <c r="T161" s="35">
        <v>1040210</v>
      </c>
      <c r="U161" s="68"/>
      <c r="V161" s="68"/>
      <c r="W161" s="68" t="str">
        <f>IFERROR(VLOOKUP(D161,[4]招式!$A:$H,5,0)&amp;";"&amp;VLOOKUP(D161,[4]招式!$A:$H,6,0),"1;1")</f>
        <v>1;1</v>
      </c>
      <c r="X161" s="168" t="s">
        <v>5744</v>
      </c>
      <c r="Y161" s="68"/>
      <c r="Z161" s="68"/>
      <c r="AA161" s="68"/>
      <c r="AB161" s="68"/>
      <c r="AC161" s="35"/>
      <c r="AD161" s="35"/>
      <c r="AE161" s="35">
        <v>0</v>
      </c>
      <c r="AF161" s="35"/>
      <c r="AG161" s="35"/>
      <c r="AH161" s="35"/>
      <c r="AI161" s="35"/>
      <c r="AJ161" s="35"/>
      <c r="AK161" s="88" t="s">
        <v>5745</v>
      </c>
      <c r="AL161" s="35"/>
      <c r="AM161" s="35"/>
      <c r="AN161" s="35"/>
      <c r="AO161" s="35" t="s">
        <v>5746</v>
      </c>
      <c r="AP161" s="32">
        <f t="shared" si="8"/>
        <v>1046001</v>
      </c>
      <c r="AQ161" s="32" t="str">
        <f t="shared" si="9"/>
        <v>长兵</v>
      </c>
      <c r="AR161" s="35"/>
      <c r="BA161" s="200" t="s">
        <v>5691</v>
      </c>
    </row>
    <row r="162" spans="1:53" x14ac:dyDescent="0.25">
      <c r="A162" s="35">
        <v>1040201</v>
      </c>
      <c r="B162" s="35" t="s">
        <v>447</v>
      </c>
      <c r="C162" s="168" t="s">
        <v>4943</v>
      </c>
      <c r="D162" s="34">
        <f>IFERROR(VLOOKUP(B162,[4]招式!$B$2:$K$16,10,0),"不是技能")</f>
        <v>10</v>
      </c>
      <c r="E162" s="34" t="s">
        <v>5111</v>
      </c>
      <c r="F162" s="34" t="s">
        <v>4720</v>
      </c>
      <c r="G162" s="34">
        <v>1</v>
      </c>
      <c r="H162" s="34">
        <v>4</v>
      </c>
      <c r="I162" s="34" t="s">
        <v>2401</v>
      </c>
      <c r="J162" s="34" t="s">
        <v>3011</v>
      </c>
      <c r="K162" s="34"/>
      <c r="L162" s="34">
        <v>1</v>
      </c>
      <c r="M162" s="33" t="s">
        <v>5747</v>
      </c>
      <c r="N162" s="49"/>
      <c r="O162" s="49"/>
      <c r="P162" s="33"/>
      <c r="Q162" s="67"/>
      <c r="R162" s="67">
        <v>0</v>
      </c>
      <c r="S162" s="67" t="s">
        <v>5114</v>
      </c>
      <c r="T162" s="34">
        <v>1040301</v>
      </c>
      <c r="U162" s="67" t="s">
        <v>5748</v>
      </c>
      <c r="V162" s="67" t="s">
        <v>5749</v>
      </c>
      <c r="W162" s="67" t="str">
        <f>IFERROR(VLOOKUP(D162,[4]招式!$A:$H,5,0)&amp;";"&amp;VLOOKUP(D162,[4]招式!$A:$H,6,0),"1;1")</f>
        <v>0.6;0.4</v>
      </c>
      <c r="X162" s="33" t="s">
        <v>5750</v>
      </c>
      <c r="Y162" s="67"/>
      <c r="Z162" s="67"/>
      <c r="AA162" s="67"/>
      <c r="AB162" s="67" t="s">
        <v>5118</v>
      </c>
      <c r="AC162" s="34"/>
      <c r="AD162" s="34"/>
      <c r="AE162" s="34">
        <v>1</v>
      </c>
      <c r="AF162" s="34">
        <v>1</v>
      </c>
      <c r="AG162" s="34">
        <v>6</v>
      </c>
      <c r="AH162" s="34"/>
      <c r="AI162" s="34">
        <v>40</v>
      </c>
      <c r="AJ162" s="34">
        <v>26</v>
      </c>
      <c r="AK162" s="87"/>
      <c r="AL162" s="192" t="s">
        <v>5751</v>
      </c>
      <c r="AM162" s="34"/>
      <c r="AN162" s="34"/>
      <c r="AO162" s="34" t="s">
        <v>5752</v>
      </c>
      <c r="AP162" s="32">
        <f t="shared" si="8"/>
        <v>1040201</v>
      </c>
      <c r="AQ162" s="32" t="str">
        <f t="shared" si="9"/>
        <v>玄黄入阵旌</v>
      </c>
      <c r="AR162" s="34"/>
      <c r="BA162" s="103" t="s">
        <v>5753</v>
      </c>
    </row>
    <row r="163" spans="1:53" x14ac:dyDescent="0.25">
      <c r="A163" s="35">
        <v>1040202</v>
      </c>
      <c r="B163" s="35" t="s">
        <v>447</v>
      </c>
      <c r="C163" s="168" t="s">
        <v>448</v>
      </c>
      <c r="D163" s="34">
        <f>IFERROR(VLOOKUP(B163,[4]招式!$B$2:$K$16,10,0),"不是技能")</f>
        <v>10</v>
      </c>
      <c r="E163" s="34" t="s">
        <v>5111</v>
      </c>
      <c r="F163" s="34" t="s">
        <v>4720</v>
      </c>
      <c r="G163" s="34">
        <v>1</v>
      </c>
      <c r="H163" s="34">
        <v>4</v>
      </c>
      <c r="I163" s="34" t="s">
        <v>2289</v>
      </c>
      <c r="J163" s="34" t="s">
        <v>3015</v>
      </c>
      <c r="K163" s="34"/>
      <c r="L163" s="34"/>
      <c r="M163" s="33" t="s">
        <v>5754</v>
      </c>
      <c r="N163" s="49"/>
      <c r="O163" s="49"/>
      <c r="P163" s="33"/>
      <c r="Q163" s="67"/>
      <c r="R163" s="67">
        <v>0</v>
      </c>
      <c r="S163" s="67"/>
      <c r="T163" s="34">
        <v>1040302</v>
      </c>
      <c r="U163" s="67"/>
      <c r="V163" s="67"/>
      <c r="W163" s="67" t="str">
        <f>IFERROR(VLOOKUP(D163,[4]招式!$A:$H,5,0)&amp;";"&amp;VLOOKUP(D163,[4]招式!$A:$H,6,0),"1;1")</f>
        <v>0.6;0.4</v>
      </c>
      <c r="X163" s="33" t="s">
        <v>5755</v>
      </c>
      <c r="Y163" s="67"/>
      <c r="Z163" s="67"/>
      <c r="AA163" s="67"/>
      <c r="AB163" s="67"/>
      <c r="AC163" s="34"/>
      <c r="AD163" s="34"/>
      <c r="AE163" s="34">
        <v>0</v>
      </c>
      <c r="AF163" s="34"/>
      <c r="AG163" s="34"/>
      <c r="AH163" s="34"/>
      <c r="AI163" s="34"/>
      <c r="AJ163" s="34"/>
      <c r="AK163" s="87"/>
      <c r="AL163" s="34"/>
      <c r="AM163" s="34"/>
      <c r="AN163" s="34"/>
      <c r="AO163" s="34" t="s">
        <v>5756</v>
      </c>
      <c r="AP163" s="32">
        <f t="shared" si="8"/>
        <v>1040202</v>
      </c>
      <c r="AQ163" s="32" t="str">
        <f t="shared" si="9"/>
        <v>玄黄入阵旌</v>
      </c>
      <c r="AR163" s="34"/>
      <c r="BA163" s="103" t="s">
        <v>5757</v>
      </c>
    </row>
    <row r="164" spans="1:53" x14ac:dyDescent="0.25">
      <c r="A164" s="35">
        <v>1040203</v>
      </c>
      <c r="B164" s="35" t="s">
        <v>447</v>
      </c>
      <c r="C164" s="168" t="s">
        <v>4944</v>
      </c>
      <c r="D164" s="34">
        <f>IFERROR(VLOOKUP(B164,[4]招式!$B$2:$K$16,10,0),"不是技能")</f>
        <v>10</v>
      </c>
      <c r="E164" s="34" t="s">
        <v>5111</v>
      </c>
      <c r="F164" s="34" t="s">
        <v>4720</v>
      </c>
      <c r="G164" s="34">
        <v>1</v>
      </c>
      <c r="H164" s="34">
        <v>4</v>
      </c>
      <c r="I164" s="34" t="s">
        <v>2401</v>
      </c>
      <c r="J164" s="34" t="s">
        <v>3011</v>
      </c>
      <c r="K164" s="34"/>
      <c r="L164" s="34">
        <v>2</v>
      </c>
      <c r="M164" s="33" t="s">
        <v>5758</v>
      </c>
      <c r="N164" s="49"/>
      <c r="O164" s="49"/>
      <c r="P164" s="33"/>
      <c r="Q164" s="67"/>
      <c r="R164" s="67">
        <v>0</v>
      </c>
      <c r="S164" s="67" t="s">
        <v>5114</v>
      </c>
      <c r="T164" s="34">
        <v>1040303</v>
      </c>
      <c r="U164" s="67" t="s">
        <v>5759</v>
      </c>
      <c r="V164" s="67" t="s">
        <v>5760</v>
      </c>
      <c r="W164" s="67" t="str">
        <f>IFERROR(VLOOKUP(D164,[4]招式!$A:$H,5,0)&amp;";"&amp;VLOOKUP(D164,[4]招式!$A:$H,6,0),"1;1")</f>
        <v>0.6;0.4</v>
      </c>
      <c r="X164" s="33" t="s">
        <v>5761</v>
      </c>
      <c r="Y164" s="67"/>
      <c r="Z164" s="67"/>
      <c r="AA164" s="67"/>
      <c r="AB164" s="67" t="s">
        <v>5118</v>
      </c>
      <c r="AC164" s="34"/>
      <c r="AD164" s="34"/>
      <c r="AE164" s="34">
        <v>1</v>
      </c>
      <c r="AF164" s="34">
        <v>1</v>
      </c>
      <c r="AG164" s="34">
        <v>5</v>
      </c>
      <c r="AH164" s="34"/>
      <c r="AI164" s="34">
        <v>35</v>
      </c>
      <c r="AJ164" s="34">
        <v>19</v>
      </c>
      <c r="AK164" s="87"/>
      <c r="AL164" s="34" t="s">
        <v>5762</v>
      </c>
      <c r="AM164" s="34"/>
      <c r="AN164" s="34"/>
      <c r="AO164" s="34" t="s">
        <v>5763</v>
      </c>
      <c r="AP164" s="32">
        <f t="shared" si="8"/>
        <v>1040203</v>
      </c>
      <c r="AQ164" s="32" t="str">
        <f t="shared" si="9"/>
        <v>玄黄入阵旌</v>
      </c>
      <c r="AR164" s="34"/>
      <c r="BA164" s="103" t="s">
        <v>5764</v>
      </c>
    </row>
    <row r="165" spans="1:53" x14ac:dyDescent="0.25">
      <c r="A165" s="35">
        <v>1040204</v>
      </c>
      <c r="B165" s="35" t="s">
        <v>447</v>
      </c>
      <c r="C165" s="168" t="s">
        <v>449</v>
      </c>
      <c r="D165" s="34">
        <f>IFERROR(VLOOKUP(B165,[4]招式!$B$2:$K$16,10,0),"不是技能")</f>
        <v>10</v>
      </c>
      <c r="E165" s="34" t="s">
        <v>5111</v>
      </c>
      <c r="F165" s="34" t="s">
        <v>4720</v>
      </c>
      <c r="G165" s="34">
        <v>2</v>
      </c>
      <c r="H165" s="34">
        <v>4</v>
      </c>
      <c r="I165" s="34" t="s">
        <v>2289</v>
      </c>
      <c r="J165" s="34" t="s">
        <v>3015</v>
      </c>
      <c r="K165" s="34"/>
      <c r="L165" s="34"/>
      <c r="M165" s="33" t="s">
        <v>5765</v>
      </c>
      <c r="N165" s="49"/>
      <c r="O165" s="49"/>
      <c r="P165" s="33"/>
      <c r="Q165" s="67"/>
      <c r="R165" s="67">
        <v>0</v>
      </c>
      <c r="S165" s="67"/>
      <c r="T165" s="34">
        <v>1040304</v>
      </c>
      <c r="U165" s="67"/>
      <c r="V165" s="67"/>
      <c r="W165" s="67" t="str">
        <f>IFERROR(VLOOKUP(D165,[4]招式!$A:$H,5,0)&amp;";"&amp;VLOOKUP(D165,[4]招式!$A:$H,6,0),"1;1")</f>
        <v>0.6;0.4</v>
      </c>
      <c r="X165" s="33" t="s">
        <v>5766</v>
      </c>
      <c r="Y165" s="67"/>
      <c r="Z165" s="67"/>
      <c r="AA165" s="67"/>
      <c r="AB165" s="67"/>
      <c r="AC165" s="34"/>
      <c r="AD165" s="34"/>
      <c r="AE165" s="34">
        <v>0</v>
      </c>
      <c r="AF165" s="34"/>
      <c r="AG165" s="34"/>
      <c r="AH165" s="34"/>
      <c r="AI165" s="34"/>
      <c r="AJ165" s="34"/>
      <c r="AK165" s="87"/>
      <c r="AL165" s="87"/>
      <c r="AM165" s="34"/>
      <c r="AN165" s="34"/>
      <c r="AO165" s="34" t="s">
        <v>5767</v>
      </c>
      <c r="AP165" s="32">
        <f t="shared" si="8"/>
        <v>1040204</v>
      </c>
      <c r="AQ165" s="32" t="str">
        <f t="shared" si="9"/>
        <v>玄黄入阵旌</v>
      </c>
      <c r="AR165" s="34"/>
      <c r="BA165" s="103" t="s">
        <v>5768</v>
      </c>
    </row>
    <row r="166" spans="1:53" x14ac:dyDescent="0.25">
      <c r="A166" s="35">
        <v>1040205</v>
      </c>
      <c r="B166" s="35" t="s">
        <v>447</v>
      </c>
      <c r="C166" s="168" t="s">
        <v>4945</v>
      </c>
      <c r="D166" s="34">
        <f>IFERROR(VLOOKUP(B166,[4]招式!$B$2:$K$16,10,0),"不是技能")</f>
        <v>10</v>
      </c>
      <c r="E166" s="34" t="s">
        <v>5111</v>
      </c>
      <c r="F166" s="34" t="s">
        <v>4720</v>
      </c>
      <c r="G166" s="34">
        <v>1</v>
      </c>
      <c r="H166" s="34">
        <v>4</v>
      </c>
      <c r="I166" s="34" t="s">
        <v>2401</v>
      </c>
      <c r="J166" s="34" t="s">
        <v>3011</v>
      </c>
      <c r="K166" s="34"/>
      <c r="L166" s="34">
        <v>3</v>
      </c>
      <c r="M166" s="33" t="s">
        <v>5769</v>
      </c>
      <c r="N166" s="49"/>
      <c r="O166" s="49"/>
      <c r="P166" s="33"/>
      <c r="Q166" s="67"/>
      <c r="R166" s="67">
        <v>0</v>
      </c>
      <c r="S166" s="67" t="s">
        <v>5114</v>
      </c>
      <c r="T166" s="34">
        <v>1040305</v>
      </c>
      <c r="U166" s="67" t="s">
        <v>5770</v>
      </c>
      <c r="V166" s="67" t="s">
        <v>5771</v>
      </c>
      <c r="W166" s="67" t="str">
        <f>IFERROR(VLOOKUP(D166,[4]招式!$A:$H,5,0)&amp;";"&amp;VLOOKUP(D166,[4]招式!$A:$H,6,0),"1;1")</f>
        <v>0.6;0.4</v>
      </c>
      <c r="X166" s="33" t="s">
        <v>5772</v>
      </c>
      <c r="Y166" s="67"/>
      <c r="Z166" s="67"/>
      <c r="AA166" s="67"/>
      <c r="AB166" s="67" t="s">
        <v>5118</v>
      </c>
      <c r="AC166" s="34"/>
      <c r="AD166" s="34"/>
      <c r="AE166" s="34">
        <v>1</v>
      </c>
      <c r="AF166" s="34">
        <v>1</v>
      </c>
      <c r="AG166" s="34">
        <v>6</v>
      </c>
      <c r="AH166" s="34"/>
      <c r="AI166" s="34">
        <v>40</v>
      </c>
      <c r="AJ166" s="34">
        <v>26</v>
      </c>
      <c r="AK166" s="87"/>
      <c r="AL166" s="34" t="s">
        <v>5773</v>
      </c>
      <c r="AM166" s="34"/>
      <c r="AN166" s="34"/>
      <c r="AO166" s="34" t="s">
        <v>5774</v>
      </c>
      <c r="AP166" s="32">
        <f t="shared" si="8"/>
        <v>1040205</v>
      </c>
      <c r="AQ166" s="32" t="str">
        <f t="shared" si="9"/>
        <v>玄黄入阵旌</v>
      </c>
      <c r="AR166" s="34"/>
      <c r="BA166" s="103" t="s">
        <v>5775</v>
      </c>
    </row>
    <row r="167" spans="1:53" x14ac:dyDescent="0.25">
      <c r="A167" s="35">
        <v>1040206</v>
      </c>
      <c r="B167" s="35" t="s">
        <v>447</v>
      </c>
      <c r="C167" s="168" t="s">
        <v>450</v>
      </c>
      <c r="D167" s="34">
        <f>IFERROR(VLOOKUP(B167,[4]招式!$B$2:$K$16,10,0),"不是技能")</f>
        <v>10</v>
      </c>
      <c r="E167" s="34" t="s">
        <v>5111</v>
      </c>
      <c r="F167" s="34" t="s">
        <v>4720</v>
      </c>
      <c r="G167" s="34">
        <v>3</v>
      </c>
      <c r="H167" s="34">
        <v>4</v>
      </c>
      <c r="I167" s="34" t="s">
        <v>2289</v>
      </c>
      <c r="J167" s="34" t="s">
        <v>3015</v>
      </c>
      <c r="K167" s="34"/>
      <c r="L167" s="34"/>
      <c r="M167" s="33" t="s">
        <v>5776</v>
      </c>
      <c r="N167" s="49"/>
      <c r="O167" s="49"/>
      <c r="P167" s="33"/>
      <c r="Q167" s="67"/>
      <c r="R167" s="67">
        <v>0</v>
      </c>
      <c r="S167" s="67"/>
      <c r="T167" s="34">
        <v>1040306</v>
      </c>
      <c r="U167" s="67"/>
      <c r="V167" s="67"/>
      <c r="W167" s="67" t="str">
        <f>IFERROR(VLOOKUP(D167,[4]招式!$A:$H,5,0)&amp;";"&amp;VLOOKUP(D167,[4]招式!$A:$H,6,0),"1;1")</f>
        <v>0.6;0.4</v>
      </c>
      <c r="X167" s="33" t="s">
        <v>5777</v>
      </c>
      <c r="Y167" s="67"/>
      <c r="Z167" s="67"/>
      <c r="AA167" s="67"/>
      <c r="AB167" s="67"/>
      <c r="AC167" s="34"/>
      <c r="AD167" s="34"/>
      <c r="AE167" s="34">
        <v>0</v>
      </c>
      <c r="AF167" s="34"/>
      <c r="AG167" s="34"/>
      <c r="AH167" s="34"/>
      <c r="AI167" s="34"/>
      <c r="AJ167" s="34"/>
      <c r="AK167" s="87"/>
      <c r="AL167" s="34"/>
      <c r="AM167" s="34"/>
      <c r="AN167" s="34"/>
      <c r="AO167" s="34" t="s">
        <v>5778</v>
      </c>
      <c r="AP167" s="32">
        <f t="shared" si="8"/>
        <v>1040206</v>
      </c>
      <c r="AQ167" s="32" t="str">
        <f t="shared" si="9"/>
        <v>玄黄入阵旌</v>
      </c>
      <c r="AR167" s="34"/>
      <c r="BA167" s="103" t="s">
        <v>5779</v>
      </c>
    </row>
    <row r="168" spans="1:53" x14ac:dyDescent="0.25">
      <c r="A168" s="35">
        <v>1040207</v>
      </c>
      <c r="B168" s="35" t="s">
        <v>447</v>
      </c>
      <c r="C168" s="168" t="s">
        <v>451</v>
      </c>
      <c r="D168" s="34">
        <f>IFERROR(VLOOKUP(B168,[4]招式!$B$2:$K$16,10,0),"不是技能")</f>
        <v>10</v>
      </c>
      <c r="E168" s="34" t="s">
        <v>5111</v>
      </c>
      <c r="F168" s="34" t="s">
        <v>4720</v>
      </c>
      <c r="G168" s="34">
        <v>4</v>
      </c>
      <c r="H168" s="34">
        <v>4</v>
      </c>
      <c r="I168" s="34" t="s">
        <v>2289</v>
      </c>
      <c r="J168" s="34" t="s">
        <v>3015</v>
      </c>
      <c r="K168" s="34"/>
      <c r="L168" s="34"/>
      <c r="M168" s="33" t="s">
        <v>5780</v>
      </c>
      <c r="N168" s="49"/>
      <c r="O168" s="49"/>
      <c r="P168" s="33"/>
      <c r="Q168" s="67"/>
      <c r="R168" s="67">
        <v>0</v>
      </c>
      <c r="S168" s="67"/>
      <c r="T168" s="34">
        <v>1040307</v>
      </c>
      <c r="U168" s="67"/>
      <c r="V168" s="67"/>
      <c r="W168" s="67" t="str">
        <f>IFERROR(VLOOKUP(D168,[4]招式!$A:$H,5,0)&amp;";"&amp;VLOOKUP(D168,[4]招式!$A:$H,6,0),"1;1")</f>
        <v>0.6;0.4</v>
      </c>
      <c r="X168" s="33" t="s">
        <v>5781</v>
      </c>
      <c r="Y168" s="67"/>
      <c r="Z168" s="67"/>
      <c r="AA168" s="67"/>
      <c r="AB168" s="67"/>
      <c r="AC168" s="34"/>
      <c r="AD168" s="34"/>
      <c r="AE168" s="34">
        <v>0</v>
      </c>
      <c r="AF168" s="34"/>
      <c r="AG168" s="34"/>
      <c r="AH168" s="34"/>
      <c r="AI168" s="34"/>
      <c r="AJ168" s="34"/>
      <c r="AK168" s="87"/>
      <c r="AL168" s="34"/>
      <c r="AM168" s="34"/>
      <c r="AN168" s="34"/>
      <c r="AO168" s="34" t="s">
        <v>5782</v>
      </c>
      <c r="AP168" s="32">
        <f t="shared" si="8"/>
        <v>1040207</v>
      </c>
      <c r="AQ168" s="32" t="str">
        <f t="shared" si="9"/>
        <v>玄黄入阵旌</v>
      </c>
      <c r="AR168" s="34"/>
      <c r="BA168" s="103" t="s">
        <v>5783</v>
      </c>
    </row>
    <row r="169" spans="1:53" x14ac:dyDescent="0.25">
      <c r="A169" s="35">
        <v>1040208</v>
      </c>
      <c r="B169" s="35" t="s">
        <v>447</v>
      </c>
      <c r="C169" s="168" t="s">
        <v>5784</v>
      </c>
      <c r="D169" s="34">
        <f>IFERROR(VLOOKUP(B169,[4]招式!$B$2:$K$16,10,0),"不是技能")</f>
        <v>10</v>
      </c>
      <c r="E169" s="34" t="s">
        <v>5111</v>
      </c>
      <c r="F169" s="34" t="s">
        <v>4720</v>
      </c>
      <c r="G169" s="34">
        <v>5</v>
      </c>
      <c r="H169" s="34">
        <v>4</v>
      </c>
      <c r="I169" s="34" t="s">
        <v>2289</v>
      </c>
      <c r="J169" s="34" t="s">
        <v>3015</v>
      </c>
      <c r="K169" s="34"/>
      <c r="L169" s="34"/>
      <c r="M169" s="33" t="s">
        <v>5785</v>
      </c>
      <c r="N169" s="49"/>
      <c r="O169" s="49"/>
      <c r="P169" s="33"/>
      <c r="Q169" s="67"/>
      <c r="R169" s="67">
        <v>0</v>
      </c>
      <c r="S169" s="67"/>
      <c r="T169" s="34">
        <v>1040308</v>
      </c>
      <c r="U169" s="67"/>
      <c r="V169" s="67"/>
      <c r="W169" s="67" t="str">
        <f>IFERROR(VLOOKUP(D169,[4]招式!$A:$H,5,0)&amp;";"&amp;VLOOKUP(D169,[4]招式!$A:$H,6,0),"1;1")</f>
        <v>0.6;0.4</v>
      </c>
      <c r="X169" s="33" t="s">
        <v>5786</v>
      </c>
      <c r="Y169" s="67"/>
      <c r="Z169" s="67"/>
      <c r="AA169" s="67"/>
      <c r="AB169" s="67"/>
      <c r="AC169" s="34"/>
      <c r="AD169" s="34"/>
      <c r="AE169" s="34">
        <v>0</v>
      </c>
      <c r="AF169" s="34"/>
      <c r="AG169" s="34"/>
      <c r="AH169" s="34"/>
      <c r="AI169" s="34"/>
      <c r="AJ169" s="34"/>
      <c r="AK169" s="87"/>
      <c r="AL169" s="34"/>
      <c r="AM169" s="34"/>
      <c r="AN169" s="34"/>
      <c r="AO169" s="34" t="s">
        <v>5787</v>
      </c>
      <c r="AP169" s="32">
        <f t="shared" si="8"/>
        <v>1040208</v>
      </c>
      <c r="AQ169" s="32" t="str">
        <f t="shared" si="9"/>
        <v>玄黄入阵旌</v>
      </c>
      <c r="AR169" s="34"/>
      <c r="BA169" s="103" t="s">
        <v>5788</v>
      </c>
    </row>
    <row r="170" spans="1:53" x14ac:dyDescent="0.25">
      <c r="A170" s="35">
        <v>1040209</v>
      </c>
      <c r="B170" s="35" t="s">
        <v>447</v>
      </c>
      <c r="C170" s="168" t="s">
        <v>5789</v>
      </c>
      <c r="D170" s="34">
        <f>IFERROR(VLOOKUP(B170,[4]招式!$B$2:$K$16,10,0),"不是技能")</f>
        <v>10</v>
      </c>
      <c r="E170" s="34" t="s">
        <v>5111</v>
      </c>
      <c r="F170" s="34" t="s">
        <v>4720</v>
      </c>
      <c r="G170" s="34">
        <v>6</v>
      </c>
      <c r="H170" s="34">
        <v>4</v>
      </c>
      <c r="I170" s="34" t="s">
        <v>2289</v>
      </c>
      <c r="J170" s="34" t="s">
        <v>3015</v>
      </c>
      <c r="K170" s="34"/>
      <c r="L170" s="34"/>
      <c r="M170" s="33" t="s">
        <v>5790</v>
      </c>
      <c r="N170" s="49"/>
      <c r="O170" s="49"/>
      <c r="P170" s="33"/>
      <c r="Q170" s="67"/>
      <c r="R170" s="67">
        <v>0</v>
      </c>
      <c r="S170" s="67"/>
      <c r="T170" s="34">
        <v>1040309</v>
      </c>
      <c r="U170" s="67"/>
      <c r="V170" s="67"/>
      <c r="W170" s="67" t="str">
        <f>IFERROR(VLOOKUP(D170,[4]招式!$A:$H,5,0)&amp;";"&amp;VLOOKUP(D170,[4]招式!$A:$H,6,0),"1;1")</f>
        <v>0.6;0.4</v>
      </c>
      <c r="X170" s="33" t="s">
        <v>5791</v>
      </c>
      <c r="Y170" s="67"/>
      <c r="Z170" s="67"/>
      <c r="AA170" s="67"/>
      <c r="AB170" s="67"/>
      <c r="AC170" s="34"/>
      <c r="AD170" s="34"/>
      <c r="AE170" s="34">
        <v>0</v>
      </c>
      <c r="AF170" s="34"/>
      <c r="AG170" s="34"/>
      <c r="AH170" s="34"/>
      <c r="AI170" s="34"/>
      <c r="AJ170" s="34"/>
      <c r="AK170" s="87"/>
      <c r="AL170" s="34"/>
      <c r="AM170" s="34"/>
      <c r="AN170" s="34"/>
      <c r="AO170" s="34" t="s">
        <v>5792</v>
      </c>
      <c r="AP170" s="32">
        <f t="shared" si="8"/>
        <v>1040209</v>
      </c>
      <c r="AQ170" s="32" t="str">
        <f t="shared" si="9"/>
        <v>玄黄入阵旌</v>
      </c>
      <c r="AR170" s="34"/>
      <c r="BA170" s="103" t="s">
        <v>5793</v>
      </c>
    </row>
    <row r="171" spans="1:53" x14ac:dyDescent="0.25">
      <c r="A171" s="35">
        <v>1040210</v>
      </c>
      <c r="B171" s="35" t="s">
        <v>447</v>
      </c>
      <c r="C171" s="168" t="s">
        <v>454</v>
      </c>
      <c r="D171" s="34">
        <f>IFERROR(VLOOKUP(B171,[4]招式!$B$2:$K$16,10,0),"不是技能")</f>
        <v>10</v>
      </c>
      <c r="E171" s="34" t="s">
        <v>5111</v>
      </c>
      <c r="F171" s="34" t="s">
        <v>4720</v>
      </c>
      <c r="G171" s="34">
        <v>7</v>
      </c>
      <c r="H171" s="34">
        <v>4</v>
      </c>
      <c r="I171" s="34" t="s">
        <v>2289</v>
      </c>
      <c r="J171" s="34" t="s">
        <v>3015</v>
      </c>
      <c r="K171" s="34"/>
      <c r="L171" s="34"/>
      <c r="M171" s="33" t="s">
        <v>5794</v>
      </c>
      <c r="N171" s="49"/>
      <c r="O171" s="49"/>
      <c r="P171" s="33"/>
      <c r="Q171" s="67"/>
      <c r="R171" s="67">
        <v>0</v>
      </c>
      <c r="S171" s="67"/>
      <c r="T171" s="34">
        <v>1040310</v>
      </c>
      <c r="U171" s="67"/>
      <c r="V171" s="67"/>
      <c r="W171" s="67" t="str">
        <f>IFERROR(VLOOKUP(D171,[4]招式!$A:$H,5,0)&amp;";"&amp;VLOOKUP(D171,[4]招式!$A:$H,6,0),"1;1")</f>
        <v>0.6;0.4</v>
      </c>
      <c r="X171" s="33" t="s">
        <v>5795</v>
      </c>
      <c r="Y171" s="67"/>
      <c r="Z171" s="67"/>
      <c r="AA171" s="67"/>
      <c r="AB171" s="67"/>
      <c r="AC171" s="34"/>
      <c r="AD171" s="34"/>
      <c r="AE171" s="34">
        <v>0</v>
      </c>
      <c r="AF171" s="34"/>
      <c r="AG171" s="34"/>
      <c r="AH171" s="34"/>
      <c r="AI171" s="34"/>
      <c r="AJ171" s="34"/>
      <c r="AK171" s="87"/>
      <c r="AL171" s="34"/>
      <c r="AM171" s="34"/>
      <c r="AN171" s="34"/>
      <c r="AO171" s="34" t="s">
        <v>5796</v>
      </c>
      <c r="AP171" s="32">
        <f t="shared" si="8"/>
        <v>1040210</v>
      </c>
      <c r="AQ171" s="32" t="str">
        <f t="shared" si="9"/>
        <v>玄黄入阵旌</v>
      </c>
      <c r="AR171" s="34"/>
      <c r="BA171" s="103" t="s">
        <v>5797</v>
      </c>
    </row>
    <row r="172" spans="1:53" x14ac:dyDescent="0.25">
      <c r="A172" s="34">
        <f>A171+1</f>
        <v>1040211</v>
      </c>
      <c r="B172" s="34" t="str">
        <f>B171</f>
        <v>玄黄入阵旌</v>
      </c>
      <c r="C172" s="33" t="s">
        <v>455</v>
      </c>
      <c r="D172" s="169">
        <f>IFERROR(VLOOKUP(B172,[4]招式!$B$2:$K$16,10,0),"不是技能")</f>
        <v>10</v>
      </c>
      <c r="E172" s="169" t="s">
        <v>5111</v>
      </c>
      <c r="F172" s="169" t="s">
        <v>4950</v>
      </c>
      <c r="G172" s="169">
        <v>1</v>
      </c>
      <c r="H172" s="169">
        <v>5</v>
      </c>
      <c r="I172" s="169" t="s">
        <v>2401</v>
      </c>
      <c r="J172" s="169" t="s">
        <v>5112</v>
      </c>
      <c r="K172" s="169"/>
      <c r="L172" s="169">
        <v>5</v>
      </c>
      <c r="M172" s="174" t="s">
        <v>5798</v>
      </c>
      <c r="N172" s="175"/>
      <c r="O172" s="175"/>
      <c r="P172" s="176"/>
      <c r="Q172" s="183">
        <v>1</v>
      </c>
      <c r="R172" s="183">
        <v>0</v>
      </c>
      <c r="S172" s="183" t="s">
        <v>5114</v>
      </c>
      <c r="T172" s="169">
        <v>1050002</v>
      </c>
      <c r="U172" s="183" t="s">
        <v>5799</v>
      </c>
      <c r="V172" s="183" t="s">
        <v>5800</v>
      </c>
      <c r="W172" s="183" t="str">
        <f>IFERROR(VLOOKUP(D172,[4]招式!$A:$H,5,0)&amp;";"&amp;VLOOKUP(D172,[4]招式!$A:$H,6,0),"0.1;0.9")</f>
        <v>0.6;0.4</v>
      </c>
      <c r="X172" s="184" t="s">
        <v>5801</v>
      </c>
      <c r="Y172" s="183"/>
      <c r="Z172" s="183"/>
      <c r="AA172" s="183">
        <v>1</v>
      </c>
      <c r="AB172" s="183" t="s">
        <v>5118</v>
      </c>
      <c r="AC172" s="169" t="s">
        <v>5802</v>
      </c>
      <c r="AD172" s="169"/>
      <c r="AE172" s="169">
        <v>2</v>
      </c>
      <c r="AF172" s="169">
        <v>0</v>
      </c>
      <c r="AG172" s="169">
        <v>4</v>
      </c>
      <c r="AH172" s="169"/>
      <c r="AI172" s="169">
        <v>58</v>
      </c>
      <c r="AJ172" s="169">
        <v>39</v>
      </c>
      <c r="AK172" s="193"/>
      <c r="AL172" s="194" t="s">
        <v>5803</v>
      </c>
      <c r="AM172" s="194"/>
      <c r="AN172" s="194"/>
      <c r="AO172" s="169" t="s">
        <v>5804</v>
      </c>
      <c r="AP172" s="32">
        <f t="shared" si="8"/>
        <v>1040211</v>
      </c>
      <c r="AQ172" s="32" t="str">
        <f t="shared" si="9"/>
        <v>玄黄入阵旌</v>
      </c>
      <c r="AR172" s="169"/>
      <c r="BA172" s="101" t="s">
        <v>5205</v>
      </c>
    </row>
    <row r="173" spans="1:53" x14ac:dyDescent="0.25">
      <c r="A173" s="36">
        <v>1040212</v>
      </c>
      <c r="B173" s="36" t="s">
        <v>447</v>
      </c>
      <c r="C173" s="37" t="s">
        <v>945</v>
      </c>
      <c r="D173" s="36"/>
      <c r="E173" s="36"/>
      <c r="F173" s="36"/>
      <c r="G173" s="36"/>
      <c r="H173" s="36"/>
      <c r="I173" s="36"/>
      <c r="J173" s="36"/>
      <c r="K173" s="36"/>
      <c r="L173" s="36"/>
      <c r="M173" s="52"/>
      <c r="N173" s="53"/>
      <c r="O173" s="53"/>
      <c r="P173" s="36"/>
      <c r="Q173" s="65"/>
      <c r="R173" s="65"/>
      <c r="S173" s="65"/>
      <c r="T173" s="36"/>
      <c r="U173" s="65"/>
      <c r="V173" s="65"/>
      <c r="W173" s="65"/>
      <c r="X173" s="70"/>
      <c r="Y173" s="65"/>
      <c r="Z173" s="65"/>
      <c r="AA173" s="65"/>
      <c r="AB173" s="65"/>
      <c r="AC173" s="36"/>
      <c r="AD173" s="36"/>
      <c r="AE173" s="36"/>
      <c r="AF173" s="36"/>
      <c r="AG173" s="36"/>
      <c r="AH173" s="36"/>
      <c r="AI173" s="36"/>
      <c r="AJ173" s="36"/>
      <c r="AK173" s="89"/>
      <c r="AL173" s="36"/>
      <c r="AM173" s="36"/>
      <c r="AN173" s="36"/>
      <c r="AO173" s="36"/>
      <c r="AP173" s="32">
        <f t="shared" si="8"/>
        <v>1040212</v>
      </c>
      <c r="AQ173" s="32" t="str">
        <f t="shared" si="9"/>
        <v>玄黄入阵旌</v>
      </c>
      <c r="AR173" s="36"/>
      <c r="BA173" s="102"/>
    </row>
    <row r="174" spans="1:53" x14ac:dyDescent="0.25">
      <c r="A174" s="36">
        <v>1040213</v>
      </c>
      <c r="B174" s="36" t="s">
        <v>447</v>
      </c>
      <c r="C174" s="37" t="s">
        <v>946</v>
      </c>
      <c r="D174" s="36"/>
      <c r="E174" s="36"/>
      <c r="F174" s="36"/>
      <c r="G174" s="36"/>
      <c r="H174" s="36"/>
      <c r="I174" s="36"/>
      <c r="J174" s="36"/>
      <c r="K174" s="36"/>
      <c r="L174" s="36"/>
      <c r="M174" s="52"/>
      <c r="N174" s="53"/>
      <c r="O174" s="53"/>
      <c r="P174" s="36"/>
      <c r="Q174" s="65"/>
      <c r="R174" s="65"/>
      <c r="S174" s="65"/>
      <c r="T174" s="36"/>
      <c r="U174" s="65"/>
      <c r="V174" s="65"/>
      <c r="W174" s="65"/>
      <c r="X174" s="70"/>
      <c r="Y174" s="65"/>
      <c r="Z174" s="65"/>
      <c r="AA174" s="65"/>
      <c r="AB174" s="65"/>
      <c r="AC174" s="36"/>
      <c r="AD174" s="36"/>
      <c r="AE174" s="36"/>
      <c r="AF174" s="36"/>
      <c r="AG174" s="36"/>
      <c r="AH174" s="36"/>
      <c r="AI174" s="36"/>
      <c r="AJ174" s="36"/>
      <c r="AK174" s="89"/>
      <c r="AL174" s="36"/>
      <c r="AM174" s="36"/>
      <c r="AN174" s="36"/>
      <c r="AO174" s="36"/>
      <c r="AP174" s="32">
        <f t="shared" si="8"/>
        <v>1040213</v>
      </c>
      <c r="AQ174" s="32" t="str">
        <f t="shared" si="9"/>
        <v>玄黄入阵旌</v>
      </c>
      <c r="AR174" s="36"/>
      <c r="BA174" s="102"/>
    </row>
    <row r="175" spans="1:53" x14ac:dyDescent="0.25">
      <c r="A175" s="34">
        <v>1040301</v>
      </c>
      <c r="B175" s="34" t="s">
        <v>456</v>
      </c>
      <c r="C175" s="33" t="s">
        <v>4946</v>
      </c>
      <c r="D175" s="169">
        <f>IFERROR(VLOOKUP(B175,[4]招式!$B$2:$K$16,10,0),"不是技能")</f>
        <v>11</v>
      </c>
      <c r="E175" s="169" t="s">
        <v>5111</v>
      </c>
      <c r="F175" s="169" t="s">
        <v>4950</v>
      </c>
      <c r="G175" s="169">
        <v>1</v>
      </c>
      <c r="H175" s="169">
        <v>5</v>
      </c>
      <c r="I175" s="169" t="s">
        <v>2401</v>
      </c>
      <c r="J175" s="169" t="s">
        <v>5112</v>
      </c>
      <c r="K175" s="169"/>
      <c r="L175" s="169">
        <v>4</v>
      </c>
      <c r="M175" s="174" t="s">
        <v>5805</v>
      </c>
      <c r="N175" s="175"/>
      <c r="O175" s="175"/>
      <c r="P175" s="176"/>
      <c r="Q175" s="183">
        <v>5</v>
      </c>
      <c r="R175" s="183">
        <v>0</v>
      </c>
      <c r="S175" s="183" t="s">
        <v>5114</v>
      </c>
      <c r="T175" s="169">
        <v>1050001</v>
      </c>
      <c r="U175" s="183" t="s">
        <v>5799</v>
      </c>
      <c r="V175" s="183" t="s">
        <v>5800</v>
      </c>
      <c r="W175" s="183" t="str">
        <f>IFERROR(VLOOKUP(D175,[4]招式!$A:$H,5,0)&amp;";"&amp;VLOOKUP(D175,[4]招式!$A:$H,6,0),"0.1;0.9")</f>
        <v>0.3;0.7</v>
      </c>
      <c r="X175" s="184" t="s">
        <v>5806</v>
      </c>
      <c r="Y175" s="183"/>
      <c r="Z175" s="183"/>
      <c r="AA175" s="183">
        <v>1</v>
      </c>
      <c r="AB175" s="183" t="s">
        <v>5118</v>
      </c>
      <c r="AC175" s="169"/>
      <c r="AD175" s="169"/>
      <c r="AE175" s="169">
        <v>2</v>
      </c>
      <c r="AF175" s="169">
        <v>0</v>
      </c>
      <c r="AG175" s="169">
        <v>4</v>
      </c>
      <c r="AH175" s="169"/>
      <c r="AI175" s="169">
        <v>45</v>
      </c>
      <c r="AJ175" s="169">
        <v>32</v>
      </c>
      <c r="AK175" s="193" t="s">
        <v>5807</v>
      </c>
      <c r="AL175" s="194" t="s">
        <v>5808</v>
      </c>
      <c r="AM175" s="194"/>
      <c r="AN175" s="194"/>
      <c r="AO175" s="169" t="s">
        <v>5809</v>
      </c>
      <c r="AP175" s="32">
        <f t="shared" si="8"/>
        <v>1040301</v>
      </c>
      <c r="AQ175" s="32" t="str">
        <f t="shared" si="9"/>
        <v>众相菩提杖</v>
      </c>
      <c r="AR175" s="169"/>
      <c r="BA175" s="100" t="s">
        <v>5810</v>
      </c>
    </row>
    <row r="176" spans="1:53" x14ac:dyDescent="0.25">
      <c r="A176" s="34">
        <v>1040302</v>
      </c>
      <c r="B176" s="34" t="s">
        <v>456</v>
      </c>
      <c r="C176" s="33" t="s">
        <v>457</v>
      </c>
      <c r="D176" s="170">
        <f>IFERROR(VLOOKUP(B176,[4]招式!$B$2:$K$16,10,0),"不是技能")</f>
        <v>11</v>
      </c>
      <c r="E176" s="170" t="s">
        <v>5111</v>
      </c>
      <c r="F176" s="170" t="s">
        <v>4950</v>
      </c>
      <c r="G176" s="170">
        <v>1</v>
      </c>
      <c r="H176" s="170">
        <v>5</v>
      </c>
      <c r="I176" s="170" t="s">
        <v>2401</v>
      </c>
      <c r="J176" s="170" t="s">
        <v>3011</v>
      </c>
      <c r="K176" s="170"/>
      <c r="L176" s="170">
        <v>1</v>
      </c>
      <c r="M176" s="177" t="s">
        <v>5811</v>
      </c>
      <c r="N176" s="178"/>
      <c r="O176" s="178"/>
      <c r="P176" s="170"/>
      <c r="Q176" s="185">
        <v>2</v>
      </c>
      <c r="R176" s="185">
        <v>0</v>
      </c>
      <c r="S176" s="185" t="s">
        <v>5114</v>
      </c>
      <c r="T176" s="170">
        <v>1050101</v>
      </c>
      <c r="U176" s="185" t="s">
        <v>5812</v>
      </c>
      <c r="V176" s="185" t="s">
        <v>5813</v>
      </c>
      <c r="W176" s="185" t="str">
        <f>IFERROR(VLOOKUP(D176,[4]招式!$A:$H,5,0)&amp;";"&amp;VLOOKUP(D176,[4]招式!$A:$H,6,0),"1;1")</f>
        <v>0.3;0.7</v>
      </c>
      <c r="X176" s="186" t="s">
        <v>5814</v>
      </c>
      <c r="Y176" s="185"/>
      <c r="Z176" s="185"/>
      <c r="AA176" s="185">
        <v>1</v>
      </c>
      <c r="AB176" s="185" t="s">
        <v>5118</v>
      </c>
      <c r="AC176" s="170"/>
      <c r="AD176" s="170"/>
      <c r="AE176" s="170">
        <v>1</v>
      </c>
      <c r="AF176" s="170">
        <v>1</v>
      </c>
      <c r="AG176" s="170">
        <v>5</v>
      </c>
      <c r="AH176" s="170"/>
      <c r="AI176" s="170">
        <v>39</v>
      </c>
      <c r="AJ176" s="170">
        <v>26</v>
      </c>
      <c r="AK176" s="195"/>
      <c r="AL176" s="196" t="s">
        <v>5815</v>
      </c>
      <c r="AM176" s="196"/>
      <c r="AN176" s="196"/>
      <c r="AO176" s="170" t="s">
        <v>5816</v>
      </c>
      <c r="AP176" s="32">
        <f t="shared" si="8"/>
        <v>1040302</v>
      </c>
      <c r="AQ176" s="32" t="str">
        <f t="shared" si="9"/>
        <v>众相菩提杖</v>
      </c>
      <c r="AR176" s="170"/>
      <c r="BA176" s="100" t="s">
        <v>5817</v>
      </c>
    </row>
    <row r="177" spans="1:53" x14ac:dyDescent="0.25">
      <c r="A177" s="34">
        <v>1040303</v>
      </c>
      <c r="B177" s="34" t="s">
        <v>456</v>
      </c>
      <c r="C177" s="33" t="s">
        <v>4947</v>
      </c>
      <c r="D177" s="170">
        <f>IFERROR(VLOOKUP(B177,[4]招式!$B$2:$K$16,10,0),"不是技能")</f>
        <v>11</v>
      </c>
      <c r="E177" s="170" t="s">
        <v>5111</v>
      </c>
      <c r="F177" s="170" t="s">
        <v>4950</v>
      </c>
      <c r="G177" s="170">
        <v>1</v>
      </c>
      <c r="H177" s="170">
        <v>5</v>
      </c>
      <c r="I177" s="170" t="s">
        <v>2289</v>
      </c>
      <c r="J177" s="170" t="s">
        <v>3015</v>
      </c>
      <c r="K177" s="170"/>
      <c r="L177" s="170"/>
      <c r="M177" s="179" t="s">
        <v>5818</v>
      </c>
      <c r="N177" s="178"/>
      <c r="O177" s="178"/>
      <c r="P177" s="170"/>
      <c r="Q177" s="185">
        <v>3</v>
      </c>
      <c r="R177" s="185">
        <v>0</v>
      </c>
      <c r="S177" s="185" t="s">
        <v>5181</v>
      </c>
      <c r="T177" s="170">
        <v>1050102</v>
      </c>
      <c r="U177" s="185"/>
      <c r="V177" s="185"/>
      <c r="W177" s="185" t="str">
        <f>IFERROR(VLOOKUP(D177,[4]招式!$A:$H,5,0)&amp;";"&amp;VLOOKUP(D177,[4]招式!$A:$H,6,0),"1;1")</f>
        <v>0.3;0.7</v>
      </c>
      <c r="X177" s="187" t="s">
        <v>5819</v>
      </c>
      <c r="Y177" s="185"/>
      <c r="Z177" s="185"/>
      <c r="AA177" s="185">
        <v>1</v>
      </c>
      <c r="AB177" s="185"/>
      <c r="AC177" s="170"/>
      <c r="AD177" s="170"/>
      <c r="AE177" s="170">
        <v>0</v>
      </c>
      <c r="AF177" s="170">
        <v>0</v>
      </c>
      <c r="AG177" s="170">
        <v>0</v>
      </c>
      <c r="AH177" s="170"/>
      <c r="AI177" s="170">
        <v>0</v>
      </c>
      <c r="AJ177" s="170">
        <v>0</v>
      </c>
      <c r="AK177" s="195">
        <v>8050104</v>
      </c>
      <c r="AL177" s="196"/>
      <c r="AM177" s="196"/>
      <c r="AN177" s="196"/>
      <c r="AO177" s="170" t="s">
        <v>5820</v>
      </c>
      <c r="AP177" s="32">
        <f t="shared" si="8"/>
        <v>1040303</v>
      </c>
      <c r="AQ177" s="32" t="str">
        <f t="shared" si="9"/>
        <v>众相菩提杖</v>
      </c>
      <c r="AR177" s="170"/>
      <c r="BA177" s="100" t="s">
        <v>5821</v>
      </c>
    </row>
    <row r="178" spans="1:53" x14ac:dyDescent="0.25">
      <c r="A178" s="34">
        <v>1040304</v>
      </c>
      <c r="B178" s="34" t="s">
        <v>456</v>
      </c>
      <c r="C178" s="33" t="s">
        <v>5822</v>
      </c>
      <c r="D178" s="170">
        <f>IFERROR(VLOOKUP(B178,[4]招式!$B$2:$K$16,10,0),"不是技能")</f>
        <v>11</v>
      </c>
      <c r="E178" s="170" t="s">
        <v>5111</v>
      </c>
      <c r="F178" s="170" t="s">
        <v>4950</v>
      </c>
      <c r="G178" s="170">
        <v>1</v>
      </c>
      <c r="H178" s="170">
        <v>5</v>
      </c>
      <c r="I178" s="170" t="s">
        <v>2401</v>
      </c>
      <c r="J178" s="170" t="s">
        <v>3011</v>
      </c>
      <c r="K178" s="170"/>
      <c r="L178" s="170">
        <v>2</v>
      </c>
      <c r="M178" s="177" t="s">
        <v>5823</v>
      </c>
      <c r="N178" s="178"/>
      <c r="O178" s="178"/>
      <c r="P178" s="170"/>
      <c r="Q178" s="185">
        <v>1</v>
      </c>
      <c r="R178" s="185">
        <v>0</v>
      </c>
      <c r="S178" s="185" t="s">
        <v>5824</v>
      </c>
      <c r="T178" s="170">
        <v>1050103</v>
      </c>
      <c r="U178" s="185"/>
      <c r="V178" s="185"/>
      <c r="W178" s="185" t="str">
        <f>IFERROR(VLOOKUP(D178,[4]招式!$A:$H,5,0)&amp;";"&amp;VLOOKUP(D178,[4]招式!$A:$H,6,0),"1;1")</f>
        <v>0.3;0.7</v>
      </c>
      <c r="X178" s="186" t="s">
        <v>5825</v>
      </c>
      <c r="Y178" s="185"/>
      <c r="Z178" s="185"/>
      <c r="AA178" s="185">
        <v>1</v>
      </c>
      <c r="AB178" s="185" t="s">
        <v>5118</v>
      </c>
      <c r="AC178" s="170"/>
      <c r="AD178" s="170"/>
      <c r="AE178" s="170">
        <v>1</v>
      </c>
      <c r="AF178" s="170">
        <v>1</v>
      </c>
      <c r="AG178" s="170">
        <v>4</v>
      </c>
      <c r="AH178" s="170"/>
      <c r="AI178" s="170">
        <v>39</v>
      </c>
      <c r="AJ178" s="170">
        <v>26</v>
      </c>
      <c r="AK178" s="195">
        <v>8050101</v>
      </c>
      <c r="AL178" s="196" t="s">
        <v>5826</v>
      </c>
      <c r="AM178" s="196"/>
      <c r="AN178" s="196"/>
      <c r="AO178" s="170" t="s">
        <v>5827</v>
      </c>
      <c r="AP178" s="32">
        <f t="shared" si="8"/>
        <v>1040304</v>
      </c>
      <c r="AQ178" s="32" t="str">
        <f t="shared" si="9"/>
        <v>众相菩提杖</v>
      </c>
      <c r="AR178" s="170"/>
      <c r="BA178" s="100" t="s">
        <v>5828</v>
      </c>
    </row>
    <row r="179" spans="1:53" x14ac:dyDescent="0.25">
      <c r="A179" s="34">
        <v>1040305</v>
      </c>
      <c r="B179" s="34" t="s">
        <v>456</v>
      </c>
      <c r="C179" s="33" t="s">
        <v>4948</v>
      </c>
      <c r="D179" s="170">
        <f>IFERROR(VLOOKUP(B179,[4]招式!$B$2:$K$16,10,0),"不是技能")</f>
        <v>11</v>
      </c>
      <c r="E179" s="170" t="s">
        <v>5111</v>
      </c>
      <c r="F179" s="170" t="s">
        <v>4950</v>
      </c>
      <c r="G179" s="170">
        <v>2</v>
      </c>
      <c r="H179" s="170">
        <v>5</v>
      </c>
      <c r="I179" s="170" t="s">
        <v>2289</v>
      </c>
      <c r="J179" s="170" t="s">
        <v>3015</v>
      </c>
      <c r="K179" s="170"/>
      <c r="L179" s="170"/>
      <c r="M179" s="179" t="s">
        <v>5829</v>
      </c>
      <c r="N179" s="170"/>
      <c r="O179" s="170"/>
      <c r="P179" s="170"/>
      <c r="Q179" s="170"/>
      <c r="R179" s="185">
        <v>0</v>
      </c>
      <c r="S179" s="170" t="s">
        <v>5181</v>
      </c>
      <c r="T179" s="170">
        <v>1050104</v>
      </c>
      <c r="U179" s="185"/>
      <c r="V179" s="185"/>
      <c r="W179" s="185" t="str">
        <f>IFERROR(VLOOKUP(D179,[4]招式!$A:$H,5,0)&amp;";"&amp;VLOOKUP(D179,[4]招式!$A:$H,6,0),"1;1")</f>
        <v>0.3;0.7</v>
      </c>
      <c r="X179" s="187" t="s">
        <v>5830</v>
      </c>
      <c r="Y179" s="185"/>
      <c r="Z179" s="185"/>
      <c r="AA179" s="185">
        <v>2</v>
      </c>
      <c r="AB179" s="185" t="s">
        <v>5139</v>
      </c>
      <c r="AC179" s="170"/>
      <c r="AD179" s="170"/>
      <c r="AE179" s="170">
        <v>0</v>
      </c>
      <c r="AF179" s="170">
        <v>0</v>
      </c>
      <c r="AG179" s="170">
        <v>0</v>
      </c>
      <c r="AH179" s="170"/>
      <c r="AI179" s="170">
        <v>0</v>
      </c>
      <c r="AJ179" s="170">
        <v>0</v>
      </c>
      <c r="AK179" s="195">
        <v>8050105</v>
      </c>
      <c r="AL179" s="196"/>
      <c r="AM179" s="196"/>
      <c r="AN179" s="196"/>
      <c r="AO179" s="170" t="s">
        <v>5831</v>
      </c>
      <c r="AP179" s="32">
        <f t="shared" si="8"/>
        <v>1040305</v>
      </c>
      <c r="AQ179" s="32" t="str">
        <f t="shared" si="9"/>
        <v>众相菩提杖</v>
      </c>
      <c r="AR179" s="170"/>
      <c r="BA179" s="100" t="s">
        <v>5832</v>
      </c>
    </row>
    <row r="180" spans="1:53" x14ac:dyDescent="0.25">
      <c r="A180" s="34">
        <v>1040306</v>
      </c>
      <c r="B180" s="34" t="s">
        <v>456</v>
      </c>
      <c r="C180" s="33" t="s">
        <v>5833</v>
      </c>
      <c r="D180" s="170">
        <f>IFERROR(VLOOKUP(B180,[4]招式!$B$2:$K$16,10,0),"不是技能")</f>
        <v>11</v>
      </c>
      <c r="E180" s="170" t="s">
        <v>5111</v>
      </c>
      <c r="F180" s="170" t="s">
        <v>4950</v>
      </c>
      <c r="G180" s="170">
        <v>1</v>
      </c>
      <c r="H180" s="170">
        <v>5</v>
      </c>
      <c r="I180" s="170" t="s">
        <v>2401</v>
      </c>
      <c r="J180" s="170" t="s">
        <v>3011</v>
      </c>
      <c r="K180" s="170"/>
      <c r="L180" s="170">
        <v>3</v>
      </c>
      <c r="M180" s="179" t="s">
        <v>5834</v>
      </c>
      <c r="N180" s="178"/>
      <c r="O180" s="178"/>
      <c r="P180" s="170"/>
      <c r="Q180" s="185">
        <v>2</v>
      </c>
      <c r="R180" s="185">
        <v>0</v>
      </c>
      <c r="S180" s="185" t="s">
        <v>5114</v>
      </c>
      <c r="T180" s="170">
        <v>1050105</v>
      </c>
      <c r="U180" s="185" t="s">
        <v>5835</v>
      </c>
      <c r="V180" s="185" t="s">
        <v>5836</v>
      </c>
      <c r="W180" s="185" t="str">
        <f>IFERROR(VLOOKUP(D180,[4]招式!$A:$H,5,0)&amp;";"&amp;VLOOKUP(D180,[4]招式!$A:$H,6,0),"1;1")</f>
        <v>0.3;0.7</v>
      </c>
      <c r="X180" s="187" t="s">
        <v>5837</v>
      </c>
      <c r="Y180" s="185"/>
      <c r="Z180" s="185"/>
      <c r="AA180" s="185">
        <v>2</v>
      </c>
      <c r="AB180" s="185" t="s">
        <v>5118</v>
      </c>
      <c r="AC180" s="170"/>
      <c r="AD180" s="170"/>
      <c r="AE180" s="170">
        <v>1</v>
      </c>
      <c r="AF180" s="170">
        <v>1</v>
      </c>
      <c r="AG180" s="170">
        <v>7</v>
      </c>
      <c r="AH180" s="170"/>
      <c r="AI180" s="170">
        <v>39</v>
      </c>
      <c r="AJ180" s="170">
        <v>26</v>
      </c>
      <c r="AK180" s="195"/>
      <c r="AL180" s="196" t="s">
        <v>5838</v>
      </c>
      <c r="AM180" s="196"/>
      <c r="AN180" s="196"/>
      <c r="AO180" s="170" t="s">
        <v>5839</v>
      </c>
      <c r="AP180" s="32">
        <f t="shared" si="8"/>
        <v>1040306</v>
      </c>
      <c r="AQ180" s="32" t="str">
        <f t="shared" si="9"/>
        <v>众相菩提杖</v>
      </c>
      <c r="AR180" s="170"/>
      <c r="BA180" s="100" t="s">
        <v>5840</v>
      </c>
    </row>
    <row r="181" spans="1:53" x14ac:dyDescent="0.25">
      <c r="A181" s="34">
        <v>1040307</v>
      </c>
      <c r="B181" s="34" t="s">
        <v>456</v>
      </c>
      <c r="C181" s="33" t="s">
        <v>5841</v>
      </c>
      <c r="D181" s="170">
        <f>IFERROR(VLOOKUP(B181,[4]招式!$B$2:$K$16,10,0),"不是技能")</f>
        <v>11</v>
      </c>
      <c r="E181" s="170" t="s">
        <v>5111</v>
      </c>
      <c r="F181" s="170" t="s">
        <v>4950</v>
      </c>
      <c r="G181" s="170">
        <v>3</v>
      </c>
      <c r="H181" s="170">
        <v>5</v>
      </c>
      <c r="I181" s="170" t="s">
        <v>2289</v>
      </c>
      <c r="J181" s="170" t="s">
        <v>3015</v>
      </c>
      <c r="K181" s="170"/>
      <c r="L181" s="170"/>
      <c r="M181" s="179" t="s">
        <v>5842</v>
      </c>
      <c r="N181" s="178"/>
      <c r="O181" s="178"/>
      <c r="P181" s="170"/>
      <c r="Q181" s="185"/>
      <c r="R181" s="185">
        <v>0</v>
      </c>
      <c r="S181" s="185" t="s">
        <v>5181</v>
      </c>
      <c r="T181" s="170">
        <v>1050106</v>
      </c>
      <c r="U181" s="185"/>
      <c r="V181" s="185"/>
      <c r="W181" s="185" t="str">
        <f>IFERROR(VLOOKUP(D181,[4]招式!$A:$H,5,0)&amp;";"&amp;VLOOKUP(D181,[4]招式!$A:$H,6,0),"1;1")</f>
        <v>0.3;0.7</v>
      </c>
      <c r="X181" s="187" t="s">
        <v>5843</v>
      </c>
      <c r="Y181" s="185"/>
      <c r="Z181" s="185"/>
      <c r="AA181" s="185"/>
      <c r="AB181" s="185" t="s">
        <v>5139</v>
      </c>
      <c r="AC181" s="170"/>
      <c r="AD181" s="170"/>
      <c r="AE181" s="170">
        <v>0</v>
      </c>
      <c r="AF181" s="170">
        <v>0</v>
      </c>
      <c r="AG181" s="170">
        <v>20</v>
      </c>
      <c r="AH181" s="170"/>
      <c r="AI181" s="170">
        <v>0</v>
      </c>
      <c r="AJ181" s="170">
        <v>0</v>
      </c>
      <c r="AK181" s="195" t="s">
        <v>5844</v>
      </c>
      <c r="AL181" s="170"/>
      <c r="AM181" s="170"/>
      <c r="AN181" s="170"/>
      <c r="AO181" s="170" t="s">
        <v>5845</v>
      </c>
      <c r="AP181" s="32">
        <f t="shared" si="8"/>
        <v>1040307</v>
      </c>
      <c r="AQ181" s="32" t="str">
        <f t="shared" si="9"/>
        <v>众相菩提杖</v>
      </c>
      <c r="AR181" s="170"/>
      <c r="BA181" s="100" t="s">
        <v>5846</v>
      </c>
    </row>
    <row r="182" spans="1:53" x14ac:dyDescent="0.25">
      <c r="A182" s="34">
        <v>1040308</v>
      </c>
      <c r="B182" s="34" t="s">
        <v>456</v>
      </c>
      <c r="C182" s="33" t="s">
        <v>5847</v>
      </c>
      <c r="D182" s="170">
        <f>IFERROR(VLOOKUP(B182,[4]招式!$B$2:$K$16,10,0),"不是技能")</f>
        <v>11</v>
      </c>
      <c r="E182" s="170" t="s">
        <v>5111</v>
      </c>
      <c r="F182" s="170" t="s">
        <v>4950</v>
      </c>
      <c r="G182" s="170">
        <v>4</v>
      </c>
      <c r="H182" s="170">
        <v>5</v>
      </c>
      <c r="I182" s="170" t="s">
        <v>2289</v>
      </c>
      <c r="J182" s="170" t="s">
        <v>3015</v>
      </c>
      <c r="K182" s="170"/>
      <c r="L182" s="170"/>
      <c r="M182" s="179" t="s">
        <v>5848</v>
      </c>
      <c r="N182" s="178"/>
      <c r="O182" s="178"/>
      <c r="P182" s="170"/>
      <c r="Q182" s="185"/>
      <c r="R182" s="185">
        <v>0</v>
      </c>
      <c r="S182" s="185" t="s">
        <v>5181</v>
      </c>
      <c r="T182" s="170">
        <v>1050107</v>
      </c>
      <c r="U182" s="170"/>
      <c r="V182" s="170"/>
      <c r="W182" s="185" t="str">
        <f>IFERROR(VLOOKUP(D182,[4]招式!$A:$H,5,0)&amp;";"&amp;VLOOKUP(D182,[4]招式!$A:$H,6,0),"1;1")</f>
        <v>0.3;0.7</v>
      </c>
      <c r="X182" s="187" t="s">
        <v>5849</v>
      </c>
      <c r="Y182" s="170"/>
      <c r="Z182" s="170"/>
      <c r="AA182" s="185"/>
      <c r="AB182" s="185" t="s">
        <v>5118</v>
      </c>
      <c r="AC182" s="170"/>
      <c r="AD182" s="170"/>
      <c r="AE182" s="170">
        <v>0</v>
      </c>
      <c r="AF182" s="170">
        <v>0</v>
      </c>
      <c r="AG182" s="170">
        <v>0</v>
      </c>
      <c r="AH182" s="170"/>
      <c r="AI182" s="170">
        <v>0</v>
      </c>
      <c r="AJ182" s="170">
        <v>0</v>
      </c>
      <c r="AK182" s="195"/>
      <c r="AL182" s="170"/>
      <c r="AM182" s="170"/>
      <c r="AN182" s="170"/>
      <c r="AO182" s="170" t="s">
        <v>5850</v>
      </c>
      <c r="AP182" s="32">
        <f t="shared" si="8"/>
        <v>1040308</v>
      </c>
      <c r="AQ182" s="32" t="str">
        <f t="shared" si="9"/>
        <v>众相菩提杖</v>
      </c>
      <c r="AR182" s="170"/>
      <c r="BA182" s="100" t="s">
        <v>5851</v>
      </c>
    </row>
    <row r="183" spans="1:53" x14ac:dyDescent="0.25">
      <c r="A183" s="34">
        <v>1040309</v>
      </c>
      <c r="B183" s="34" t="s">
        <v>456</v>
      </c>
      <c r="C183" s="33" t="s">
        <v>461</v>
      </c>
      <c r="D183" s="170">
        <f>IFERROR(VLOOKUP(B183,[4]招式!$B$2:$K$16,10,0),"不是技能")</f>
        <v>11</v>
      </c>
      <c r="E183" s="170" t="s">
        <v>5111</v>
      </c>
      <c r="F183" s="170" t="s">
        <v>4950</v>
      </c>
      <c r="G183" s="170">
        <v>5</v>
      </c>
      <c r="H183" s="170">
        <v>5</v>
      </c>
      <c r="I183" s="170" t="s">
        <v>2289</v>
      </c>
      <c r="J183" s="170" t="s">
        <v>3015</v>
      </c>
      <c r="K183" s="170"/>
      <c r="L183" s="170"/>
      <c r="M183" s="179" t="s">
        <v>5852</v>
      </c>
      <c r="N183" s="178"/>
      <c r="O183" s="178"/>
      <c r="P183" s="170"/>
      <c r="Q183" s="185"/>
      <c r="R183" s="185">
        <v>0</v>
      </c>
      <c r="S183" s="185" t="s">
        <v>5181</v>
      </c>
      <c r="T183" s="170">
        <v>1050108</v>
      </c>
      <c r="U183" s="185"/>
      <c r="V183" s="185"/>
      <c r="W183" s="185" t="str">
        <f>IFERROR(VLOOKUP(D183,[4]招式!$A:$H,5,0)&amp;";"&amp;VLOOKUP(D183,[4]招式!$A:$H,6,0),"1;1")</f>
        <v>0.3;0.7</v>
      </c>
      <c r="X183" s="187" t="s">
        <v>5853</v>
      </c>
      <c r="Y183" s="185"/>
      <c r="Z183" s="185"/>
      <c r="AA183" s="185"/>
      <c r="AB183" s="185" t="s">
        <v>5139</v>
      </c>
      <c r="AC183" s="170"/>
      <c r="AD183" s="170"/>
      <c r="AE183" s="170">
        <v>0</v>
      </c>
      <c r="AF183" s="170">
        <v>0</v>
      </c>
      <c r="AG183" s="170">
        <v>0</v>
      </c>
      <c r="AH183" s="170"/>
      <c r="AI183" s="170">
        <v>0</v>
      </c>
      <c r="AJ183" s="170">
        <v>0</v>
      </c>
      <c r="AK183" s="195"/>
      <c r="AL183" s="170"/>
      <c r="AM183" s="170"/>
      <c r="AN183" s="170"/>
      <c r="AO183" s="170" t="s">
        <v>5854</v>
      </c>
      <c r="AP183" s="32">
        <f t="shared" si="8"/>
        <v>1040309</v>
      </c>
      <c r="AQ183" s="32" t="str">
        <f t="shared" si="9"/>
        <v>众相菩提杖</v>
      </c>
      <c r="AR183" s="170"/>
      <c r="BA183" s="100" t="s">
        <v>5855</v>
      </c>
    </row>
    <row r="184" spans="1:53" x14ac:dyDescent="0.25">
      <c r="A184" s="34">
        <v>1040310</v>
      </c>
      <c r="B184" s="34" t="s">
        <v>456</v>
      </c>
      <c r="C184" s="33" t="s">
        <v>462</v>
      </c>
      <c r="D184" s="170">
        <f>IFERROR(VLOOKUP(B184,[4]招式!$B$2:$K$16,10,0),"不是技能")</f>
        <v>11</v>
      </c>
      <c r="E184" s="170" t="s">
        <v>5111</v>
      </c>
      <c r="F184" s="170" t="s">
        <v>4950</v>
      </c>
      <c r="G184" s="170">
        <v>6</v>
      </c>
      <c r="H184" s="170">
        <v>5</v>
      </c>
      <c r="I184" s="170" t="s">
        <v>2289</v>
      </c>
      <c r="J184" s="170" t="s">
        <v>3015</v>
      </c>
      <c r="K184" s="170"/>
      <c r="L184" s="170"/>
      <c r="M184" s="179" t="s">
        <v>5856</v>
      </c>
      <c r="N184" s="178"/>
      <c r="O184" s="178"/>
      <c r="P184" s="170"/>
      <c r="Q184" s="185"/>
      <c r="R184" s="185">
        <v>0</v>
      </c>
      <c r="S184" s="185" t="s">
        <v>5181</v>
      </c>
      <c r="T184" s="170">
        <v>1050109</v>
      </c>
      <c r="U184" s="185"/>
      <c r="V184" s="185"/>
      <c r="W184" s="185" t="str">
        <f>IFERROR(VLOOKUP(D184,[4]招式!$A:$H,5,0)&amp;";"&amp;VLOOKUP(D184,[4]招式!$A:$H,6,0),"1;1")</f>
        <v>0.3;0.7</v>
      </c>
      <c r="X184" s="187" t="s">
        <v>5857</v>
      </c>
      <c r="Y184" s="185"/>
      <c r="Z184" s="185"/>
      <c r="AA184" s="185"/>
      <c r="AB184" s="185"/>
      <c r="AC184" s="170"/>
      <c r="AD184" s="170"/>
      <c r="AE184" s="170">
        <v>0</v>
      </c>
      <c r="AF184" s="170">
        <v>0</v>
      </c>
      <c r="AG184" s="170">
        <v>0</v>
      </c>
      <c r="AH184" s="170"/>
      <c r="AI184" s="170">
        <v>0</v>
      </c>
      <c r="AJ184" s="170">
        <v>0</v>
      </c>
      <c r="AK184" s="195"/>
      <c r="AL184" s="170"/>
      <c r="AM184" s="170"/>
      <c r="AN184" s="170"/>
      <c r="AO184" s="170" t="s">
        <v>5858</v>
      </c>
      <c r="AP184" s="32">
        <f t="shared" si="8"/>
        <v>1040310</v>
      </c>
      <c r="AQ184" s="32" t="str">
        <f t="shared" si="9"/>
        <v>众相菩提杖</v>
      </c>
      <c r="AR184" s="170"/>
      <c r="BA184" s="100" t="s">
        <v>5859</v>
      </c>
    </row>
    <row r="185" spans="1:53" x14ac:dyDescent="0.25">
      <c r="A185" s="34">
        <f>A184+1</f>
        <v>1040311</v>
      </c>
      <c r="B185" s="34" t="str">
        <f>B184</f>
        <v>众相菩提杖</v>
      </c>
      <c r="C185" s="33" t="s">
        <v>463</v>
      </c>
      <c r="D185" s="170">
        <f>IFERROR(VLOOKUP(B185,[4]招式!$B$2:$K$16,10,0),"不是技能")</f>
        <v>11</v>
      </c>
      <c r="E185" s="170" t="s">
        <v>5111</v>
      </c>
      <c r="F185" s="170" t="s">
        <v>4950</v>
      </c>
      <c r="G185" s="170">
        <v>7</v>
      </c>
      <c r="H185" s="170">
        <v>5</v>
      </c>
      <c r="I185" s="170" t="s">
        <v>2289</v>
      </c>
      <c r="J185" s="170" t="s">
        <v>3015</v>
      </c>
      <c r="K185" s="170"/>
      <c r="L185" s="170"/>
      <c r="M185" s="179" t="s">
        <v>5860</v>
      </c>
      <c r="N185" s="178"/>
      <c r="O185" s="178"/>
      <c r="P185" s="170"/>
      <c r="Q185" s="185"/>
      <c r="R185" s="185">
        <v>0</v>
      </c>
      <c r="S185" s="185" t="s">
        <v>5181</v>
      </c>
      <c r="T185" s="170">
        <v>1050110</v>
      </c>
      <c r="U185" s="185"/>
      <c r="V185" s="185"/>
      <c r="W185" s="185" t="str">
        <f>IFERROR(VLOOKUP(D185,[4]招式!$A:$H,5,0)&amp;";"&amp;VLOOKUP(D185,[4]招式!$A:$H,6,0),"1;1")</f>
        <v>0.3;0.7</v>
      </c>
      <c r="X185" s="187" t="s">
        <v>5861</v>
      </c>
      <c r="Y185" s="185"/>
      <c r="Z185" s="185"/>
      <c r="AA185" s="185"/>
      <c r="AB185" s="185" t="s">
        <v>5118</v>
      </c>
      <c r="AC185" s="170"/>
      <c r="AD185" s="170"/>
      <c r="AE185" s="170">
        <v>0</v>
      </c>
      <c r="AF185" s="170">
        <v>0</v>
      </c>
      <c r="AG185" s="170">
        <v>0</v>
      </c>
      <c r="AH185" s="170"/>
      <c r="AI185" s="170">
        <v>0</v>
      </c>
      <c r="AJ185" s="170">
        <v>0</v>
      </c>
      <c r="AK185" s="195"/>
      <c r="AL185" s="170"/>
      <c r="AM185" s="170"/>
      <c r="AN185" s="170"/>
      <c r="AO185" s="170" t="s">
        <v>5862</v>
      </c>
      <c r="AP185" s="32">
        <f t="shared" si="8"/>
        <v>1040311</v>
      </c>
      <c r="AQ185" s="32" t="str">
        <f t="shared" si="9"/>
        <v>众相菩提杖</v>
      </c>
      <c r="AR185" s="170"/>
      <c r="BA185" s="101" t="s">
        <v>5863</v>
      </c>
    </row>
    <row r="186" spans="1:53" x14ac:dyDescent="0.25">
      <c r="A186" s="36">
        <v>1040312</v>
      </c>
      <c r="B186" s="36" t="s">
        <v>456</v>
      </c>
      <c r="C186" s="37" t="s">
        <v>947</v>
      </c>
      <c r="D186" s="36"/>
      <c r="E186" s="36"/>
      <c r="F186" s="36"/>
      <c r="G186" s="36"/>
      <c r="H186" s="36"/>
      <c r="I186" s="36"/>
      <c r="J186" s="36"/>
      <c r="K186" s="36"/>
      <c r="L186" s="36"/>
      <c r="M186" s="52"/>
      <c r="N186" s="53"/>
      <c r="O186" s="53"/>
      <c r="P186" s="36"/>
      <c r="Q186" s="65"/>
      <c r="R186" s="65"/>
      <c r="S186" s="65"/>
      <c r="T186" s="36"/>
      <c r="U186" s="65"/>
      <c r="V186" s="65"/>
      <c r="W186" s="65"/>
      <c r="X186" s="70"/>
      <c r="Y186" s="65"/>
      <c r="Z186" s="65"/>
      <c r="AA186" s="65"/>
      <c r="AB186" s="65"/>
      <c r="AC186" s="36"/>
      <c r="AD186" s="36"/>
      <c r="AE186" s="36"/>
      <c r="AF186" s="36"/>
      <c r="AG186" s="36"/>
      <c r="AH186" s="36"/>
      <c r="AI186" s="36"/>
      <c r="AJ186" s="36"/>
      <c r="AK186" s="89"/>
      <c r="AL186" s="36"/>
      <c r="AM186" s="36"/>
      <c r="AN186" s="36"/>
      <c r="AO186" s="36"/>
      <c r="AP186" s="32">
        <f t="shared" si="8"/>
        <v>1040312</v>
      </c>
      <c r="AQ186" s="32" t="str">
        <f t="shared" si="9"/>
        <v>众相菩提杖</v>
      </c>
      <c r="AR186" s="36"/>
      <c r="BA186" s="102"/>
    </row>
    <row r="187" spans="1:53" x14ac:dyDescent="0.25">
      <c r="A187" s="36">
        <v>1040313</v>
      </c>
      <c r="B187" s="36" t="s">
        <v>456</v>
      </c>
      <c r="C187" s="37" t="s">
        <v>948</v>
      </c>
      <c r="D187" s="36"/>
      <c r="E187" s="36"/>
      <c r="F187" s="36"/>
      <c r="G187" s="36"/>
      <c r="H187" s="36"/>
      <c r="I187" s="36"/>
      <c r="J187" s="36"/>
      <c r="K187" s="36"/>
      <c r="L187" s="36"/>
      <c r="M187" s="52"/>
      <c r="N187" s="53"/>
      <c r="O187" s="53"/>
      <c r="P187" s="36"/>
      <c r="Q187" s="65"/>
      <c r="R187" s="65"/>
      <c r="S187" s="65"/>
      <c r="T187" s="36"/>
      <c r="U187" s="65"/>
      <c r="V187" s="65"/>
      <c r="W187" s="65"/>
      <c r="X187" s="70"/>
      <c r="Y187" s="65"/>
      <c r="Z187" s="65"/>
      <c r="AA187" s="65"/>
      <c r="AB187" s="65"/>
      <c r="AC187" s="36"/>
      <c r="AD187" s="36"/>
      <c r="AE187" s="36"/>
      <c r="AF187" s="36"/>
      <c r="AG187" s="36"/>
      <c r="AH187" s="36"/>
      <c r="AI187" s="36"/>
      <c r="AJ187" s="36"/>
      <c r="AK187" s="89"/>
      <c r="AL187" s="36"/>
      <c r="AM187" s="36"/>
      <c r="AN187" s="36"/>
      <c r="AO187" s="36"/>
      <c r="AP187" s="32">
        <f t="shared" si="8"/>
        <v>1040313</v>
      </c>
      <c r="AQ187" s="32" t="str">
        <f t="shared" si="9"/>
        <v>众相菩提杖</v>
      </c>
      <c r="AR187" s="36"/>
      <c r="BA187" s="102"/>
    </row>
    <row r="188" spans="1:53" x14ac:dyDescent="0.25">
      <c r="A188" s="163">
        <v>1040401</v>
      </c>
      <c r="B188" s="163" t="s">
        <v>464</v>
      </c>
      <c r="C188" s="167" t="s">
        <v>5864</v>
      </c>
      <c r="D188" s="163" t="str">
        <f>IFERROR(VLOOKUP(B188,[4]招式!$B$2:$K$16,10,0),"不是技能")</f>
        <v>不是技能</v>
      </c>
      <c r="E188" s="163" t="s">
        <v>5111</v>
      </c>
      <c r="F188" s="163" t="s">
        <v>4950</v>
      </c>
      <c r="G188" s="163">
        <v>1</v>
      </c>
      <c r="H188" s="163">
        <v>5</v>
      </c>
      <c r="I188" s="163" t="s">
        <v>2401</v>
      </c>
      <c r="J188" s="163" t="s">
        <v>5112</v>
      </c>
      <c r="K188" s="163"/>
      <c r="L188" s="163">
        <v>4</v>
      </c>
      <c r="M188" s="180" t="s">
        <v>5805</v>
      </c>
      <c r="N188" s="171"/>
      <c r="O188" s="171"/>
      <c r="P188" s="164"/>
      <c r="Q188" s="181">
        <v>5</v>
      </c>
      <c r="R188" s="181">
        <v>0</v>
      </c>
      <c r="S188" s="181" t="s">
        <v>5114</v>
      </c>
      <c r="T188" s="163">
        <v>1050001</v>
      </c>
      <c r="U188" s="181" t="s">
        <v>5799</v>
      </c>
      <c r="V188" s="181" t="s">
        <v>5800</v>
      </c>
      <c r="W188" s="181" t="str">
        <f>IFERROR(VLOOKUP(D188,[4]招式!$A:$H,5,0)&amp;";"&amp;VLOOKUP(D188,[4]招式!$A:$H,6,0),"0.1;0.9")</f>
        <v>0.1;0.9</v>
      </c>
      <c r="X188" s="173" t="s">
        <v>5806</v>
      </c>
      <c r="Y188" s="181"/>
      <c r="Z188" s="181"/>
      <c r="AA188" s="181">
        <v>1</v>
      </c>
      <c r="AB188" s="181" t="s">
        <v>5118</v>
      </c>
      <c r="AC188" s="163"/>
      <c r="AD188" s="163"/>
      <c r="AE188" s="163">
        <v>2</v>
      </c>
      <c r="AF188" s="163">
        <v>0</v>
      </c>
      <c r="AG188" s="163">
        <v>4</v>
      </c>
      <c r="AH188" s="163"/>
      <c r="AI188" s="163">
        <v>45</v>
      </c>
      <c r="AJ188" s="163">
        <v>32</v>
      </c>
      <c r="AK188" s="189" t="s">
        <v>5807</v>
      </c>
      <c r="AL188" s="190" t="s">
        <v>5808</v>
      </c>
      <c r="AM188" s="190"/>
      <c r="AN188" s="190"/>
      <c r="AO188" s="163" t="s">
        <v>5809</v>
      </c>
      <c r="AP188" s="32">
        <f t="shared" si="8"/>
        <v>1040401</v>
      </c>
      <c r="AQ188" s="32" t="str">
        <f t="shared" si="9"/>
        <v>镇国抵岳枪</v>
      </c>
      <c r="AR188" s="169"/>
      <c r="BA188" s="201" t="s">
        <v>5865</v>
      </c>
    </row>
    <row r="189" spans="1:53" x14ac:dyDescent="0.25">
      <c r="A189" s="163">
        <v>1040402</v>
      </c>
      <c r="B189" s="163" t="s">
        <v>464</v>
      </c>
      <c r="C189" s="167" t="s">
        <v>465</v>
      </c>
      <c r="D189" s="163" t="str">
        <f>IFERROR(VLOOKUP(B189,[4]招式!$B$2:$K$16,10,0),"不是技能")</f>
        <v>不是技能</v>
      </c>
      <c r="E189" s="163" t="s">
        <v>5111</v>
      </c>
      <c r="F189" s="163" t="s">
        <v>4950</v>
      </c>
      <c r="G189" s="163">
        <v>1</v>
      </c>
      <c r="H189" s="163">
        <v>5</v>
      </c>
      <c r="I189" s="163" t="s">
        <v>2401</v>
      </c>
      <c r="J189" s="163" t="s">
        <v>3011</v>
      </c>
      <c r="K189" s="163"/>
      <c r="L189" s="163">
        <v>1</v>
      </c>
      <c r="M189" s="180" t="s">
        <v>5811</v>
      </c>
      <c r="N189" s="171"/>
      <c r="O189" s="171"/>
      <c r="P189" s="163"/>
      <c r="Q189" s="181">
        <v>2</v>
      </c>
      <c r="R189" s="181">
        <v>0</v>
      </c>
      <c r="S189" s="181" t="s">
        <v>5114</v>
      </c>
      <c r="T189" s="163">
        <v>1050101</v>
      </c>
      <c r="U189" s="181" t="s">
        <v>5812</v>
      </c>
      <c r="V189" s="181" t="s">
        <v>5813</v>
      </c>
      <c r="W189" s="181" t="str">
        <f>IFERROR(VLOOKUP(D189,[4]招式!$A:$H,5,0)&amp;";"&amp;VLOOKUP(D189,[4]招式!$A:$H,6,0),"1;1")</f>
        <v>1;1</v>
      </c>
      <c r="X189" s="173" t="s">
        <v>5814</v>
      </c>
      <c r="Y189" s="181"/>
      <c r="Z189" s="181"/>
      <c r="AA189" s="181">
        <v>1</v>
      </c>
      <c r="AB189" s="181" t="s">
        <v>5118</v>
      </c>
      <c r="AC189" s="163"/>
      <c r="AD189" s="163"/>
      <c r="AE189" s="163">
        <v>1</v>
      </c>
      <c r="AF189" s="163">
        <v>1</v>
      </c>
      <c r="AG189" s="163">
        <v>5</v>
      </c>
      <c r="AH189" s="163"/>
      <c r="AI189" s="163">
        <v>39</v>
      </c>
      <c r="AJ189" s="163">
        <v>26</v>
      </c>
      <c r="AK189" s="189"/>
      <c r="AL189" s="190" t="s">
        <v>5815</v>
      </c>
      <c r="AM189" s="190"/>
      <c r="AN189" s="190"/>
      <c r="AO189" s="163" t="s">
        <v>5816</v>
      </c>
      <c r="AP189" s="32">
        <f t="shared" si="8"/>
        <v>1040402</v>
      </c>
      <c r="AQ189" s="32" t="str">
        <f t="shared" si="9"/>
        <v>镇国抵岳枪</v>
      </c>
      <c r="AR189" s="170"/>
      <c r="BA189" s="201" t="s">
        <v>5866</v>
      </c>
    </row>
    <row r="190" spans="1:53" x14ac:dyDescent="0.25">
      <c r="A190" s="163">
        <v>1040403</v>
      </c>
      <c r="B190" s="163" t="s">
        <v>464</v>
      </c>
      <c r="C190" s="167" t="s">
        <v>5867</v>
      </c>
      <c r="D190" s="163" t="str">
        <f>IFERROR(VLOOKUP(B190,[4]招式!$B$2:$K$16,10,0),"不是技能")</f>
        <v>不是技能</v>
      </c>
      <c r="E190" s="163" t="s">
        <v>5111</v>
      </c>
      <c r="F190" s="163" t="s">
        <v>4950</v>
      </c>
      <c r="G190" s="163">
        <v>1</v>
      </c>
      <c r="H190" s="163">
        <v>5</v>
      </c>
      <c r="I190" s="163" t="s">
        <v>2289</v>
      </c>
      <c r="J190" s="163" t="s">
        <v>3015</v>
      </c>
      <c r="K190" s="163"/>
      <c r="L190" s="163"/>
      <c r="M190" s="172" t="s">
        <v>5818</v>
      </c>
      <c r="N190" s="171"/>
      <c r="O190" s="171"/>
      <c r="P190" s="163"/>
      <c r="Q190" s="181">
        <v>3</v>
      </c>
      <c r="R190" s="181">
        <v>0</v>
      </c>
      <c r="S190" s="181" t="s">
        <v>5181</v>
      </c>
      <c r="T190" s="163">
        <v>1050102</v>
      </c>
      <c r="U190" s="181"/>
      <c r="V190" s="181"/>
      <c r="W190" s="181" t="str">
        <f>IFERROR(VLOOKUP(D190,[4]招式!$A:$H,5,0)&amp;";"&amp;VLOOKUP(D190,[4]招式!$A:$H,6,0),"1;1")</f>
        <v>1;1</v>
      </c>
      <c r="X190" s="165" t="s">
        <v>5819</v>
      </c>
      <c r="Y190" s="181"/>
      <c r="Z190" s="181"/>
      <c r="AA190" s="181">
        <v>1</v>
      </c>
      <c r="AB190" s="181"/>
      <c r="AC190" s="163"/>
      <c r="AD190" s="163"/>
      <c r="AE190" s="163">
        <v>0</v>
      </c>
      <c r="AF190" s="163">
        <v>0</v>
      </c>
      <c r="AG190" s="163">
        <v>0</v>
      </c>
      <c r="AH190" s="163"/>
      <c r="AI190" s="163">
        <v>0</v>
      </c>
      <c r="AJ190" s="163">
        <v>0</v>
      </c>
      <c r="AK190" s="189">
        <v>8050104</v>
      </c>
      <c r="AL190" s="190"/>
      <c r="AM190" s="190"/>
      <c r="AN190" s="190"/>
      <c r="AO190" s="163" t="s">
        <v>5820</v>
      </c>
      <c r="AP190" s="32">
        <f t="shared" si="8"/>
        <v>1040403</v>
      </c>
      <c r="AQ190" s="32" t="str">
        <f t="shared" si="9"/>
        <v>镇国抵岳枪</v>
      </c>
      <c r="AR190" s="170"/>
      <c r="BA190" s="201" t="s">
        <v>5868</v>
      </c>
    </row>
    <row r="191" spans="1:53" x14ac:dyDescent="0.25">
      <c r="A191" s="163">
        <v>1040404</v>
      </c>
      <c r="B191" s="163" t="s">
        <v>464</v>
      </c>
      <c r="C191" s="167" t="s">
        <v>466</v>
      </c>
      <c r="D191" s="163" t="str">
        <f>IFERROR(VLOOKUP(B191,[4]招式!$B$2:$K$16,10,0),"不是技能")</f>
        <v>不是技能</v>
      </c>
      <c r="E191" s="163" t="s">
        <v>5111</v>
      </c>
      <c r="F191" s="163" t="s">
        <v>4950</v>
      </c>
      <c r="G191" s="163">
        <v>1</v>
      </c>
      <c r="H191" s="163">
        <v>5</v>
      </c>
      <c r="I191" s="163" t="s">
        <v>2401</v>
      </c>
      <c r="J191" s="163" t="s">
        <v>3011</v>
      </c>
      <c r="K191" s="163"/>
      <c r="L191" s="163">
        <v>2</v>
      </c>
      <c r="M191" s="180" t="s">
        <v>5823</v>
      </c>
      <c r="N191" s="171"/>
      <c r="O191" s="171"/>
      <c r="P191" s="163"/>
      <c r="Q191" s="181">
        <v>1</v>
      </c>
      <c r="R191" s="181">
        <v>0</v>
      </c>
      <c r="S191" s="181" t="s">
        <v>5824</v>
      </c>
      <c r="T191" s="163">
        <v>1050103</v>
      </c>
      <c r="U191" s="181"/>
      <c r="V191" s="181"/>
      <c r="W191" s="181" t="str">
        <f>IFERROR(VLOOKUP(D191,[4]招式!$A:$H,5,0)&amp;";"&amp;VLOOKUP(D191,[4]招式!$A:$H,6,0),"1;1")</f>
        <v>1;1</v>
      </c>
      <c r="X191" s="173" t="s">
        <v>5825</v>
      </c>
      <c r="Y191" s="181"/>
      <c r="Z191" s="181"/>
      <c r="AA191" s="181">
        <v>1</v>
      </c>
      <c r="AB191" s="181" t="s">
        <v>5118</v>
      </c>
      <c r="AC191" s="163"/>
      <c r="AD191" s="163"/>
      <c r="AE191" s="163">
        <v>1</v>
      </c>
      <c r="AF191" s="163">
        <v>1</v>
      </c>
      <c r="AG191" s="163">
        <v>4</v>
      </c>
      <c r="AH191" s="163"/>
      <c r="AI191" s="163">
        <v>39</v>
      </c>
      <c r="AJ191" s="163">
        <v>26</v>
      </c>
      <c r="AK191" s="189">
        <v>8050101</v>
      </c>
      <c r="AL191" s="190" t="s">
        <v>5826</v>
      </c>
      <c r="AM191" s="190"/>
      <c r="AN191" s="190"/>
      <c r="AO191" s="163" t="s">
        <v>5827</v>
      </c>
      <c r="AP191" s="32">
        <f t="shared" si="8"/>
        <v>1040404</v>
      </c>
      <c r="AQ191" s="32" t="str">
        <f t="shared" si="9"/>
        <v>镇国抵岳枪</v>
      </c>
      <c r="AR191" s="170"/>
      <c r="BA191" s="201" t="s">
        <v>5869</v>
      </c>
    </row>
    <row r="192" spans="1:53" x14ac:dyDescent="0.25">
      <c r="A192" s="163">
        <v>1040405</v>
      </c>
      <c r="B192" s="163" t="s">
        <v>464</v>
      </c>
      <c r="C192" s="167" t="s">
        <v>5870</v>
      </c>
      <c r="D192" s="163" t="str">
        <f>IFERROR(VLOOKUP(B192,[4]招式!$B$2:$K$16,10,0),"不是技能")</f>
        <v>不是技能</v>
      </c>
      <c r="E192" s="163" t="s">
        <v>5111</v>
      </c>
      <c r="F192" s="163" t="s">
        <v>4950</v>
      </c>
      <c r="G192" s="163">
        <v>2</v>
      </c>
      <c r="H192" s="163">
        <v>5</v>
      </c>
      <c r="I192" s="163" t="s">
        <v>2289</v>
      </c>
      <c r="J192" s="163" t="s">
        <v>3015</v>
      </c>
      <c r="K192" s="163"/>
      <c r="L192" s="163"/>
      <c r="M192" s="172" t="s">
        <v>5829</v>
      </c>
      <c r="N192" s="163"/>
      <c r="O192" s="163"/>
      <c r="P192" s="163"/>
      <c r="Q192" s="163"/>
      <c r="R192" s="181">
        <v>0</v>
      </c>
      <c r="S192" s="163" t="s">
        <v>5181</v>
      </c>
      <c r="T192" s="163">
        <v>1050104</v>
      </c>
      <c r="U192" s="181"/>
      <c r="V192" s="181"/>
      <c r="W192" s="181" t="str">
        <f>IFERROR(VLOOKUP(D192,[4]招式!$A:$H,5,0)&amp;";"&amp;VLOOKUP(D192,[4]招式!$A:$H,6,0),"1;1")</f>
        <v>1;1</v>
      </c>
      <c r="X192" s="165" t="s">
        <v>5830</v>
      </c>
      <c r="Y192" s="181"/>
      <c r="Z192" s="181"/>
      <c r="AA192" s="181">
        <v>2</v>
      </c>
      <c r="AB192" s="181" t="s">
        <v>5139</v>
      </c>
      <c r="AC192" s="163"/>
      <c r="AD192" s="163"/>
      <c r="AE192" s="163">
        <v>0</v>
      </c>
      <c r="AF192" s="163">
        <v>0</v>
      </c>
      <c r="AG192" s="163">
        <v>0</v>
      </c>
      <c r="AH192" s="163"/>
      <c r="AI192" s="163">
        <v>0</v>
      </c>
      <c r="AJ192" s="163">
        <v>0</v>
      </c>
      <c r="AK192" s="189">
        <v>8050105</v>
      </c>
      <c r="AL192" s="190"/>
      <c r="AM192" s="190"/>
      <c r="AN192" s="190"/>
      <c r="AO192" s="163" t="s">
        <v>5831</v>
      </c>
      <c r="AP192" s="32">
        <f t="shared" si="8"/>
        <v>1040405</v>
      </c>
      <c r="AQ192" s="32" t="str">
        <f t="shared" si="9"/>
        <v>镇国抵岳枪</v>
      </c>
      <c r="AR192" s="170"/>
      <c r="BA192" s="201" t="s">
        <v>5871</v>
      </c>
    </row>
    <row r="193" spans="1:53" x14ac:dyDescent="0.25">
      <c r="A193" s="163">
        <v>1040406</v>
      </c>
      <c r="B193" s="163" t="s">
        <v>464</v>
      </c>
      <c r="C193" s="167" t="s">
        <v>467</v>
      </c>
      <c r="D193" s="163" t="str">
        <f>IFERROR(VLOOKUP(B193,[4]招式!$B$2:$K$16,10,0),"不是技能")</f>
        <v>不是技能</v>
      </c>
      <c r="E193" s="163" t="s">
        <v>5111</v>
      </c>
      <c r="F193" s="163" t="s">
        <v>4950</v>
      </c>
      <c r="G193" s="163">
        <v>1</v>
      </c>
      <c r="H193" s="163">
        <v>5</v>
      </c>
      <c r="I193" s="163" t="s">
        <v>2401</v>
      </c>
      <c r="J193" s="163" t="s">
        <v>3011</v>
      </c>
      <c r="K193" s="163"/>
      <c r="L193" s="163">
        <v>3</v>
      </c>
      <c r="M193" s="172" t="s">
        <v>5834</v>
      </c>
      <c r="N193" s="171"/>
      <c r="O193" s="171"/>
      <c r="P193" s="163"/>
      <c r="Q193" s="181">
        <v>2</v>
      </c>
      <c r="R193" s="181">
        <v>0</v>
      </c>
      <c r="S193" s="181" t="s">
        <v>5114</v>
      </c>
      <c r="T193" s="163">
        <v>1050105</v>
      </c>
      <c r="U193" s="181" t="s">
        <v>5835</v>
      </c>
      <c r="V193" s="181" t="s">
        <v>5836</v>
      </c>
      <c r="W193" s="181" t="str">
        <f>IFERROR(VLOOKUP(D193,[4]招式!$A:$H,5,0)&amp;";"&amp;VLOOKUP(D193,[4]招式!$A:$H,6,0),"1;1")</f>
        <v>1;1</v>
      </c>
      <c r="X193" s="165" t="s">
        <v>5837</v>
      </c>
      <c r="Y193" s="181"/>
      <c r="Z193" s="181"/>
      <c r="AA193" s="181">
        <v>2</v>
      </c>
      <c r="AB193" s="181" t="s">
        <v>5118</v>
      </c>
      <c r="AC193" s="163"/>
      <c r="AD193" s="163"/>
      <c r="AE193" s="163">
        <v>1</v>
      </c>
      <c r="AF193" s="163">
        <v>1</v>
      </c>
      <c r="AG193" s="163">
        <v>7</v>
      </c>
      <c r="AH193" s="163"/>
      <c r="AI193" s="163">
        <v>39</v>
      </c>
      <c r="AJ193" s="163">
        <v>26</v>
      </c>
      <c r="AK193" s="189"/>
      <c r="AL193" s="190" t="s">
        <v>5838</v>
      </c>
      <c r="AM193" s="190"/>
      <c r="AN193" s="190"/>
      <c r="AO193" s="163" t="s">
        <v>5839</v>
      </c>
      <c r="AP193" s="32">
        <f t="shared" si="8"/>
        <v>1040406</v>
      </c>
      <c r="AQ193" s="32" t="str">
        <f t="shared" si="9"/>
        <v>镇国抵岳枪</v>
      </c>
      <c r="AR193" s="170"/>
      <c r="BA193" s="201" t="s">
        <v>5872</v>
      </c>
    </row>
    <row r="194" spans="1:53" x14ac:dyDescent="0.25">
      <c r="A194" s="163">
        <v>1040407</v>
      </c>
      <c r="B194" s="163" t="s">
        <v>464</v>
      </c>
      <c r="C194" s="167" t="s">
        <v>468</v>
      </c>
      <c r="D194" s="163" t="str">
        <f>IFERROR(VLOOKUP(B194,[4]招式!$B$2:$K$16,10,0),"不是技能")</f>
        <v>不是技能</v>
      </c>
      <c r="E194" s="163" t="s">
        <v>5111</v>
      </c>
      <c r="F194" s="163" t="s">
        <v>4950</v>
      </c>
      <c r="G194" s="163">
        <v>3</v>
      </c>
      <c r="H194" s="163">
        <v>5</v>
      </c>
      <c r="I194" s="163" t="s">
        <v>2289</v>
      </c>
      <c r="J194" s="163" t="s">
        <v>3015</v>
      </c>
      <c r="K194" s="163"/>
      <c r="L194" s="163"/>
      <c r="M194" s="172" t="s">
        <v>5842</v>
      </c>
      <c r="N194" s="171"/>
      <c r="O194" s="171"/>
      <c r="P194" s="163"/>
      <c r="Q194" s="181"/>
      <c r="R194" s="181">
        <v>0</v>
      </c>
      <c r="S194" s="181" t="s">
        <v>5181</v>
      </c>
      <c r="T194" s="163">
        <v>1050106</v>
      </c>
      <c r="U194" s="181"/>
      <c r="V194" s="181"/>
      <c r="W194" s="181" t="str">
        <f>IFERROR(VLOOKUP(D194,[4]招式!$A:$H,5,0)&amp;";"&amp;VLOOKUP(D194,[4]招式!$A:$H,6,0),"1;1")</f>
        <v>1;1</v>
      </c>
      <c r="X194" s="165" t="s">
        <v>5843</v>
      </c>
      <c r="Y194" s="181"/>
      <c r="Z194" s="181"/>
      <c r="AA194" s="181"/>
      <c r="AB194" s="181" t="s">
        <v>5139</v>
      </c>
      <c r="AC194" s="163"/>
      <c r="AD194" s="163"/>
      <c r="AE194" s="163">
        <v>0</v>
      </c>
      <c r="AF194" s="163">
        <v>0</v>
      </c>
      <c r="AG194" s="163">
        <v>20</v>
      </c>
      <c r="AH194" s="163"/>
      <c r="AI194" s="163">
        <v>0</v>
      </c>
      <c r="AJ194" s="163">
        <v>0</v>
      </c>
      <c r="AK194" s="189" t="s">
        <v>5844</v>
      </c>
      <c r="AL194" s="163"/>
      <c r="AM194" s="163"/>
      <c r="AN194" s="163"/>
      <c r="AO194" s="163" t="s">
        <v>5845</v>
      </c>
      <c r="AP194" s="32">
        <f t="shared" si="8"/>
        <v>1040407</v>
      </c>
      <c r="AQ194" s="32" t="str">
        <f t="shared" si="9"/>
        <v>镇国抵岳枪</v>
      </c>
      <c r="AR194" s="170"/>
      <c r="BA194" s="201" t="s">
        <v>5873</v>
      </c>
    </row>
    <row r="195" spans="1:53" x14ac:dyDescent="0.25">
      <c r="A195" s="163">
        <v>1040408</v>
      </c>
      <c r="B195" s="163" t="s">
        <v>464</v>
      </c>
      <c r="C195" s="167" t="s">
        <v>469</v>
      </c>
      <c r="D195" s="163" t="str">
        <f>IFERROR(VLOOKUP(B195,[4]招式!$B$2:$K$16,10,0),"不是技能")</f>
        <v>不是技能</v>
      </c>
      <c r="E195" s="163" t="s">
        <v>5111</v>
      </c>
      <c r="F195" s="163" t="s">
        <v>4950</v>
      </c>
      <c r="G195" s="163">
        <v>4</v>
      </c>
      <c r="H195" s="163">
        <v>5</v>
      </c>
      <c r="I195" s="163" t="s">
        <v>2289</v>
      </c>
      <c r="J195" s="163" t="s">
        <v>3015</v>
      </c>
      <c r="K195" s="163"/>
      <c r="L195" s="163"/>
      <c r="M195" s="172" t="s">
        <v>5848</v>
      </c>
      <c r="N195" s="171"/>
      <c r="O195" s="171"/>
      <c r="P195" s="163"/>
      <c r="Q195" s="181"/>
      <c r="R195" s="181">
        <v>0</v>
      </c>
      <c r="S195" s="181" t="s">
        <v>5181</v>
      </c>
      <c r="T195" s="163">
        <v>1050107</v>
      </c>
      <c r="U195" s="163"/>
      <c r="V195" s="163"/>
      <c r="W195" s="181" t="str">
        <f>IFERROR(VLOOKUP(D195,[4]招式!$A:$H,5,0)&amp;";"&amp;VLOOKUP(D195,[4]招式!$A:$H,6,0),"1;1")</f>
        <v>1;1</v>
      </c>
      <c r="X195" s="165" t="s">
        <v>5849</v>
      </c>
      <c r="Y195" s="163"/>
      <c r="Z195" s="163"/>
      <c r="AA195" s="181"/>
      <c r="AB195" s="181" t="s">
        <v>5118</v>
      </c>
      <c r="AC195" s="163"/>
      <c r="AD195" s="163"/>
      <c r="AE195" s="163">
        <v>0</v>
      </c>
      <c r="AF195" s="163">
        <v>0</v>
      </c>
      <c r="AG195" s="163">
        <v>0</v>
      </c>
      <c r="AH195" s="163"/>
      <c r="AI195" s="163">
        <v>0</v>
      </c>
      <c r="AJ195" s="163">
        <v>0</v>
      </c>
      <c r="AK195" s="189"/>
      <c r="AL195" s="163"/>
      <c r="AM195" s="163"/>
      <c r="AN195" s="163"/>
      <c r="AO195" s="163" t="s">
        <v>5850</v>
      </c>
      <c r="AP195" s="32">
        <f t="shared" si="8"/>
        <v>1040408</v>
      </c>
      <c r="AQ195" s="32" t="str">
        <f t="shared" si="9"/>
        <v>镇国抵岳枪</v>
      </c>
      <c r="AR195" s="170"/>
      <c r="BA195" s="201" t="s">
        <v>5874</v>
      </c>
    </row>
    <row r="196" spans="1:53" x14ac:dyDescent="0.25">
      <c r="A196" s="163">
        <v>1040409</v>
      </c>
      <c r="B196" s="163" t="s">
        <v>464</v>
      </c>
      <c r="C196" s="167" t="s">
        <v>470</v>
      </c>
      <c r="D196" s="163" t="str">
        <f>IFERROR(VLOOKUP(B196,[4]招式!$B$2:$K$16,10,0),"不是技能")</f>
        <v>不是技能</v>
      </c>
      <c r="E196" s="163" t="s">
        <v>5111</v>
      </c>
      <c r="F196" s="163" t="s">
        <v>4950</v>
      </c>
      <c r="G196" s="163">
        <v>5</v>
      </c>
      <c r="H196" s="163">
        <v>5</v>
      </c>
      <c r="I196" s="163" t="s">
        <v>2289</v>
      </c>
      <c r="J196" s="163" t="s">
        <v>3015</v>
      </c>
      <c r="K196" s="163"/>
      <c r="L196" s="163"/>
      <c r="M196" s="172" t="s">
        <v>5852</v>
      </c>
      <c r="N196" s="171"/>
      <c r="O196" s="171"/>
      <c r="P196" s="163"/>
      <c r="Q196" s="181"/>
      <c r="R196" s="181">
        <v>0</v>
      </c>
      <c r="S196" s="181" t="s">
        <v>5181</v>
      </c>
      <c r="T196" s="163">
        <v>1050108</v>
      </c>
      <c r="U196" s="181"/>
      <c r="V196" s="181"/>
      <c r="W196" s="181" t="str">
        <f>IFERROR(VLOOKUP(D196,[4]招式!$A:$H,5,0)&amp;";"&amp;VLOOKUP(D196,[4]招式!$A:$H,6,0),"1;1")</f>
        <v>1;1</v>
      </c>
      <c r="X196" s="165" t="s">
        <v>5853</v>
      </c>
      <c r="Y196" s="181"/>
      <c r="Z196" s="181"/>
      <c r="AA196" s="181"/>
      <c r="AB196" s="181" t="s">
        <v>5139</v>
      </c>
      <c r="AC196" s="163"/>
      <c r="AD196" s="163"/>
      <c r="AE196" s="163">
        <v>0</v>
      </c>
      <c r="AF196" s="163">
        <v>0</v>
      </c>
      <c r="AG196" s="163">
        <v>0</v>
      </c>
      <c r="AH196" s="163"/>
      <c r="AI196" s="163">
        <v>0</v>
      </c>
      <c r="AJ196" s="163">
        <v>0</v>
      </c>
      <c r="AK196" s="189"/>
      <c r="AL196" s="163"/>
      <c r="AM196" s="163"/>
      <c r="AN196" s="163"/>
      <c r="AO196" s="163" t="s">
        <v>5854</v>
      </c>
      <c r="AP196" s="32">
        <f t="shared" si="8"/>
        <v>1040409</v>
      </c>
      <c r="AQ196" s="32" t="str">
        <f t="shared" si="9"/>
        <v>镇国抵岳枪</v>
      </c>
      <c r="AR196" s="170"/>
      <c r="BA196" s="201" t="s">
        <v>5875</v>
      </c>
    </row>
    <row r="197" spans="1:53" x14ac:dyDescent="0.25">
      <c r="A197" s="163">
        <v>1040410</v>
      </c>
      <c r="B197" s="163" t="s">
        <v>464</v>
      </c>
      <c r="C197" s="167" t="s">
        <v>471</v>
      </c>
      <c r="D197" s="163" t="str">
        <f>IFERROR(VLOOKUP(B197,[4]招式!$B$2:$K$16,10,0),"不是技能")</f>
        <v>不是技能</v>
      </c>
      <c r="E197" s="163" t="s">
        <v>5111</v>
      </c>
      <c r="F197" s="163" t="s">
        <v>4950</v>
      </c>
      <c r="G197" s="163">
        <v>6</v>
      </c>
      <c r="H197" s="163">
        <v>5</v>
      </c>
      <c r="I197" s="163" t="s">
        <v>2289</v>
      </c>
      <c r="J197" s="163" t="s">
        <v>3015</v>
      </c>
      <c r="K197" s="163"/>
      <c r="L197" s="163"/>
      <c r="M197" s="172" t="s">
        <v>5856</v>
      </c>
      <c r="N197" s="171"/>
      <c r="O197" s="171"/>
      <c r="P197" s="163"/>
      <c r="Q197" s="181"/>
      <c r="R197" s="181">
        <v>0</v>
      </c>
      <c r="S197" s="181" t="s">
        <v>5181</v>
      </c>
      <c r="T197" s="163">
        <v>1050109</v>
      </c>
      <c r="U197" s="181"/>
      <c r="V197" s="181"/>
      <c r="W197" s="181" t="str">
        <f>IFERROR(VLOOKUP(D197,[4]招式!$A:$H,5,0)&amp;";"&amp;VLOOKUP(D197,[4]招式!$A:$H,6,0),"1;1")</f>
        <v>1;1</v>
      </c>
      <c r="X197" s="165" t="s">
        <v>5857</v>
      </c>
      <c r="Y197" s="181"/>
      <c r="Z197" s="181"/>
      <c r="AA197" s="181"/>
      <c r="AB197" s="181"/>
      <c r="AC197" s="163"/>
      <c r="AD197" s="163"/>
      <c r="AE197" s="163">
        <v>0</v>
      </c>
      <c r="AF197" s="163">
        <v>0</v>
      </c>
      <c r="AG197" s="163">
        <v>0</v>
      </c>
      <c r="AH197" s="163"/>
      <c r="AI197" s="163">
        <v>0</v>
      </c>
      <c r="AJ197" s="163">
        <v>0</v>
      </c>
      <c r="AK197" s="189"/>
      <c r="AL197" s="163"/>
      <c r="AM197" s="163"/>
      <c r="AN197" s="163"/>
      <c r="AO197" s="163" t="s">
        <v>5858</v>
      </c>
      <c r="AP197" s="32">
        <f t="shared" si="8"/>
        <v>1040410</v>
      </c>
      <c r="AQ197" s="32" t="str">
        <f t="shared" si="9"/>
        <v>镇国抵岳枪</v>
      </c>
      <c r="AR197" s="170"/>
      <c r="BA197" s="102" t="s">
        <v>5876</v>
      </c>
    </row>
    <row r="198" spans="1:53" x14ac:dyDescent="0.25">
      <c r="A198" s="163">
        <v>1040411</v>
      </c>
      <c r="B198" s="163" t="s">
        <v>464</v>
      </c>
      <c r="C198" s="167" t="s">
        <v>472</v>
      </c>
      <c r="D198" s="163" t="str">
        <f>IFERROR(VLOOKUP(B198,[4]招式!$B$2:$K$16,10,0),"不是技能")</f>
        <v>不是技能</v>
      </c>
      <c r="E198" s="163" t="s">
        <v>5111</v>
      </c>
      <c r="F198" s="163" t="s">
        <v>4950</v>
      </c>
      <c r="G198" s="163">
        <v>7</v>
      </c>
      <c r="H198" s="163">
        <v>5</v>
      </c>
      <c r="I198" s="163" t="s">
        <v>2289</v>
      </c>
      <c r="J198" s="163" t="s">
        <v>3015</v>
      </c>
      <c r="K198" s="163"/>
      <c r="L198" s="163"/>
      <c r="M198" s="172" t="s">
        <v>5860</v>
      </c>
      <c r="N198" s="171"/>
      <c r="O198" s="171"/>
      <c r="P198" s="163"/>
      <c r="Q198" s="181"/>
      <c r="R198" s="181">
        <v>0</v>
      </c>
      <c r="S198" s="181" t="s">
        <v>5181</v>
      </c>
      <c r="T198" s="163">
        <v>1050110</v>
      </c>
      <c r="U198" s="181"/>
      <c r="V198" s="181"/>
      <c r="W198" s="181" t="str">
        <f>IFERROR(VLOOKUP(D198,[4]招式!$A:$H,5,0)&amp;";"&amp;VLOOKUP(D198,[4]招式!$A:$H,6,0),"1;1")</f>
        <v>1;1</v>
      </c>
      <c r="X198" s="165" t="s">
        <v>5861</v>
      </c>
      <c r="Y198" s="181"/>
      <c r="Z198" s="181"/>
      <c r="AA198" s="181"/>
      <c r="AB198" s="181" t="s">
        <v>5118</v>
      </c>
      <c r="AC198" s="163"/>
      <c r="AD198" s="163"/>
      <c r="AE198" s="163">
        <v>0</v>
      </c>
      <c r="AF198" s="163">
        <v>0</v>
      </c>
      <c r="AG198" s="163">
        <v>0</v>
      </c>
      <c r="AH198" s="163"/>
      <c r="AI198" s="163">
        <v>0</v>
      </c>
      <c r="AJ198" s="163">
        <v>0</v>
      </c>
      <c r="AK198" s="189"/>
      <c r="AL198" s="163"/>
      <c r="AM198" s="163"/>
      <c r="AN198" s="163"/>
      <c r="AO198" s="163" t="s">
        <v>5862</v>
      </c>
      <c r="AP198" s="32">
        <f t="shared" si="8"/>
        <v>1040411</v>
      </c>
      <c r="AQ198" s="32" t="str">
        <f t="shared" si="9"/>
        <v>镇国抵岳枪</v>
      </c>
      <c r="AR198" s="170"/>
      <c r="BA198" s="102" t="s">
        <v>5671</v>
      </c>
    </row>
    <row r="199" spans="1:53" x14ac:dyDescent="0.25">
      <c r="A199" s="36">
        <v>1040412</v>
      </c>
      <c r="B199" s="36" t="s">
        <v>464</v>
      </c>
      <c r="C199" s="37" t="s">
        <v>949</v>
      </c>
      <c r="D199" s="36"/>
      <c r="E199" s="36"/>
      <c r="F199" s="36"/>
      <c r="G199" s="36"/>
      <c r="H199" s="36"/>
      <c r="I199" s="36"/>
      <c r="J199" s="36"/>
      <c r="K199" s="36"/>
      <c r="L199" s="36"/>
      <c r="M199" s="52"/>
      <c r="N199" s="53"/>
      <c r="O199" s="53"/>
      <c r="P199" s="36"/>
      <c r="Q199" s="65"/>
      <c r="R199" s="65"/>
      <c r="S199" s="65"/>
      <c r="T199" s="36"/>
      <c r="U199" s="65"/>
      <c r="V199" s="65"/>
      <c r="W199" s="65"/>
      <c r="X199" s="70"/>
      <c r="Y199" s="65"/>
      <c r="Z199" s="65"/>
      <c r="AA199" s="65"/>
      <c r="AB199" s="65"/>
      <c r="AC199" s="36"/>
      <c r="AD199" s="36"/>
      <c r="AE199" s="36"/>
      <c r="AF199" s="36"/>
      <c r="AG199" s="36"/>
      <c r="AH199" s="36"/>
      <c r="AI199" s="36"/>
      <c r="AJ199" s="36"/>
      <c r="AK199" s="89"/>
      <c r="AL199" s="36"/>
      <c r="AM199" s="36"/>
      <c r="AN199" s="36"/>
      <c r="AO199" s="36"/>
      <c r="AP199" s="32">
        <f t="shared" si="8"/>
        <v>1040412</v>
      </c>
      <c r="AQ199" s="32" t="str">
        <f t="shared" si="9"/>
        <v>镇国抵岳枪</v>
      </c>
      <c r="AR199" s="36"/>
      <c r="BA199" s="102"/>
    </row>
    <row r="200" spans="1:53" x14ac:dyDescent="0.25">
      <c r="A200" s="36">
        <v>1040413</v>
      </c>
      <c r="B200" s="36" t="s">
        <v>464</v>
      </c>
      <c r="C200" s="37" t="s">
        <v>950</v>
      </c>
      <c r="D200" s="36"/>
      <c r="E200" s="36"/>
      <c r="F200" s="36"/>
      <c r="G200" s="36"/>
      <c r="H200" s="36"/>
      <c r="I200" s="36"/>
      <c r="J200" s="36"/>
      <c r="K200" s="36"/>
      <c r="L200" s="36"/>
      <c r="M200" s="52"/>
      <c r="N200" s="53"/>
      <c r="O200" s="53"/>
      <c r="P200" s="36"/>
      <c r="Q200" s="65"/>
      <c r="R200" s="65"/>
      <c r="S200" s="65"/>
      <c r="T200" s="36"/>
      <c r="U200" s="65"/>
      <c r="V200" s="65"/>
      <c r="W200" s="65"/>
      <c r="X200" s="70"/>
      <c r="Y200" s="65"/>
      <c r="Z200" s="65"/>
      <c r="AA200" s="65"/>
      <c r="AB200" s="65"/>
      <c r="AC200" s="36"/>
      <c r="AD200" s="36"/>
      <c r="AE200" s="36"/>
      <c r="AF200" s="36"/>
      <c r="AG200" s="36"/>
      <c r="AH200" s="36"/>
      <c r="AI200" s="36"/>
      <c r="AJ200" s="36"/>
      <c r="AK200" s="89"/>
      <c r="AL200" s="36"/>
      <c r="AM200" s="36"/>
      <c r="AN200" s="36"/>
      <c r="AO200" s="36"/>
      <c r="AP200" s="32">
        <f t="shared" si="8"/>
        <v>1040413</v>
      </c>
      <c r="AQ200" s="32" t="str">
        <f t="shared" si="9"/>
        <v>镇国抵岳枪</v>
      </c>
      <c r="AR200" s="36"/>
      <c r="BA200" s="102"/>
    </row>
    <row r="201" spans="1:53" x14ac:dyDescent="0.25">
      <c r="A201" s="202">
        <v>1050002</v>
      </c>
      <c r="B201" s="202" t="s">
        <v>4950</v>
      </c>
      <c r="C201" s="203" t="s">
        <v>5877</v>
      </c>
      <c r="D201" s="204" t="str">
        <f>IFERROR(VLOOKUP(B201,[4]招式!$B$2:$K$16,10,0),"不是技能")</f>
        <v>不是技能</v>
      </c>
      <c r="E201" s="204" t="s">
        <v>5111</v>
      </c>
      <c r="F201" s="204" t="s">
        <v>4950</v>
      </c>
      <c r="G201" s="204">
        <v>1</v>
      </c>
      <c r="H201" s="204">
        <v>5</v>
      </c>
      <c r="I201" s="204" t="s">
        <v>2401</v>
      </c>
      <c r="J201" s="204" t="s">
        <v>3011</v>
      </c>
      <c r="K201" s="204"/>
      <c r="L201" s="204"/>
      <c r="M201" s="211" t="s">
        <v>5878</v>
      </c>
      <c r="N201" s="212"/>
      <c r="O201" s="212"/>
      <c r="P201" s="213"/>
      <c r="Q201" s="204"/>
      <c r="R201" s="213">
        <v>0</v>
      </c>
      <c r="S201" s="213" t="s">
        <v>5114</v>
      </c>
      <c r="T201" s="204">
        <v>1056001</v>
      </c>
      <c r="U201" s="213" t="s">
        <v>5689</v>
      </c>
      <c r="V201" s="213" t="s">
        <v>5690</v>
      </c>
      <c r="W201" s="213" t="str">
        <f>IFERROR(VLOOKUP(D201,[4]招式!$A:$H,5,0)&amp;";"&amp;VLOOKUP(D201,[4]招式!$A:$H,6,0),"1;1")</f>
        <v>1;1</v>
      </c>
      <c r="X201" s="204" t="s">
        <v>5879</v>
      </c>
      <c r="Y201" s="213"/>
      <c r="Z201" s="213"/>
      <c r="AA201" s="213"/>
      <c r="AB201" s="213" t="s">
        <v>5118</v>
      </c>
      <c r="AC201" s="204"/>
      <c r="AD201" s="204"/>
      <c r="AE201" s="204">
        <v>2</v>
      </c>
      <c r="AF201" s="204">
        <v>0</v>
      </c>
      <c r="AG201" s="204">
        <v>0</v>
      </c>
      <c r="AH201" s="204"/>
      <c r="AI201" s="204">
        <v>0</v>
      </c>
      <c r="AJ201" s="204">
        <v>0</v>
      </c>
      <c r="AK201" s="228"/>
      <c r="AL201" s="204" t="s">
        <v>5880</v>
      </c>
      <c r="AM201" s="204"/>
      <c r="AN201" s="204"/>
      <c r="AO201" s="211" t="s">
        <v>5881</v>
      </c>
      <c r="AP201" s="32">
        <f t="shared" si="8"/>
        <v>1050002</v>
      </c>
      <c r="AQ201" s="32" t="str">
        <f t="shared" si="9"/>
        <v>扇法</v>
      </c>
      <c r="AR201" s="204"/>
      <c r="BA201" s="234" t="s">
        <v>5882</v>
      </c>
    </row>
    <row r="202" spans="1:53" x14ac:dyDescent="0.25">
      <c r="A202" s="202">
        <v>1050001</v>
      </c>
      <c r="B202" s="202" t="s">
        <v>4950</v>
      </c>
      <c r="C202" s="203" t="s">
        <v>4952</v>
      </c>
      <c r="D202" s="32" t="str">
        <f>IFERROR(VLOOKUP(B202,[4]招式!$B$2:$K$16,10,0),"不是技能")</f>
        <v>不是技能</v>
      </c>
      <c r="E202" s="32" t="s">
        <v>5111</v>
      </c>
      <c r="F202" s="32" t="s">
        <v>4743</v>
      </c>
      <c r="G202" s="32">
        <v>1</v>
      </c>
      <c r="H202" s="32">
        <v>6</v>
      </c>
      <c r="I202" s="32" t="s">
        <v>2401</v>
      </c>
      <c r="J202" s="32" t="s">
        <v>5112</v>
      </c>
      <c r="K202" s="32"/>
      <c r="L202" s="32">
        <v>4</v>
      </c>
      <c r="M202" s="46" t="s">
        <v>5883</v>
      </c>
      <c r="N202" s="47"/>
      <c r="O202" s="47"/>
      <c r="P202" s="32"/>
      <c r="Q202" s="66"/>
      <c r="R202" s="66">
        <v>0</v>
      </c>
      <c r="S202" s="66" t="s">
        <v>5114</v>
      </c>
      <c r="T202" s="32">
        <v>1060001</v>
      </c>
      <c r="U202" s="66"/>
      <c r="V202" s="66"/>
      <c r="W202" s="66" t="str">
        <f>IFERROR(VLOOKUP(D202,[4]招式!$A:$H,5,0)&amp;";"&amp;VLOOKUP(D202,[4]招式!$A:$H,6,0),"3;7")</f>
        <v>3;7</v>
      </c>
      <c r="X202" s="46" t="s">
        <v>5884</v>
      </c>
      <c r="Y202" s="66"/>
      <c r="Z202" s="66"/>
      <c r="AA202" s="66"/>
      <c r="AB202" s="66" t="s">
        <v>5118</v>
      </c>
      <c r="AC202" s="32"/>
      <c r="AD202" s="32"/>
      <c r="AE202" s="32">
        <v>2</v>
      </c>
      <c r="AF202" s="32">
        <v>0</v>
      </c>
      <c r="AG202" s="32">
        <v>4</v>
      </c>
      <c r="AH202" s="32"/>
      <c r="AI202" s="32">
        <v>58</v>
      </c>
      <c r="AJ202" s="32">
        <v>39</v>
      </c>
      <c r="AK202" s="85"/>
      <c r="AL202" s="229" t="s">
        <v>5885</v>
      </c>
      <c r="AM202" s="32"/>
      <c r="AN202" s="32"/>
      <c r="AO202" s="32" t="s">
        <v>5886</v>
      </c>
      <c r="AP202" s="32">
        <f t="shared" si="8"/>
        <v>1050001</v>
      </c>
      <c r="AQ202" s="32" t="str">
        <f t="shared" si="9"/>
        <v>扇法</v>
      </c>
      <c r="AR202" s="32"/>
      <c r="BA202" s="234" t="s">
        <v>5887</v>
      </c>
    </row>
    <row r="203" spans="1:53" x14ac:dyDescent="0.25">
      <c r="A203" s="170">
        <v>1050101</v>
      </c>
      <c r="B203" s="170" t="s">
        <v>473</v>
      </c>
      <c r="C203" s="170" t="s">
        <v>1263</v>
      </c>
      <c r="D203" s="32">
        <f>IFERROR(VLOOKUP(B203,[4]招式!$B$2:$K$16,10,0),"不是技能")</f>
        <v>12</v>
      </c>
      <c r="E203" s="32" t="s">
        <v>5111</v>
      </c>
      <c r="F203" s="32" t="s">
        <v>4743</v>
      </c>
      <c r="G203" s="32">
        <v>1</v>
      </c>
      <c r="H203" s="32">
        <v>6</v>
      </c>
      <c r="I203" s="32" t="s">
        <v>2401</v>
      </c>
      <c r="J203" s="32" t="s">
        <v>5112</v>
      </c>
      <c r="K203" s="32"/>
      <c r="L203" s="32">
        <v>5</v>
      </c>
      <c r="M203" s="46" t="s">
        <v>5888</v>
      </c>
      <c r="N203" s="47"/>
      <c r="O203" s="47"/>
      <c r="P203" s="32"/>
      <c r="Q203" s="66"/>
      <c r="R203" s="66">
        <v>0</v>
      </c>
      <c r="S203" s="66" t="s">
        <v>5114</v>
      </c>
      <c r="T203" s="32">
        <v>1060002</v>
      </c>
      <c r="U203" s="66" t="s">
        <v>5889</v>
      </c>
      <c r="V203" s="66" t="s">
        <v>5613</v>
      </c>
      <c r="W203" s="66" t="str">
        <f>IFERROR(VLOOKUP(D203,[4]招式!$A:$H,5,0)&amp;";"&amp;VLOOKUP(D203,[4]招式!$A:$H,6,0),"3;7")</f>
        <v>0.1;0.9</v>
      </c>
      <c r="X203" s="46" t="s">
        <v>5890</v>
      </c>
      <c r="Y203" s="66"/>
      <c r="Z203" s="66"/>
      <c r="AA203" s="66"/>
      <c r="AB203" s="66" t="s">
        <v>5118</v>
      </c>
      <c r="AC203" s="32"/>
      <c r="AD203" s="32"/>
      <c r="AE203" s="32">
        <v>2</v>
      </c>
      <c r="AF203" s="32">
        <v>0</v>
      </c>
      <c r="AG203" s="32">
        <v>4</v>
      </c>
      <c r="AH203" s="32"/>
      <c r="AI203" s="32">
        <v>45</v>
      </c>
      <c r="AJ203" s="32">
        <v>32</v>
      </c>
      <c r="AK203" s="85"/>
      <c r="AL203" s="229" t="s">
        <v>5891</v>
      </c>
      <c r="AM203" s="32"/>
      <c r="AN203" s="32"/>
      <c r="AO203" s="32" t="s">
        <v>5892</v>
      </c>
      <c r="AP203" s="32">
        <f t="shared" si="8"/>
        <v>1050101</v>
      </c>
      <c r="AQ203" s="32" t="str">
        <f t="shared" si="9"/>
        <v>悲遮扇法</v>
      </c>
      <c r="AR203" s="32"/>
      <c r="BA203" s="235" t="s">
        <v>5893</v>
      </c>
    </row>
    <row r="204" spans="1:53" x14ac:dyDescent="0.25">
      <c r="A204" s="170">
        <v>1050102</v>
      </c>
      <c r="B204" s="170" t="s">
        <v>473</v>
      </c>
      <c r="C204" s="170" t="s">
        <v>474</v>
      </c>
      <c r="D204" s="205">
        <f>IFERROR(VLOOKUP(B204,[4]招式!$B$2:$K$16,10,0),"不是技能")</f>
        <v>12</v>
      </c>
      <c r="E204" s="205" t="s">
        <v>5111</v>
      </c>
      <c r="F204" s="205" t="s">
        <v>4743</v>
      </c>
      <c r="G204" s="205">
        <v>1</v>
      </c>
      <c r="H204" s="205">
        <v>6</v>
      </c>
      <c r="I204" s="205" t="s">
        <v>2401</v>
      </c>
      <c r="J204" s="205" t="s">
        <v>3011</v>
      </c>
      <c r="K204" s="205"/>
      <c r="L204" s="205">
        <v>1</v>
      </c>
      <c r="M204" s="214" t="s">
        <v>5894</v>
      </c>
      <c r="N204" s="215"/>
      <c r="O204" s="215"/>
      <c r="P204" s="205"/>
      <c r="Q204" s="223"/>
      <c r="R204" s="223">
        <v>0</v>
      </c>
      <c r="S204" s="223" t="s">
        <v>5114</v>
      </c>
      <c r="T204" s="205">
        <v>1060101</v>
      </c>
      <c r="U204" s="223"/>
      <c r="V204" s="223"/>
      <c r="W204" s="223" t="str">
        <f>IFERROR(VLOOKUP(D204,[4]招式!$A:$H,5,0)&amp;";"&amp;VLOOKUP(D204,[4]招式!$A:$H,6,0),"1;1")</f>
        <v>0.1;0.9</v>
      </c>
      <c r="X204" s="224" t="s">
        <v>5895</v>
      </c>
      <c r="Y204" s="223"/>
      <c r="Z204" s="223"/>
      <c r="AA204" s="223"/>
      <c r="AB204" s="223" t="s">
        <v>5118</v>
      </c>
      <c r="AC204" s="205"/>
      <c r="AD204" s="205"/>
      <c r="AE204" s="205">
        <v>1</v>
      </c>
      <c r="AF204" s="205">
        <v>1</v>
      </c>
      <c r="AG204" s="205">
        <v>5</v>
      </c>
      <c r="AH204" s="205"/>
      <c r="AI204" s="205">
        <v>39</v>
      </c>
      <c r="AJ204" s="205">
        <v>26</v>
      </c>
      <c r="AK204" s="230"/>
      <c r="AL204" s="231" t="s">
        <v>5896</v>
      </c>
      <c r="AM204" s="205"/>
      <c r="AN204" s="205"/>
      <c r="AO204" s="205" t="s">
        <v>5897</v>
      </c>
      <c r="AP204" s="32">
        <f t="shared" si="8"/>
        <v>1050102</v>
      </c>
      <c r="AQ204" s="32" t="str">
        <f t="shared" si="9"/>
        <v>悲遮扇法</v>
      </c>
      <c r="AR204" s="205"/>
      <c r="BA204" s="236" t="s">
        <v>5898</v>
      </c>
    </row>
    <row r="205" spans="1:53" x14ac:dyDescent="0.25">
      <c r="A205" s="170">
        <v>1050103</v>
      </c>
      <c r="B205" s="170" t="s">
        <v>473</v>
      </c>
      <c r="C205" s="170" t="s">
        <v>1264</v>
      </c>
      <c r="D205" s="205">
        <f>IFERROR(VLOOKUP(B205,[4]招式!$B$2:$K$16,10,0),"不是技能")</f>
        <v>12</v>
      </c>
      <c r="E205" s="205" t="s">
        <v>5111</v>
      </c>
      <c r="F205" s="205" t="s">
        <v>4743</v>
      </c>
      <c r="G205" s="205">
        <v>1</v>
      </c>
      <c r="H205" s="205">
        <v>6</v>
      </c>
      <c r="I205" s="205" t="s">
        <v>2289</v>
      </c>
      <c r="J205" s="205" t="s">
        <v>3015</v>
      </c>
      <c r="K205" s="205"/>
      <c r="L205" s="205"/>
      <c r="M205" s="214" t="s">
        <v>5899</v>
      </c>
      <c r="N205" s="215"/>
      <c r="O205" s="215"/>
      <c r="P205" s="205"/>
      <c r="Q205" s="223"/>
      <c r="R205" s="223">
        <v>0</v>
      </c>
      <c r="S205" s="223"/>
      <c r="T205" s="205">
        <v>1060102</v>
      </c>
      <c r="U205" s="223"/>
      <c r="V205" s="223"/>
      <c r="W205" s="223" t="str">
        <f>IFERROR(VLOOKUP(D205,[4]招式!$A:$H,5,0)&amp;";"&amp;VLOOKUP(D205,[4]招式!$A:$H,6,0),"1;1")</f>
        <v>0.1;0.9</v>
      </c>
      <c r="X205" s="224" t="s">
        <v>5900</v>
      </c>
      <c r="Y205" s="223"/>
      <c r="Z205" s="223"/>
      <c r="AA205" s="223"/>
      <c r="AB205" s="223" t="s">
        <v>5139</v>
      </c>
      <c r="AC205" s="205"/>
      <c r="AD205" s="205"/>
      <c r="AE205" s="205">
        <v>0</v>
      </c>
      <c r="AF205" s="205">
        <v>0</v>
      </c>
      <c r="AG205" s="205">
        <v>0</v>
      </c>
      <c r="AH205" s="205"/>
      <c r="AI205" s="205">
        <v>0</v>
      </c>
      <c r="AJ205" s="205">
        <v>0</v>
      </c>
      <c r="AK205" s="230"/>
      <c r="AL205" s="231"/>
      <c r="AM205" s="205"/>
      <c r="AN205" s="205"/>
      <c r="AO205" s="205" t="s">
        <v>5901</v>
      </c>
      <c r="AP205" s="32">
        <f t="shared" si="8"/>
        <v>1050103</v>
      </c>
      <c r="AQ205" s="32" t="str">
        <f t="shared" si="9"/>
        <v>悲遮扇法</v>
      </c>
      <c r="AR205" s="205"/>
      <c r="BA205" s="235" t="s">
        <v>5902</v>
      </c>
    </row>
    <row r="206" spans="1:53" x14ac:dyDescent="0.25">
      <c r="A206" s="170">
        <v>1050104</v>
      </c>
      <c r="B206" s="170" t="s">
        <v>473</v>
      </c>
      <c r="C206" s="170" t="s">
        <v>475</v>
      </c>
      <c r="D206" s="205">
        <f>IFERROR(VLOOKUP(B206,[4]招式!$B$2:$K$16,10,0),"不是技能")</f>
        <v>12</v>
      </c>
      <c r="E206" s="205" t="s">
        <v>5111</v>
      </c>
      <c r="F206" s="205" t="s">
        <v>4743</v>
      </c>
      <c r="G206" s="205">
        <v>1</v>
      </c>
      <c r="H206" s="205">
        <v>6</v>
      </c>
      <c r="I206" s="205" t="s">
        <v>2401</v>
      </c>
      <c r="J206" s="205" t="s">
        <v>3011</v>
      </c>
      <c r="K206" s="205"/>
      <c r="L206" s="205">
        <v>2</v>
      </c>
      <c r="M206" s="214" t="s">
        <v>5903</v>
      </c>
      <c r="N206" s="215"/>
      <c r="O206" s="215"/>
      <c r="P206" s="205"/>
      <c r="Q206" s="223"/>
      <c r="R206" s="223">
        <v>0</v>
      </c>
      <c r="S206" s="223" t="s">
        <v>5114</v>
      </c>
      <c r="T206" s="205">
        <v>1060103</v>
      </c>
      <c r="U206" s="223"/>
      <c r="V206" s="223"/>
      <c r="W206" s="223" t="str">
        <f>IFERROR(VLOOKUP(D206,[4]招式!$A:$H,5,0)&amp;";"&amp;VLOOKUP(D206,[4]招式!$A:$H,6,0),"1;1")</f>
        <v>0.1;0.9</v>
      </c>
      <c r="X206" s="224" t="s">
        <v>5904</v>
      </c>
      <c r="Y206" s="223"/>
      <c r="Z206" s="223"/>
      <c r="AA206" s="223"/>
      <c r="AB206" s="223" t="s">
        <v>5118</v>
      </c>
      <c r="AC206" s="227" t="s">
        <v>5905</v>
      </c>
      <c r="AD206" s="205"/>
      <c r="AE206" s="205">
        <v>1</v>
      </c>
      <c r="AF206" s="205">
        <v>1</v>
      </c>
      <c r="AG206" s="205">
        <v>4</v>
      </c>
      <c r="AH206" s="205"/>
      <c r="AI206" s="205">
        <v>39</v>
      </c>
      <c r="AJ206" s="205">
        <v>26</v>
      </c>
      <c r="AK206" s="230"/>
      <c r="AL206" s="231" t="s">
        <v>5906</v>
      </c>
      <c r="AM206" s="205"/>
      <c r="AN206" s="205"/>
      <c r="AO206" s="205" t="s">
        <v>5907</v>
      </c>
      <c r="AP206" s="32">
        <f t="shared" si="8"/>
        <v>1050104</v>
      </c>
      <c r="AQ206" s="32" t="str">
        <f t="shared" si="9"/>
        <v>悲遮扇法</v>
      </c>
      <c r="AR206" s="205"/>
      <c r="BA206" s="236" t="s">
        <v>5908</v>
      </c>
    </row>
    <row r="207" spans="1:53" x14ac:dyDescent="0.25">
      <c r="A207" s="170">
        <v>1050105</v>
      </c>
      <c r="B207" s="170" t="s">
        <v>473</v>
      </c>
      <c r="C207" s="170" t="s">
        <v>1265</v>
      </c>
      <c r="D207" s="205">
        <f>IFERROR(VLOOKUP(B207,[4]招式!$B$2:$K$16,10,0),"不是技能")</f>
        <v>12</v>
      </c>
      <c r="E207" s="205" t="s">
        <v>5111</v>
      </c>
      <c r="F207" s="205" t="s">
        <v>4743</v>
      </c>
      <c r="G207" s="205">
        <v>2</v>
      </c>
      <c r="H207" s="205">
        <v>6</v>
      </c>
      <c r="I207" s="205" t="s">
        <v>2289</v>
      </c>
      <c r="J207" s="205" t="s">
        <v>3015</v>
      </c>
      <c r="K207" s="205"/>
      <c r="L207" s="205"/>
      <c r="M207" s="214" t="s">
        <v>5909</v>
      </c>
      <c r="N207" s="215"/>
      <c r="O207" s="215"/>
      <c r="P207" s="205"/>
      <c r="Q207" s="223"/>
      <c r="R207" s="223">
        <v>0</v>
      </c>
      <c r="S207" s="223"/>
      <c r="T207" s="205">
        <v>1060104</v>
      </c>
      <c r="U207" s="223"/>
      <c r="V207" s="223"/>
      <c r="W207" s="223" t="str">
        <f>IFERROR(VLOOKUP(D207,[4]招式!$A:$H,5,0)&amp;";"&amp;VLOOKUP(D207,[4]招式!$A:$H,6,0),"1;1")</f>
        <v>0.1;0.9</v>
      </c>
      <c r="X207" s="224" t="s">
        <v>5910</v>
      </c>
      <c r="Y207" s="223"/>
      <c r="Z207" s="223"/>
      <c r="AA207" s="223"/>
      <c r="AB207" s="223"/>
      <c r="AC207" s="205"/>
      <c r="AD207" s="205"/>
      <c r="AE207" s="205">
        <v>0</v>
      </c>
      <c r="AF207" s="205">
        <v>0</v>
      </c>
      <c r="AG207" s="205">
        <v>0</v>
      </c>
      <c r="AH207" s="205"/>
      <c r="AI207" s="205">
        <v>0</v>
      </c>
      <c r="AJ207" s="205">
        <v>0</v>
      </c>
      <c r="AK207" s="230"/>
      <c r="AL207" s="231"/>
      <c r="AM207" s="205"/>
      <c r="AN207" s="205"/>
      <c r="AO207" s="205" t="s">
        <v>5911</v>
      </c>
      <c r="AP207" s="32">
        <f t="shared" si="8"/>
        <v>1050105</v>
      </c>
      <c r="AQ207" s="32" t="str">
        <f t="shared" si="9"/>
        <v>悲遮扇法</v>
      </c>
      <c r="AR207" s="205"/>
      <c r="BA207" s="236" t="s">
        <v>5912</v>
      </c>
    </row>
    <row r="208" spans="1:53" x14ac:dyDescent="0.25">
      <c r="A208" s="170">
        <v>1050106</v>
      </c>
      <c r="B208" s="170" t="s">
        <v>473</v>
      </c>
      <c r="C208" s="170" t="s">
        <v>476</v>
      </c>
      <c r="D208" s="205">
        <f>IFERROR(VLOOKUP(B208,[4]招式!$B$2:$K$16,10,0),"不是技能")</f>
        <v>12</v>
      </c>
      <c r="E208" s="205" t="s">
        <v>5111</v>
      </c>
      <c r="F208" s="205" t="s">
        <v>4743</v>
      </c>
      <c r="G208" s="205">
        <v>1</v>
      </c>
      <c r="H208" s="205">
        <v>6</v>
      </c>
      <c r="I208" s="205" t="s">
        <v>2401</v>
      </c>
      <c r="J208" s="205" t="s">
        <v>3011</v>
      </c>
      <c r="K208" s="205"/>
      <c r="L208" s="205">
        <v>3</v>
      </c>
      <c r="M208" s="214" t="s">
        <v>5913</v>
      </c>
      <c r="N208" s="215"/>
      <c r="O208" s="215"/>
      <c r="P208" s="205"/>
      <c r="Q208" s="223"/>
      <c r="R208" s="223">
        <v>0</v>
      </c>
      <c r="S208" s="223" t="s">
        <v>5114</v>
      </c>
      <c r="T208" s="205">
        <v>1060105</v>
      </c>
      <c r="U208" s="223"/>
      <c r="V208" s="223"/>
      <c r="W208" s="223" t="str">
        <f>IFERROR(VLOOKUP(D208,[4]招式!$A:$H,5,0)&amp;";"&amp;VLOOKUP(D208,[4]招式!$A:$H,6,0),"1;1")</f>
        <v>0.1;0.9</v>
      </c>
      <c r="X208" s="224" t="s">
        <v>5914</v>
      </c>
      <c r="Y208" s="223"/>
      <c r="Z208" s="223"/>
      <c r="AA208" s="223"/>
      <c r="AB208" s="223" t="s">
        <v>5118</v>
      </c>
      <c r="AC208" s="205"/>
      <c r="AD208" s="205"/>
      <c r="AE208" s="205">
        <v>1</v>
      </c>
      <c r="AF208" s="205">
        <v>1</v>
      </c>
      <c r="AG208" s="205">
        <v>7</v>
      </c>
      <c r="AH208" s="205"/>
      <c r="AI208" s="205">
        <v>39</v>
      </c>
      <c r="AJ208" s="205">
        <v>26</v>
      </c>
      <c r="AK208" s="230"/>
      <c r="AL208" s="231" t="s">
        <v>5915</v>
      </c>
      <c r="AM208" s="205"/>
      <c r="AN208" s="205"/>
      <c r="AO208" s="205" t="s">
        <v>5916</v>
      </c>
      <c r="AP208" s="32">
        <f t="shared" si="8"/>
        <v>1050106</v>
      </c>
      <c r="AQ208" s="32" t="str">
        <f t="shared" si="9"/>
        <v>悲遮扇法</v>
      </c>
      <c r="AR208" s="205"/>
      <c r="BA208" s="236" t="s">
        <v>5917</v>
      </c>
    </row>
    <row r="209" spans="1:53" x14ac:dyDescent="0.25">
      <c r="A209" s="170">
        <v>1050107</v>
      </c>
      <c r="B209" s="170" t="s">
        <v>473</v>
      </c>
      <c r="C209" s="170" t="s">
        <v>477</v>
      </c>
      <c r="D209" s="205">
        <f>IFERROR(VLOOKUP(B209,[4]招式!$B$2:$K$16,10,0),"不是技能")</f>
        <v>12</v>
      </c>
      <c r="E209" s="205" t="s">
        <v>5111</v>
      </c>
      <c r="F209" s="205" t="s">
        <v>4743</v>
      </c>
      <c r="G209" s="205">
        <v>3</v>
      </c>
      <c r="H209" s="205">
        <v>6</v>
      </c>
      <c r="I209" s="205" t="s">
        <v>2289</v>
      </c>
      <c r="J209" s="205" t="s">
        <v>3015</v>
      </c>
      <c r="K209" s="205"/>
      <c r="L209" s="205"/>
      <c r="M209" s="214" t="s">
        <v>5918</v>
      </c>
      <c r="N209" s="215"/>
      <c r="O209" s="215"/>
      <c r="P209" s="205"/>
      <c r="Q209" s="223"/>
      <c r="R209" s="223">
        <v>0</v>
      </c>
      <c r="S209" s="223"/>
      <c r="T209" s="205">
        <v>1060106</v>
      </c>
      <c r="U209" s="223"/>
      <c r="V209" s="223"/>
      <c r="W209" s="223" t="str">
        <f>IFERROR(VLOOKUP(D209,[4]招式!$A:$H,5,0)&amp;";"&amp;VLOOKUP(D209,[4]招式!$A:$H,6,0),"1;1")</f>
        <v>0.1;0.9</v>
      </c>
      <c r="X209" s="224" t="s">
        <v>5919</v>
      </c>
      <c r="Y209" s="223"/>
      <c r="Z209" s="223"/>
      <c r="AA209" s="223"/>
      <c r="AB209" s="223" t="s">
        <v>5139</v>
      </c>
      <c r="AC209" s="205"/>
      <c r="AD209" s="205"/>
      <c r="AE209" s="205">
        <v>0</v>
      </c>
      <c r="AF209" s="205">
        <v>0</v>
      </c>
      <c r="AG209" s="205">
        <v>0</v>
      </c>
      <c r="AH209" s="205"/>
      <c r="AI209" s="205">
        <v>0</v>
      </c>
      <c r="AJ209" s="205">
        <v>0</v>
      </c>
      <c r="AK209" s="230"/>
      <c r="AL209" s="205"/>
      <c r="AM209" s="205"/>
      <c r="AN209" s="205"/>
      <c r="AO209" s="205" t="s">
        <v>5920</v>
      </c>
      <c r="AP209" s="32">
        <f t="shared" si="8"/>
        <v>1050107</v>
      </c>
      <c r="AQ209" s="32" t="str">
        <f t="shared" si="9"/>
        <v>悲遮扇法</v>
      </c>
      <c r="AR209" s="205"/>
      <c r="BA209" s="236" t="s">
        <v>5921</v>
      </c>
    </row>
    <row r="210" spans="1:53" x14ac:dyDescent="0.25">
      <c r="A210" s="170">
        <v>1050108</v>
      </c>
      <c r="B210" s="170" t="s">
        <v>473</v>
      </c>
      <c r="C210" s="170" t="s">
        <v>478</v>
      </c>
      <c r="D210" s="205">
        <f>IFERROR(VLOOKUP(B210,[4]招式!$B$2:$K$16,10,0),"不是技能")</f>
        <v>12</v>
      </c>
      <c r="E210" s="205" t="s">
        <v>5111</v>
      </c>
      <c r="F210" s="205" t="s">
        <v>4743</v>
      </c>
      <c r="G210" s="205">
        <v>4</v>
      </c>
      <c r="H210" s="205">
        <v>6</v>
      </c>
      <c r="I210" s="205" t="s">
        <v>2289</v>
      </c>
      <c r="J210" s="205" t="s">
        <v>3015</v>
      </c>
      <c r="K210" s="205"/>
      <c r="L210" s="205"/>
      <c r="M210" s="214" t="s">
        <v>5922</v>
      </c>
      <c r="N210" s="215"/>
      <c r="O210" s="215"/>
      <c r="P210" s="205"/>
      <c r="Q210" s="223"/>
      <c r="R210" s="223">
        <v>0</v>
      </c>
      <c r="S210" s="223"/>
      <c r="T210" s="205">
        <v>1060107</v>
      </c>
      <c r="U210" s="223"/>
      <c r="V210" s="223"/>
      <c r="W210" s="223" t="str">
        <f>IFERROR(VLOOKUP(D210,[4]招式!$A:$H,5,0)&amp;";"&amp;VLOOKUP(D210,[4]招式!$A:$H,6,0),"1;1")</f>
        <v>0.1;0.9</v>
      </c>
      <c r="X210" s="224" t="s">
        <v>5923</v>
      </c>
      <c r="Y210" s="223"/>
      <c r="Z210" s="223"/>
      <c r="AA210" s="223"/>
      <c r="AB210" s="223"/>
      <c r="AC210" s="205"/>
      <c r="AD210" s="205"/>
      <c r="AE210" s="205">
        <v>0</v>
      </c>
      <c r="AF210" s="205">
        <v>0</v>
      </c>
      <c r="AG210" s="205">
        <v>0</v>
      </c>
      <c r="AH210" s="205"/>
      <c r="AI210" s="205">
        <v>0</v>
      </c>
      <c r="AJ210" s="205">
        <v>0</v>
      </c>
      <c r="AK210" s="230"/>
      <c r="AL210" s="205"/>
      <c r="AM210" s="205"/>
      <c r="AN210" s="205"/>
      <c r="AO210" s="205" t="s">
        <v>5924</v>
      </c>
      <c r="AP210" s="32">
        <f t="shared" si="8"/>
        <v>1050108</v>
      </c>
      <c r="AQ210" s="32" t="str">
        <f t="shared" si="9"/>
        <v>悲遮扇法</v>
      </c>
      <c r="AR210" s="205"/>
      <c r="BA210" s="236" t="s">
        <v>5925</v>
      </c>
    </row>
    <row r="211" spans="1:53" x14ac:dyDescent="0.25">
      <c r="A211" s="170">
        <v>1050109</v>
      </c>
      <c r="B211" s="170" t="s">
        <v>473</v>
      </c>
      <c r="C211" s="170" t="s">
        <v>479</v>
      </c>
      <c r="D211" s="205">
        <f>IFERROR(VLOOKUP(B211,[4]招式!$B$2:$K$16,10,0),"不是技能")</f>
        <v>12</v>
      </c>
      <c r="E211" s="205" t="s">
        <v>5111</v>
      </c>
      <c r="F211" s="205" t="s">
        <v>4743</v>
      </c>
      <c r="G211" s="205">
        <v>5</v>
      </c>
      <c r="H211" s="205">
        <v>6</v>
      </c>
      <c r="I211" s="205" t="s">
        <v>2289</v>
      </c>
      <c r="J211" s="205" t="s">
        <v>3015</v>
      </c>
      <c r="K211" s="205"/>
      <c r="L211" s="205"/>
      <c r="M211" s="214" t="s">
        <v>5926</v>
      </c>
      <c r="N211" s="215"/>
      <c r="O211" s="215"/>
      <c r="P211" s="205"/>
      <c r="Q211" s="223"/>
      <c r="R211" s="223">
        <v>0</v>
      </c>
      <c r="S211" s="223"/>
      <c r="T211" s="205">
        <v>1060108</v>
      </c>
      <c r="U211" s="223"/>
      <c r="V211" s="223"/>
      <c r="W211" s="223" t="str">
        <f>IFERROR(VLOOKUP(D211,[4]招式!$A:$H,5,0)&amp;";"&amp;VLOOKUP(D211,[4]招式!$A:$H,6,0),"1;1")</f>
        <v>0.1;0.9</v>
      </c>
      <c r="X211" s="224" t="s">
        <v>5927</v>
      </c>
      <c r="Y211" s="223"/>
      <c r="Z211" s="223"/>
      <c r="AA211" s="223"/>
      <c r="AB211" s="223" t="s">
        <v>5139</v>
      </c>
      <c r="AC211" s="205"/>
      <c r="AD211" s="205"/>
      <c r="AE211" s="205">
        <v>0</v>
      </c>
      <c r="AF211" s="205">
        <v>0</v>
      </c>
      <c r="AG211" s="205">
        <v>0</v>
      </c>
      <c r="AH211" s="205"/>
      <c r="AI211" s="205">
        <v>0</v>
      </c>
      <c r="AJ211" s="205">
        <v>0</v>
      </c>
      <c r="AK211" s="230"/>
      <c r="AL211" s="205"/>
      <c r="AM211" s="205"/>
      <c r="AN211" s="205"/>
      <c r="AO211" s="205" t="s">
        <v>5928</v>
      </c>
      <c r="AP211" s="32">
        <f t="shared" si="8"/>
        <v>1050109</v>
      </c>
      <c r="AQ211" s="32" t="str">
        <f t="shared" si="9"/>
        <v>悲遮扇法</v>
      </c>
      <c r="AR211" s="205"/>
      <c r="BA211" s="236" t="s">
        <v>5929</v>
      </c>
    </row>
    <row r="212" spans="1:53" x14ac:dyDescent="0.25">
      <c r="A212" s="170">
        <v>1050110</v>
      </c>
      <c r="B212" s="170" t="s">
        <v>473</v>
      </c>
      <c r="C212" s="170" t="s">
        <v>480</v>
      </c>
      <c r="D212" s="205">
        <f>IFERROR(VLOOKUP(B212,[4]招式!$B$2:$K$16,10,0),"不是技能")</f>
        <v>12</v>
      </c>
      <c r="E212" s="205" t="s">
        <v>5111</v>
      </c>
      <c r="F212" s="205" t="s">
        <v>4743</v>
      </c>
      <c r="G212" s="205">
        <v>6</v>
      </c>
      <c r="H212" s="205">
        <v>6</v>
      </c>
      <c r="I212" s="205" t="s">
        <v>2289</v>
      </c>
      <c r="J212" s="205" t="s">
        <v>3015</v>
      </c>
      <c r="K212" s="205"/>
      <c r="L212" s="205"/>
      <c r="M212" s="214" t="s">
        <v>5930</v>
      </c>
      <c r="N212" s="215"/>
      <c r="O212" s="215"/>
      <c r="P212" s="205"/>
      <c r="Q212" s="223"/>
      <c r="R212" s="223">
        <v>0</v>
      </c>
      <c r="S212" s="223"/>
      <c r="T212" s="205">
        <v>1060109</v>
      </c>
      <c r="U212" s="223"/>
      <c r="V212" s="223"/>
      <c r="W212" s="223" t="str">
        <f>IFERROR(VLOOKUP(D212,[4]招式!$A:$H,5,0)&amp;";"&amp;VLOOKUP(D212,[4]招式!$A:$H,6,0),"1;1")</f>
        <v>0.1;0.9</v>
      </c>
      <c r="X212" s="224" t="s">
        <v>5931</v>
      </c>
      <c r="Y212" s="223"/>
      <c r="Z212" s="223"/>
      <c r="AA212" s="223"/>
      <c r="AB212" s="223"/>
      <c r="AC212" s="205"/>
      <c r="AD212" s="205"/>
      <c r="AE212" s="205">
        <v>0</v>
      </c>
      <c r="AF212" s="205">
        <v>0</v>
      </c>
      <c r="AG212" s="205">
        <v>0</v>
      </c>
      <c r="AH212" s="205"/>
      <c r="AI212" s="205">
        <v>0</v>
      </c>
      <c r="AJ212" s="205">
        <v>0</v>
      </c>
      <c r="AK212" s="230"/>
      <c r="AL212" s="205"/>
      <c r="AM212" s="205"/>
      <c r="AN212" s="205"/>
      <c r="AO212" s="205" t="s">
        <v>5932</v>
      </c>
      <c r="AP212" s="32">
        <f t="shared" si="8"/>
        <v>1050110</v>
      </c>
      <c r="AQ212" s="32" t="str">
        <f t="shared" si="9"/>
        <v>悲遮扇法</v>
      </c>
      <c r="AR212" s="205"/>
      <c r="BA212" s="236" t="s">
        <v>5933</v>
      </c>
    </row>
    <row r="213" spans="1:53" x14ac:dyDescent="0.25">
      <c r="A213" s="34">
        <f>A212+1</f>
        <v>1050111</v>
      </c>
      <c r="B213" s="34" t="str">
        <f>B212</f>
        <v>悲遮扇法</v>
      </c>
      <c r="C213" s="33" t="s">
        <v>481</v>
      </c>
      <c r="D213" s="205">
        <f>IFERROR(VLOOKUP(B213,[4]招式!$B$2:$K$16,10,0),"不是技能")</f>
        <v>12</v>
      </c>
      <c r="E213" s="205" t="s">
        <v>5111</v>
      </c>
      <c r="F213" s="205" t="s">
        <v>4743</v>
      </c>
      <c r="G213" s="205">
        <v>7</v>
      </c>
      <c r="H213" s="205">
        <v>6</v>
      </c>
      <c r="I213" s="205" t="s">
        <v>2289</v>
      </c>
      <c r="J213" s="205" t="s">
        <v>3015</v>
      </c>
      <c r="K213" s="205"/>
      <c r="L213" s="205"/>
      <c r="M213" s="214" t="s">
        <v>5934</v>
      </c>
      <c r="N213" s="215"/>
      <c r="O213" s="215"/>
      <c r="P213" s="205"/>
      <c r="Q213" s="223"/>
      <c r="R213" s="223">
        <v>0</v>
      </c>
      <c r="S213" s="223"/>
      <c r="T213" s="205">
        <v>1060110</v>
      </c>
      <c r="U213" s="223"/>
      <c r="V213" s="223"/>
      <c r="W213" s="223" t="str">
        <f>IFERROR(VLOOKUP(D213,[4]招式!$A:$H,5,0)&amp;";"&amp;VLOOKUP(D213,[4]招式!$A:$H,6,0),"1;1")</f>
        <v>0.1;0.9</v>
      </c>
      <c r="X213" s="224" t="s">
        <v>5935</v>
      </c>
      <c r="Y213" s="223"/>
      <c r="Z213" s="223"/>
      <c r="AA213" s="223"/>
      <c r="AB213" s="223"/>
      <c r="AC213" s="205"/>
      <c r="AD213" s="205"/>
      <c r="AE213" s="205">
        <v>0</v>
      </c>
      <c r="AF213" s="205">
        <v>0</v>
      </c>
      <c r="AG213" s="205">
        <v>0</v>
      </c>
      <c r="AH213" s="205"/>
      <c r="AI213" s="205">
        <v>0</v>
      </c>
      <c r="AJ213" s="205">
        <v>0</v>
      </c>
      <c r="AK213" s="230"/>
      <c r="AL213" s="205"/>
      <c r="AM213" s="205"/>
      <c r="AN213" s="205"/>
      <c r="AO213" s="205" t="s">
        <v>5936</v>
      </c>
      <c r="AP213" s="32">
        <f t="shared" si="8"/>
        <v>1050111</v>
      </c>
      <c r="AQ213" s="32" t="str">
        <f t="shared" si="9"/>
        <v>悲遮扇法</v>
      </c>
      <c r="AR213" s="205"/>
      <c r="BA213" s="101" t="s">
        <v>1898</v>
      </c>
    </row>
    <row r="214" spans="1:53" x14ac:dyDescent="0.25">
      <c r="A214" s="36">
        <v>1050112</v>
      </c>
      <c r="B214" s="36" t="s">
        <v>473</v>
      </c>
      <c r="C214" s="37" t="s">
        <v>951</v>
      </c>
      <c r="D214" s="36"/>
      <c r="E214" s="36"/>
      <c r="F214" s="36"/>
      <c r="G214" s="36"/>
      <c r="H214" s="36"/>
      <c r="I214" s="36"/>
      <c r="J214" s="36"/>
      <c r="K214" s="36"/>
      <c r="L214" s="36"/>
      <c r="M214" s="52"/>
      <c r="N214" s="53"/>
      <c r="O214" s="53"/>
      <c r="P214" s="36"/>
      <c r="Q214" s="65"/>
      <c r="R214" s="65"/>
      <c r="S214" s="65"/>
      <c r="T214" s="36"/>
      <c r="U214" s="65"/>
      <c r="V214" s="65"/>
      <c r="W214" s="65"/>
      <c r="X214" s="70"/>
      <c r="Y214" s="65"/>
      <c r="Z214" s="65"/>
      <c r="AA214" s="65"/>
      <c r="AB214" s="65"/>
      <c r="AC214" s="36"/>
      <c r="AD214" s="36"/>
      <c r="AE214" s="36"/>
      <c r="AF214" s="36"/>
      <c r="AG214" s="36"/>
      <c r="AH214" s="36"/>
      <c r="AI214" s="36"/>
      <c r="AJ214" s="36"/>
      <c r="AK214" s="89"/>
      <c r="AL214" s="36"/>
      <c r="AM214" s="36"/>
      <c r="AN214" s="36"/>
      <c r="AO214" s="36"/>
      <c r="AP214" s="32">
        <f t="shared" ref="AP214:AP277" si="10">A214</f>
        <v>1050112</v>
      </c>
      <c r="AQ214" s="32" t="str">
        <f t="shared" ref="AQ214:AQ277" si="11">B214</f>
        <v>悲遮扇法</v>
      </c>
      <c r="AR214" s="36"/>
      <c r="BA214" s="102"/>
    </row>
    <row r="215" spans="1:53" x14ac:dyDescent="0.25">
      <c r="A215" s="36">
        <v>1050113</v>
      </c>
      <c r="B215" s="36" t="s">
        <v>473</v>
      </c>
      <c r="C215" s="37" t="s">
        <v>952</v>
      </c>
      <c r="D215" s="36"/>
      <c r="E215" s="36"/>
      <c r="F215" s="36"/>
      <c r="G215" s="36"/>
      <c r="H215" s="36"/>
      <c r="I215" s="36"/>
      <c r="J215" s="36"/>
      <c r="K215" s="36"/>
      <c r="L215" s="36"/>
      <c r="M215" s="52"/>
      <c r="N215" s="53"/>
      <c r="O215" s="53"/>
      <c r="P215" s="36"/>
      <c r="Q215" s="65"/>
      <c r="R215" s="65"/>
      <c r="S215" s="65"/>
      <c r="T215" s="36"/>
      <c r="U215" s="65"/>
      <c r="V215" s="65"/>
      <c r="W215" s="65"/>
      <c r="X215" s="70"/>
      <c r="Y215" s="65"/>
      <c r="Z215" s="65"/>
      <c r="AA215" s="65"/>
      <c r="AB215" s="65"/>
      <c r="AC215" s="36"/>
      <c r="AD215" s="36"/>
      <c r="AE215" s="36"/>
      <c r="AF215" s="36"/>
      <c r="AG215" s="36"/>
      <c r="AH215" s="36"/>
      <c r="AI215" s="36"/>
      <c r="AJ215" s="36"/>
      <c r="AK215" s="89"/>
      <c r="AL215" s="36"/>
      <c r="AM215" s="36"/>
      <c r="AN215" s="36"/>
      <c r="AO215" s="36"/>
      <c r="AP215" s="32">
        <f t="shared" si="10"/>
        <v>1050113</v>
      </c>
      <c r="AQ215" s="32" t="str">
        <f t="shared" si="11"/>
        <v>悲遮扇法</v>
      </c>
      <c r="AR215" s="36"/>
      <c r="BA215" s="102"/>
    </row>
    <row r="216" spans="1:53" x14ac:dyDescent="0.25">
      <c r="A216" s="206">
        <v>1050201</v>
      </c>
      <c r="B216" s="206" t="s">
        <v>482</v>
      </c>
      <c r="C216" s="206" t="s">
        <v>4953</v>
      </c>
      <c r="D216" s="32" t="str">
        <f>IFERROR(VLOOKUP(B216,[4]招式!$B$2:$K$16,10,0),"不是技能")</f>
        <v>不是技能</v>
      </c>
      <c r="E216" s="32" t="s">
        <v>5111</v>
      </c>
      <c r="F216" s="32" t="s">
        <v>4752</v>
      </c>
      <c r="G216" s="32">
        <v>1</v>
      </c>
      <c r="H216" s="32">
        <v>9</v>
      </c>
      <c r="I216" s="32" t="s">
        <v>2401</v>
      </c>
      <c r="J216" s="32" t="s">
        <v>5112</v>
      </c>
      <c r="K216" s="32"/>
      <c r="L216" s="32">
        <v>4</v>
      </c>
      <c r="M216" s="46" t="s">
        <v>5937</v>
      </c>
      <c r="N216" s="47"/>
      <c r="O216" s="47"/>
      <c r="P216" s="32"/>
      <c r="Q216" s="66"/>
      <c r="R216" s="66">
        <v>0</v>
      </c>
      <c r="S216" s="66" t="s">
        <v>5114</v>
      </c>
      <c r="T216" s="32">
        <v>1090001</v>
      </c>
      <c r="U216" s="66" t="s">
        <v>5938</v>
      </c>
      <c r="V216" s="66" t="s">
        <v>5939</v>
      </c>
      <c r="W216" s="66" t="str">
        <f>IFERROR(VLOOKUP(D216,[4]招式!$A:$H,5,0)&amp;";"&amp;VLOOKUP(D216,[4]招式!$A:$H,6,0),"0.8;0.2")</f>
        <v>0.8;0.2</v>
      </c>
      <c r="X216" s="46" t="s">
        <v>5940</v>
      </c>
      <c r="Y216" s="66"/>
      <c r="Z216" s="66"/>
      <c r="AA216" s="66"/>
      <c r="AB216" s="66"/>
      <c r="AC216" s="32"/>
      <c r="AD216" s="32"/>
      <c r="AE216" s="32">
        <v>2</v>
      </c>
      <c r="AF216" s="32">
        <v>0</v>
      </c>
      <c r="AG216" s="32">
        <v>4</v>
      </c>
      <c r="AH216" s="32"/>
      <c r="AI216" s="32">
        <v>58</v>
      </c>
      <c r="AJ216" s="32">
        <v>39</v>
      </c>
      <c r="AK216" s="85"/>
      <c r="AL216" s="32" t="s">
        <v>5941</v>
      </c>
      <c r="AM216" s="32"/>
      <c r="AN216" s="32"/>
      <c r="AO216" s="32" t="s">
        <v>5942</v>
      </c>
      <c r="AP216" s="32">
        <f t="shared" si="10"/>
        <v>1050201</v>
      </c>
      <c r="AQ216" s="32" t="str">
        <f t="shared" si="11"/>
        <v>小周天扇法</v>
      </c>
      <c r="AR216" s="32"/>
      <c r="BA216" s="237" t="s">
        <v>5943</v>
      </c>
    </row>
    <row r="217" spans="1:53" x14ac:dyDescent="0.25">
      <c r="A217" s="206">
        <v>1050202</v>
      </c>
      <c r="B217" s="206" t="s">
        <v>482</v>
      </c>
      <c r="C217" s="206" t="s">
        <v>483</v>
      </c>
      <c r="D217" s="32" t="str">
        <f>IFERROR(VLOOKUP(B217,[4]招式!$B$2:$K$16,10,0),"不是技能")</f>
        <v>不是技能</v>
      </c>
      <c r="E217" s="32" t="s">
        <v>5111</v>
      </c>
      <c r="F217" s="32" t="s">
        <v>4752</v>
      </c>
      <c r="G217" s="32">
        <v>1</v>
      </c>
      <c r="H217" s="32">
        <v>9</v>
      </c>
      <c r="I217" s="32" t="s">
        <v>2401</v>
      </c>
      <c r="J217" s="32" t="s">
        <v>5112</v>
      </c>
      <c r="K217" s="32"/>
      <c r="L217" s="32">
        <v>5</v>
      </c>
      <c r="M217" s="46" t="s">
        <v>5944</v>
      </c>
      <c r="N217" s="47"/>
      <c r="O217" s="47"/>
      <c r="P217" s="32"/>
      <c r="Q217" s="66"/>
      <c r="R217" s="66">
        <v>0</v>
      </c>
      <c r="S217" s="66" t="s">
        <v>5114</v>
      </c>
      <c r="T217" s="32">
        <v>1090002</v>
      </c>
      <c r="U217" s="66" t="s">
        <v>5938</v>
      </c>
      <c r="V217" s="66" t="s">
        <v>5939</v>
      </c>
      <c r="W217" s="66" t="str">
        <f>IFERROR(VLOOKUP(D217,[4]招式!$A:$H,5,0)&amp;";"&amp;VLOOKUP(D217,[4]招式!$A:$H,6,0),"0.8;0.2")</f>
        <v>0.8;0.2</v>
      </c>
      <c r="X217" s="46" t="s">
        <v>5945</v>
      </c>
      <c r="Y217" s="66"/>
      <c r="Z217" s="66"/>
      <c r="AA217" s="66"/>
      <c r="AB217" s="66"/>
      <c r="AC217" s="32"/>
      <c r="AD217" s="32"/>
      <c r="AE217" s="32">
        <v>2</v>
      </c>
      <c r="AF217" s="32">
        <v>0</v>
      </c>
      <c r="AG217" s="32">
        <v>4</v>
      </c>
      <c r="AH217" s="32"/>
      <c r="AI217" s="32">
        <v>45</v>
      </c>
      <c r="AJ217" s="32">
        <v>32</v>
      </c>
      <c r="AK217" s="85"/>
      <c r="AL217" s="32" t="s">
        <v>5946</v>
      </c>
      <c r="AM217" s="32"/>
      <c r="AN217" s="32"/>
      <c r="AO217" s="32" t="s">
        <v>5947</v>
      </c>
      <c r="AP217" s="32">
        <f t="shared" si="10"/>
        <v>1050202</v>
      </c>
      <c r="AQ217" s="32" t="str">
        <f t="shared" si="11"/>
        <v>小周天扇法</v>
      </c>
      <c r="AR217" s="32"/>
      <c r="BA217" s="238" t="s">
        <v>5948</v>
      </c>
    </row>
    <row r="218" spans="1:53" x14ac:dyDescent="0.25">
      <c r="A218" s="206">
        <v>1050203</v>
      </c>
      <c r="B218" s="206" t="s">
        <v>482</v>
      </c>
      <c r="C218" s="206" t="s">
        <v>4954</v>
      </c>
      <c r="D218" s="35" t="str">
        <f>IFERROR(VLOOKUP(B218,[4]招式!$B$2:$K$16,10,0),"不是技能")</f>
        <v>不是技能</v>
      </c>
      <c r="E218" s="35" t="s">
        <v>5111</v>
      </c>
      <c r="F218" s="35" t="s">
        <v>4752</v>
      </c>
      <c r="G218" s="35">
        <v>1</v>
      </c>
      <c r="H218" s="35">
        <v>9</v>
      </c>
      <c r="I218" s="35" t="s">
        <v>2401</v>
      </c>
      <c r="J218" s="35" t="s">
        <v>3011</v>
      </c>
      <c r="K218" s="35"/>
      <c r="L218" s="35">
        <v>1</v>
      </c>
      <c r="M218" s="168" t="s">
        <v>5949</v>
      </c>
      <c r="N218" s="51"/>
      <c r="O218" s="51"/>
      <c r="P218" s="168"/>
      <c r="Q218" s="68"/>
      <c r="R218" s="68">
        <v>0</v>
      </c>
      <c r="S218" s="68" t="s">
        <v>5114</v>
      </c>
      <c r="T218" s="35">
        <v>1090101</v>
      </c>
      <c r="U218" s="68" t="s">
        <v>5950</v>
      </c>
      <c r="V218" s="68" t="s">
        <v>5951</v>
      </c>
      <c r="W218" s="68" t="str">
        <f>IFERROR(VLOOKUP(D218,[4]招式!$A:$H,5,0)&amp;";"&amp;VLOOKUP(D218,[4]招式!$A:$H,6,0),"1;1")</f>
        <v>1;1</v>
      </c>
      <c r="X218" s="168" t="s">
        <v>5952</v>
      </c>
      <c r="Y218" s="68"/>
      <c r="Z218" s="68"/>
      <c r="AA218" s="68"/>
      <c r="AB218" s="68" t="s">
        <v>5118</v>
      </c>
      <c r="AC218" s="35"/>
      <c r="AD218" s="35"/>
      <c r="AE218" s="35">
        <v>1</v>
      </c>
      <c r="AF218" s="35">
        <v>1</v>
      </c>
      <c r="AG218" s="35">
        <v>5</v>
      </c>
      <c r="AH218" s="35"/>
      <c r="AI218" s="35">
        <v>39</v>
      </c>
      <c r="AJ218" s="35">
        <v>26</v>
      </c>
      <c r="AK218" s="88" t="s">
        <v>5953</v>
      </c>
      <c r="AL218" s="35" t="s">
        <v>5954</v>
      </c>
      <c r="AM218" s="35"/>
      <c r="AN218" s="35"/>
      <c r="AO218" s="35" t="s">
        <v>5955</v>
      </c>
      <c r="AP218" s="32">
        <f t="shared" si="10"/>
        <v>1050203</v>
      </c>
      <c r="AQ218" s="32" t="str">
        <f t="shared" si="11"/>
        <v>小周天扇法</v>
      </c>
      <c r="AR218" s="35"/>
      <c r="BA218" s="237" t="s">
        <v>5956</v>
      </c>
    </row>
    <row r="219" spans="1:53" x14ac:dyDescent="0.25">
      <c r="A219" s="206">
        <v>1050204</v>
      </c>
      <c r="B219" s="206" t="s">
        <v>482</v>
      </c>
      <c r="C219" s="206" t="s">
        <v>484</v>
      </c>
      <c r="D219" s="35" t="str">
        <f>IFERROR(VLOOKUP(B219,[4]招式!$B$2:$K$16,10,0),"不是技能")</f>
        <v>不是技能</v>
      </c>
      <c r="E219" s="35" t="s">
        <v>5111</v>
      </c>
      <c r="F219" s="35" t="s">
        <v>4752</v>
      </c>
      <c r="G219" s="35">
        <v>1</v>
      </c>
      <c r="H219" s="35">
        <v>9</v>
      </c>
      <c r="I219" s="35" t="s">
        <v>2289</v>
      </c>
      <c r="J219" s="35" t="s">
        <v>3015</v>
      </c>
      <c r="K219" s="35"/>
      <c r="L219" s="35"/>
      <c r="M219" s="168" t="s">
        <v>5957</v>
      </c>
      <c r="N219" s="51"/>
      <c r="O219" s="51"/>
      <c r="P219" s="216"/>
      <c r="Q219" s="68"/>
      <c r="R219" s="68">
        <v>0</v>
      </c>
      <c r="S219" s="68" t="s">
        <v>5181</v>
      </c>
      <c r="T219" s="35">
        <v>1090102</v>
      </c>
      <c r="U219" s="68"/>
      <c r="V219" s="68"/>
      <c r="W219" s="68" t="str">
        <f>IFERROR(VLOOKUP(D219,[4]招式!$A:$H,5,0)&amp;";"&amp;VLOOKUP(D219,[4]招式!$A:$H,6,0),"1;1")</f>
        <v>1;1</v>
      </c>
      <c r="X219" s="168" t="s">
        <v>5958</v>
      </c>
      <c r="Y219" s="68"/>
      <c r="Z219" s="68"/>
      <c r="AA219" s="68"/>
      <c r="AB219" s="68"/>
      <c r="AC219" s="35"/>
      <c r="AD219" s="35"/>
      <c r="AE219" s="35">
        <v>0</v>
      </c>
      <c r="AF219" s="35">
        <v>0</v>
      </c>
      <c r="AG219" s="35">
        <v>0</v>
      </c>
      <c r="AH219" s="35"/>
      <c r="AI219" s="35">
        <v>0</v>
      </c>
      <c r="AJ219" s="35">
        <v>0</v>
      </c>
      <c r="AK219" s="88"/>
      <c r="AL219" s="35"/>
      <c r="AM219" s="35"/>
      <c r="AN219" s="35"/>
      <c r="AO219" s="35" t="s">
        <v>5959</v>
      </c>
      <c r="AP219" s="32">
        <f t="shared" si="10"/>
        <v>1050204</v>
      </c>
      <c r="AQ219" s="32" t="str">
        <f t="shared" si="11"/>
        <v>小周天扇法</v>
      </c>
      <c r="AR219" s="35"/>
      <c r="BA219" s="238" t="s">
        <v>5960</v>
      </c>
    </row>
    <row r="220" spans="1:53" x14ac:dyDescent="0.25">
      <c r="A220" s="206">
        <v>1050205</v>
      </c>
      <c r="B220" s="206" t="s">
        <v>482</v>
      </c>
      <c r="C220" s="206" t="s">
        <v>4955</v>
      </c>
      <c r="D220" s="35" t="str">
        <f>IFERROR(VLOOKUP(B220,[4]招式!$B$2:$K$16,10,0),"不是技能")</f>
        <v>不是技能</v>
      </c>
      <c r="E220" s="35" t="s">
        <v>5111</v>
      </c>
      <c r="F220" s="35" t="s">
        <v>4752</v>
      </c>
      <c r="G220" s="35">
        <v>1</v>
      </c>
      <c r="H220" s="35">
        <v>9</v>
      </c>
      <c r="I220" s="35" t="s">
        <v>2401</v>
      </c>
      <c r="J220" s="35" t="s">
        <v>3011</v>
      </c>
      <c r="K220" s="35"/>
      <c r="L220" s="35">
        <v>2</v>
      </c>
      <c r="M220" s="168" t="s">
        <v>5961</v>
      </c>
      <c r="N220" s="51"/>
      <c r="O220" s="51"/>
      <c r="P220" s="168"/>
      <c r="Q220" s="68"/>
      <c r="R220" s="68">
        <v>0</v>
      </c>
      <c r="S220" s="68" t="s">
        <v>5114</v>
      </c>
      <c r="T220" s="35">
        <v>1090103</v>
      </c>
      <c r="U220" s="68" t="s">
        <v>5962</v>
      </c>
      <c r="V220" s="68" t="s">
        <v>5963</v>
      </c>
      <c r="W220" s="68" t="str">
        <f>IFERROR(VLOOKUP(D220,[4]招式!$A:$H,5,0)&amp;";"&amp;VLOOKUP(D220,[4]招式!$A:$H,6,0),"1;1")</f>
        <v>1;1</v>
      </c>
      <c r="X220" s="168" t="s">
        <v>5964</v>
      </c>
      <c r="Y220" s="68"/>
      <c r="Z220" s="68"/>
      <c r="AA220" s="68"/>
      <c r="AB220" s="68" t="s">
        <v>5118</v>
      </c>
      <c r="AC220" s="35"/>
      <c r="AD220" s="35"/>
      <c r="AE220" s="35">
        <v>1</v>
      </c>
      <c r="AF220" s="35">
        <v>1</v>
      </c>
      <c r="AG220" s="35">
        <v>4</v>
      </c>
      <c r="AH220" s="35"/>
      <c r="AI220" s="35">
        <v>39</v>
      </c>
      <c r="AJ220" s="35">
        <v>26</v>
      </c>
      <c r="AK220" s="88" t="s">
        <v>5965</v>
      </c>
      <c r="AL220" s="35" t="s">
        <v>5966</v>
      </c>
      <c r="AM220" s="35"/>
      <c r="AN220" s="35"/>
      <c r="AO220" s="35" t="s">
        <v>5967</v>
      </c>
      <c r="AP220" s="32">
        <f t="shared" si="10"/>
        <v>1050205</v>
      </c>
      <c r="AQ220" s="32" t="str">
        <f t="shared" si="11"/>
        <v>小周天扇法</v>
      </c>
      <c r="AR220" s="35"/>
      <c r="BA220" s="238" t="s">
        <v>5968</v>
      </c>
    </row>
    <row r="221" spans="1:53" x14ac:dyDescent="0.25">
      <c r="A221" s="206">
        <v>1050206</v>
      </c>
      <c r="B221" s="206" t="s">
        <v>482</v>
      </c>
      <c r="C221" s="206" t="s">
        <v>485</v>
      </c>
      <c r="D221" s="35" t="str">
        <f>IFERROR(VLOOKUP(B221,[4]招式!$B$2:$K$16,10,0),"不是技能")</f>
        <v>不是技能</v>
      </c>
      <c r="E221" s="35" t="s">
        <v>5111</v>
      </c>
      <c r="F221" s="35" t="s">
        <v>4752</v>
      </c>
      <c r="G221" s="35">
        <v>2</v>
      </c>
      <c r="H221" s="35">
        <v>9</v>
      </c>
      <c r="I221" s="35" t="s">
        <v>2289</v>
      </c>
      <c r="J221" s="35" t="s">
        <v>3015</v>
      </c>
      <c r="K221" s="35"/>
      <c r="L221" s="35"/>
      <c r="M221" s="168" t="s">
        <v>5969</v>
      </c>
      <c r="N221" s="51"/>
      <c r="O221" s="51"/>
      <c r="P221" s="168"/>
      <c r="Q221" s="68"/>
      <c r="R221" s="68">
        <v>0</v>
      </c>
      <c r="S221" s="68" t="s">
        <v>5181</v>
      </c>
      <c r="T221" s="35">
        <v>1090104</v>
      </c>
      <c r="U221" s="68"/>
      <c r="V221" s="68"/>
      <c r="W221" s="68" t="str">
        <f>IFERROR(VLOOKUP(D221,[4]招式!$A:$H,5,0)&amp;";"&amp;VLOOKUP(D221,[4]招式!$A:$H,6,0),"1;1")</f>
        <v>1;1</v>
      </c>
      <c r="X221" s="168" t="s">
        <v>5970</v>
      </c>
      <c r="Y221" s="68"/>
      <c r="Z221" s="68"/>
      <c r="AA221" s="68"/>
      <c r="AB221" s="68"/>
      <c r="AC221" s="35"/>
      <c r="AD221" s="35"/>
      <c r="AE221" s="35">
        <v>0</v>
      </c>
      <c r="AF221" s="35">
        <v>0</v>
      </c>
      <c r="AG221" s="35">
        <v>0</v>
      </c>
      <c r="AH221" s="35"/>
      <c r="AI221" s="35">
        <v>0</v>
      </c>
      <c r="AJ221" s="35">
        <v>0</v>
      </c>
      <c r="AK221" s="88"/>
      <c r="AL221" s="35"/>
      <c r="AM221" s="35"/>
      <c r="AN221" s="35"/>
      <c r="AO221" s="35" t="s">
        <v>5971</v>
      </c>
      <c r="AP221" s="32">
        <f t="shared" si="10"/>
        <v>1050206</v>
      </c>
      <c r="AQ221" s="32" t="str">
        <f t="shared" si="11"/>
        <v>小周天扇法</v>
      </c>
      <c r="AR221" s="35"/>
      <c r="BA221" s="238" t="s">
        <v>5972</v>
      </c>
    </row>
    <row r="222" spans="1:53" x14ac:dyDescent="0.25">
      <c r="A222" s="206">
        <v>1050207</v>
      </c>
      <c r="B222" s="206" t="s">
        <v>482</v>
      </c>
      <c r="C222" s="206" t="s">
        <v>486</v>
      </c>
      <c r="D222" s="35" t="str">
        <f>IFERROR(VLOOKUP(B222,[4]招式!$B$2:$K$16,10,0),"不是技能")</f>
        <v>不是技能</v>
      </c>
      <c r="E222" s="35" t="s">
        <v>5111</v>
      </c>
      <c r="F222" s="35" t="s">
        <v>4752</v>
      </c>
      <c r="G222" s="35">
        <v>1</v>
      </c>
      <c r="H222" s="35">
        <v>9</v>
      </c>
      <c r="I222" s="35" t="s">
        <v>2401</v>
      </c>
      <c r="J222" s="35" t="s">
        <v>3011</v>
      </c>
      <c r="K222" s="35"/>
      <c r="L222" s="35">
        <v>3</v>
      </c>
      <c r="M222" s="168" t="s">
        <v>5973</v>
      </c>
      <c r="N222" s="51"/>
      <c r="O222" s="51"/>
      <c r="P222" s="168"/>
      <c r="Q222" s="68"/>
      <c r="R222" s="68">
        <v>0</v>
      </c>
      <c r="S222" s="68" t="s">
        <v>5114</v>
      </c>
      <c r="T222" s="35">
        <v>1090105</v>
      </c>
      <c r="U222" s="68" t="s">
        <v>5974</v>
      </c>
      <c r="V222" s="68" t="s">
        <v>5975</v>
      </c>
      <c r="W222" s="68" t="str">
        <f>IFERROR(VLOOKUP(D222,[4]招式!$A:$H,5,0)&amp;";"&amp;VLOOKUP(D222,[4]招式!$A:$H,6,0),"1;1")</f>
        <v>1;1</v>
      </c>
      <c r="X222" s="168" t="s">
        <v>5976</v>
      </c>
      <c r="Y222" s="68"/>
      <c r="Z222" s="68"/>
      <c r="AA222" s="68"/>
      <c r="AB222" s="68" t="s">
        <v>5118</v>
      </c>
      <c r="AC222" s="35"/>
      <c r="AD222" s="35"/>
      <c r="AE222" s="35">
        <v>1</v>
      </c>
      <c r="AF222" s="35">
        <v>1</v>
      </c>
      <c r="AG222" s="35">
        <v>4</v>
      </c>
      <c r="AH222" s="35"/>
      <c r="AI222" s="35">
        <v>39</v>
      </c>
      <c r="AJ222" s="35">
        <v>26</v>
      </c>
      <c r="AK222" s="88" t="s">
        <v>5977</v>
      </c>
      <c r="AL222" s="35" t="s">
        <v>5978</v>
      </c>
      <c r="AM222" s="35"/>
      <c r="AN222" s="35"/>
      <c r="AO222" s="35" t="s">
        <v>5979</v>
      </c>
      <c r="AP222" s="32">
        <f t="shared" si="10"/>
        <v>1050207</v>
      </c>
      <c r="AQ222" s="32" t="str">
        <f t="shared" si="11"/>
        <v>小周天扇法</v>
      </c>
      <c r="AR222" s="35"/>
      <c r="BA222" s="238" t="s">
        <v>5980</v>
      </c>
    </row>
    <row r="223" spans="1:53" x14ac:dyDescent="0.25">
      <c r="A223" s="206">
        <v>1050208</v>
      </c>
      <c r="B223" s="206" t="s">
        <v>482</v>
      </c>
      <c r="C223" s="206" t="s">
        <v>487</v>
      </c>
      <c r="D223" s="35" t="str">
        <f>IFERROR(VLOOKUP(B223,[4]招式!$B$2:$K$16,10,0),"不是技能")</f>
        <v>不是技能</v>
      </c>
      <c r="E223" s="35" t="s">
        <v>5111</v>
      </c>
      <c r="F223" s="35" t="s">
        <v>4752</v>
      </c>
      <c r="G223" s="35">
        <v>3</v>
      </c>
      <c r="H223" s="35">
        <v>9</v>
      </c>
      <c r="I223" s="35" t="s">
        <v>2289</v>
      </c>
      <c r="J223" s="35" t="s">
        <v>3015</v>
      </c>
      <c r="K223" s="35"/>
      <c r="L223" s="35"/>
      <c r="M223" s="168" t="s">
        <v>5981</v>
      </c>
      <c r="N223" s="51"/>
      <c r="O223" s="51"/>
      <c r="P223" s="168"/>
      <c r="Q223" s="68"/>
      <c r="R223" s="68">
        <v>0</v>
      </c>
      <c r="S223" s="68" t="s">
        <v>5181</v>
      </c>
      <c r="T223" s="35">
        <v>1090106</v>
      </c>
      <c r="U223" s="68"/>
      <c r="V223" s="68"/>
      <c r="W223" s="68" t="str">
        <f>IFERROR(VLOOKUP(D223,[4]招式!$A:$H,5,0)&amp;";"&amp;VLOOKUP(D223,[4]招式!$A:$H,6,0),"1;1")</f>
        <v>1;1</v>
      </c>
      <c r="X223" s="168" t="s">
        <v>5982</v>
      </c>
      <c r="Y223" s="68"/>
      <c r="Z223" s="68"/>
      <c r="AA223" s="68"/>
      <c r="AB223" s="68"/>
      <c r="AC223" s="35"/>
      <c r="AD223" s="35"/>
      <c r="AE223" s="35">
        <v>0</v>
      </c>
      <c r="AF223" s="35">
        <v>0</v>
      </c>
      <c r="AG223" s="35">
        <v>0</v>
      </c>
      <c r="AH223" s="35"/>
      <c r="AI223" s="35">
        <v>0</v>
      </c>
      <c r="AJ223" s="35">
        <v>0</v>
      </c>
      <c r="AK223" s="88"/>
      <c r="AL223" s="35"/>
      <c r="AM223" s="35"/>
      <c r="AN223" s="35"/>
      <c r="AO223" s="35" t="s">
        <v>5983</v>
      </c>
      <c r="AP223" s="32">
        <f t="shared" si="10"/>
        <v>1050208</v>
      </c>
      <c r="AQ223" s="32" t="str">
        <f t="shared" si="11"/>
        <v>小周天扇法</v>
      </c>
      <c r="AR223" s="35"/>
      <c r="BA223" s="238" t="s">
        <v>5984</v>
      </c>
    </row>
    <row r="224" spans="1:53" x14ac:dyDescent="0.25">
      <c r="A224" s="206">
        <v>1050209</v>
      </c>
      <c r="B224" s="206" t="s">
        <v>482</v>
      </c>
      <c r="C224" s="206" t="s">
        <v>488</v>
      </c>
      <c r="D224" s="35" t="str">
        <f>IFERROR(VLOOKUP(B224,[4]招式!$B$2:$K$16,10,0),"不是技能")</f>
        <v>不是技能</v>
      </c>
      <c r="E224" s="35" t="s">
        <v>5111</v>
      </c>
      <c r="F224" s="35" t="s">
        <v>4752</v>
      </c>
      <c r="G224" s="35">
        <v>4</v>
      </c>
      <c r="H224" s="35">
        <v>9</v>
      </c>
      <c r="I224" s="35" t="s">
        <v>2289</v>
      </c>
      <c r="J224" s="35" t="s">
        <v>3015</v>
      </c>
      <c r="K224" s="35"/>
      <c r="L224" s="35"/>
      <c r="M224" s="168" t="s">
        <v>5985</v>
      </c>
      <c r="N224" s="51"/>
      <c r="O224" s="51"/>
      <c r="P224" s="168"/>
      <c r="Q224" s="68"/>
      <c r="R224" s="68">
        <v>0</v>
      </c>
      <c r="S224" s="68" t="s">
        <v>5181</v>
      </c>
      <c r="T224" s="35">
        <v>1090107</v>
      </c>
      <c r="U224" s="68"/>
      <c r="V224" s="68"/>
      <c r="W224" s="68" t="str">
        <f>IFERROR(VLOOKUP(D224,[4]招式!$A:$H,5,0)&amp;";"&amp;VLOOKUP(D224,[4]招式!$A:$H,6,0),"1;1")</f>
        <v>1;1</v>
      </c>
      <c r="X224" s="168" t="s">
        <v>5986</v>
      </c>
      <c r="Y224" s="68"/>
      <c r="Z224" s="68"/>
      <c r="AA224" s="68"/>
      <c r="AB224" s="68"/>
      <c r="AC224" s="35"/>
      <c r="AD224" s="35"/>
      <c r="AE224" s="35">
        <v>0</v>
      </c>
      <c r="AF224" s="35">
        <v>0</v>
      </c>
      <c r="AG224" s="35">
        <v>0</v>
      </c>
      <c r="AH224" s="35"/>
      <c r="AI224" s="35">
        <v>0</v>
      </c>
      <c r="AJ224" s="35">
        <v>0</v>
      </c>
      <c r="AK224" s="88"/>
      <c r="AL224" s="35"/>
      <c r="AM224" s="35"/>
      <c r="AN224" s="35"/>
      <c r="AO224" s="35" t="s">
        <v>5987</v>
      </c>
      <c r="AP224" s="32">
        <f t="shared" si="10"/>
        <v>1050209</v>
      </c>
      <c r="AQ224" s="32" t="str">
        <f t="shared" si="11"/>
        <v>小周天扇法</v>
      </c>
      <c r="AR224" s="35"/>
      <c r="BA224" s="238" t="s">
        <v>1757</v>
      </c>
    </row>
    <row r="225" spans="1:53" x14ac:dyDescent="0.25">
      <c r="A225" s="206">
        <v>1050210</v>
      </c>
      <c r="B225" s="206" t="s">
        <v>482</v>
      </c>
      <c r="C225" s="206" t="s">
        <v>489</v>
      </c>
      <c r="D225" s="35" t="str">
        <f>IFERROR(VLOOKUP(B225,[4]招式!$B$2:$K$16,10,0),"不是技能")</f>
        <v>不是技能</v>
      </c>
      <c r="E225" s="35" t="s">
        <v>5111</v>
      </c>
      <c r="F225" s="35" t="s">
        <v>4752</v>
      </c>
      <c r="G225" s="35">
        <v>5</v>
      </c>
      <c r="H225" s="35">
        <v>9</v>
      </c>
      <c r="I225" s="35" t="s">
        <v>2289</v>
      </c>
      <c r="J225" s="35" t="s">
        <v>3015</v>
      </c>
      <c r="K225" s="35"/>
      <c r="L225" s="35"/>
      <c r="M225" s="168" t="s">
        <v>5988</v>
      </c>
      <c r="N225" s="51"/>
      <c r="O225" s="51"/>
      <c r="P225" s="168"/>
      <c r="Q225" s="68"/>
      <c r="R225" s="68">
        <v>0</v>
      </c>
      <c r="S225" s="68" t="s">
        <v>5181</v>
      </c>
      <c r="T225" s="35">
        <v>1090108</v>
      </c>
      <c r="U225" s="68"/>
      <c r="V225" s="68"/>
      <c r="W225" s="68" t="str">
        <f>IFERROR(VLOOKUP(D225,[4]招式!$A:$H,5,0)&amp;";"&amp;VLOOKUP(D225,[4]招式!$A:$H,6,0),"1;1")</f>
        <v>1;1</v>
      </c>
      <c r="X225" s="168" t="s">
        <v>5989</v>
      </c>
      <c r="Y225" s="68"/>
      <c r="Z225" s="68"/>
      <c r="AA225" s="68"/>
      <c r="AB225" s="68"/>
      <c r="AC225" s="35"/>
      <c r="AD225" s="35"/>
      <c r="AE225" s="35">
        <v>0</v>
      </c>
      <c r="AF225" s="35">
        <v>0</v>
      </c>
      <c r="AG225" s="35">
        <v>0</v>
      </c>
      <c r="AH225" s="35"/>
      <c r="AI225" s="35">
        <v>0</v>
      </c>
      <c r="AJ225" s="35">
        <v>0</v>
      </c>
      <c r="AK225" s="88"/>
      <c r="AL225" s="35"/>
      <c r="AM225" s="35"/>
      <c r="AN225" s="35"/>
      <c r="AO225" s="35" t="s">
        <v>5990</v>
      </c>
      <c r="AP225" s="32">
        <f t="shared" si="10"/>
        <v>1050210</v>
      </c>
      <c r="AQ225" s="32" t="str">
        <f t="shared" si="11"/>
        <v>小周天扇法</v>
      </c>
      <c r="AR225" s="35"/>
      <c r="BA225" s="238" t="s">
        <v>5991</v>
      </c>
    </row>
    <row r="226" spans="1:53" x14ac:dyDescent="0.25">
      <c r="A226" s="34">
        <f>A225+1</f>
        <v>1050211</v>
      </c>
      <c r="B226" s="34" t="str">
        <f>B225</f>
        <v>小周天扇法</v>
      </c>
      <c r="C226" s="33" t="s">
        <v>490</v>
      </c>
      <c r="D226" s="35" t="str">
        <f>IFERROR(VLOOKUP(B226,[4]招式!$B$2:$K$16,10,0),"不是技能")</f>
        <v>不是技能</v>
      </c>
      <c r="E226" s="35" t="s">
        <v>5111</v>
      </c>
      <c r="F226" s="35" t="s">
        <v>4752</v>
      </c>
      <c r="G226" s="35">
        <v>6</v>
      </c>
      <c r="H226" s="35">
        <v>9</v>
      </c>
      <c r="I226" s="35" t="s">
        <v>2289</v>
      </c>
      <c r="J226" s="35" t="s">
        <v>3015</v>
      </c>
      <c r="K226" s="35"/>
      <c r="L226" s="35"/>
      <c r="M226" s="168" t="s">
        <v>5992</v>
      </c>
      <c r="N226" s="51"/>
      <c r="O226" s="51"/>
      <c r="P226" s="168"/>
      <c r="Q226" s="68"/>
      <c r="R226" s="68">
        <v>0</v>
      </c>
      <c r="S226" s="68" t="s">
        <v>5181</v>
      </c>
      <c r="T226" s="35">
        <v>1090109</v>
      </c>
      <c r="U226" s="68"/>
      <c r="V226" s="68"/>
      <c r="W226" s="68" t="str">
        <f>IFERROR(VLOOKUP(D226,[4]招式!$A:$H,5,0)&amp;";"&amp;VLOOKUP(D226,[4]招式!$A:$H,6,0),"1;1")</f>
        <v>1;1</v>
      </c>
      <c r="X226" s="168" t="s">
        <v>5993</v>
      </c>
      <c r="Y226" s="68"/>
      <c r="Z226" s="68"/>
      <c r="AA226" s="68"/>
      <c r="AB226" s="68"/>
      <c r="AC226" s="35"/>
      <c r="AD226" s="35"/>
      <c r="AE226" s="35">
        <v>0</v>
      </c>
      <c r="AF226" s="35">
        <v>0</v>
      </c>
      <c r="AG226" s="35">
        <v>0</v>
      </c>
      <c r="AH226" s="35"/>
      <c r="AI226" s="35">
        <v>0</v>
      </c>
      <c r="AJ226" s="35">
        <v>0</v>
      </c>
      <c r="AK226" s="88"/>
      <c r="AL226" s="35"/>
      <c r="AM226" s="35"/>
      <c r="AN226" s="35"/>
      <c r="AO226" s="35" t="s">
        <v>5994</v>
      </c>
      <c r="AP226" s="32">
        <f t="shared" si="10"/>
        <v>1050211</v>
      </c>
      <c r="AQ226" s="32" t="str">
        <f t="shared" si="11"/>
        <v>小周天扇法</v>
      </c>
      <c r="AR226" s="35"/>
      <c r="BA226" s="101" t="s">
        <v>1898</v>
      </c>
    </row>
    <row r="227" spans="1:53" x14ac:dyDescent="0.25">
      <c r="A227" s="36">
        <v>1050212</v>
      </c>
      <c r="B227" s="36" t="s">
        <v>482</v>
      </c>
      <c r="C227" s="37" t="s">
        <v>953</v>
      </c>
      <c r="D227" s="36"/>
      <c r="E227" s="36"/>
      <c r="F227" s="36"/>
      <c r="G227" s="36"/>
      <c r="H227" s="36"/>
      <c r="I227" s="36"/>
      <c r="J227" s="36"/>
      <c r="K227" s="36"/>
      <c r="L227" s="36"/>
      <c r="M227" s="52"/>
      <c r="N227" s="53"/>
      <c r="O227" s="53"/>
      <c r="P227" s="36"/>
      <c r="Q227" s="65"/>
      <c r="R227" s="65"/>
      <c r="S227" s="65"/>
      <c r="T227" s="36"/>
      <c r="U227" s="65"/>
      <c r="V227" s="65"/>
      <c r="W227" s="65"/>
      <c r="X227" s="70"/>
      <c r="Y227" s="65"/>
      <c r="Z227" s="65"/>
      <c r="AA227" s="65"/>
      <c r="AB227" s="65"/>
      <c r="AC227" s="36"/>
      <c r="AD227" s="36"/>
      <c r="AE227" s="36"/>
      <c r="AF227" s="36"/>
      <c r="AG227" s="36"/>
      <c r="AH227" s="36"/>
      <c r="AI227" s="36"/>
      <c r="AJ227" s="36"/>
      <c r="AK227" s="89"/>
      <c r="AL227" s="36"/>
      <c r="AM227" s="36"/>
      <c r="AN227" s="36"/>
      <c r="AO227" s="36"/>
      <c r="AP227" s="32">
        <f t="shared" si="10"/>
        <v>1050212</v>
      </c>
      <c r="AQ227" s="32" t="str">
        <f t="shared" si="11"/>
        <v>小周天扇法</v>
      </c>
      <c r="AR227" s="36"/>
      <c r="BA227" s="102"/>
    </row>
    <row r="228" spans="1:53" x14ac:dyDescent="0.25">
      <c r="A228" s="36">
        <v>1050213</v>
      </c>
      <c r="B228" s="36" t="s">
        <v>482</v>
      </c>
      <c r="C228" s="37" t="s">
        <v>954</v>
      </c>
      <c r="D228" s="36"/>
      <c r="E228" s="36"/>
      <c r="F228" s="36"/>
      <c r="G228" s="36"/>
      <c r="H228" s="36"/>
      <c r="I228" s="36"/>
      <c r="J228" s="36"/>
      <c r="K228" s="36"/>
      <c r="L228" s="36"/>
      <c r="M228" s="52"/>
      <c r="N228" s="53"/>
      <c r="O228" s="53"/>
      <c r="P228" s="36"/>
      <c r="Q228" s="65"/>
      <c r="R228" s="65"/>
      <c r="S228" s="65"/>
      <c r="T228" s="36"/>
      <c r="U228" s="65"/>
      <c r="V228" s="65"/>
      <c r="W228" s="65"/>
      <c r="X228" s="70"/>
      <c r="Y228" s="65"/>
      <c r="Z228" s="65"/>
      <c r="AA228" s="65"/>
      <c r="AB228" s="65"/>
      <c r="AC228" s="36"/>
      <c r="AD228" s="36"/>
      <c r="AE228" s="36"/>
      <c r="AF228" s="36"/>
      <c r="AG228" s="36"/>
      <c r="AH228" s="36"/>
      <c r="AI228" s="36"/>
      <c r="AJ228" s="36"/>
      <c r="AK228" s="89"/>
      <c r="AL228" s="36"/>
      <c r="AM228" s="36"/>
      <c r="AN228" s="36"/>
      <c r="AO228" s="36"/>
      <c r="AP228" s="32">
        <f t="shared" si="10"/>
        <v>1050213</v>
      </c>
      <c r="AQ228" s="32" t="str">
        <f t="shared" si="11"/>
        <v>小周天扇法</v>
      </c>
      <c r="AR228" s="36"/>
      <c r="BA228" s="102"/>
    </row>
    <row r="229" spans="1:53" x14ac:dyDescent="0.25">
      <c r="A229" s="207">
        <v>1056001</v>
      </c>
      <c r="B229" s="207" t="s">
        <v>473</v>
      </c>
      <c r="C229" s="207" t="s">
        <v>4956</v>
      </c>
      <c r="D229" s="35">
        <f>IFERROR(VLOOKUP(B229,[4]招式!$B$2:$K$16,10,0),"不是技能")</f>
        <v>12</v>
      </c>
      <c r="E229" s="35" t="s">
        <v>5111</v>
      </c>
      <c r="F229" s="35" t="s">
        <v>4752</v>
      </c>
      <c r="G229" s="35">
        <v>7</v>
      </c>
      <c r="H229" s="35">
        <v>9</v>
      </c>
      <c r="I229" s="35" t="s">
        <v>2289</v>
      </c>
      <c r="J229" s="35" t="s">
        <v>3015</v>
      </c>
      <c r="K229" s="35"/>
      <c r="L229" s="35"/>
      <c r="M229" s="168" t="s">
        <v>5995</v>
      </c>
      <c r="N229" s="51"/>
      <c r="O229" s="51"/>
      <c r="P229" s="168"/>
      <c r="Q229" s="68"/>
      <c r="R229" s="68">
        <v>0</v>
      </c>
      <c r="S229" s="68" t="s">
        <v>5181</v>
      </c>
      <c r="T229" s="35">
        <v>1090110</v>
      </c>
      <c r="U229" s="68"/>
      <c r="V229" s="68"/>
      <c r="W229" s="68" t="str">
        <f>IFERROR(VLOOKUP(D229,[4]招式!$A:$H,5,0)&amp;";"&amp;VLOOKUP(D229,[4]招式!$A:$H,6,0),"1;1")</f>
        <v>0.1;0.9</v>
      </c>
      <c r="X229" s="168" t="s">
        <v>5996</v>
      </c>
      <c r="Y229" s="68"/>
      <c r="Z229" s="68"/>
      <c r="AA229" s="68"/>
      <c r="AB229" s="68"/>
      <c r="AC229" s="35"/>
      <c r="AD229" s="35"/>
      <c r="AE229" s="35">
        <v>0</v>
      </c>
      <c r="AF229" s="35">
        <v>0</v>
      </c>
      <c r="AG229" s="35">
        <v>0</v>
      </c>
      <c r="AH229" s="35"/>
      <c r="AI229" s="35">
        <v>0</v>
      </c>
      <c r="AJ229" s="35">
        <v>0</v>
      </c>
      <c r="AK229" s="88"/>
      <c r="AL229" s="35"/>
      <c r="AM229" s="35"/>
      <c r="AN229" s="35"/>
      <c r="AO229" s="35" t="s">
        <v>5997</v>
      </c>
      <c r="AP229" s="32">
        <f t="shared" si="10"/>
        <v>1056001</v>
      </c>
      <c r="AQ229" s="32" t="str">
        <f t="shared" si="11"/>
        <v>悲遮扇法</v>
      </c>
      <c r="AR229" s="35"/>
      <c r="BA229" s="239" t="s">
        <v>5879</v>
      </c>
    </row>
    <row r="230" spans="1:53" x14ac:dyDescent="0.25">
      <c r="A230" s="31">
        <v>1060001</v>
      </c>
      <c r="B230" s="31" t="s">
        <v>4743</v>
      </c>
      <c r="C230" s="31" t="s">
        <v>4957</v>
      </c>
      <c r="D230" s="32" t="str">
        <f>IFERROR(VLOOKUP(B230,[4]招式!$B$2:$K$16,10,0),"不是技能")</f>
        <v>不是技能</v>
      </c>
      <c r="E230" s="32" t="s">
        <v>5111</v>
      </c>
      <c r="F230" s="32" t="s">
        <v>4760</v>
      </c>
      <c r="G230" s="32">
        <v>1</v>
      </c>
      <c r="H230" s="32">
        <v>10</v>
      </c>
      <c r="I230" s="32" t="s">
        <v>2401</v>
      </c>
      <c r="J230" s="32" t="s">
        <v>5112</v>
      </c>
      <c r="K230" s="32"/>
      <c r="L230" s="32">
        <v>4</v>
      </c>
      <c r="M230" s="46" t="s">
        <v>5998</v>
      </c>
      <c r="N230" s="47"/>
      <c r="O230" s="47"/>
      <c r="P230" s="32"/>
      <c r="Q230" s="66"/>
      <c r="R230" s="66">
        <v>0</v>
      </c>
      <c r="S230" s="66" t="s">
        <v>5114</v>
      </c>
      <c r="T230" s="32">
        <v>1100001</v>
      </c>
      <c r="U230" s="66" t="s">
        <v>5999</v>
      </c>
      <c r="V230" s="66" t="s">
        <v>6000</v>
      </c>
      <c r="W230" s="66" t="str">
        <f>IFERROR(VLOOKUP(D230,[4]招式!$A:$H,5,0)&amp;";"&amp;VLOOKUP(D230,[4]招式!$A:$H,6,0),"0.9;0.1")</f>
        <v>0.9;0.1</v>
      </c>
      <c r="X230" s="46" t="s">
        <v>6001</v>
      </c>
      <c r="Y230" s="66"/>
      <c r="Z230" s="66"/>
      <c r="AA230" s="66">
        <v>1</v>
      </c>
      <c r="AB230" s="66" t="s">
        <v>5118</v>
      </c>
      <c r="AC230" s="32"/>
      <c r="AD230" s="32"/>
      <c r="AE230" s="32">
        <v>2</v>
      </c>
      <c r="AF230" s="32">
        <v>0</v>
      </c>
      <c r="AG230" s="32">
        <v>4</v>
      </c>
      <c r="AH230" s="32"/>
      <c r="AI230" s="32">
        <v>52</v>
      </c>
      <c r="AJ230" s="32">
        <v>39</v>
      </c>
      <c r="AK230" s="85"/>
      <c r="AL230" s="32" t="s">
        <v>6002</v>
      </c>
      <c r="AM230" s="32"/>
      <c r="AN230" s="32"/>
      <c r="AO230" s="32" t="s">
        <v>6003</v>
      </c>
      <c r="AP230" s="32">
        <f t="shared" si="10"/>
        <v>1060001</v>
      </c>
      <c r="AQ230" s="32" t="str">
        <f t="shared" si="11"/>
        <v>暗器</v>
      </c>
      <c r="AR230" s="32"/>
      <c r="BA230" s="99" t="s">
        <v>6004</v>
      </c>
    </row>
    <row r="231" spans="1:53" x14ac:dyDescent="0.25">
      <c r="A231" s="31">
        <v>1060002</v>
      </c>
      <c r="B231" s="31" t="s">
        <v>4743</v>
      </c>
      <c r="C231" s="31" t="s">
        <v>4958</v>
      </c>
      <c r="D231" s="32" t="str">
        <f>IFERROR(VLOOKUP(B231,[4]招式!$B$2:$K$16,10,0),"不是技能")</f>
        <v>不是技能</v>
      </c>
      <c r="E231" s="32" t="s">
        <v>5111</v>
      </c>
      <c r="F231" s="32" t="s">
        <v>4760</v>
      </c>
      <c r="G231" s="32">
        <v>1</v>
      </c>
      <c r="H231" s="32">
        <v>10</v>
      </c>
      <c r="I231" s="32" t="s">
        <v>2401</v>
      </c>
      <c r="J231" s="32" t="s">
        <v>5112</v>
      </c>
      <c r="K231" s="32"/>
      <c r="L231" s="32">
        <v>5</v>
      </c>
      <c r="M231" s="46" t="s">
        <v>6005</v>
      </c>
      <c r="N231" s="47"/>
      <c r="O231" s="47"/>
      <c r="P231" s="32"/>
      <c r="Q231" s="66"/>
      <c r="R231" s="66">
        <v>0</v>
      </c>
      <c r="S231" s="66" t="s">
        <v>5114</v>
      </c>
      <c r="T231" s="32">
        <v>1100002</v>
      </c>
      <c r="U231" s="66" t="s">
        <v>5999</v>
      </c>
      <c r="V231" s="66" t="s">
        <v>6000</v>
      </c>
      <c r="W231" s="66" t="str">
        <f>IFERROR(VLOOKUP(D231,[4]招式!$A:$H,5,0)&amp;";"&amp;VLOOKUP(D231,[4]招式!$A:$H,6,0),"0.9;0.1")</f>
        <v>0.9;0.1</v>
      </c>
      <c r="X231" s="46" t="s">
        <v>6006</v>
      </c>
      <c r="Y231" s="66"/>
      <c r="Z231" s="66"/>
      <c r="AA231" s="66">
        <v>1</v>
      </c>
      <c r="AB231" s="66" t="s">
        <v>5118</v>
      </c>
      <c r="AC231" s="32"/>
      <c r="AD231" s="32"/>
      <c r="AE231" s="32">
        <v>2</v>
      </c>
      <c r="AF231" s="32">
        <v>0</v>
      </c>
      <c r="AG231" s="32">
        <v>4</v>
      </c>
      <c r="AH231" s="32"/>
      <c r="AI231" s="32">
        <v>65</v>
      </c>
      <c r="AJ231" s="32">
        <v>45</v>
      </c>
      <c r="AK231" s="85"/>
      <c r="AL231" s="32" t="s">
        <v>6007</v>
      </c>
      <c r="AM231" s="32"/>
      <c r="AN231" s="32"/>
      <c r="AO231" s="32" t="s">
        <v>6008</v>
      </c>
      <c r="AP231" s="32">
        <f t="shared" si="10"/>
        <v>1060002</v>
      </c>
      <c r="AQ231" s="32" t="str">
        <f t="shared" si="11"/>
        <v>暗器</v>
      </c>
      <c r="AR231" s="32"/>
      <c r="BA231" s="99" t="s">
        <v>6009</v>
      </c>
    </row>
    <row r="232" spans="1:53" x14ac:dyDescent="0.25">
      <c r="A232" s="208">
        <v>1060101</v>
      </c>
      <c r="B232" s="208" t="s">
        <v>491</v>
      </c>
      <c r="C232" s="208" t="s">
        <v>4959</v>
      </c>
      <c r="D232" s="209">
        <f>IFERROR(VLOOKUP(B232,[4]招式!$B$2:$K$16,10,0),"不是技能")</f>
        <v>13</v>
      </c>
      <c r="E232" s="209" t="s">
        <v>5111</v>
      </c>
      <c r="F232" s="209" t="s">
        <v>4760</v>
      </c>
      <c r="G232" s="209">
        <v>1</v>
      </c>
      <c r="H232" s="209">
        <v>10</v>
      </c>
      <c r="I232" s="209" t="s">
        <v>2401</v>
      </c>
      <c r="J232" s="209" t="s">
        <v>3011</v>
      </c>
      <c r="K232" s="209"/>
      <c r="L232" s="209">
        <v>1</v>
      </c>
      <c r="M232" s="217" t="s">
        <v>6010</v>
      </c>
      <c r="N232" s="218"/>
      <c r="O232" s="218"/>
      <c r="P232" s="217"/>
      <c r="Q232" s="225">
        <v>1</v>
      </c>
      <c r="R232" s="225">
        <v>0</v>
      </c>
      <c r="S232" s="225" t="s">
        <v>5114</v>
      </c>
      <c r="T232" s="209">
        <v>1100101</v>
      </c>
      <c r="U232" s="225" t="s">
        <v>6011</v>
      </c>
      <c r="V232" s="225" t="s">
        <v>6012</v>
      </c>
      <c r="W232" s="225" t="str">
        <f>IFERROR(VLOOKUP(D232,[4]招式!$A:$H,5,0)&amp;";"&amp;VLOOKUP(D232,[4]招式!$A:$H,6,0),"1;1")</f>
        <v>0.3;0.7</v>
      </c>
      <c r="X232" s="217" t="s">
        <v>6013</v>
      </c>
      <c r="Y232" s="225"/>
      <c r="Z232" s="225"/>
      <c r="AA232" s="225">
        <v>1</v>
      </c>
      <c r="AB232" s="225" t="s">
        <v>5118</v>
      </c>
      <c r="AC232" s="209"/>
      <c r="AD232" s="209"/>
      <c r="AE232" s="209">
        <v>1</v>
      </c>
      <c r="AF232" s="209">
        <v>1</v>
      </c>
      <c r="AG232" s="209">
        <v>6</v>
      </c>
      <c r="AH232" s="209"/>
      <c r="AI232" s="209">
        <v>39</v>
      </c>
      <c r="AJ232" s="209">
        <v>26</v>
      </c>
      <c r="AK232" s="232" t="s">
        <v>6014</v>
      </c>
      <c r="AL232" s="209" t="s">
        <v>6015</v>
      </c>
      <c r="AM232" s="209"/>
      <c r="AN232" s="209"/>
      <c r="AO232" s="209" t="s">
        <v>6016</v>
      </c>
      <c r="AP232" s="32">
        <f t="shared" si="10"/>
        <v>1060101</v>
      </c>
      <c r="AQ232" s="32" t="str">
        <f t="shared" si="11"/>
        <v>暴雨梨花刀</v>
      </c>
      <c r="AR232" s="209"/>
      <c r="BA232" s="240" t="s">
        <v>6017</v>
      </c>
    </row>
    <row r="233" spans="1:53" x14ac:dyDescent="0.25">
      <c r="A233" s="208">
        <v>1060102</v>
      </c>
      <c r="B233" s="208" t="s">
        <v>491</v>
      </c>
      <c r="C233" s="208" t="s">
        <v>4960</v>
      </c>
      <c r="D233" s="209">
        <f>IFERROR(VLOOKUP(B233,[4]招式!$B$2:$K$16,10,0),"不是技能")</f>
        <v>13</v>
      </c>
      <c r="E233" s="209" t="s">
        <v>5111</v>
      </c>
      <c r="F233" s="209" t="s">
        <v>4760</v>
      </c>
      <c r="G233" s="209">
        <v>1</v>
      </c>
      <c r="H233" s="209">
        <v>10</v>
      </c>
      <c r="I233" s="209" t="s">
        <v>2401</v>
      </c>
      <c r="J233" s="209" t="s">
        <v>3011</v>
      </c>
      <c r="K233" s="209"/>
      <c r="L233" s="209">
        <v>1</v>
      </c>
      <c r="M233" s="217" t="s">
        <v>6010</v>
      </c>
      <c r="N233" s="218"/>
      <c r="O233" s="218"/>
      <c r="P233" s="217"/>
      <c r="Q233" s="225">
        <v>1</v>
      </c>
      <c r="R233" s="225">
        <v>0</v>
      </c>
      <c r="S233" s="225" t="s">
        <v>5114</v>
      </c>
      <c r="T233" s="209" t="s">
        <v>2091</v>
      </c>
      <c r="U233" s="225" t="s">
        <v>6018</v>
      </c>
      <c r="V233" s="225" t="s">
        <v>6019</v>
      </c>
      <c r="W233" s="225" t="str">
        <f>IFERROR(VLOOKUP(D233,[4]招式!$A:$H,5,0)&amp;";"&amp;VLOOKUP(D233,[4]招式!$A:$H,6,0),"1;1")</f>
        <v>0.3;0.7</v>
      </c>
      <c r="X233" s="217" t="s">
        <v>6013</v>
      </c>
      <c r="Y233" s="225"/>
      <c r="Z233" s="225"/>
      <c r="AA233" s="225">
        <v>1</v>
      </c>
      <c r="AB233" s="225" t="s">
        <v>5118</v>
      </c>
      <c r="AC233" s="209"/>
      <c r="AD233" s="209"/>
      <c r="AE233" s="209">
        <v>1</v>
      </c>
      <c r="AF233" s="209">
        <v>1</v>
      </c>
      <c r="AG233" s="209">
        <v>0</v>
      </c>
      <c r="AH233" s="209"/>
      <c r="AI233" s="209">
        <v>39</v>
      </c>
      <c r="AJ233" s="209">
        <v>26</v>
      </c>
      <c r="AK233" s="232" t="s">
        <v>6014</v>
      </c>
      <c r="AL233" s="209" t="s">
        <v>6020</v>
      </c>
      <c r="AM233" s="209"/>
      <c r="AN233" s="209"/>
      <c r="AO233" s="209" t="s">
        <v>6016</v>
      </c>
      <c r="AP233" s="32">
        <f t="shared" si="10"/>
        <v>1060102</v>
      </c>
      <c r="AQ233" s="32" t="str">
        <f t="shared" si="11"/>
        <v>暴雨梨花刀</v>
      </c>
      <c r="AR233" s="209"/>
      <c r="BA233" s="240" t="s">
        <v>6021</v>
      </c>
    </row>
    <row r="234" spans="1:53" x14ac:dyDescent="0.25">
      <c r="A234" s="208">
        <v>1060103</v>
      </c>
      <c r="B234" s="208" t="s">
        <v>491</v>
      </c>
      <c r="C234" s="208" t="s">
        <v>492</v>
      </c>
      <c r="D234" s="209">
        <f>IFERROR(VLOOKUP(B234,[4]招式!$B$2:$K$16,10,0),"不是技能")</f>
        <v>13</v>
      </c>
      <c r="E234" s="209" t="s">
        <v>5111</v>
      </c>
      <c r="F234" s="209" t="s">
        <v>4760</v>
      </c>
      <c r="G234" s="209">
        <v>1</v>
      </c>
      <c r="H234" s="209">
        <v>10</v>
      </c>
      <c r="I234" s="209" t="s">
        <v>2289</v>
      </c>
      <c r="J234" s="209" t="s">
        <v>3015</v>
      </c>
      <c r="K234" s="209"/>
      <c r="L234" s="209"/>
      <c r="M234" s="217" t="s">
        <v>6022</v>
      </c>
      <c r="N234" s="218"/>
      <c r="O234" s="218"/>
      <c r="P234" s="217"/>
      <c r="Q234" s="225"/>
      <c r="R234" s="225">
        <v>0</v>
      </c>
      <c r="S234" s="225"/>
      <c r="T234" s="209">
        <v>1100102</v>
      </c>
      <c r="U234" s="225"/>
      <c r="V234" s="225"/>
      <c r="W234" s="225" t="str">
        <f>IFERROR(VLOOKUP(D234,[4]招式!$A:$H,5,0)&amp;";"&amp;VLOOKUP(D234,[4]招式!$A:$H,6,0),"1;1")</f>
        <v>0.3;0.7</v>
      </c>
      <c r="X234" s="217" t="s">
        <v>6023</v>
      </c>
      <c r="Y234" s="225"/>
      <c r="Z234" s="225"/>
      <c r="AA234" s="225"/>
      <c r="AB234" s="225"/>
      <c r="AC234" s="209"/>
      <c r="AD234" s="209"/>
      <c r="AE234" s="209">
        <v>0</v>
      </c>
      <c r="AF234" s="209">
        <v>0</v>
      </c>
      <c r="AG234" s="209">
        <v>0</v>
      </c>
      <c r="AH234" s="209"/>
      <c r="AI234" s="209">
        <v>0</v>
      </c>
      <c r="AJ234" s="209">
        <v>0</v>
      </c>
      <c r="AK234" s="232"/>
      <c r="AL234" s="209"/>
      <c r="AM234" s="209"/>
      <c r="AN234" s="209"/>
      <c r="AO234" s="209" t="s">
        <v>6024</v>
      </c>
      <c r="AP234" s="32">
        <f t="shared" si="10"/>
        <v>1060103</v>
      </c>
      <c r="AQ234" s="32" t="str">
        <f t="shared" si="11"/>
        <v>暴雨梨花刀</v>
      </c>
      <c r="AR234" s="209"/>
      <c r="BA234" s="240" t="s">
        <v>6025</v>
      </c>
    </row>
    <row r="235" spans="1:53" x14ac:dyDescent="0.25">
      <c r="A235" s="208">
        <v>1060104</v>
      </c>
      <c r="B235" s="208" t="s">
        <v>491</v>
      </c>
      <c r="C235" s="208" t="s">
        <v>493</v>
      </c>
      <c r="D235" s="209">
        <f>IFERROR(VLOOKUP(B235,[4]招式!$B$2:$K$16,10,0),"不是技能")</f>
        <v>13</v>
      </c>
      <c r="E235" s="209" t="s">
        <v>5111</v>
      </c>
      <c r="F235" s="209" t="s">
        <v>4760</v>
      </c>
      <c r="G235" s="209">
        <v>1</v>
      </c>
      <c r="H235" s="209">
        <v>10</v>
      </c>
      <c r="I235" s="209" t="s">
        <v>2401</v>
      </c>
      <c r="J235" s="209" t="s">
        <v>3011</v>
      </c>
      <c r="K235" s="209"/>
      <c r="L235" s="209">
        <v>2</v>
      </c>
      <c r="M235" s="217" t="s">
        <v>6026</v>
      </c>
      <c r="N235" s="218"/>
      <c r="O235" s="218"/>
      <c r="P235" s="217"/>
      <c r="Q235" s="225">
        <v>1</v>
      </c>
      <c r="R235" s="225">
        <v>0</v>
      </c>
      <c r="S235" s="225" t="s">
        <v>5114</v>
      </c>
      <c r="T235" s="209">
        <v>1100103</v>
      </c>
      <c r="U235" s="225" t="s">
        <v>6027</v>
      </c>
      <c r="V235" s="225" t="s">
        <v>6028</v>
      </c>
      <c r="W235" s="225" t="str">
        <f>IFERROR(VLOOKUP(D235,[4]招式!$A:$H,5,0)&amp;";"&amp;VLOOKUP(D235,[4]招式!$A:$H,6,0),"1;1")</f>
        <v>0.3;0.7</v>
      </c>
      <c r="X235" s="217" t="s">
        <v>6029</v>
      </c>
      <c r="Y235" s="225"/>
      <c r="Z235" s="225"/>
      <c r="AA235" s="225">
        <v>1</v>
      </c>
      <c r="AB235" s="225" t="s">
        <v>5118</v>
      </c>
      <c r="AC235" s="209"/>
      <c r="AD235" s="209"/>
      <c r="AE235" s="209">
        <v>1</v>
      </c>
      <c r="AF235" s="209">
        <v>1</v>
      </c>
      <c r="AG235" s="209">
        <v>5</v>
      </c>
      <c r="AH235" s="209"/>
      <c r="AI235" s="209">
        <v>39</v>
      </c>
      <c r="AJ235" s="209">
        <v>26</v>
      </c>
      <c r="AK235" s="232" t="s">
        <v>6030</v>
      </c>
      <c r="AL235" s="209" t="s">
        <v>6031</v>
      </c>
      <c r="AM235" s="209"/>
      <c r="AN235" s="209"/>
      <c r="AO235" s="209" t="s">
        <v>6032</v>
      </c>
      <c r="AP235" s="32">
        <f t="shared" si="10"/>
        <v>1060104</v>
      </c>
      <c r="AQ235" s="32" t="str">
        <f t="shared" si="11"/>
        <v>暴雨梨花刀</v>
      </c>
      <c r="AR235" s="209"/>
      <c r="BA235" s="240" t="s">
        <v>6033</v>
      </c>
    </row>
    <row r="236" spans="1:53" x14ac:dyDescent="0.25">
      <c r="A236" s="208">
        <v>1060105</v>
      </c>
      <c r="B236" s="208" t="s">
        <v>491</v>
      </c>
      <c r="C236" s="208" t="s">
        <v>4961</v>
      </c>
      <c r="D236" s="209">
        <f>IFERROR(VLOOKUP(B236,[4]招式!$B$2:$K$16,10,0),"不是技能")</f>
        <v>13</v>
      </c>
      <c r="E236" s="209" t="s">
        <v>5111</v>
      </c>
      <c r="F236" s="209" t="s">
        <v>4760</v>
      </c>
      <c r="G236" s="209">
        <v>2</v>
      </c>
      <c r="H236" s="209">
        <v>10</v>
      </c>
      <c r="I236" s="209" t="s">
        <v>2289</v>
      </c>
      <c r="J236" s="209" t="s">
        <v>3015</v>
      </c>
      <c r="K236" s="209"/>
      <c r="L236" s="209"/>
      <c r="M236" s="217" t="s">
        <v>6034</v>
      </c>
      <c r="N236" s="218"/>
      <c r="O236" s="218"/>
      <c r="P236" s="217"/>
      <c r="Q236" s="225"/>
      <c r="R236" s="225">
        <v>0</v>
      </c>
      <c r="S236" s="225"/>
      <c r="T236" s="209">
        <v>1100104</v>
      </c>
      <c r="U236" s="225"/>
      <c r="V236" s="225"/>
      <c r="W236" s="225" t="str">
        <f>IFERROR(VLOOKUP(D236,[4]招式!$A:$H,5,0)&amp;";"&amp;VLOOKUP(D236,[4]招式!$A:$H,6,0),"1;1")</f>
        <v>0.3;0.7</v>
      </c>
      <c r="X236" s="217" t="s">
        <v>6035</v>
      </c>
      <c r="Y236" s="225"/>
      <c r="Z236" s="225"/>
      <c r="AA236" s="225"/>
      <c r="AB236" s="225"/>
      <c r="AC236" s="209"/>
      <c r="AD236" s="209"/>
      <c r="AE236" s="209">
        <v>0</v>
      </c>
      <c r="AF236" s="209">
        <v>0</v>
      </c>
      <c r="AG236" s="209">
        <v>0</v>
      </c>
      <c r="AH236" s="209"/>
      <c r="AI236" s="209">
        <v>0</v>
      </c>
      <c r="AJ236" s="209">
        <v>0</v>
      </c>
      <c r="AK236" s="232"/>
      <c r="AL236" s="209"/>
      <c r="AM236" s="209"/>
      <c r="AN236" s="209"/>
      <c r="AO236" s="209" t="s">
        <v>6036</v>
      </c>
      <c r="AP236" s="32">
        <f t="shared" si="10"/>
        <v>1060105</v>
      </c>
      <c r="AQ236" s="32" t="str">
        <f t="shared" si="11"/>
        <v>暴雨梨花刀</v>
      </c>
      <c r="AR236" s="209"/>
      <c r="BA236" s="240" t="s">
        <v>6037</v>
      </c>
    </row>
    <row r="237" spans="1:53" x14ac:dyDescent="0.25">
      <c r="A237" s="208">
        <v>1060106</v>
      </c>
      <c r="B237" s="208" t="s">
        <v>491</v>
      </c>
      <c r="C237" s="208" t="s">
        <v>494</v>
      </c>
      <c r="D237" s="209">
        <f>IFERROR(VLOOKUP(B237,[4]招式!$B$2:$K$16,10,0),"不是技能")</f>
        <v>13</v>
      </c>
      <c r="E237" s="209" t="s">
        <v>5111</v>
      </c>
      <c r="F237" s="209" t="s">
        <v>4760</v>
      </c>
      <c r="G237" s="209">
        <v>1</v>
      </c>
      <c r="H237" s="209">
        <v>10</v>
      </c>
      <c r="I237" s="209" t="s">
        <v>2401</v>
      </c>
      <c r="J237" s="209" t="s">
        <v>3011</v>
      </c>
      <c r="K237" s="209"/>
      <c r="L237" s="209">
        <v>3</v>
      </c>
      <c r="M237" s="217" t="s">
        <v>6038</v>
      </c>
      <c r="N237" s="218"/>
      <c r="O237" s="218"/>
      <c r="P237" s="217"/>
      <c r="Q237" s="225">
        <v>1</v>
      </c>
      <c r="R237" s="225">
        <v>0</v>
      </c>
      <c r="S237" s="225" t="s">
        <v>5114</v>
      </c>
      <c r="T237" s="209">
        <v>1100105</v>
      </c>
      <c r="U237" s="225" t="s">
        <v>6039</v>
      </c>
      <c r="V237" s="225" t="s">
        <v>6040</v>
      </c>
      <c r="W237" s="225" t="str">
        <f>IFERROR(VLOOKUP(D237,[4]招式!$A:$H,5,0)&amp;";"&amp;VLOOKUP(D237,[4]招式!$A:$H,6,0),"1;1")</f>
        <v>0.3;0.7</v>
      </c>
      <c r="X237" s="217" t="s">
        <v>6041</v>
      </c>
      <c r="Y237" s="225"/>
      <c r="Z237" s="225"/>
      <c r="AA237" s="225">
        <v>1</v>
      </c>
      <c r="AB237" s="225" t="s">
        <v>5118</v>
      </c>
      <c r="AC237" s="209"/>
      <c r="AD237" s="209"/>
      <c r="AE237" s="209">
        <v>1</v>
      </c>
      <c r="AF237" s="209">
        <v>1</v>
      </c>
      <c r="AG237" s="209">
        <v>5</v>
      </c>
      <c r="AH237" s="209"/>
      <c r="AI237" s="209">
        <v>39</v>
      </c>
      <c r="AJ237" s="209">
        <v>26</v>
      </c>
      <c r="AK237" s="232"/>
      <c r="AL237" s="209" t="s">
        <v>6042</v>
      </c>
      <c r="AM237" s="209"/>
      <c r="AN237" s="209"/>
      <c r="AO237" s="209" t="s">
        <v>6043</v>
      </c>
      <c r="AP237" s="32">
        <f t="shared" si="10"/>
        <v>1060106</v>
      </c>
      <c r="AQ237" s="32" t="str">
        <f t="shared" si="11"/>
        <v>暴雨梨花刀</v>
      </c>
      <c r="AR237" s="209"/>
      <c r="BA237" s="240" t="s">
        <v>6044</v>
      </c>
    </row>
    <row r="238" spans="1:53" x14ac:dyDescent="0.25">
      <c r="A238" s="208">
        <v>1060107</v>
      </c>
      <c r="B238" s="208" t="s">
        <v>491</v>
      </c>
      <c r="C238" s="208" t="s">
        <v>495</v>
      </c>
      <c r="D238" s="209">
        <f>IFERROR(VLOOKUP(B238,[4]招式!$B$2:$K$16,10,0),"不是技能")</f>
        <v>13</v>
      </c>
      <c r="E238" s="209" t="s">
        <v>5111</v>
      </c>
      <c r="F238" s="209" t="s">
        <v>4760</v>
      </c>
      <c r="G238" s="209">
        <v>3</v>
      </c>
      <c r="H238" s="209">
        <v>10</v>
      </c>
      <c r="I238" s="209" t="s">
        <v>2289</v>
      </c>
      <c r="J238" s="209" t="s">
        <v>3015</v>
      </c>
      <c r="K238" s="209"/>
      <c r="L238" s="209"/>
      <c r="M238" s="217" t="s">
        <v>6045</v>
      </c>
      <c r="N238" s="218"/>
      <c r="O238" s="218"/>
      <c r="P238" s="217"/>
      <c r="Q238" s="225"/>
      <c r="R238" s="225">
        <v>0</v>
      </c>
      <c r="S238" s="225" t="s">
        <v>5181</v>
      </c>
      <c r="T238" s="209">
        <v>1100106</v>
      </c>
      <c r="U238" s="225"/>
      <c r="V238" s="225"/>
      <c r="W238" s="225" t="str">
        <f>IFERROR(VLOOKUP(D238,[4]招式!$A:$H,5,0)&amp;";"&amp;VLOOKUP(D238,[4]招式!$A:$H,6,0),"1;1")</f>
        <v>0.3;0.7</v>
      </c>
      <c r="X238" s="217" t="s">
        <v>6046</v>
      </c>
      <c r="Y238" s="225"/>
      <c r="Z238" s="225"/>
      <c r="AA238" s="225"/>
      <c r="AB238" s="225"/>
      <c r="AC238" s="209"/>
      <c r="AD238" s="209"/>
      <c r="AE238" s="209">
        <v>0</v>
      </c>
      <c r="AF238" s="209">
        <v>0</v>
      </c>
      <c r="AG238" s="209">
        <v>0</v>
      </c>
      <c r="AH238" s="209"/>
      <c r="AI238" s="209">
        <v>0</v>
      </c>
      <c r="AJ238" s="209">
        <v>0</v>
      </c>
      <c r="AK238" s="232"/>
      <c r="AL238" s="209"/>
      <c r="AM238" s="209"/>
      <c r="AN238" s="209"/>
      <c r="AO238" s="209" t="s">
        <v>6047</v>
      </c>
      <c r="AP238" s="32">
        <f t="shared" si="10"/>
        <v>1060107</v>
      </c>
      <c r="AQ238" s="32" t="str">
        <f t="shared" si="11"/>
        <v>暴雨梨花刀</v>
      </c>
      <c r="AR238" s="209"/>
      <c r="BA238" s="240" t="s">
        <v>6048</v>
      </c>
    </row>
    <row r="239" spans="1:53" x14ac:dyDescent="0.25">
      <c r="A239" s="208">
        <v>1060108</v>
      </c>
      <c r="B239" s="208" t="s">
        <v>491</v>
      </c>
      <c r="C239" s="208" t="s">
        <v>496</v>
      </c>
      <c r="D239" s="209">
        <f>IFERROR(VLOOKUP(B239,[4]招式!$B$2:$K$16,10,0),"不是技能")</f>
        <v>13</v>
      </c>
      <c r="E239" s="209" t="s">
        <v>5111</v>
      </c>
      <c r="F239" s="209" t="s">
        <v>4760</v>
      </c>
      <c r="G239" s="209">
        <v>4</v>
      </c>
      <c r="H239" s="209">
        <v>10</v>
      </c>
      <c r="I239" s="209" t="s">
        <v>2289</v>
      </c>
      <c r="J239" s="209" t="s">
        <v>3015</v>
      </c>
      <c r="K239" s="209"/>
      <c r="L239" s="209"/>
      <c r="M239" s="217" t="s">
        <v>6049</v>
      </c>
      <c r="N239" s="218"/>
      <c r="O239" s="218"/>
      <c r="P239" s="217"/>
      <c r="Q239" s="225"/>
      <c r="R239" s="225">
        <v>0</v>
      </c>
      <c r="S239" s="225" t="s">
        <v>5181</v>
      </c>
      <c r="T239" s="209">
        <v>1100107</v>
      </c>
      <c r="U239" s="225"/>
      <c r="V239" s="209"/>
      <c r="W239" s="225" t="str">
        <f>IFERROR(VLOOKUP(D239,[4]招式!$A:$H,5,0)&amp;";"&amp;VLOOKUP(D239,[4]招式!$A:$H,6,0),"1;1")</f>
        <v>0.3;0.7</v>
      </c>
      <c r="X239" s="217" t="s">
        <v>6050</v>
      </c>
      <c r="Y239" s="225"/>
      <c r="Z239" s="225"/>
      <c r="AA239" s="225"/>
      <c r="AB239" s="225"/>
      <c r="AC239" s="209"/>
      <c r="AD239" s="209"/>
      <c r="AE239" s="209">
        <v>0</v>
      </c>
      <c r="AF239" s="209">
        <v>0</v>
      </c>
      <c r="AG239" s="209">
        <v>0</v>
      </c>
      <c r="AH239" s="209"/>
      <c r="AI239" s="209">
        <v>0</v>
      </c>
      <c r="AJ239" s="209">
        <v>0</v>
      </c>
      <c r="AK239" s="232"/>
      <c r="AL239" s="209"/>
      <c r="AM239" s="209"/>
      <c r="AN239" s="209"/>
      <c r="AO239" s="209" t="s">
        <v>6051</v>
      </c>
      <c r="AP239" s="32">
        <f t="shared" si="10"/>
        <v>1060108</v>
      </c>
      <c r="AQ239" s="32" t="str">
        <f t="shared" si="11"/>
        <v>暴雨梨花刀</v>
      </c>
      <c r="AR239" s="209"/>
      <c r="BA239" s="240" t="s">
        <v>6052</v>
      </c>
    </row>
    <row r="240" spans="1:53" x14ac:dyDescent="0.25">
      <c r="A240" s="208">
        <v>1060109</v>
      </c>
      <c r="B240" s="208" t="s">
        <v>491</v>
      </c>
      <c r="C240" s="208" t="s">
        <v>1754</v>
      </c>
      <c r="D240" s="209">
        <f>IFERROR(VLOOKUP(B240,[4]招式!$B$2:$K$16,10,0),"不是技能")</f>
        <v>13</v>
      </c>
      <c r="E240" s="209" t="s">
        <v>5111</v>
      </c>
      <c r="F240" s="209" t="s">
        <v>4760</v>
      </c>
      <c r="G240" s="209">
        <v>5</v>
      </c>
      <c r="H240" s="209">
        <v>10</v>
      </c>
      <c r="I240" s="209" t="s">
        <v>2289</v>
      </c>
      <c r="J240" s="209" t="s">
        <v>3015</v>
      </c>
      <c r="K240" s="209"/>
      <c r="L240" s="209"/>
      <c r="M240" s="217" t="s">
        <v>6053</v>
      </c>
      <c r="N240" s="218"/>
      <c r="O240" s="218"/>
      <c r="P240" s="217"/>
      <c r="Q240" s="225"/>
      <c r="R240" s="225">
        <v>0</v>
      </c>
      <c r="S240" s="225" t="s">
        <v>5181</v>
      </c>
      <c r="T240" s="209">
        <v>1100108</v>
      </c>
      <c r="U240" s="225"/>
      <c r="V240" s="225"/>
      <c r="W240" s="225" t="str">
        <f>IFERROR(VLOOKUP(D240,[4]招式!$A:$H,5,0)&amp;";"&amp;VLOOKUP(D240,[4]招式!$A:$H,6,0),"1;1")</f>
        <v>0.3;0.7</v>
      </c>
      <c r="X240" s="217" t="s">
        <v>6054</v>
      </c>
      <c r="Y240" s="225"/>
      <c r="Z240" s="225"/>
      <c r="AA240" s="225"/>
      <c r="AB240" s="225"/>
      <c r="AC240" s="209"/>
      <c r="AD240" s="209"/>
      <c r="AE240" s="209">
        <v>0</v>
      </c>
      <c r="AF240" s="209">
        <v>0</v>
      </c>
      <c r="AG240" s="209">
        <v>0</v>
      </c>
      <c r="AH240" s="209"/>
      <c r="AI240" s="209">
        <v>0</v>
      </c>
      <c r="AJ240" s="209">
        <v>0</v>
      </c>
      <c r="AK240" s="232"/>
      <c r="AL240" s="209"/>
      <c r="AM240" s="209"/>
      <c r="AN240" s="209"/>
      <c r="AO240" s="209" t="s">
        <v>6055</v>
      </c>
      <c r="AP240" s="32">
        <f t="shared" si="10"/>
        <v>1060109</v>
      </c>
      <c r="AQ240" s="32" t="str">
        <f t="shared" si="11"/>
        <v>暴雨梨花刀</v>
      </c>
      <c r="AR240" s="209"/>
      <c r="BA240" s="240" t="s">
        <v>6056</v>
      </c>
    </row>
    <row r="241" spans="1:53" x14ac:dyDescent="0.25">
      <c r="A241" s="208">
        <v>1060110</v>
      </c>
      <c r="B241" s="208" t="s">
        <v>491</v>
      </c>
      <c r="C241" s="208" t="s">
        <v>4962</v>
      </c>
      <c r="D241" s="209">
        <f>IFERROR(VLOOKUP(B241,[4]招式!$B$2:$K$16,10,0),"不是技能")</f>
        <v>13</v>
      </c>
      <c r="E241" s="209" t="s">
        <v>5111</v>
      </c>
      <c r="F241" s="209" t="s">
        <v>4760</v>
      </c>
      <c r="G241" s="209">
        <v>6</v>
      </c>
      <c r="H241" s="209">
        <v>10</v>
      </c>
      <c r="I241" s="209" t="s">
        <v>2289</v>
      </c>
      <c r="J241" s="209" t="s">
        <v>3015</v>
      </c>
      <c r="K241" s="209"/>
      <c r="L241" s="209"/>
      <c r="M241" s="217" t="s">
        <v>6057</v>
      </c>
      <c r="N241" s="218"/>
      <c r="O241" s="218"/>
      <c r="P241" s="217"/>
      <c r="Q241" s="225"/>
      <c r="R241" s="225">
        <v>0</v>
      </c>
      <c r="S241" s="225" t="s">
        <v>5181</v>
      </c>
      <c r="T241" s="209">
        <v>1100109</v>
      </c>
      <c r="U241" s="225"/>
      <c r="V241" s="225"/>
      <c r="W241" s="225" t="str">
        <f>IFERROR(VLOOKUP(D241,[4]招式!$A:$H,5,0)&amp;";"&amp;VLOOKUP(D241,[4]招式!$A:$H,6,0),"1;1")</f>
        <v>0.3;0.7</v>
      </c>
      <c r="X241" s="217" t="s">
        <v>6058</v>
      </c>
      <c r="Y241" s="225"/>
      <c r="Z241" s="225"/>
      <c r="AA241" s="225"/>
      <c r="AB241" s="225"/>
      <c r="AC241" s="209"/>
      <c r="AD241" s="209"/>
      <c r="AE241" s="209">
        <v>0</v>
      </c>
      <c r="AF241" s="209">
        <v>0</v>
      </c>
      <c r="AG241" s="209">
        <v>0</v>
      </c>
      <c r="AH241" s="209"/>
      <c r="AI241" s="209">
        <v>0</v>
      </c>
      <c r="AJ241" s="209">
        <v>0</v>
      </c>
      <c r="AK241" s="232"/>
      <c r="AL241" s="209"/>
      <c r="AM241" s="209"/>
      <c r="AN241" s="209"/>
      <c r="AO241" s="209" t="s">
        <v>6059</v>
      </c>
      <c r="AP241" s="32">
        <f t="shared" si="10"/>
        <v>1060110</v>
      </c>
      <c r="AQ241" s="32" t="str">
        <f t="shared" si="11"/>
        <v>暴雨梨花刀</v>
      </c>
      <c r="AR241" s="209"/>
      <c r="BA241" s="240" t="s">
        <v>6060</v>
      </c>
    </row>
    <row r="242" spans="1:53" x14ac:dyDescent="0.25">
      <c r="A242" s="34">
        <f>A241+1</f>
        <v>1060111</v>
      </c>
      <c r="B242" s="34" t="str">
        <f>B241</f>
        <v>暴雨梨花刀</v>
      </c>
      <c r="C242" s="33" t="s">
        <v>498</v>
      </c>
      <c r="D242" s="209">
        <f>IFERROR(VLOOKUP(B242,[4]招式!$B$2:$K$16,10,0),"不是技能")</f>
        <v>13</v>
      </c>
      <c r="E242" s="209" t="s">
        <v>5111</v>
      </c>
      <c r="F242" s="209" t="s">
        <v>4760</v>
      </c>
      <c r="G242" s="209">
        <v>7</v>
      </c>
      <c r="H242" s="209">
        <v>10</v>
      </c>
      <c r="I242" s="209" t="s">
        <v>2289</v>
      </c>
      <c r="J242" s="209" t="s">
        <v>3015</v>
      </c>
      <c r="K242" s="209"/>
      <c r="L242" s="209"/>
      <c r="M242" s="217" t="s">
        <v>6061</v>
      </c>
      <c r="N242" s="218"/>
      <c r="O242" s="218"/>
      <c r="P242" s="217"/>
      <c r="Q242" s="225"/>
      <c r="R242" s="225">
        <v>0</v>
      </c>
      <c r="S242" s="225" t="s">
        <v>5181</v>
      </c>
      <c r="T242" s="209">
        <v>1100110</v>
      </c>
      <c r="U242" s="225"/>
      <c r="V242" s="225"/>
      <c r="W242" s="225" t="str">
        <f>IFERROR(VLOOKUP(D242,[4]招式!$A:$H,5,0)&amp;";"&amp;VLOOKUP(D242,[4]招式!$A:$H,6,0),"1;1")</f>
        <v>0.3;0.7</v>
      </c>
      <c r="X242" s="217" t="s">
        <v>6062</v>
      </c>
      <c r="Y242" s="225"/>
      <c r="Z242" s="225"/>
      <c r="AA242" s="225"/>
      <c r="AB242" s="225"/>
      <c r="AC242" s="209"/>
      <c r="AD242" s="209"/>
      <c r="AE242" s="209">
        <v>0</v>
      </c>
      <c r="AF242" s="209">
        <v>0</v>
      </c>
      <c r="AG242" s="209">
        <v>0</v>
      </c>
      <c r="AH242" s="209"/>
      <c r="AI242" s="209">
        <v>0</v>
      </c>
      <c r="AJ242" s="209">
        <v>0</v>
      </c>
      <c r="AK242" s="232"/>
      <c r="AL242" s="209"/>
      <c r="AM242" s="209"/>
      <c r="AN242" s="209"/>
      <c r="AO242" s="209" t="str">
        <f>"tricks/"&amp;A242</f>
        <v>tricks/1060111</v>
      </c>
      <c r="AP242" s="32">
        <f t="shared" si="10"/>
        <v>1060111</v>
      </c>
      <c r="AQ242" s="32" t="str">
        <f t="shared" si="11"/>
        <v>暴雨梨花刀</v>
      </c>
      <c r="AR242" s="209"/>
      <c r="BA242" s="101" t="s">
        <v>1898</v>
      </c>
    </row>
    <row r="243" spans="1:53" x14ac:dyDescent="0.25">
      <c r="A243" s="36">
        <v>1060112</v>
      </c>
      <c r="B243" s="36" t="s">
        <v>491</v>
      </c>
      <c r="C243" s="37" t="s">
        <v>955</v>
      </c>
      <c r="D243" s="36"/>
      <c r="E243" s="36"/>
      <c r="F243" s="36"/>
      <c r="G243" s="36"/>
      <c r="H243" s="36"/>
      <c r="I243" s="36"/>
      <c r="J243" s="36"/>
      <c r="K243" s="36"/>
      <c r="L243" s="36"/>
      <c r="M243" s="52"/>
      <c r="N243" s="53"/>
      <c r="O243" s="53"/>
      <c r="P243" s="36"/>
      <c r="Q243" s="65"/>
      <c r="R243" s="65"/>
      <c r="S243" s="65"/>
      <c r="T243" s="36"/>
      <c r="U243" s="65"/>
      <c r="V243" s="65"/>
      <c r="W243" s="65"/>
      <c r="X243" s="70"/>
      <c r="Y243" s="65"/>
      <c r="Z243" s="65"/>
      <c r="AA243" s="65"/>
      <c r="AB243" s="65"/>
      <c r="AC243" s="36"/>
      <c r="AD243" s="36"/>
      <c r="AE243" s="36"/>
      <c r="AF243" s="36"/>
      <c r="AG243" s="36"/>
      <c r="AH243" s="36"/>
      <c r="AI243" s="36"/>
      <c r="AJ243" s="36"/>
      <c r="AK243" s="89"/>
      <c r="AL243" s="36"/>
      <c r="AM243" s="36"/>
      <c r="AN243" s="36"/>
      <c r="AO243" s="36"/>
      <c r="AP243" s="32">
        <f t="shared" si="10"/>
        <v>1060112</v>
      </c>
      <c r="AQ243" s="32" t="str">
        <f t="shared" si="11"/>
        <v>暴雨梨花刀</v>
      </c>
      <c r="AR243" s="36"/>
      <c r="BA243" s="102"/>
    </row>
    <row r="244" spans="1:53" x14ac:dyDescent="0.25">
      <c r="A244" s="36">
        <v>1060113</v>
      </c>
      <c r="B244" s="36" t="s">
        <v>491</v>
      </c>
      <c r="C244" s="37" t="s">
        <v>956</v>
      </c>
      <c r="D244" s="36"/>
      <c r="E244" s="36"/>
      <c r="F244" s="36"/>
      <c r="G244" s="36"/>
      <c r="H244" s="36"/>
      <c r="I244" s="36"/>
      <c r="J244" s="36"/>
      <c r="K244" s="36"/>
      <c r="L244" s="36"/>
      <c r="M244" s="52"/>
      <c r="N244" s="53"/>
      <c r="O244" s="53"/>
      <c r="P244" s="36"/>
      <c r="Q244" s="65"/>
      <c r="R244" s="65"/>
      <c r="S244" s="65"/>
      <c r="T244" s="36"/>
      <c r="U244" s="65"/>
      <c r="V244" s="65"/>
      <c r="W244" s="65"/>
      <c r="X244" s="70"/>
      <c r="Y244" s="65"/>
      <c r="Z244" s="65"/>
      <c r="AA244" s="65"/>
      <c r="AB244" s="65"/>
      <c r="AC244" s="36"/>
      <c r="AD244" s="36"/>
      <c r="AE244" s="36"/>
      <c r="AF244" s="36"/>
      <c r="AG244" s="36"/>
      <c r="AH244" s="36"/>
      <c r="AI244" s="36"/>
      <c r="AJ244" s="36"/>
      <c r="AK244" s="89"/>
      <c r="AL244" s="36"/>
      <c r="AM244" s="36"/>
      <c r="AN244" s="36"/>
      <c r="AO244" s="36"/>
      <c r="AP244" s="32">
        <f t="shared" si="10"/>
        <v>1060113</v>
      </c>
      <c r="AQ244" s="32" t="str">
        <f t="shared" si="11"/>
        <v>暴雨梨花刀</v>
      </c>
      <c r="AR244" s="36"/>
      <c r="BA244" s="102"/>
    </row>
    <row r="245" spans="1:53" x14ac:dyDescent="0.25">
      <c r="A245" s="31">
        <v>1090001</v>
      </c>
      <c r="B245" s="31" t="s">
        <v>4752</v>
      </c>
      <c r="C245" s="31" t="s">
        <v>4963</v>
      </c>
      <c r="D245" s="210" t="str">
        <f>IFERROR(VLOOKUP(B245,[4]招式!$B$2:$K$16,10,0),"不是技能")</f>
        <v>不是技能</v>
      </c>
      <c r="E245" s="210" t="s">
        <v>5111</v>
      </c>
      <c r="F245" s="210" t="s">
        <v>4769</v>
      </c>
      <c r="G245" s="210">
        <v>1</v>
      </c>
      <c r="H245" s="210">
        <v>11</v>
      </c>
      <c r="I245" s="210" t="s">
        <v>2401</v>
      </c>
      <c r="J245" s="210" t="s">
        <v>5112</v>
      </c>
      <c r="K245" s="210"/>
      <c r="L245" s="210">
        <v>4</v>
      </c>
      <c r="M245" s="219" t="s">
        <v>5998</v>
      </c>
      <c r="N245" s="220"/>
      <c r="O245" s="220"/>
      <c r="P245" s="210"/>
      <c r="Q245" s="226"/>
      <c r="R245" s="226">
        <v>0</v>
      </c>
      <c r="S245" s="226" t="s">
        <v>5114</v>
      </c>
      <c r="T245" s="210">
        <v>1100001</v>
      </c>
      <c r="U245" s="210" t="s">
        <v>6063</v>
      </c>
      <c r="V245" s="210" t="s">
        <v>6064</v>
      </c>
      <c r="W245" s="226" t="str">
        <f>IFERROR(VLOOKUP(D245,[4]招式!$A:$H,5,0)&amp;";"&amp;VLOOKUP(D245,[4]招式!$A:$H,6,0),"0.9;0.1")</f>
        <v>0.9;0.1</v>
      </c>
      <c r="X245" s="219" t="s">
        <v>6065</v>
      </c>
      <c r="Y245" s="226"/>
      <c r="Z245" s="226"/>
      <c r="AA245" s="226">
        <v>1</v>
      </c>
      <c r="AB245" s="226" t="s">
        <v>5118</v>
      </c>
      <c r="AC245" s="210"/>
      <c r="AD245" s="210"/>
      <c r="AE245" s="210">
        <v>2</v>
      </c>
      <c r="AF245" s="210">
        <v>0</v>
      </c>
      <c r="AG245" s="210">
        <v>4</v>
      </c>
      <c r="AH245" s="210"/>
      <c r="AI245" s="210">
        <v>52</v>
      </c>
      <c r="AJ245" s="210">
        <v>39</v>
      </c>
      <c r="AK245" s="233"/>
      <c r="AL245" s="210" t="s">
        <v>6066</v>
      </c>
      <c r="AM245" s="210"/>
      <c r="AN245" s="210"/>
      <c r="AO245" s="210" t="s">
        <v>6067</v>
      </c>
      <c r="AP245" s="32">
        <f t="shared" si="10"/>
        <v>1090001</v>
      </c>
      <c r="AQ245" s="32" t="str">
        <f t="shared" si="11"/>
        <v>腿脚</v>
      </c>
      <c r="AR245" s="210"/>
      <c r="BA245" s="99" t="s">
        <v>6068</v>
      </c>
    </row>
    <row r="246" spans="1:53" x14ac:dyDescent="0.25">
      <c r="A246" s="31">
        <v>1090002</v>
      </c>
      <c r="B246" s="31" t="s">
        <v>4752</v>
      </c>
      <c r="C246" s="31" t="s">
        <v>4964</v>
      </c>
      <c r="D246" s="210" t="str">
        <f>IFERROR(VLOOKUP(C246,[4]招式!$B$2:$K$16,10,0),"不是技能")</f>
        <v>不是技能</v>
      </c>
      <c r="E246" s="210" t="s">
        <v>5111</v>
      </c>
      <c r="F246" s="210" t="s">
        <v>4769</v>
      </c>
      <c r="G246" s="210">
        <v>1</v>
      </c>
      <c r="H246" s="210">
        <v>11</v>
      </c>
      <c r="I246" s="210" t="s">
        <v>2401</v>
      </c>
      <c r="J246" s="210" t="s">
        <v>5112</v>
      </c>
      <c r="K246" s="210"/>
      <c r="L246" s="210">
        <v>5</v>
      </c>
      <c r="M246" s="221"/>
      <c r="N246" s="220"/>
      <c r="O246" s="220"/>
      <c r="P246" s="221"/>
      <c r="Q246" s="226">
        <v>1</v>
      </c>
      <c r="R246" s="226">
        <v>0</v>
      </c>
      <c r="S246" s="226" t="s">
        <v>5114</v>
      </c>
      <c r="T246" s="210">
        <v>1100101</v>
      </c>
      <c r="U246" s="210" t="s">
        <v>6063</v>
      </c>
      <c r="V246" s="210" t="s">
        <v>6064</v>
      </c>
      <c r="W246" s="226" t="str">
        <f>IFERROR(VLOOKUP(D246,[4]招式!$A:$H,5,0)&amp;";"&amp;VLOOKUP(D246,[4]招式!$A:$H,6,0),"1;1")</f>
        <v>1;1</v>
      </c>
      <c r="X246" s="221" t="s">
        <v>6069</v>
      </c>
      <c r="Y246" s="226"/>
      <c r="Z246" s="226"/>
      <c r="AA246" s="226">
        <v>1</v>
      </c>
      <c r="AB246" s="226" t="s">
        <v>5118</v>
      </c>
      <c r="AC246" s="210"/>
      <c r="AD246" s="210"/>
      <c r="AE246" s="210">
        <v>2</v>
      </c>
      <c r="AF246" s="210">
        <v>0</v>
      </c>
      <c r="AG246" s="210">
        <v>4</v>
      </c>
      <c r="AH246" s="210"/>
      <c r="AI246" s="210">
        <v>39</v>
      </c>
      <c r="AJ246" s="210">
        <v>45</v>
      </c>
      <c r="AK246" s="233"/>
      <c r="AL246" s="210" t="s">
        <v>6070</v>
      </c>
      <c r="AM246" s="210"/>
      <c r="AN246" s="210"/>
      <c r="AO246" s="210" t="s">
        <v>6071</v>
      </c>
      <c r="AP246" s="32">
        <f t="shared" si="10"/>
        <v>1090002</v>
      </c>
      <c r="AQ246" s="32" t="str">
        <f t="shared" si="11"/>
        <v>腿脚</v>
      </c>
      <c r="AR246" s="210"/>
      <c r="BA246" s="99" t="s">
        <v>6072</v>
      </c>
    </row>
    <row r="247" spans="1:53" x14ac:dyDescent="0.25">
      <c r="A247" s="35">
        <v>1090101</v>
      </c>
      <c r="B247" s="35" t="s">
        <v>499</v>
      </c>
      <c r="C247" s="168" t="s">
        <v>4965</v>
      </c>
      <c r="D247" s="169">
        <f>IFERROR(VLOOKUP(B247,[4]招式!$B$2:$K$16,10,0),"不是技能")</f>
        <v>14</v>
      </c>
      <c r="E247" s="169" t="s">
        <v>5111</v>
      </c>
      <c r="F247" s="169" t="s">
        <v>4769</v>
      </c>
      <c r="G247" s="169">
        <v>1</v>
      </c>
      <c r="H247" s="169">
        <v>11</v>
      </c>
      <c r="I247" s="169" t="s">
        <v>2401</v>
      </c>
      <c r="J247" s="169" t="s">
        <v>3011</v>
      </c>
      <c r="K247" s="169"/>
      <c r="L247" s="169">
        <v>1</v>
      </c>
      <c r="M247" s="222"/>
      <c r="N247" s="175"/>
      <c r="O247" s="175"/>
      <c r="P247" s="222"/>
      <c r="Q247" s="183">
        <v>1</v>
      </c>
      <c r="R247" s="183">
        <v>0</v>
      </c>
      <c r="S247" s="183" t="s">
        <v>5114</v>
      </c>
      <c r="T247" s="169">
        <v>1100103</v>
      </c>
      <c r="U247" s="183" t="s">
        <v>6073</v>
      </c>
      <c r="V247" s="183" t="s">
        <v>6074</v>
      </c>
      <c r="W247" s="183" t="str">
        <f>IFERROR(VLOOKUP(D247,[4]招式!$A:$H,5,0)&amp;";"&amp;VLOOKUP(D247,[4]招式!$A:$H,6,0),"1;1")</f>
        <v>0.8;0.2</v>
      </c>
      <c r="X247" s="222" t="s">
        <v>6075</v>
      </c>
      <c r="Y247" s="183"/>
      <c r="Z247" s="183"/>
      <c r="AA247" s="183">
        <v>1</v>
      </c>
      <c r="AB247" s="183" t="s">
        <v>5118</v>
      </c>
      <c r="AC247" s="169"/>
      <c r="AD247" s="169"/>
      <c r="AE247" s="169">
        <v>1</v>
      </c>
      <c r="AF247" s="169">
        <v>1</v>
      </c>
      <c r="AG247" s="169">
        <v>6</v>
      </c>
      <c r="AH247" s="169"/>
      <c r="AI247" s="169">
        <v>39</v>
      </c>
      <c r="AJ247" s="169">
        <v>26</v>
      </c>
      <c r="AK247" s="193"/>
      <c r="AL247" s="169" t="s">
        <v>6076</v>
      </c>
      <c r="AM247" s="169"/>
      <c r="AN247" s="169"/>
      <c r="AO247" s="169" t="s">
        <v>6077</v>
      </c>
      <c r="AP247" s="32">
        <f t="shared" si="10"/>
        <v>1090101</v>
      </c>
      <c r="AQ247" s="32" t="str">
        <f t="shared" si="11"/>
        <v>醉饮降龙无双式</v>
      </c>
      <c r="AR247" s="169"/>
      <c r="BA247" s="103" t="s">
        <v>6078</v>
      </c>
    </row>
    <row r="248" spans="1:53" x14ac:dyDescent="0.25">
      <c r="A248" s="35">
        <v>1090102</v>
      </c>
      <c r="B248" s="35" t="s">
        <v>499</v>
      </c>
      <c r="C248" s="168" t="s">
        <v>6079</v>
      </c>
      <c r="D248" s="169" t="str">
        <f>IFERROR(VLOOKUP(C248,[4]招式!$B$2:$K$16,10,0),"不是技能")</f>
        <v>不是技能</v>
      </c>
      <c r="E248" s="169" t="s">
        <v>5111</v>
      </c>
      <c r="F248" s="169" t="s">
        <v>4769</v>
      </c>
      <c r="G248" s="169">
        <v>1</v>
      </c>
      <c r="H248" s="169">
        <v>11</v>
      </c>
      <c r="I248" s="169" t="s">
        <v>2289</v>
      </c>
      <c r="J248" s="169" t="s">
        <v>3015</v>
      </c>
      <c r="K248" s="169"/>
      <c r="L248" s="169"/>
      <c r="M248" s="222"/>
      <c r="N248" s="175"/>
      <c r="O248" s="175"/>
      <c r="P248" s="222"/>
      <c r="Q248" s="183"/>
      <c r="R248" s="183">
        <v>0</v>
      </c>
      <c r="S248" s="183"/>
      <c r="T248" s="169">
        <v>1100102</v>
      </c>
      <c r="U248" s="183"/>
      <c r="V248" s="183"/>
      <c r="W248" s="183" t="str">
        <f>IFERROR(VLOOKUP(D248,[4]招式!$A:$H,5,0)&amp;";"&amp;VLOOKUP(D248,[4]招式!$A:$H,6,0),"1;1")</f>
        <v>1;1</v>
      </c>
      <c r="X248" s="222" t="s">
        <v>6080</v>
      </c>
      <c r="Y248" s="183"/>
      <c r="Z248" s="183"/>
      <c r="AA248" s="183"/>
      <c r="AB248" s="183"/>
      <c r="AC248" s="169"/>
      <c r="AD248" s="169"/>
      <c r="AE248" s="169">
        <v>0</v>
      </c>
      <c r="AF248" s="169">
        <v>0</v>
      </c>
      <c r="AG248" s="169">
        <v>0</v>
      </c>
      <c r="AH248" s="169"/>
      <c r="AI248" s="169">
        <v>0</v>
      </c>
      <c r="AJ248" s="169">
        <v>0</v>
      </c>
      <c r="AK248" s="193"/>
      <c r="AL248" s="169"/>
      <c r="AM248" s="169"/>
      <c r="AN248" s="169"/>
      <c r="AO248" s="169" t="s">
        <v>6081</v>
      </c>
      <c r="AP248" s="32">
        <f t="shared" si="10"/>
        <v>1090102</v>
      </c>
      <c r="AQ248" s="32" t="str">
        <f t="shared" si="11"/>
        <v>醉饮降龙无双式</v>
      </c>
      <c r="AR248" s="169"/>
      <c r="BA248" s="103" t="s">
        <v>6082</v>
      </c>
    </row>
    <row r="249" spans="1:53" x14ac:dyDescent="0.25">
      <c r="A249" s="35">
        <v>1090103</v>
      </c>
      <c r="B249" s="35" t="s">
        <v>499</v>
      </c>
      <c r="C249" s="168" t="s">
        <v>4966</v>
      </c>
      <c r="D249" s="169">
        <f>IFERROR(VLOOKUP(B249,[4]招式!$B$2:$K$16,10,0),"不是技能")</f>
        <v>14</v>
      </c>
      <c r="E249" s="169" t="s">
        <v>5111</v>
      </c>
      <c r="F249" s="169" t="s">
        <v>4769</v>
      </c>
      <c r="G249" s="169">
        <v>1</v>
      </c>
      <c r="H249" s="169">
        <v>11</v>
      </c>
      <c r="I249" s="169" t="s">
        <v>2401</v>
      </c>
      <c r="J249" s="169" t="s">
        <v>3011</v>
      </c>
      <c r="K249" s="169"/>
      <c r="L249" s="169">
        <v>3</v>
      </c>
      <c r="M249" s="222"/>
      <c r="N249" s="175"/>
      <c r="O249" s="175"/>
      <c r="P249" s="222"/>
      <c r="Q249" s="183">
        <v>1</v>
      </c>
      <c r="R249" s="183">
        <v>0</v>
      </c>
      <c r="S249" s="183" t="s">
        <v>5114</v>
      </c>
      <c r="T249" s="169">
        <v>1100105</v>
      </c>
      <c r="U249" s="183" t="s">
        <v>6083</v>
      </c>
      <c r="V249" s="183" t="s">
        <v>6084</v>
      </c>
      <c r="W249" s="183" t="str">
        <f>IFERROR(VLOOKUP(D249,[4]招式!$A:$H,5,0)&amp;";"&amp;VLOOKUP(D249,[4]招式!$A:$H,6,0),"1;1")</f>
        <v>0.8;0.2</v>
      </c>
      <c r="X249" s="222" t="s">
        <v>6085</v>
      </c>
      <c r="Y249" s="183"/>
      <c r="Z249" s="183"/>
      <c r="AA249" s="183">
        <v>1</v>
      </c>
      <c r="AB249" s="183" t="s">
        <v>5118</v>
      </c>
      <c r="AC249" s="169"/>
      <c r="AD249" s="169"/>
      <c r="AE249" s="169">
        <v>1</v>
      </c>
      <c r="AF249" s="169">
        <v>1</v>
      </c>
      <c r="AG249" s="169">
        <v>5</v>
      </c>
      <c r="AH249" s="169"/>
      <c r="AI249" s="169">
        <v>39</v>
      </c>
      <c r="AJ249" s="169">
        <v>26</v>
      </c>
      <c r="AK249" s="193"/>
      <c r="AL249" s="169" t="s">
        <v>6086</v>
      </c>
      <c r="AM249" s="169"/>
      <c r="AN249" s="169"/>
      <c r="AO249" s="169" t="s">
        <v>6087</v>
      </c>
      <c r="AP249" s="32">
        <f t="shared" si="10"/>
        <v>1090103</v>
      </c>
      <c r="AQ249" s="32" t="str">
        <f t="shared" si="11"/>
        <v>醉饮降龙无双式</v>
      </c>
      <c r="AR249" s="169"/>
      <c r="BA249" s="103" t="s">
        <v>6088</v>
      </c>
    </row>
    <row r="250" spans="1:53" x14ac:dyDescent="0.25">
      <c r="A250" s="35">
        <v>1090104</v>
      </c>
      <c r="B250" s="35" t="s">
        <v>499</v>
      </c>
      <c r="C250" s="168" t="s">
        <v>6089</v>
      </c>
      <c r="D250" s="169" t="str">
        <f>IFERROR(VLOOKUP(C250,[4]招式!$B$2:$K$16,10,0),"不是技能")</f>
        <v>不是技能</v>
      </c>
      <c r="E250" s="169" t="s">
        <v>5111</v>
      </c>
      <c r="F250" s="169" t="s">
        <v>4769</v>
      </c>
      <c r="G250" s="169">
        <v>2</v>
      </c>
      <c r="H250" s="169">
        <v>11</v>
      </c>
      <c r="I250" s="169" t="s">
        <v>2289</v>
      </c>
      <c r="J250" s="169" t="s">
        <v>3015</v>
      </c>
      <c r="K250" s="169"/>
      <c r="L250" s="169"/>
      <c r="M250" s="222"/>
      <c r="N250" s="175"/>
      <c r="O250" s="175"/>
      <c r="P250" s="222"/>
      <c r="Q250" s="183"/>
      <c r="R250" s="183">
        <v>0</v>
      </c>
      <c r="S250" s="183"/>
      <c r="T250" s="169">
        <v>1100104</v>
      </c>
      <c r="U250" s="183"/>
      <c r="V250" s="169"/>
      <c r="W250" s="183" t="str">
        <f>IFERROR(VLOOKUP(D250,[4]招式!$A:$H,5,0)&amp;";"&amp;VLOOKUP(D250,[4]招式!$A:$H,6,0),"1;1")</f>
        <v>1;1</v>
      </c>
      <c r="X250" s="222" t="s">
        <v>6090</v>
      </c>
      <c r="Y250" s="183"/>
      <c r="Z250" s="183"/>
      <c r="AA250" s="183"/>
      <c r="AB250" s="183"/>
      <c r="AC250" s="169"/>
      <c r="AD250" s="169"/>
      <c r="AE250" s="169">
        <v>0</v>
      </c>
      <c r="AF250" s="169">
        <v>0</v>
      </c>
      <c r="AG250" s="169">
        <v>0</v>
      </c>
      <c r="AH250" s="169"/>
      <c r="AI250" s="169">
        <v>0</v>
      </c>
      <c r="AJ250" s="169">
        <v>0</v>
      </c>
      <c r="AK250" s="193"/>
      <c r="AL250" s="169"/>
      <c r="AM250" s="169"/>
      <c r="AN250" s="169"/>
      <c r="AO250" s="169" t="s">
        <v>6091</v>
      </c>
      <c r="AP250" s="32">
        <f t="shared" si="10"/>
        <v>1090104</v>
      </c>
      <c r="AQ250" s="32" t="str">
        <f t="shared" si="11"/>
        <v>醉饮降龙无双式</v>
      </c>
      <c r="AR250" s="169"/>
      <c r="BA250" s="103" t="s">
        <v>6092</v>
      </c>
    </row>
    <row r="251" spans="1:53" x14ac:dyDescent="0.25">
      <c r="A251" s="35">
        <v>1090105</v>
      </c>
      <c r="B251" s="35" t="s">
        <v>499</v>
      </c>
      <c r="C251" s="168" t="s">
        <v>4967</v>
      </c>
      <c r="D251" s="169">
        <f>IFERROR(VLOOKUP(B251,[4]招式!$B$2:$K$16,10,0),"不是技能")</f>
        <v>14</v>
      </c>
      <c r="E251" s="169" t="s">
        <v>5111</v>
      </c>
      <c r="F251" s="169" t="s">
        <v>4769</v>
      </c>
      <c r="G251" s="169">
        <v>1</v>
      </c>
      <c r="H251" s="169">
        <v>11</v>
      </c>
      <c r="I251" s="169" t="s">
        <v>2401</v>
      </c>
      <c r="J251" s="169" t="s">
        <v>3011</v>
      </c>
      <c r="K251" s="169"/>
      <c r="L251" s="169">
        <v>5</v>
      </c>
      <c r="M251" s="184" t="s">
        <v>6005</v>
      </c>
      <c r="N251" s="175"/>
      <c r="O251" s="175"/>
      <c r="P251" s="169"/>
      <c r="Q251" s="183"/>
      <c r="R251" s="183">
        <v>0</v>
      </c>
      <c r="S251" s="183" t="s">
        <v>5114</v>
      </c>
      <c r="T251" s="169">
        <v>1100002</v>
      </c>
      <c r="U251" s="183" t="s">
        <v>6093</v>
      </c>
      <c r="V251" s="169" t="s">
        <v>6094</v>
      </c>
      <c r="W251" s="183" t="str">
        <f>IFERROR(VLOOKUP(D251,[4]招式!$A:$H,5,0)&amp;";"&amp;VLOOKUP(D251,[4]招式!$A:$H,6,0),"0.9;0.1")</f>
        <v>0.8;0.2</v>
      </c>
      <c r="X251" s="184" t="s">
        <v>6095</v>
      </c>
      <c r="Y251" s="183"/>
      <c r="Z251" s="183"/>
      <c r="AA251" s="183">
        <v>1</v>
      </c>
      <c r="AB251" s="183" t="s">
        <v>5118</v>
      </c>
      <c r="AC251" s="169"/>
      <c r="AD251" s="169"/>
      <c r="AE251" s="169">
        <v>1</v>
      </c>
      <c r="AF251" s="169">
        <v>1</v>
      </c>
      <c r="AG251" s="169">
        <v>5</v>
      </c>
      <c r="AH251" s="169"/>
      <c r="AI251" s="169">
        <v>39</v>
      </c>
      <c r="AJ251" s="169">
        <v>26</v>
      </c>
      <c r="AK251" s="193"/>
      <c r="AL251" s="169" t="s">
        <v>6096</v>
      </c>
      <c r="AM251" s="169"/>
      <c r="AN251" s="169"/>
      <c r="AO251" s="169" t="s">
        <v>6097</v>
      </c>
      <c r="AP251" s="32">
        <f t="shared" si="10"/>
        <v>1090105</v>
      </c>
      <c r="AQ251" s="32" t="str">
        <f t="shared" si="11"/>
        <v>醉饮降龙无双式</v>
      </c>
      <c r="AR251" s="169"/>
      <c r="BA251" s="103" t="s">
        <v>6098</v>
      </c>
    </row>
    <row r="252" spans="1:53" x14ac:dyDescent="0.25">
      <c r="A252" s="35">
        <v>1090106</v>
      </c>
      <c r="B252" s="35" t="s">
        <v>499</v>
      </c>
      <c r="C252" s="168" t="s">
        <v>6099</v>
      </c>
      <c r="D252" s="169">
        <f>IFERROR(VLOOKUP(B252,[4]招式!$B$2:$K$16,10,0),"不是技能")</f>
        <v>14</v>
      </c>
      <c r="E252" s="169" t="s">
        <v>5111</v>
      </c>
      <c r="F252" s="169" t="s">
        <v>4769</v>
      </c>
      <c r="G252" s="169">
        <v>3</v>
      </c>
      <c r="H252" s="169">
        <v>11</v>
      </c>
      <c r="I252" s="169" t="s">
        <v>2289</v>
      </c>
      <c r="J252" s="169" t="s">
        <v>3015</v>
      </c>
      <c r="K252" s="169"/>
      <c r="L252" s="169"/>
      <c r="M252" s="222"/>
      <c r="N252" s="175"/>
      <c r="O252" s="175"/>
      <c r="P252" s="222"/>
      <c r="Q252" s="183"/>
      <c r="R252" s="183">
        <v>0</v>
      </c>
      <c r="S252" s="183" t="s">
        <v>5181</v>
      </c>
      <c r="T252" s="169">
        <v>1100106</v>
      </c>
      <c r="U252" s="183"/>
      <c r="V252" s="169"/>
      <c r="W252" s="183" t="str">
        <f>IFERROR(VLOOKUP(D252,[4]招式!$A:$H,5,0)&amp;";"&amp;VLOOKUP(D252,[4]招式!$A:$H,6,0),"1;1")</f>
        <v>0.8;0.2</v>
      </c>
      <c r="X252" s="222" t="s">
        <v>6100</v>
      </c>
      <c r="Y252" s="183"/>
      <c r="Z252" s="183"/>
      <c r="AA252" s="183"/>
      <c r="AB252" s="183"/>
      <c r="AC252" s="169"/>
      <c r="AD252" s="169"/>
      <c r="AE252" s="169">
        <v>0</v>
      </c>
      <c r="AF252" s="169">
        <v>0</v>
      </c>
      <c r="AG252" s="169">
        <v>0</v>
      </c>
      <c r="AH252" s="169"/>
      <c r="AI252" s="169">
        <v>0</v>
      </c>
      <c r="AJ252" s="169">
        <v>0</v>
      </c>
      <c r="AK252" s="193"/>
      <c r="AL252" s="169"/>
      <c r="AM252" s="169"/>
      <c r="AN252" s="169"/>
      <c r="AO252" s="169" t="s">
        <v>6101</v>
      </c>
      <c r="AP252" s="32">
        <f t="shared" si="10"/>
        <v>1090106</v>
      </c>
      <c r="AQ252" s="32" t="str">
        <f t="shared" si="11"/>
        <v>醉饮降龙无双式</v>
      </c>
      <c r="AR252" s="169"/>
      <c r="BA252" s="103" t="s">
        <v>6102</v>
      </c>
    </row>
    <row r="253" spans="1:53" x14ac:dyDescent="0.25">
      <c r="A253" s="35">
        <v>1090107</v>
      </c>
      <c r="B253" s="35" t="s">
        <v>499</v>
      </c>
      <c r="C253" s="168" t="s">
        <v>6103</v>
      </c>
      <c r="D253" s="169">
        <f>IFERROR(VLOOKUP(B253,[4]招式!$B$2:$K$16,10,0),"不是技能")</f>
        <v>14</v>
      </c>
      <c r="E253" s="169" t="s">
        <v>5111</v>
      </c>
      <c r="F253" s="169" t="s">
        <v>4769</v>
      </c>
      <c r="G253" s="169">
        <v>4</v>
      </c>
      <c r="H253" s="169">
        <v>11</v>
      </c>
      <c r="I253" s="169" t="s">
        <v>2289</v>
      </c>
      <c r="J253" s="169" t="s">
        <v>3015</v>
      </c>
      <c r="K253" s="169"/>
      <c r="L253" s="169"/>
      <c r="M253" s="222"/>
      <c r="N253" s="175"/>
      <c r="O253" s="175"/>
      <c r="P253" s="222"/>
      <c r="Q253" s="183"/>
      <c r="R253" s="183">
        <v>0</v>
      </c>
      <c r="S253" s="183" t="s">
        <v>5181</v>
      </c>
      <c r="T253" s="169">
        <v>1100107</v>
      </c>
      <c r="U253" s="183"/>
      <c r="V253" s="169"/>
      <c r="W253" s="183" t="str">
        <f>IFERROR(VLOOKUP(D253,[4]招式!$A:$H,5,0)&amp;";"&amp;VLOOKUP(D253,[4]招式!$A:$H,6,0),"1;1")</f>
        <v>0.8;0.2</v>
      </c>
      <c r="X253" s="222" t="s">
        <v>6104</v>
      </c>
      <c r="Y253" s="183"/>
      <c r="Z253" s="183"/>
      <c r="AA253" s="183"/>
      <c r="AB253" s="183"/>
      <c r="AC253" s="169"/>
      <c r="AD253" s="169"/>
      <c r="AE253" s="169">
        <v>0</v>
      </c>
      <c r="AF253" s="169">
        <v>0</v>
      </c>
      <c r="AG253" s="169">
        <v>0</v>
      </c>
      <c r="AH253" s="169"/>
      <c r="AI253" s="169">
        <v>0</v>
      </c>
      <c r="AJ253" s="169">
        <v>0</v>
      </c>
      <c r="AK253" s="193"/>
      <c r="AL253" s="169"/>
      <c r="AM253" s="169"/>
      <c r="AN253" s="169"/>
      <c r="AO253" s="169" t="s">
        <v>6105</v>
      </c>
      <c r="AP253" s="32">
        <f t="shared" si="10"/>
        <v>1090107</v>
      </c>
      <c r="AQ253" s="32" t="str">
        <f t="shared" si="11"/>
        <v>醉饮降龙无双式</v>
      </c>
      <c r="AR253" s="169"/>
      <c r="BA253" s="103" t="s">
        <v>6106</v>
      </c>
    </row>
    <row r="254" spans="1:53" x14ac:dyDescent="0.25">
      <c r="A254" s="35">
        <v>1090108</v>
      </c>
      <c r="B254" s="35" t="s">
        <v>499</v>
      </c>
      <c r="C254" s="168" t="s">
        <v>6107</v>
      </c>
      <c r="D254" s="169">
        <f>IFERROR(VLOOKUP(B254,[4]招式!$B$2:$K$16,10,0),"不是技能")</f>
        <v>14</v>
      </c>
      <c r="E254" s="169" t="s">
        <v>5111</v>
      </c>
      <c r="F254" s="169" t="s">
        <v>4769</v>
      </c>
      <c r="G254" s="169">
        <v>5</v>
      </c>
      <c r="H254" s="169">
        <v>11</v>
      </c>
      <c r="I254" s="169" t="s">
        <v>2289</v>
      </c>
      <c r="J254" s="169" t="s">
        <v>3015</v>
      </c>
      <c r="K254" s="169"/>
      <c r="L254" s="169"/>
      <c r="M254" s="222"/>
      <c r="N254" s="175"/>
      <c r="O254" s="175"/>
      <c r="P254" s="222"/>
      <c r="Q254" s="183"/>
      <c r="R254" s="183">
        <v>0</v>
      </c>
      <c r="S254" s="183" t="s">
        <v>5181</v>
      </c>
      <c r="T254" s="169">
        <v>1100108</v>
      </c>
      <c r="U254" s="183"/>
      <c r="V254" s="183"/>
      <c r="W254" s="183" t="str">
        <f>IFERROR(VLOOKUP(D254,[4]招式!$A:$H,5,0)&amp;";"&amp;VLOOKUP(D254,[4]招式!$A:$H,6,0),"1;1")</f>
        <v>0.8;0.2</v>
      </c>
      <c r="X254" s="222" t="s">
        <v>6108</v>
      </c>
      <c r="Y254" s="183"/>
      <c r="Z254" s="183"/>
      <c r="AA254" s="183"/>
      <c r="AB254" s="183"/>
      <c r="AC254" s="169"/>
      <c r="AD254" s="169"/>
      <c r="AE254" s="169">
        <v>0</v>
      </c>
      <c r="AF254" s="169">
        <v>0</v>
      </c>
      <c r="AG254" s="169">
        <v>0</v>
      </c>
      <c r="AH254" s="169"/>
      <c r="AI254" s="169">
        <v>0</v>
      </c>
      <c r="AJ254" s="169">
        <v>0</v>
      </c>
      <c r="AK254" s="193"/>
      <c r="AL254" s="169"/>
      <c r="AM254" s="169"/>
      <c r="AN254" s="169"/>
      <c r="AO254" s="169" t="s">
        <v>6109</v>
      </c>
      <c r="AP254" s="32">
        <f t="shared" si="10"/>
        <v>1090108</v>
      </c>
      <c r="AQ254" s="32" t="str">
        <f t="shared" si="11"/>
        <v>醉饮降龙无双式</v>
      </c>
      <c r="AR254" s="169"/>
      <c r="BA254" s="103" t="s">
        <v>6110</v>
      </c>
    </row>
    <row r="255" spans="1:53" x14ac:dyDescent="0.25">
      <c r="A255" s="35">
        <v>1090109</v>
      </c>
      <c r="B255" s="35" t="s">
        <v>499</v>
      </c>
      <c r="C255" s="168" t="s">
        <v>6111</v>
      </c>
      <c r="D255" s="169">
        <f>IFERROR(VLOOKUP(B255,[4]招式!$B$2:$K$16,10,0),"不是技能")</f>
        <v>14</v>
      </c>
      <c r="E255" s="169" t="s">
        <v>5111</v>
      </c>
      <c r="F255" s="169" t="s">
        <v>4769</v>
      </c>
      <c r="G255" s="169">
        <v>6</v>
      </c>
      <c r="H255" s="169">
        <v>11</v>
      </c>
      <c r="I255" s="169" t="s">
        <v>2289</v>
      </c>
      <c r="J255" s="169" t="s">
        <v>3015</v>
      </c>
      <c r="K255" s="169"/>
      <c r="L255" s="169"/>
      <c r="M255" s="222"/>
      <c r="N255" s="175"/>
      <c r="O255" s="175"/>
      <c r="P255" s="222"/>
      <c r="Q255" s="183"/>
      <c r="R255" s="183">
        <v>0</v>
      </c>
      <c r="S255" s="183" t="s">
        <v>5181</v>
      </c>
      <c r="T255" s="169">
        <v>1100109</v>
      </c>
      <c r="U255" s="183"/>
      <c r="V255" s="183"/>
      <c r="W255" s="183" t="str">
        <f>IFERROR(VLOOKUP(D255,[4]招式!$A:$H,5,0)&amp;";"&amp;VLOOKUP(D255,[4]招式!$A:$H,6,0),"1;1")</f>
        <v>0.8;0.2</v>
      </c>
      <c r="X255" s="222" t="s">
        <v>6112</v>
      </c>
      <c r="Y255" s="183"/>
      <c r="Z255" s="183"/>
      <c r="AA255" s="183"/>
      <c r="AB255" s="183"/>
      <c r="AC255" s="169"/>
      <c r="AD255" s="169"/>
      <c r="AE255" s="169">
        <v>0</v>
      </c>
      <c r="AF255" s="169">
        <v>0</v>
      </c>
      <c r="AG255" s="169">
        <v>0</v>
      </c>
      <c r="AH255" s="169"/>
      <c r="AI255" s="169">
        <v>0</v>
      </c>
      <c r="AJ255" s="169">
        <v>0</v>
      </c>
      <c r="AK255" s="193"/>
      <c r="AL255" s="169"/>
      <c r="AM255" s="169"/>
      <c r="AN255" s="169"/>
      <c r="AO255" s="169" t="s">
        <v>6113</v>
      </c>
      <c r="AP255" s="32">
        <f t="shared" si="10"/>
        <v>1090109</v>
      </c>
      <c r="AQ255" s="32" t="str">
        <f t="shared" si="11"/>
        <v>醉饮降龙无双式</v>
      </c>
      <c r="AR255" s="169"/>
      <c r="BA255" s="103" t="s">
        <v>6114</v>
      </c>
    </row>
    <row r="256" spans="1:53" x14ac:dyDescent="0.25">
      <c r="A256" s="35">
        <v>1090110</v>
      </c>
      <c r="B256" s="35" t="s">
        <v>499</v>
      </c>
      <c r="C256" s="168" t="s">
        <v>4968</v>
      </c>
      <c r="D256" s="169">
        <f>IFERROR(VLOOKUP(B256,[4]招式!$B$2:$K$16,10,0),"不是技能")</f>
        <v>14</v>
      </c>
      <c r="E256" s="169" t="s">
        <v>5111</v>
      </c>
      <c r="F256" s="169" t="s">
        <v>4769</v>
      </c>
      <c r="G256" s="169">
        <v>7</v>
      </c>
      <c r="H256" s="169">
        <v>11</v>
      </c>
      <c r="I256" s="169" t="s">
        <v>2289</v>
      </c>
      <c r="J256" s="169" t="s">
        <v>3015</v>
      </c>
      <c r="K256" s="169"/>
      <c r="L256" s="169"/>
      <c r="M256" s="222"/>
      <c r="N256" s="175"/>
      <c r="O256" s="175"/>
      <c r="P256" s="222"/>
      <c r="Q256" s="183"/>
      <c r="R256" s="183">
        <v>0</v>
      </c>
      <c r="S256" s="183" t="s">
        <v>5181</v>
      </c>
      <c r="T256" s="169">
        <v>1100110</v>
      </c>
      <c r="U256" s="183"/>
      <c r="V256" s="183"/>
      <c r="W256" s="183" t="str">
        <f>IFERROR(VLOOKUP(D256,[4]招式!$A:$H,5,0)&amp;";"&amp;VLOOKUP(D256,[4]招式!$A:$H,6,0),"1;1")</f>
        <v>0.8;0.2</v>
      </c>
      <c r="X256" s="222" t="s">
        <v>6115</v>
      </c>
      <c r="Y256" s="183"/>
      <c r="Z256" s="183"/>
      <c r="AA256" s="183"/>
      <c r="AB256" s="183"/>
      <c r="AC256" s="169"/>
      <c r="AD256" s="169"/>
      <c r="AE256" s="169">
        <v>0</v>
      </c>
      <c r="AF256" s="169">
        <v>0</v>
      </c>
      <c r="AG256" s="169">
        <v>0</v>
      </c>
      <c r="AH256" s="169"/>
      <c r="AI256" s="169">
        <v>0</v>
      </c>
      <c r="AJ256" s="169">
        <v>0</v>
      </c>
      <c r="AK256" s="193"/>
      <c r="AL256" s="169"/>
      <c r="AM256" s="169"/>
      <c r="AN256" s="169"/>
      <c r="AO256" s="169" t="str">
        <f>"tricks/"&amp;A256</f>
        <v>tricks/1090110</v>
      </c>
      <c r="AP256" s="32">
        <f t="shared" si="10"/>
        <v>1090110</v>
      </c>
      <c r="AQ256" s="32" t="str">
        <f t="shared" si="11"/>
        <v>醉饮降龙无双式</v>
      </c>
      <c r="AR256" s="169"/>
      <c r="BA256" s="103" t="s">
        <v>6116</v>
      </c>
    </row>
    <row r="257" spans="1:53" x14ac:dyDescent="0.25">
      <c r="A257" s="34">
        <f>A256+1</f>
        <v>1090111</v>
      </c>
      <c r="B257" s="34" t="str">
        <f>B256</f>
        <v>醉饮降龙无双式</v>
      </c>
      <c r="C257" s="33" t="s">
        <v>506</v>
      </c>
      <c r="D257" s="32" t="s">
        <v>6117</v>
      </c>
      <c r="E257" s="32" t="s">
        <v>5111</v>
      </c>
      <c r="F257" s="32" t="s">
        <v>4785</v>
      </c>
      <c r="G257" s="32">
        <v>1</v>
      </c>
      <c r="H257" s="32">
        <v>14</v>
      </c>
      <c r="I257" s="32" t="s">
        <v>2401</v>
      </c>
      <c r="J257" s="32" t="s">
        <v>5112</v>
      </c>
      <c r="K257" s="32"/>
      <c r="L257" s="32">
        <v>4</v>
      </c>
      <c r="M257" s="146" t="s">
        <v>6118</v>
      </c>
      <c r="N257" s="47"/>
      <c r="O257" s="47"/>
      <c r="P257" s="32"/>
      <c r="Q257" s="66"/>
      <c r="R257" s="66">
        <v>0</v>
      </c>
      <c r="S257" s="66" t="s">
        <v>5114</v>
      </c>
      <c r="T257" s="32">
        <v>1400001</v>
      </c>
      <c r="U257" s="66"/>
      <c r="V257" s="66"/>
      <c r="W257" s="66" t="s">
        <v>6119</v>
      </c>
      <c r="X257" s="46" t="s">
        <v>6120</v>
      </c>
      <c r="Y257" s="66"/>
      <c r="Z257" s="66"/>
      <c r="AA257" s="66">
        <v>1</v>
      </c>
      <c r="AB257" s="66" t="s">
        <v>5118</v>
      </c>
      <c r="AC257" s="32"/>
      <c r="AD257" s="32"/>
      <c r="AE257" s="32">
        <v>2</v>
      </c>
      <c r="AF257" s="32">
        <v>0</v>
      </c>
      <c r="AG257" s="32">
        <v>5</v>
      </c>
      <c r="AH257" s="32"/>
      <c r="AI257" s="32">
        <v>52</v>
      </c>
      <c r="AJ257" s="32">
        <v>39</v>
      </c>
      <c r="AK257" s="85"/>
      <c r="AL257" s="32" t="s">
        <v>6121</v>
      </c>
      <c r="AM257" s="32"/>
      <c r="AN257" s="32"/>
      <c r="AO257" s="32" t="s">
        <v>6122</v>
      </c>
      <c r="AP257" s="32">
        <f t="shared" si="10"/>
        <v>1090111</v>
      </c>
      <c r="AQ257" s="32" t="str">
        <f t="shared" si="11"/>
        <v>醉饮降龙无双式</v>
      </c>
      <c r="AR257" s="32"/>
      <c r="BA257" s="101" t="s">
        <v>5205</v>
      </c>
    </row>
    <row r="258" spans="1:53" x14ac:dyDescent="0.25">
      <c r="A258" s="36">
        <v>1090112</v>
      </c>
      <c r="B258" s="36" t="s">
        <v>499</v>
      </c>
      <c r="C258" s="37" t="s">
        <v>957</v>
      </c>
      <c r="D258" s="36"/>
      <c r="E258" s="36"/>
      <c r="F258" s="36"/>
      <c r="G258" s="36"/>
      <c r="H258" s="36"/>
      <c r="I258" s="36"/>
      <c r="J258" s="36"/>
      <c r="K258" s="36"/>
      <c r="L258" s="36"/>
      <c r="M258" s="52"/>
      <c r="N258" s="53"/>
      <c r="O258" s="53"/>
      <c r="P258" s="36"/>
      <c r="Q258" s="65"/>
      <c r="R258" s="65"/>
      <c r="S258" s="65"/>
      <c r="T258" s="36"/>
      <c r="U258" s="65"/>
      <c r="V258" s="65"/>
      <c r="W258" s="65"/>
      <c r="X258" s="70"/>
      <c r="Y258" s="65"/>
      <c r="Z258" s="65"/>
      <c r="AA258" s="65"/>
      <c r="AB258" s="65"/>
      <c r="AC258" s="36"/>
      <c r="AD258" s="36"/>
      <c r="AE258" s="36"/>
      <c r="AF258" s="36"/>
      <c r="AG258" s="36"/>
      <c r="AH258" s="36"/>
      <c r="AI258" s="36"/>
      <c r="AJ258" s="36"/>
      <c r="AK258" s="89"/>
      <c r="AL258" s="36"/>
      <c r="AM258" s="36"/>
      <c r="AN258" s="36"/>
      <c r="AO258" s="36"/>
      <c r="AP258" s="32">
        <f t="shared" si="10"/>
        <v>1090112</v>
      </c>
      <c r="AQ258" s="32" t="str">
        <f t="shared" si="11"/>
        <v>醉饮降龙无双式</v>
      </c>
      <c r="AR258" s="36"/>
      <c r="BA258" s="102"/>
    </row>
    <row r="259" spans="1:53" x14ac:dyDescent="0.25">
      <c r="A259" s="36">
        <v>1090113</v>
      </c>
      <c r="B259" s="36" t="s">
        <v>499</v>
      </c>
      <c r="C259" s="37" t="s">
        <v>958</v>
      </c>
      <c r="D259" s="36"/>
      <c r="E259" s="36"/>
      <c r="F259" s="36"/>
      <c r="G259" s="36"/>
      <c r="H259" s="36"/>
      <c r="I259" s="36"/>
      <c r="J259" s="36"/>
      <c r="K259" s="36"/>
      <c r="L259" s="36"/>
      <c r="M259" s="52"/>
      <c r="N259" s="53"/>
      <c r="O259" s="53"/>
      <c r="P259" s="36"/>
      <c r="Q259" s="65"/>
      <c r="R259" s="65"/>
      <c r="S259" s="65"/>
      <c r="T259" s="36"/>
      <c r="U259" s="65"/>
      <c r="V259" s="65"/>
      <c r="W259" s="65"/>
      <c r="X259" s="70"/>
      <c r="Y259" s="65"/>
      <c r="Z259" s="65"/>
      <c r="AA259" s="65"/>
      <c r="AB259" s="65"/>
      <c r="AC259" s="36"/>
      <c r="AD259" s="36"/>
      <c r="AE259" s="36"/>
      <c r="AF259" s="36"/>
      <c r="AG259" s="36"/>
      <c r="AH259" s="36"/>
      <c r="AI259" s="36"/>
      <c r="AJ259" s="36"/>
      <c r="AK259" s="89"/>
      <c r="AL259" s="36"/>
      <c r="AM259" s="36"/>
      <c r="AN259" s="36"/>
      <c r="AO259" s="36"/>
      <c r="AP259" s="32">
        <f t="shared" si="10"/>
        <v>1090113</v>
      </c>
      <c r="AQ259" s="32" t="str">
        <f t="shared" si="11"/>
        <v>醉饮降龙无双式</v>
      </c>
      <c r="AR259" s="36"/>
      <c r="BA259" s="102"/>
    </row>
    <row r="260" spans="1:53" x14ac:dyDescent="0.25">
      <c r="A260" s="170">
        <v>1090201</v>
      </c>
      <c r="B260" s="170" t="s">
        <v>507</v>
      </c>
      <c r="C260" s="241" t="s">
        <v>4969</v>
      </c>
      <c r="D260" s="32" t="s">
        <v>6117</v>
      </c>
      <c r="E260" s="32" t="s">
        <v>5111</v>
      </c>
      <c r="F260" s="32" t="s">
        <v>4785</v>
      </c>
      <c r="G260" s="32">
        <v>1</v>
      </c>
      <c r="H260" s="32">
        <v>14</v>
      </c>
      <c r="I260" s="32" t="s">
        <v>2401</v>
      </c>
      <c r="J260" s="32" t="s">
        <v>5112</v>
      </c>
      <c r="K260" s="32"/>
      <c r="L260" s="32">
        <v>5</v>
      </c>
      <c r="M260" s="146" t="s">
        <v>1924</v>
      </c>
      <c r="N260" s="47"/>
      <c r="O260" s="47"/>
      <c r="P260" s="32"/>
      <c r="Q260" s="66"/>
      <c r="R260" s="66">
        <v>0</v>
      </c>
      <c r="S260" s="66" t="s">
        <v>5114</v>
      </c>
      <c r="T260" s="32">
        <v>1400002</v>
      </c>
      <c r="U260" s="66"/>
      <c r="V260" s="66"/>
      <c r="W260" s="66" t="s">
        <v>6119</v>
      </c>
      <c r="X260" s="46" t="s">
        <v>6123</v>
      </c>
      <c r="Y260" s="66"/>
      <c r="Z260" s="66"/>
      <c r="AA260" s="66">
        <v>1</v>
      </c>
      <c r="AB260" s="66" t="s">
        <v>5118</v>
      </c>
      <c r="AC260" s="32"/>
      <c r="AD260" s="32"/>
      <c r="AE260" s="32">
        <v>2</v>
      </c>
      <c r="AF260" s="32">
        <v>0</v>
      </c>
      <c r="AG260" s="32">
        <v>7</v>
      </c>
      <c r="AH260" s="32"/>
      <c r="AI260" s="32">
        <v>65</v>
      </c>
      <c r="AJ260" s="32">
        <v>45</v>
      </c>
      <c r="AK260" s="85"/>
      <c r="AL260" s="32" t="s">
        <v>6124</v>
      </c>
      <c r="AM260" s="32"/>
      <c r="AN260" s="32"/>
      <c r="AO260" s="32" t="s">
        <v>6125</v>
      </c>
      <c r="AP260" s="32">
        <f t="shared" si="10"/>
        <v>1090201</v>
      </c>
      <c r="AQ260" s="32" t="str">
        <f t="shared" si="11"/>
        <v>踪影孤鸿</v>
      </c>
      <c r="AR260" s="32"/>
      <c r="BA260" s="236" t="s">
        <v>6126</v>
      </c>
    </row>
    <row r="261" spans="1:53" x14ac:dyDescent="0.25">
      <c r="A261" s="170">
        <v>1090202</v>
      </c>
      <c r="B261" s="170" t="s">
        <v>507</v>
      </c>
      <c r="C261" s="241" t="s">
        <v>508</v>
      </c>
      <c r="D261" s="34" t="s">
        <v>6117</v>
      </c>
      <c r="E261" s="34" t="s">
        <v>5111</v>
      </c>
      <c r="F261" s="34" t="s">
        <v>4785</v>
      </c>
      <c r="G261" s="34">
        <v>1</v>
      </c>
      <c r="H261" s="34">
        <v>14</v>
      </c>
      <c r="I261" s="34" t="s">
        <v>2401</v>
      </c>
      <c r="J261" s="34" t="s">
        <v>3011</v>
      </c>
      <c r="K261" s="34"/>
      <c r="L261" s="34">
        <v>1</v>
      </c>
      <c r="M261" s="250" t="s">
        <v>6127</v>
      </c>
      <c r="N261" s="49"/>
      <c r="O261" s="49"/>
      <c r="P261" s="33"/>
      <c r="Q261" s="67">
        <v>1</v>
      </c>
      <c r="R261" s="67">
        <v>0</v>
      </c>
      <c r="S261" s="67" t="s">
        <v>5114</v>
      </c>
      <c r="T261" s="34">
        <v>1400101</v>
      </c>
      <c r="U261" s="67"/>
      <c r="V261" s="67"/>
      <c r="W261" s="67" t="s">
        <v>6119</v>
      </c>
      <c r="X261" s="262" t="s">
        <v>6128</v>
      </c>
      <c r="Y261" s="67"/>
      <c r="Z261" s="67"/>
      <c r="AA261" s="67">
        <v>1</v>
      </c>
      <c r="AB261" s="67" t="s">
        <v>5118</v>
      </c>
      <c r="AC261" s="34"/>
      <c r="AD261" s="34"/>
      <c r="AE261" s="34">
        <v>1</v>
      </c>
      <c r="AF261" s="34">
        <v>0</v>
      </c>
      <c r="AG261" s="34">
        <v>5</v>
      </c>
      <c r="AH261" s="34"/>
      <c r="AI261" s="34">
        <v>39</v>
      </c>
      <c r="AJ261" s="34">
        <v>26</v>
      </c>
      <c r="AK261" s="87"/>
      <c r="AL261" s="34" t="s">
        <v>6129</v>
      </c>
      <c r="AM261" s="34"/>
      <c r="AN261" s="34"/>
      <c r="AO261" s="34" t="s">
        <v>6130</v>
      </c>
      <c r="AP261" s="32">
        <f t="shared" si="10"/>
        <v>1090202</v>
      </c>
      <c r="AQ261" s="32" t="str">
        <f t="shared" si="11"/>
        <v>踪影孤鸿</v>
      </c>
      <c r="AR261" s="34"/>
      <c r="BA261" s="236" t="s">
        <v>6131</v>
      </c>
    </row>
    <row r="262" spans="1:53" x14ac:dyDescent="0.25">
      <c r="A262" s="170">
        <v>1090203</v>
      </c>
      <c r="B262" s="170" t="s">
        <v>507</v>
      </c>
      <c r="C262" s="241" t="s">
        <v>4970</v>
      </c>
      <c r="D262" s="34" t="s">
        <v>6117</v>
      </c>
      <c r="E262" s="34" t="s">
        <v>5111</v>
      </c>
      <c r="F262" s="34" t="s">
        <v>4785</v>
      </c>
      <c r="G262" s="34">
        <v>1</v>
      </c>
      <c r="H262" s="34">
        <v>14</v>
      </c>
      <c r="I262" s="34" t="s">
        <v>2289</v>
      </c>
      <c r="J262" s="34" t="s">
        <v>3015</v>
      </c>
      <c r="K262" s="34"/>
      <c r="L262" s="34"/>
      <c r="M262" s="250" t="s">
        <v>6132</v>
      </c>
      <c r="N262" s="49"/>
      <c r="O262" s="49"/>
      <c r="P262" s="33"/>
      <c r="Q262" s="67"/>
      <c r="R262" s="67">
        <v>0</v>
      </c>
      <c r="S262" s="67"/>
      <c r="T262" s="34">
        <v>1400102</v>
      </c>
      <c r="U262" s="67"/>
      <c r="V262" s="67"/>
      <c r="W262" s="67" t="s">
        <v>6119</v>
      </c>
      <c r="X262" s="262" t="s">
        <v>6133</v>
      </c>
      <c r="Y262" s="67"/>
      <c r="Z262" s="67"/>
      <c r="AA262" s="67"/>
      <c r="AB262" s="67"/>
      <c r="AC262" s="34"/>
      <c r="AD262" s="34"/>
      <c r="AE262" s="34">
        <v>0</v>
      </c>
      <c r="AF262" s="34">
        <v>0</v>
      </c>
      <c r="AG262" s="34">
        <v>0</v>
      </c>
      <c r="AH262" s="34"/>
      <c r="AI262" s="34">
        <v>0</v>
      </c>
      <c r="AJ262" s="34">
        <v>0</v>
      </c>
      <c r="AK262" s="87"/>
      <c r="AL262" s="34"/>
      <c r="AM262" s="34"/>
      <c r="AN262" s="34"/>
      <c r="AO262" s="34" t="s">
        <v>6134</v>
      </c>
      <c r="AP262" s="32">
        <f t="shared" si="10"/>
        <v>1090203</v>
      </c>
      <c r="AQ262" s="32" t="str">
        <f t="shared" si="11"/>
        <v>踪影孤鸿</v>
      </c>
      <c r="AR262" s="34"/>
      <c r="BA262" s="236" t="s">
        <v>6135</v>
      </c>
    </row>
    <row r="263" spans="1:53" x14ac:dyDescent="0.25">
      <c r="A263" s="170">
        <v>1090204</v>
      </c>
      <c r="B263" s="170" t="s">
        <v>507</v>
      </c>
      <c r="C263" s="241" t="s">
        <v>509</v>
      </c>
      <c r="D263" s="34" t="s">
        <v>6117</v>
      </c>
      <c r="E263" s="34" t="s">
        <v>5111</v>
      </c>
      <c r="F263" s="34" t="s">
        <v>4785</v>
      </c>
      <c r="G263" s="34">
        <v>1</v>
      </c>
      <c r="H263" s="34">
        <v>14</v>
      </c>
      <c r="I263" s="34" t="s">
        <v>2401</v>
      </c>
      <c r="J263" s="34" t="s">
        <v>3011</v>
      </c>
      <c r="K263" s="34"/>
      <c r="L263" s="34">
        <v>2</v>
      </c>
      <c r="M263" s="250" t="s">
        <v>6136</v>
      </c>
      <c r="N263" s="49"/>
      <c r="O263" s="49"/>
      <c r="P263" s="33"/>
      <c r="Q263" s="67">
        <v>1</v>
      </c>
      <c r="R263" s="67">
        <v>0</v>
      </c>
      <c r="S263" s="67" t="s">
        <v>5114</v>
      </c>
      <c r="T263" s="34">
        <v>1400103</v>
      </c>
      <c r="U263" s="67"/>
      <c r="V263" s="67"/>
      <c r="W263" s="67" t="s">
        <v>6119</v>
      </c>
      <c r="X263" s="262" t="s">
        <v>6137</v>
      </c>
      <c r="Y263" s="67"/>
      <c r="Z263" s="67"/>
      <c r="AA263" s="67">
        <v>1</v>
      </c>
      <c r="AB263" s="67" t="s">
        <v>5118</v>
      </c>
      <c r="AC263" s="34"/>
      <c r="AD263" s="34"/>
      <c r="AE263" s="34">
        <v>1</v>
      </c>
      <c r="AF263" s="34">
        <v>0</v>
      </c>
      <c r="AG263" s="34">
        <v>5</v>
      </c>
      <c r="AH263" s="34"/>
      <c r="AI263" s="34">
        <v>39</v>
      </c>
      <c r="AJ263" s="34">
        <v>26</v>
      </c>
      <c r="AK263" s="87"/>
      <c r="AL263" s="34" t="s">
        <v>6138</v>
      </c>
      <c r="AM263" s="34"/>
      <c r="AN263" s="34"/>
      <c r="AO263" s="34" t="s">
        <v>6122</v>
      </c>
      <c r="AP263" s="32">
        <f t="shared" si="10"/>
        <v>1090204</v>
      </c>
      <c r="AQ263" s="32" t="str">
        <f t="shared" si="11"/>
        <v>踪影孤鸿</v>
      </c>
      <c r="AR263" s="34"/>
      <c r="BA263" s="236" t="s">
        <v>6139</v>
      </c>
    </row>
    <row r="264" spans="1:53" x14ac:dyDescent="0.25">
      <c r="A264" s="170">
        <v>1090205</v>
      </c>
      <c r="B264" s="170" t="s">
        <v>507</v>
      </c>
      <c r="C264" s="241" t="s">
        <v>4971</v>
      </c>
      <c r="D264" s="34" t="s">
        <v>6117</v>
      </c>
      <c r="E264" s="34" t="s">
        <v>5111</v>
      </c>
      <c r="F264" s="34" t="s">
        <v>4785</v>
      </c>
      <c r="G264" s="34">
        <v>2</v>
      </c>
      <c r="H264" s="34">
        <v>14</v>
      </c>
      <c r="I264" s="34" t="s">
        <v>2289</v>
      </c>
      <c r="J264" s="34" t="s">
        <v>3015</v>
      </c>
      <c r="K264" s="34"/>
      <c r="L264" s="34"/>
      <c r="M264" s="33" t="s">
        <v>6140</v>
      </c>
      <c r="N264" s="49"/>
      <c r="O264" s="49"/>
      <c r="P264" s="33"/>
      <c r="Q264" s="67"/>
      <c r="R264" s="67">
        <v>0</v>
      </c>
      <c r="S264" s="67"/>
      <c r="T264" s="34">
        <v>1400104</v>
      </c>
      <c r="U264" s="67"/>
      <c r="V264" s="67"/>
      <c r="W264" s="67" t="s">
        <v>6119</v>
      </c>
      <c r="X264" s="262" t="s">
        <v>6141</v>
      </c>
      <c r="Y264" s="67"/>
      <c r="Z264" s="67"/>
      <c r="AA264" s="67"/>
      <c r="AB264" s="67"/>
      <c r="AC264" s="34"/>
      <c r="AD264" s="34"/>
      <c r="AE264" s="34">
        <v>0</v>
      </c>
      <c r="AF264" s="34">
        <v>0</v>
      </c>
      <c r="AG264" s="34">
        <v>0</v>
      </c>
      <c r="AH264" s="34"/>
      <c r="AI264" s="34">
        <v>0</v>
      </c>
      <c r="AJ264" s="34">
        <v>0</v>
      </c>
      <c r="AK264" s="87"/>
      <c r="AL264" s="34"/>
      <c r="AM264" s="34"/>
      <c r="AN264" s="34"/>
      <c r="AO264" s="34" t="s">
        <v>6142</v>
      </c>
      <c r="AP264" s="32">
        <f t="shared" si="10"/>
        <v>1090205</v>
      </c>
      <c r="AQ264" s="32" t="str">
        <f t="shared" si="11"/>
        <v>踪影孤鸿</v>
      </c>
      <c r="AR264" s="34"/>
      <c r="BA264" s="236" t="s">
        <v>6143</v>
      </c>
    </row>
    <row r="265" spans="1:53" x14ac:dyDescent="0.25">
      <c r="A265" s="170">
        <v>1090206</v>
      </c>
      <c r="B265" s="170" t="s">
        <v>507</v>
      </c>
      <c r="C265" s="241" t="s">
        <v>510</v>
      </c>
      <c r="D265" s="34" t="s">
        <v>6117</v>
      </c>
      <c r="E265" s="34" t="s">
        <v>5111</v>
      </c>
      <c r="F265" s="34" t="s">
        <v>4785</v>
      </c>
      <c r="G265" s="34">
        <v>1</v>
      </c>
      <c r="H265" s="34">
        <v>14</v>
      </c>
      <c r="I265" s="34" t="s">
        <v>2401</v>
      </c>
      <c r="J265" s="34" t="s">
        <v>3011</v>
      </c>
      <c r="K265" s="34"/>
      <c r="L265" s="34">
        <v>3</v>
      </c>
      <c r="M265" s="33" t="s">
        <v>6144</v>
      </c>
      <c r="N265" s="49"/>
      <c r="O265" s="49"/>
      <c r="P265" s="33"/>
      <c r="Q265" s="67">
        <v>1</v>
      </c>
      <c r="R265" s="67">
        <v>0</v>
      </c>
      <c r="S265" s="67" t="s">
        <v>5114</v>
      </c>
      <c r="T265" s="34">
        <v>1400105</v>
      </c>
      <c r="U265" s="67"/>
      <c r="V265" s="67"/>
      <c r="W265" s="67" t="s">
        <v>6119</v>
      </c>
      <c r="X265" s="262" t="s">
        <v>6145</v>
      </c>
      <c r="Y265" s="67"/>
      <c r="Z265" s="67"/>
      <c r="AA265" s="67">
        <v>1</v>
      </c>
      <c r="AB265" s="67" t="s">
        <v>5118</v>
      </c>
      <c r="AC265" s="34"/>
      <c r="AD265" s="34"/>
      <c r="AE265" s="34">
        <v>1</v>
      </c>
      <c r="AF265" s="34">
        <v>0</v>
      </c>
      <c r="AG265" s="34">
        <v>5</v>
      </c>
      <c r="AH265" s="34"/>
      <c r="AI265" s="34">
        <v>39</v>
      </c>
      <c r="AJ265" s="34">
        <v>26</v>
      </c>
      <c r="AK265" s="87"/>
      <c r="AL265" s="34" t="s">
        <v>6146</v>
      </c>
      <c r="AM265" s="34"/>
      <c r="AN265" s="34"/>
      <c r="AO265" s="34" t="s">
        <v>6147</v>
      </c>
      <c r="AP265" s="32">
        <f t="shared" si="10"/>
        <v>1090206</v>
      </c>
      <c r="AQ265" s="32" t="str">
        <f t="shared" si="11"/>
        <v>踪影孤鸿</v>
      </c>
      <c r="AR265" s="34"/>
      <c r="BA265" s="236" t="s">
        <v>6148</v>
      </c>
    </row>
    <row r="266" spans="1:53" x14ac:dyDescent="0.25">
      <c r="A266" s="170">
        <v>1090207</v>
      </c>
      <c r="B266" s="170" t="s">
        <v>507</v>
      </c>
      <c r="C266" s="241" t="s">
        <v>511</v>
      </c>
      <c r="D266" s="34" t="s">
        <v>6117</v>
      </c>
      <c r="E266" s="34" t="s">
        <v>5111</v>
      </c>
      <c r="F266" s="34" t="s">
        <v>4785</v>
      </c>
      <c r="G266" s="34">
        <v>3</v>
      </c>
      <c r="H266" s="34">
        <v>14</v>
      </c>
      <c r="I266" s="34" t="s">
        <v>2289</v>
      </c>
      <c r="J266" s="34" t="s">
        <v>3015</v>
      </c>
      <c r="K266" s="34"/>
      <c r="L266" s="34"/>
      <c r="M266" s="33" t="s">
        <v>6149</v>
      </c>
      <c r="N266" s="49"/>
      <c r="O266" s="49"/>
      <c r="P266" s="33"/>
      <c r="Q266" s="67"/>
      <c r="R266" s="67">
        <v>0</v>
      </c>
      <c r="S266" s="67" t="s">
        <v>5181</v>
      </c>
      <c r="T266" s="34">
        <v>1400106</v>
      </c>
      <c r="U266" s="67"/>
      <c r="V266" s="67"/>
      <c r="W266" s="67" t="s">
        <v>6119</v>
      </c>
      <c r="X266" s="262" t="s">
        <v>6150</v>
      </c>
      <c r="Y266" s="67"/>
      <c r="Z266" s="67"/>
      <c r="AA266" s="67"/>
      <c r="AB266" s="67"/>
      <c r="AC266" s="34"/>
      <c r="AD266" s="34"/>
      <c r="AE266" s="34">
        <v>0</v>
      </c>
      <c r="AF266" s="34">
        <v>0</v>
      </c>
      <c r="AG266" s="34">
        <v>0</v>
      </c>
      <c r="AH266" s="34"/>
      <c r="AI266" s="34">
        <v>0</v>
      </c>
      <c r="AJ266" s="34">
        <v>0</v>
      </c>
      <c r="AK266" s="87"/>
      <c r="AL266" s="34"/>
      <c r="AM266" s="34"/>
      <c r="AN266" s="34"/>
      <c r="AO266" s="34" t="s">
        <v>6151</v>
      </c>
      <c r="AP266" s="32">
        <f t="shared" si="10"/>
        <v>1090207</v>
      </c>
      <c r="AQ266" s="32" t="str">
        <f t="shared" si="11"/>
        <v>踪影孤鸿</v>
      </c>
      <c r="AR266" s="34"/>
      <c r="BA266" s="236" t="s">
        <v>6152</v>
      </c>
    </row>
    <row r="267" spans="1:53" x14ac:dyDescent="0.25">
      <c r="A267" s="170">
        <v>1090208</v>
      </c>
      <c r="B267" s="170" t="s">
        <v>507</v>
      </c>
      <c r="C267" s="241" t="s">
        <v>512</v>
      </c>
      <c r="D267" s="34" t="s">
        <v>6117</v>
      </c>
      <c r="E267" s="34" t="s">
        <v>5111</v>
      </c>
      <c r="F267" s="34" t="s">
        <v>4785</v>
      </c>
      <c r="G267" s="34">
        <v>4</v>
      </c>
      <c r="H267" s="34">
        <v>14</v>
      </c>
      <c r="I267" s="34" t="s">
        <v>2289</v>
      </c>
      <c r="J267" s="34" t="s">
        <v>3015</v>
      </c>
      <c r="K267" s="34"/>
      <c r="L267" s="34"/>
      <c r="M267" s="250" t="s">
        <v>6153</v>
      </c>
      <c r="N267" s="49"/>
      <c r="O267" s="49"/>
      <c r="P267" s="33"/>
      <c r="Q267" s="67"/>
      <c r="R267" s="67">
        <v>0</v>
      </c>
      <c r="S267" s="67" t="s">
        <v>5181</v>
      </c>
      <c r="T267" s="34">
        <v>1400107</v>
      </c>
      <c r="U267" s="67"/>
      <c r="V267" s="67"/>
      <c r="W267" s="67" t="s">
        <v>6119</v>
      </c>
      <c r="X267" s="262" t="s">
        <v>6154</v>
      </c>
      <c r="Y267" s="67"/>
      <c r="Z267" s="67"/>
      <c r="AA267" s="67"/>
      <c r="AB267" s="67"/>
      <c r="AC267" s="34"/>
      <c r="AD267" s="34"/>
      <c r="AE267" s="34">
        <v>0</v>
      </c>
      <c r="AF267" s="34">
        <v>0</v>
      </c>
      <c r="AG267" s="34">
        <v>0</v>
      </c>
      <c r="AH267" s="34"/>
      <c r="AI267" s="34">
        <v>0</v>
      </c>
      <c r="AJ267" s="34">
        <v>0</v>
      </c>
      <c r="AK267" s="87"/>
      <c r="AL267" s="34"/>
      <c r="AM267" s="34"/>
      <c r="AN267" s="34"/>
      <c r="AO267" s="34" t="s">
        <v>6155</v>
      </c>
      <c r="AP267" s="32">
        <f t="shared" si="10"/>
        <v>1090208</v>
      </c>
      <c r="AQ267" s="32" t="str">
        <f t="shared" si="11"/>
        <v>踪影孤鸿</v>
      </c>
      <c r="AR267" s="34"/>
      <c r="BA267" s="236" t="s">
        <v>1795</v>
      </c>
    </row>
    <row r="268" spans="1:53" x14ac:dyDescent="0.25">
      <c r="A268" s="170">
        <v>1090209</v>
      </c>
      <c r="B268" s="170" t="s">
        <v>507</v>
      </c>
      <c r="C268" s="241" t="s">
        <v>513</v>
      </c>
      <c r="D268" s="34" t="s">
        <v>6117</v>
      </c>
      <c r="E268" s="34" t="s">
        <v>5111</v>
      </c>
      <c r="F268" s="34" t="s">
        <v>4785</v>
      </c>
      <c r="G268" s="34">
        <v>5</v>
      </c>
      <c r="H268" s="34">
        <v>14</v>
      </c>
      <c r="I268" s="34" t="s">
        <v>2289</v>
      </c>
      <c r="J268" s="34" t="s">
        <v>3015</v>
      </c>
      <c r="K268" s="34"/>
      <c r="L268" s="34"/>
      <c r="M268" s="250" t="s">
        <v>6156</v>
      </c>
      <c r="N268" s="49"/>
      <c r="O268" s="49"/>
      <c r="P268" s="33"/>
      <c r="Q268" s="67"/>
      <c r="R268" s="67">
        <v>0</v>
      </c>
      <c r="S268" s="67" t="s">
        <v>5181</v>
      </c>
      <c r="T268" s="34">
        <v>1400108</v>
      </c>
      <c r="U268" s="67"/>
      <c r="V268" s="67"/>
      <c r="W268" s="67" t="s">
        <v>6119</v>
      </c>
      <c r="X268" s="262" t="s">
        <v>6157</v>
      </c>
      <c r="Y268" s="67"/>
      <c r="Z268" s="67"/>
      <c r="AA268" s="67"/>
      <c r="AB268" s="67"/>
      <c r="AC268" s="34"/>
      <c r="AD268" s="34"/>
      <c r="AE268" s="34">
        <v>0</v>
      </c>
      <c r="AF268" s="34">
        <v>0</v>
      </c>
      <c r="AG268" s="34">
        <v>0</v>
      </c>
      <c r="AH268" s="34"/>
      <c r="AI268" s="34">
        <v>0</v>
      </c>
      <c r="AJ268" s="34">
        <v>0</v>
      </c>
      <c r="AK268" s="87"/>
      <c r="AL268" s="34"/>
      <c r="AM268" s="34"/>
      <c r="AN268" s="34"/>
      <c r="AO268" s="34" t="s">
        <v>6158</v>
      </c>
      <c r="AP268" s="32">
        <f t="shared" si="10"/>
        <v>1090209</v>
      </c>
      <c r="AQ268" s="32" t="str">
        <f t="shared" si="11"/>
        <v>踪影孤鸿</v>
      </c>
      <c r="AR268" s="34"/>
      <c r="BA268" s="236" t="s">
        <v>6159</v>
      </c>
    </row>
    <row r="269" spans="1:53" x14ac:dyDescent="0.25">
      <c r="A269" s="170">
        <v>1090210</v>
      </c>
      <c r="B269" s="170" t="s">
        <v>507</v>
      </c>
      <c r="C269" s="241" t="s">
        <v>514</v>
      </c>
      <c r="D269" s="34" t="s">
        <v>6117</v>
      </c>
      <c r="E269" s="34" t="s">
        <v>5111</v>
      </c>
      <c r="F269" s="34" t="s">
        <v>4785</v>
      </c>
      <c r="G269" s="34">
        <v>6</v>
      </c>
      <c r="H269" s="34">
        <v>14</v>
      </c>
      <c r="I269" s="34" t="s">
        <v>2289</v>
      </c>
      <c r="J269" s="34" t="s">
        <v>3015</v>
      </c>
      <c r="K269" s="34"/>
      <c r="L269" s="34"/>
      <c r="M269" s="33" t="s">
        <v>6149</v>
      </c>
      <c r="N269" s="49"/>
      <c r="O269" s="49"/>
      <c r="P269" s="33"/>
      <c r="Q269" s="67"/>
      <c r="R269" s="67">
        <v>0</v>
      </c>
      <c r="S269" s="67" t="s">
        <v>5181</v>
      </c>
      <c r="T269" s="34">
        <v>1400109</v>
      </c>
      <c r="U269" s="67"/>
      <c r="V269" s="67"/>
      <c r="W269" s="67" t="s">
        <v>6119</v>
      </c>
      <c r="X269" s="262" t="s">
        <v>6150</v>
      </c>
      <c r="Y269" s="67"/>
      <c r="Z269" s="67"/>
      <c r="AA269" s="67"/>
      <c r="AB269" s="67"/>
      <c r="AC269" s="34"/>
      <c r="AD269" s="34"/>
      <c r="AE269" s="34">
        <v>0</v>
      </c>
      <c r="AF269" s="34">
        <v>0</v>
      </c>
      <c r="AG269" s="34">
        <v>0</v>
      </c>
      <c r="AH269" s="34"/>
      <c r="AI269" s="34">
        <v>0</v>
      </c>
      <c r="AJ269" s="34">
        <v>0</v>
      </c>
      <c r="AK269" s="87"/>
      <c r="AL269" s="34"/>
      <c r="AM269" s="34"/>
      <c r="AN269" s="34"/>
      <c r="AO269" s="34" t="s">
        <v>6160</v>
      </c>
      <c r="AP269" s="32">
        <f t="shared" si="10"/>
        <v>1090210</v>
      </c>
      <c r="AQ269" s="32" t="str">
        <f t="shared" si="11"/>
        <v>踪影孤鸿</v>
      </c>
      <c r="AR269" s="34"/>
      <c r="BA269" s="236" t="s">
        <v>6161</v>
      </c>
    </row>
    <row r="270" spans="1:53" x14ac:dyDescent="0.25">
      <c r="A270" s="34">
        <f>A269+1</f>
        <v>1090211</v>
      </c>
      <c r="B270" s="34" t="str">
        <f>B269</f>
        <v>踪影孤鸿</v>
      </c>
      <c r="C270" s="33" t="s">
        <v>515</v>
      </c>
      <c r="D270" s="34" t="s">
        <v>6117</v>
      </c>
      <c r="E270" s="34" t="s">
        <v>5111</v>
      </c>
      <c r="F270" s="34" t="s">
        <v>4785</v>
      </c>
      <c r="G270" s="34">
        <v>7</v>
      </c>
      <c r="H270" s="34">
        <v>14</v>
      </c>
      <c r="I270" s="34" t="s">
        <v>2289</v>
      </c>
      <c r="J270" s="34" t="s">
        <v>3015</v>
      </c>
      <c r="K270" s="34"/>
      <c r="L270" s="34"/>
      <c r="M270" s="33" t="s">
        <v>6162</v>
      </c>
      <c r="N270" s="49"/>
      <c r="O270" s="49"/>
      <c r="P270" s="33"/>
      <c r="Q270" s="67"/>
      <c r="R270" s="67">
        <v>0</v>
      </c>
      <c r="S270" s="67" t="s">
        <v>5181</v>
      </c>
      <c r="T270" s="34">
        <v>1400110</v>
      </c>
      <c r="U270" s="67"/>
      <c r="V270" s="67"/>
      <c r="W270" s="67" t="s">
        <v>6119</v>
      </c>
      <c r="X270" s="262" t="s">
        <v>6163</v>
      </c>
      <c r="Y270" s="67"/>
      <c r="Z270" s="67"/>
      <c r="AA270" s="67"/>
      <c r="AB270" s="67"/>
      <c r="AC270" s="34"/>
      <c r="AD270" s="34"/>
      <c r="AE270" s="34">
        <v>0</v>
      </c>
      <c r="AF270" s="34">
        <v>0</v>
      </c>
      <c r="AG270" s="34">
        <v>0</v>
      </c>
      <c r="AH270" s="34"/>
      <c r="AI270" s="34">
        <v>0</v>
      </c>
      <c r="AJ270" s="34">
        <v>0</v>
      </c>
      <c r="AK270" s="87"/>
      <c r="AL270" s="34"/>
      <c r="AM270" s="34"/>
      <c r="AN270" s="34"/>
      <c r="AO270" s="34" t="s">
        <v>6164</v>
      </c>
      <c r="AP270" s="32">
        <f t="shared" si="10"/>
        <v>1090211</v>
      </c>
      <c r="AQ270" s="32" t="str">
        <f t="shared" si="11"/>
        <v>踪影孤鸿</v>
      </c>
      <c r="AR270" s="34"/>
      <c r="BA270" s="101" t="s">
        <v>5205</v>
      </c>
    </row>
    <row r="271" spans="1:53" x14ac:dyDescent="0.25">
      <c r="A271" s="36">
        <v>1090212</v>
      </c>
      <c r="B271" s="36" t="s">
        <v>507</v>
      </c>
      <c r="C271" s="37" t="s">
        <v>959</v>
      </c>
      <c r="D271" s="36"/>
      <c r="E271" s="36"/>
      <c r="F271" s="36"/>
      <c r="G271" s="36"/>
      <c r="H271" s="36"/>
      <c r="I271" s="36"/>
      <c r="J271" s="36"/>
      <c r="K271" s="36"/>
      <c r="L271" s="36"/>
      <c r="M271" s="52"/>
      <c r="N271" s="53"/>
      <c r="O271" s="53"/>
      <c r="P271" s="36"/>
      <c r="Q271" s="65"/>
      <c r="R271" s="65"/>
      <c r="S271" s="65"/>
      <c r="T271" s="36"/>
      <c r="U271" s="65"/>
      <c r="V271" s="65"/>
      <c r="W271" s="65"/>
      <c r="X271" s="70"/>
      <c r="Y271" s="65"/>
      <c r="Z271" s="65"/>
      <c r="AA271" s="65"/>
      <c r="AB271" s="65"/>
      <c r="AC271" s="36"/>
      <c r="AD271" s="36"/>
      <c r="AE271" s="36"/>
      <c r="AF271" s="36"/>
      <c r="AG271" s="36"/>
      <c r="AH271" s="36"/>
      <c r="AI271" s="36"/>
      <c r="AJ271" s="36"/>
      <c r="AK271" s="89"/>
      <c r="AL271" s="36"/>
      <c r="AM271" s="36"/>
      <c r="AN271" s="36"/>
      <c r="AO271" s="36"/>
      <c r="AP271" s="32">
        <f t="shared" si="10"/>
        <v>1090212</v>
      </c>
      <c r="AQ271" s="32" t="str">
        <f t="shared" si="11"/>
        <v>踪影孤鸿</v>
      </c>
      <c r="AR271" s="36"/>
      <c r="BA271" s="102"/>
    </row>
    <row r="272" spans="1:53" x14ac:dyDescent="0.25">
      <c r="A272" s="36">
        <v>1090213</v>
      </c>
      <c r="B272" s="36" t="s">
        <v>507</v>
      </c>
      <c r="C272" s="37" t="s">
        <v>960</v>
      </c>
      <c r="D272" s="36"/>
      <c r="E272" s="36"/>
      <c r="F272" s="36"/>
      <c r="G272" s="36"/>
      <c r="H272" s="36"/>
      <c r="I272" s="36"/>
      <c r="J272" s="36"/>
      <c r="K272" s="36"/>
      <c r="L272" s="36"/>
      <c r="M272" s="52"/>
      <c r="N272" s="53"/>
      <c r="O272" s="53"/>
      <c r="P272" s="36"/>
      <c r="Q272" s="65"/>
      <c r="R272" s="65"/>
      <c r="S272" s="65"/>
      <c r="T272" s="36"/>
      <c r="U272" s="65"/>
      <c r="V272" s="65"/>
      <c r="W272" s="65"/>
      <c r="X272" s="70"/>
      <c r="Y272" s="65"/>
      <c r="Z272" s="65"/>
      <c r="AA272" s="65"/>
      <c r="AB272" s="65"/>
      <c r="AC272" s="36"/>
      <c r="AD272" s="36"/>
      <c r="AE272" s="36"/>
      <c r="AF272" s="36"/>
      <c r="AG272" s="36"/>
      <c r="AH272" s="36"/>
      <c r="AI272" s="36"/>
      <c r="AJ272" s="36"/>
      <c r="AK272" s="89"/>
      <c r="AL272" s="36"/>
      <c r="AM272" s="36"/>
      <c r="AN272" s="36"/>
      <c r="AO272" s="36"/>
      <c r="AP272" s="32">
        <f t="shared" si="10"/>
        <v>1090213</v>
      </c>
      <c r="AQ272" s="32" t="str">
        <f t="shared" si="11"/>
        <v>踪影孤鸿</v>
      </c>
      <c r="AR272" s="36"/>
      <c r="BA272" s="102"/>
    </row>
    <row r="273" spans="1:53" x14ac:dyDescent="0.25">
      <c r="A273" s="31">
        <v>1100001</v>
      </c>
      <c r="B273" s="31" t="s">
        <v>4760</v>
      </c>
      <c r="C273" s="31" t="s">
        <v>4972</v>
      </c>
      <c r="D273" s="205" t="str">
        <f>IFERROR(VLOOKUP(B273,[4]招式!$B$2:$K$16,10,0),"不是技能")</f>
        <v>不是技能</v>
      </c>
      <c r="E273" s="205" t="s">
        <v>5111</v>
      </c>
      <c r="F273" s="205" t="s">
        <v>4793</v>
      </c>
      <c r="G273" s="205">
        <v>1</v>
      </c>
      <c r="H273" s="205">
        <v>12</v>
      </c>
      <c r="I273" s="205" t="s">
        <v>2401</v>
      </c>
      <c r="J273" s="205" t="s">
        <v>5112</v>
      </c>
      <c r="K273" s="205"/>
      <c r="L273" s="205">
        <v>4</v>
      </c>
      <c r="M273" s="251" t="s">
        <v>6165</v>
      </c>
      <c r="N273" s="215"/>
      <c r="O273" s="215"/>
      <c r="P273" s="205"/>
      <c r="Q273" s="223"/>
      <c r="R273" s="223">
        <v>0</v>
      </c>
      <c r="S273" s="223" t="s">
        <v>5114</v>
      </c>
      <c r="T273" s="205">
        <v>1500001</v>
      </c>
      <c r="U273" s="223"/>
      <c r="V273" s="223"/>
      <c r="W273" s="223" t="str">
        <f>IFERROR(VLOOKUP(D273,[4]招式!$A:$H,5,0)&amp;";"&amp;VLOOKUP(D273,[4]招式!$A:$H,6,0),"1;0")</f>
        <v>1;0</v>
      </c>
      <c r="X273" s="251" t="s">
        <v>6166</v>
      </c>
      <c r="Y273" s="223"/>
      <c r="Z273" s="223"/>
      <c r="AA273" s="223">
        <v>1</v>
      </c>
      <c r="AB273" s="223" t="s">
        <v>5118</v>
      </c>
      <c r="AC273" s="205"/>
      <c r="AD273" s="205"/>
      <c r="AE273" s="205">
        <v>2</v>
      </c>
      <c r="AF273" s="205">
        <v>0</v>
      </c>
      <c r="AG273" s="205">
        <v>5</v>
      </c>
      <c r="AH273" s="205"/>
      <c r="AI273" s="205">
        <v>52</v>
      </c>
      <c r="AJ273" s="205">
        <v>39</v>
      </c>
      <c r="AK273" s="230"/>
      <c r="AL273" s="205" t="s">
        <v>6167</v>
      </c>
      <c r="AM273" s="205"/>
      <c r="AN273" s="205"/>
      <c r="AO273" s="205" t="s">
        <v>6168</v>
      </c>
      <c r="AP273" s="32">
        <f t="shared" si="10"/>
        <v>1100001</v>
      </c>
      <c r="AQ273" s="32" t="str">
        <f t="shared" si="11"/>
        <v>双手轻刃</v>
      </c>
      <c r="AR273" s="205"/>
      <c r="BA273" s="99" t="s">
        <v>6169</v>
      </c>
    </row>
    <row r="274" spans="1:53" x14ac:dyDescent="0.25">
      <c r="A274" s="31">
        <v>1100002</v>
      </c>
      <c r="B274" s="31" t="s">
        <v>4760</v>
      </c>
      <c r="C274" s="31" t="s">
        <v>4973</v>
      </c>
      <c r="D274" s="205" t="str">
        <f>IFERROR(VLOOKUP(B274,[4]招式!$B$2:$K$16,10,0),"不是技能")</f>
        <v>不是技能</v>
      </c>
      <c r="E274" s="205" t="s">
        <v>5111</v>
      </c>
      <c r="F274" s="205" t="s">
        <v>4793</v>
      </c>
      <c r="G274" s="205">
        <v>1</v>
      </c>
      <c r="H274" s="205">
        <v>12</v>
      </c>
      <c r="I274" s="205" t="s">
        <v>2401</v>
      </c>
      <c r="J274" s="205" t="s">
        <v>5112</v>
      </c>
      <c r="K274" s="205"/>
      <c r="L274" s="205">
        <v>5</v>
      </c>
      <c r="M274" s="251" t="s">
        <v>6170</v>
      </c>
      <c r="N274" s="215"/>
      <c r="O274" s="215"/>
      <c r="P274" s="205"/>
      <c r="Q274" s="223"/>
      <c r="R274" s="223">
        <v>0</v>
      </c>
      <c r="S274" s="223" t="s">
        <v>5114</v>
      </c>
      <c r="T274" s="205">
        <v>1500002</v>
      </c>
      <c r="U274" s="223"/>
      <c r="V274" s="223"/>
      <c r="W274" s="223" t="str">
        <f>IFERROR(VLOOKUP(D274,[4]招式!$A:$H,5,0)&amp;";"&amp;VLOOKUP(D274,[4]招式!$A:$H,6,0),"1;0")</f>
        <v>1;0</v>
      </c>
      <c r="X274" s="251" t="s">
        <v>6171</v>
      </c>
      <c r="Y274" s="223"/>
      <c r="Z274" s="223"/>
      <c r="AA274" s="223">
        <v>1</v>
      </c>
      <c r="AB274" s="223" t="s">
        <v>5118</v>
      </c>
      <c r="AC274" s="205"/>
      <c r="AD274" s="205"/>
      <c r="AE274" s="205">
        <v>2</v>
      </c>
      <c r="AF274" s="205">
        <v>0</v>
      </c>
      <c r="AG274" s="205">
        <v>7</v>
      </c>
      <c r="AH274" s="205"/>
      <c r="AI274" s="205">
        <v>65</v>
      </c>
      <c r="AJ274" s="205">
        <v>45</v>
      </c>
      <c r="AK274" s="230"/>
      <c r="AL274" s="205" t="s">
        <v>6172</v>
      </c>
      <c r="AM274" s="205"/>
      <c r="AN274" s="205"/>
      <c r="AO274" s="205" t="s">
        <v>6173</v>
      </c>
      <c r="AP274" s="32">
        <f t="shared" si="10"/>
        <v>1100002</v>
      </c>
      <c r="AQ274" s="32" t="str">
        <f t="shared" si="11"/>
        <v>双手轻刃</v>
      </c>
      <c r="AR274" s="205"/>
      <c r="BA274" s="99" t="s">
        <v>6174</v>
      </c>
    </row>
    <row r="275" spans="1:53" ht="43.2" x14ac:dyDescent="0.25">
      <c r="A275" s="209">
        <v>1100101</v>
      </c>
      <c r="B275" s="209" t="s">
        <v>516</v>
      </c>
      <c r="C275" s="217" t="s">
        <v>4974</v>
      </c>
      <c r="D275" s="205">
        <f>IFERROR(VLOOKUP(B275,[4]招式!$B$2:$K$16,10,0),"不是技能")</f>
        <v>15</v>
      </c>
      <c r="E275" s="205" t="s">
        <v>5111</v>
      </c>
      <c r="F275" s="205" t="s">
        <v>4793</v>
      </c>
      <c r="G275" s="205">
        <v>1</v>
      </c>
      <c r="H275" s="205">
        <v>12</v>
      </c>
      <c r="I275" s="205" t="s">
        <v>2401</v>
      </c>
      <c r="J275" s="205" t="s">
        <v>3011</v>
      </c>
      <c r="K275" s="205"/>
      <c r="L275" s="205">
        <v>1</v>
      </c>
      <c r="M275" s="252" t="s">
        <v>6175</v>
      </c>
      <c r="N275" s="215"/>
      <c r="O275" s="215"/>
      <c r="P275" s="253"/>
      <c r="Q275" s="223">
        <v>1</v>
      </c>
      <c r="R275" s="223">
        <v>0</v>
      </c>
      <c r="S275" s="223" t="s">
        <v>5114</v>
      </c>
      <c r="T275" s="205">
        <v>1500101</v>
      </c>
      <c r="U275" s="223"/>
      <c r="V275" s="223"/>
      <c r="W275" s="223" t="str">
        <f>IFERROR(VLOOKUP(D275,[4]招式!$A:$H,5,0)&amp;";"&amp;VLOOKUP(D275,[4]招式!$A:$H,6,0),"1;0")</f>
        <v>0.9;0.1</v>
      </c>
      <c r="X275" s="251" t="s">
        <v>6176</v>
      </c>
      <c r="Y275" s="223"/>
      <c r="Z275" s="223"/>
      <c r="AA275" s="223">
        <v>1</v>
      </c>
      <c r="AB275" s="223" t="s">
        <v>5118</v>
      </c>
      <c r="AC275" s="205"/>
      <c r="AD275" s="205"/>
      <c r="AE275" s="205">
        <v>1</v>
      </c>
      <c r="AF275" s="205">
        <v>1</v>
      </c>
      <c r="AG275" s="205">
        <v>5</v>
      </c>
      <c r="AH275" s="205"/>
      <c r="AI275" s="205">
        <v>39</v>
      </c>
      <c r="AJ275" s="205">
        <v>26</v>
      </c>
      <c r="AK275" s="230"/>
      <c r="AL275" s="205" t="s">
        <v>6177</v>
      </c>
      <c r="AM275" s="205"/>
      <c r="AN275" s="205"/>
      <c r="AO275" s="205" t="s">
        <v>6178</v>
      </c>
      <c r="AP275" s="32">
        <f t="shared" si="10"/>
        <v>1100101</v>
      </c>
      <c r="AQ275" s="32" t="str">
        <f t="shared" si="11"/>
        <v>无心流·拔刀术</v>
      </c>
      <c r="AR275" s="205"/>
      <c r="BA275" s="267" t="s">
        <v>6179</v>
      </c>
    </row>
    <row r="276" spans="1:53" x14ac:dyDescent="0.25">
      <c r="A276" s="209" t="s">
        <v>2091</v>
      </c>
      <c r="B276" s="209" t="s">
        <v>516</v>
      </c>
      <c r="C276" s="217" t="s">
        <v>4974</v>
      </c>
      <c r="D276" s="205">
        <f>IFERROR(VLOOKUP(B276,[4]招式!$B$2:$K$16,10,0),"不是技能")</f>
        <v>15</v>
      </c>
      <c r="E276" s="205" t="s">
        <v>5111</v>
      </c>
      <c r="F276" s="205" t="s">
        <v>4793</v>
      </c>
      <c r="G276" s="205">
        <v>1</v>
      </c>
      <c r="H276" s="205">
        <v>12</v>
      </c>
      <c r="I276" s="205" t="s">
        <v>2289</v>
      </c>
      <c r="J276" s="205" t="s">
        <v>3015</v>
      </c>
      <c r="K276" s="205"/>
      <c r="L276" s="205"/>
      <c r="M276" s="251" t="s">
        <v>6180</v>
      </c>
      <c r="N276" s="215"/>
      <c r="O276" s="215"/>
      <c r="P276" s="253"/>
      <c r="Q276" s="223"/>
      <c r="R276" s="223">
        <v>0</v>
      </c>
      <c r="S276" s="223" t="s">
        <v>5181</v>
      </c>
      <c r="T276" s="205">
        <v>1500102</v>
      </c>
      <c r="U276" s="223"/>
      <c r="V276" s="223"/>
      <c r="W276" s="223" t="str">
        <f>IFERROR(VLOOKUP(D276,[4]招式!$A:$H,5,0)&amp;";"&amp;VLOOKUP(D276,[4]招式!$A:$H,6,0),"1;0")</f>
        <v>0.9;0.1</v>
      </c>
      <c r="X276" s="251" t="s">
        <v>6181</v>
      </c>
      <c r="Y276" s="223"/>
      <c r="Z276" s="223"/>
      <c r="AA276" s="223"/>
      <c r="AB276" s="223"/>
      <c r="AC276" s="205"/>
      <c r="AD276" s="205"/>
      <c r="AE276" s="205">
        <v>0</v>
      </c>
      <c r="AF276" s="205">
        <v>0</v>
      </c>
      <c r="AG276" s="205">
        <v>0</v>
      </c>
      <c r="AH276" s="205"/>
      <c r="AI276" s="205">
        <v>0</v>
      </c>
      <c r="AJ276" s="205">
        <v>0</v>
      </c>
      <c r="AK276" s="230"/>
      <c r="AL276" s="205"/>
      <c r="AM276" s="205"/>
      <c r="AN276" s="205"/>
      <c r="AO276" s="205" t="s">
        <v>6182</v>
      </c>
      <c r="AP276" s="32" t="str">
        <f t="shared" si="10"/>
        <v>1100101_2</v>
      </c>
      <c r="AQ276" s="32" t="str">
        <f t="shared" si="11"/>
        <v>无心流·拔刀术</v>
      </c>
      <c r="AR276" s="205"/>
      <c r="BA276" s="267" t="s">
        <v>6179</v>
      </c>
    </row>
    <row r="277" spans="1:53" x14ac:dyDescent="0.25">
      <c r="A277" s="209">
        <v>1100102</v>
      </c>
      <c r="B277" s="209" t="s">
        <v>516</v>
      </c>
      <c r="C277" s="217" t="s">
        <v>517</v>
      </c>
      <c r="D277" s="205">
        <f>IFERROR(VLOOKUP(B277,[4]招式!$B$2:$K$16,10,0),"不是技能")</f>
        <v>15</v>
      </c>
      <c r="E277" s="205" t="s">
        <v>5111</v>
      </c>
      <c r="F277" s="205" t="s">
        <v>4793</v>
      </c>
      <c r="G277" s="205">
        <v>1</v>
      </c>
      <c r="H277" s="205">
        <v>12</v>
      </c>
      <c r="I277" s="205" t="s">
        <v>2401</v>
      </c>
      <c r="J277" s="205" t="s">
        <v>3011</v>
      </c>
      <c r="K277" s="205"/>
      <c r="L277" s="205">
        <v>2</v>
      </c>
      <c r="M277" s="251" t="s">
        <v>6183</v>
      </c>
      <c r="N277" s="215"/>
      <c r="O277" s="215"/>
      <c r="P277" s="253"/>
      <c r="Q277" s="223">
        <v>1</v>
      </c>
      <c r="R277" s="223">
        <v>0</v>
      </c>
      <c r="S277" s="223" t="s">
        <v>5114</v>
      </c>
      <c r="T277" s="205">
        <v>1500103</v>
      </c>
      <c r="U277" s="223" t="s">
        <v>6184</v>
      </c>
      <c r="V277" s="223"/>
      <c r="W277" s="223" t="str">
        <f>IFERROR(VLOOKUP(D277,[4]招式!$A:$H,5,0)&amp;";"&amp;VLOOKUP(D277,[4]招式!$A:$H,6,0),"1;0")</f>
        <v>0.9;0.1</v>
      </c>
      <c r="X277" s="251" t="s">
        <v>6185</v>
      </c>
      <c r="Y277" s="223"/>
      <c r="Z277" s="223"/>
      <c r="AA277" s="223">
        <v>1</v>
      </c>
      <c r="AB277" s="223" t="s">
        <v>5118</v>
      </c>
      <c r="AC277" s="205"/>
      <c r="AD277" s="205"/>
      <c r="AE277" s="205">
        <v>1</v>
      </c>
      <c r="AF277" s="205">
        <v>1</v>
      </c>
      <c r="AG277" s="205">
        <v>5</v>
      </c>
      <c r="AH277" s="205"/>
      <c r="AI277" s="205">
        <v>39</v>
      </c>
      <c r="AJ277" s="205">
        <v>26</v>
      </c>
      <c r="AK277" s="230"/>
      <c r="AL277" s="205" t="s">
        <v>6186</v>
      </c>
      <c r="AM277" s="205"/>
      <c r="AN277" s="205"/>
      <c r="AO277" s="205" t="s">
        <v>6187</v>
      </c>
      <c r="AP277" s="32">
        <f t="shared" si="10"/>
        <v>1100102</v>
      </c>
      <c r="AQ277" s="32" t="str">
        <f t="shared" si="11"/>
        <v>无心流·拔刀术</v>
      </c>
      <c r="AR277" s="205"/>
      <c r="BA277" s="267" t="s">
        <v>6188</v>
      </c>
    </row>
    <row r="278" spans="1:53" x14ac:dyDescent="0.25">
      <c r="A278" s="209">
        <v>1100103</v>
      </c>
      <c r="B278" s="209" t="s">
        <v>516</v>
      </c>
      <c r="C278" s="217" t="s">
        <v>4975</v>
      </c>
      <c r="D278" s="205">
        <f>IFERROR(VLOOKUP(B278,[4]招式!$B$2:$K$16,10,0),"不是技能")</f>
        <v>15</v>
      </c>
      <c r="E278" s="205" t="s">
        <v>5111</v>
      </c>
      <c r="F278" s="205" t="s">
        <v>4793</v>
      </c>
      <c r="G278" s="205">
        <v>2</v>
      </c>
      <c r="H278" s="205">
        <v>12</v>
      </c>
      <c r="I278" s="205" t="s">
        <v>2289</v>
      </c>
      <c r="J278" s="205" t="s">
        <v>3015</v>
      </c>
      <c r="K278" s="205"/>
      <c r="L278" s="205"/>
      <c r="M278" s="251" t="s">
        <v>6189</v>
      </c>
      <c r="N278" s="215"/>
      <c r="O278" s="215"/>
      <c r="P278" s="253"/>
      <c r="Q278" s="223"/>
      <c r="R278" s="223">
        <v>0</v>
      </c>
      <c r="S278" s="223" t="s">
        <v>5181</v>
      </c>
      <c r="T278" s="205">
        <v>1500104</v>
      </c>
      <c r="U278" s="223"/>
      <c r="V278" s="223"/>
      <c r="W278" s="223" t="str">
        <f>IFERROR(VLOOKUP(D278,[4]招式!$A:$H,5,0)&amp;";"&amp;VLOOKUP(D278,[4]招式!$A:$H,6,0),"1;0")</f>
        <v>0.9;0.1</v>
      </c>
      <c r="X278" s="251" t="s">
        <v>6190</v>
      </c>
      <c r="Y278" s="223"/>
      <c r="Z278" s="223"/>
      <c r="AA278" s="223"/>
      <c r="AB278" s="223"/>
      <c r="AC278" s="205"/>
      <c r="AD278" s="205"/>
      <c r="AE278" s="205">
        <v>0</v>
      </c>
      <c r="AF278" s="205">
        <v>0</v>
      </c>
      <c r="AG278" s="205">
        <v>0</v>
      </c>
      <c r="AH278" s="205"/>
      <c r="AI278" s="205">
        <v>0</v>
      </c>
      <c r="AJ278" s="205">
        <v>0</v>
      </c>
      <c r="AK278" s="230"/>
      <c r="AL278" s="205"/>
      <c r="AM278" s="205"/>
      <c r="AN278" s="205"/>
      <c r="AO278" s="205" t="s">
        <v>6191</v>
      </c>
      <c r="AP278" s="32">
        <f t="shared" ref="AP278:AP341" si="12">A278</f>
        <v>1100103</v>
      </c>
      <c r="AQ278" s="32" t="str">
        <f t="shared" ref="AQ278:AQ341" si="13">B278</f>
        <v>无心流·拔刀术</v>
      </c>
      <c r="AR278" s="205"/>
      <c r="BA278" s="267" t="s">
        <v>6192</v>
      </c>
    </row>
    <row r="279" spans="1:53" x14ac:dyDescent="0.25">
      <c r="A279" s="209">
        <v>1100104</v>
      </c>
      <c r="B279" s="209" t="s">
        <v>516</v>
      </c>
      <c r="C279" s="217" t="s">
        <v>518</v>
      </c>
      <c r="D279" s="205">
        <f>IFERROR(VLOOKUP(B279,[4]招式!$B$2:$K$16,10,0),"不是技能")</f>
        <v>15</v>
      </c>
      <c r="E279" s="205" t="s">
        <v>5111</v>
      </c>
      <c r="F279" s="205" t="s">
        <v>4793</v>
      </c>
      <c r="G279" s="205">
        <v>1</v>
      </c>
      <c r="H279" s="205">
        <v>12</v>
      </c>
      <c r="I279" s="205" t="s">
        <v>2401</v>
      </c>
      <c r="J279" s="205" t="s">
        <v>3011</v>
      </c>
      <c r="K279" s="205"/>
      <c r="L279" s="205">
        <v>3</v>
      </c>
      <c r="M279" s="251" t="s">
        <v>6193</v>
      </c>
      <c r="N279" s="215"/>
      <c r="O279" s="215"/>
      <c r="P279" s="253"/>
      <c r="Q279" s="223">
        <v>1</v>
      </c>
      <c r="R279" s="223">
        <v>0</v>
      </c>
      <c r="S279" s="223" t="s">
        <v>5114</v>
      </c>
      <c r="T279" s="205">
        <v>1500105</v>
      </c>
      <c r="U279" s="223"/>
      <c r="V279" s="223"/>
      <c r="W279" s="223" t="str">
        <f>IFERROR(VLOOKUP(D279,[4]招式!$A:$H,5,0)&amp;";"&amp;VLOOKUP(D279,[4]招式!$A:$H,6,0),"1;0")</f>
        <v>0.9;0.1</v>
      </c>
      <c r="X279" s="251" t="s">
        <v>6194</v>
      </c>
      <c r="Y279" s="223"/>
      <c r="Z279" s="223"/>
      <c r="AA279" s="223">
        <v>1</v>
      </c>
      <c r="AB279" s="223" t="s">
        <v>5118</v>
      </c>
      <c r="AC279" s="205"/>
      <c r="AD279" s="205"/>
      <c r="AE279" s="205">
        <v>1</v>
      </c>
      <c r="AF279" s="205">
        <v>1</v>
      </c>
      <c r="AG279" s="205">
        <v>5</v>
      </c>
      <c r="AH279" s="205"/>
      <c r="AI279" s="205">
        <v>39</v>
      </c>
      <c r="AJ279" s="205">
        <v>26</v>
      </c>
      <c r="AK279" s="230"/>
      <c r="AL279" s="205" t="s">
        <v>6195</v>
      </c>
      <c r="AM279" s="205"/>
      <c r="AN279" s="205"/>
      <c r="AO279" s="205" t="s">
        <v>6178</v>
      </c>
      <c r="AP279" s="32">
        <f t="shared" si="12"/>
        <v>1100104</v>
      </c>
      <c r="AQ279" s="32" t="str">
        <f t="shared" si="13"/>
        <v>无心流·拔刀术</v>
      </c>
      <c r="AR279" s="205"/>
      <c r="BA279" s="267" t="s">
        <v>6196</v>
      </c>
    </row>
    <row r="280" spans="1:53" x14ac:dyDescent="0.25">
      <c r="A280" s="209">
        <v>1100105</v>
      </c>
      <c r="B280" s="209" t="s">
        <v>516</v>
      </c>
      <c r="C280" s="217" t="s">
        <v>4976</v>
      </c>
      <c r="D280" s="205">
        <f>IFERROR(VLOOKUP(B280,[4]招式!$B$2:$K$16,10,0),"不是技能")</f>
        <v>15</v>
      </c>
      <c r="E280" s="205" t="s">
        <v>5111</v>
      </c>
      <c r="F280" s="205" t="s">
        <v>4793</v>
      </c>
      <c r="G280" s="205">
        <v>3</v>
      </c>
      <c r="H280" s="205">
        <v>12</v>
      </c>
      <c r="I280" s="205" t="s">
        <v>2289</v>
      </c>
      <c r="J280" s="205" t="s">
        <v>3015</v>
      </c>
      <c r="K280" s="205"/>
      <c r="L280" s="205"/>
      <c r="M280" s="251" t="s">
        <v>6197</v>
      </c>
      <c r="N280" s="215"/>
      <c r="O280" s="215"/>
      <c r="P280" s="253"/>
      <c r="Q280" s="223"/>
      <c r="R280" s="223">
        <v>0</v>
      </c>
      <c r="S280" s="223" t="s">
        <v>5181</v>
      </c>
      <c r="T280" s="205">
        <v>1500106</v>
      </c>
      <c r="U280" s="223"/>
      <c r="V280" s="223"/>
      <c r="W280" s="223" t="str">
        <f>IFERROR(VLOOKUP(D280,[4]招式!$A:$H,5,0)&amp;";"&amp;VLOOKUP(D280,[4]招式!$A:$H,6,0),"1;0")</f>
        <v>0.9;0.1</v>
      </c>
      <c r="X280" s="251" t="s">
        <v>6198</v>
      </c>
      <c r="Y280" s="223"/>
      <c r="Z280" s="223"/>
      <c r="AA280" s="223"/>
      <c r="AB280" s="223"/>
      <c r="AC280" s="205"/>
      <c r="AD280" s="205"/>
      <c r="AE280" s="205">
        <v>0</v>
      </c>
      <c r="AF280" s="205">
        <v>0</v>
      </c>
      <c r="AG280" s="205">
        <v>0</v>
      </c>
      <c r="AH280" s="205"/>
      <c r="AI280" s="205">
        <v>0</v>
      </c>
      <c r="AJ280" s="205">
        <v>0</v>
      </c>
      <c r="AK280" s="230"/>
      <c r="AL280" s="205"/>
      <c r="AM280" s="205"/>
      <c r="AN280" s="205"/>
      <c r="AO280" s="205" t="s">
        <v>6199</v>
      </c>
      <c r="AP280" s="32">
        <f t="shared" si="12"/>
        <v>1100105</v>
      </c>
      <c r="AQ280" s="32" t="str">
        <f t="shared" si="13"/>
        <v>无心流·拔刀术</v>
      </c>
      <c r="AR280" s="205"/>
      <c r="BA280" s="267" t="s">
        <v>6200</v>
      </c>
    </row>
    <row r="281" spans="1:53" x14ac:dyDescent="0.25">
      <c r="A281" s="209">
        <v>1100106</v>
      </c>
      <c r="B281" s="209" t="s">
        <v>516</v>
      </c>
      <c r="C281" s="217" t="s">
        <v>519</v>
      </c>
      <c r="D281" s="205">
        <f>IFERROR(VLOOKUP(B281,[4]招式!$B$2:$K$16,10,0),"不是技能")</f>
        <v>15</v>
      </c>
      <c r="E281" s="205" t="s">
        <v>5111</v>
      </c>
      <c r="F281" s="205" t="s">
        <v>4793</v>
      </c>
      <c r="G281" s="205">
        <v>4</v>
      </c>
      <c r="H281" s="205">
        <v>12</v>
      </c>
      <c r="I281" s="205" t="s">
        <v>2289</v>
      </c>
      <c r="J281" s="205" t="s">
        <v>3015</v>
      </c>
      <c r="K281" s="205"/>
      <c r="L281" s="205"/>
      <c r="M281" s="251" t="s">
        <v>6201</v>
      </c>
      <c r="N281" s="215"/>
      <c r="O281" s="215"/>
      <c r="P281" s="253"/>
      <c r="Q281" s="223"/>
      <c r="R281" s="223">
        <v>0</v>
      </c>
      <c r="S281" s="223" t="s">
        <v>5181</v>
      </c>
      <c r="T281" s="205">
        <v>1500107</v>
      </c>
      <c r="U281" s="223"/>
      <c r="V281" s="223"/>
      <c r="W281" s="223" t="str">
        <f>IFERROR(VLOOKUP(D281,[4]招式!$A:$H,5,0)&amp;";"&amp;VLOOKUP(D281,[4]招式!$A:$H,6,0),"1;0")</f>
        <v>0.9;0.1</v>
      </c>
      <c r="X281" s="251" t="s">
        <v>6202</v>
      </c>
      <c r="Y281" s="223"/>
      <c r="Z281" s="223"/>
      <c r="AA281" s="223"/>
      <c r="AB281" s="223"/>
      <c r="AC281" s="205"/>
      <c r="AD281" s="205"/>
      <c r="AE281" s="205">
        <v>0</v>
      </c>
      <c r="AF281" s="205">
        <v>0</v>
      </c>
      <c r="AG281" s="205">
        <v>0</v>
      </c>
      <c r="AH281" s="205"/>
      <c r="AI281" s="205">
        <v>0</v>
      </c>
      <c r="AJ281" s="205">
        <v>0</v>
      </c>
      <c r="AK281" s="230"/>
      <c r="AL281" s="205"/>
      <c r="AM281" s="205"/>
      <c r="AN281" s="205"/>
      <c r="AO281" s="205" t="s">
        <v>6203</v>
      </c>
      <c r="AP281" s="32">
        <f t="shared" si="12"/>
        <v>1100106</v>
      </c>
      <c r="AQ281" s="32" t="str">
        <f t="shared" si="13"/>
        <v>无心流·拔刀术</v>
      </c>
      <c r="AR281" s="205"/>
      <c r="BA281" s="267" t="s">
        <v>6204</v>
      </c>
    </row>
    <row r="282" spans="1:53" x14ac:dyDescent="0.25">
      <c r="A282" s="209">
        <v>1100107</v>
      </c>
      <c r="B282" s="209" t="s">
        <v>516</v>
      </c>
      <c r="C282" s="217" t="s">
        <v>520</v>
      </c>
      <c r="D282" s="205">
        <f>IFERROR(VLOOKUP(B282,[4]招式!$B$2:$K$16,10,0),"不是技能")</f>
        <v>15</v>
      </c>
      <c r="E282" s="205" t="s">
        <v>5111</v>
      </c>
      <c r="F282" s="205" t="s">
        <v>4793</v>
      </c>
      <c r="G282" s="205">
        <v>5</v>
      </c>
      <c r="H282" s="205">
        <v>12</v>
      </c>
      <c r="I282" s="205" t="s">
        <v>2289</v>
      </c>
      <c r="J282" s="205" t="s">
        <v>3015</v>
      </c>
      <c r="K282" s="205"/>
      <c r="L282" s="205"/>
      <c r="M282" s="251" t="s">
        <v>6205</v>
      </c>
      <c r="N282" s="215"/>
      <c r="O282" s="215"/>
      <c r="P282" s="253"/>
      <c r="Q282" s="223"/>
      <c r="R282" s="223">
        <v>0</v>
      </c>
      <c r="S282" s="223" t="s">
        <v>5181</v>
      </c>
      <c r="T282" s="205">
        <v>1500108</v>
      </c>
      <c r="U282" s="223"/>
      <c r="V282" s="223"/>
      <c r="W282" s="223" t="str">
        <f>IFERROR(VLOOKUP(D282,[4]招式!$A:$H,5,0)&amp;";"&amp;VLOOKUP(D282,[4]招式!$A:$H,6,0),"1;0")</f>
        <v>0.9;0.1</v>
      </c>
      <c r="X282" s="251" t="s">
        <v>6206</v>
      </c>
      <c r="Y282" s="223"/>
      <c r="Z282" s="223"/>
      <c r="AA282" s="223"/>
      <c r="AB282" s="223"/>
      <c r="AC282" s="205"/>
      <c r="AD282" s="205"/>
      <c r="AE282" s="205">
        <v>0</v>
      </c>
      <c r="AF282" s="205">
        <v>0</v>
      </c>
      <c r="AG282" s="205">
        <v>0</v>
      </c>
      <c r="AH282" s="205"/>
      <c r="AI282" s="205">
        <v>0</v>
      </c>
      <c r="AJ282" s="205">
        <v>0</v>
      </c>
      <c r="AK282" s="230"/>
      <c r="AL282" s="205"/>
      <c r="AM282" s="205"/>
      <c r="AN282" s="205"/>
      <c r="AO282" s="205" t="s">
        <v>6207</v>
      </c>
      <c r="AP282" s="32">
        <f t="shared" si="12"/>
        <v>1100107</v>
      </c>
      <c r="AQ282" s="32" t="str">
        <f t="shared" si="13"/>
        <v>无心流·拔刀术</v>
      </c>
      <c r="AR282" s="205"/>
      <c r="BA282" s="267" t="s">
        <v>6208</v>
      </c>
    </row>
    <row r="283" spans="1:53" x14ac:dyDescent="0.25">
      <c r="A283" s="209">
        <v>1100108</v>
      </c>
      <c r="B283" s="209" t="s">
        <v>516</v>
      </c>
      <c r="C283" s="217" t="s">
        <v>521</v>
      </c>
      <c r="D283" s="205">
        <f>IFERROR(VLOOKUP(B283,[4]招式!$B$2:$K$16,10,0),"不是技能")</f>
        <v>15</v>
      </c>
      <c r="E283" s="205" t="s">
        <v>5111</v>
      </c>
      <c r="F283" s="205" t="s">
        <v>4793</v>
      </c>
      <c r="G283" s="205">
        <v>6</v>
      </c>
      <c r="H283" s="205">
        <v>12</v>
      </c>
      <c r="I283" s="205" t="s">
        <v>2289</v>
      </c>
      <c r="J283" s="205" t="s">
        <v>3015</v>
      </c>
      <c r="K283" s="205"/>
      <c r="L283" s="205"/>
      <c r="M283" s="251" t="s">
        <v>6197</v>
      </c>
      <c r="N283" s="215"/>
      <c r="O283" s="215"/>
      <c r="P283" s="253"/>
      <c r="Q283" s="223"/>
      <c r="R283" s="223">
        <v>0</v>
      </c>
      <c r="S283" s="223" t="s">
        <v>5181</v>
      </c>
      <c r="T283" s="205">
        <v>1500109</v>
      </c>
      <c r="U283" s="223"/>
      <c r="V283" s="223"/>
      <c r="W283" s="223" t="str">
        <f>IFERROR(VLOOKUP(D283,[4]招式!$A:$H,5,0)&amp;";"&amp;VLOOKUP(D283,[4]招式!$A:$H,6,0),"1;0")</f>
        <v>0.9;0.1</v>
      </c>
      <c r="X283" s="251" t="s">
        <v>6209</v>
      </c>
      <c r="Y283" s="223"/>
      <c r="Z283" s="223"/>
      <c r="AA283" s="223"/>
      <c r="AB283" s="223"/>
      <c r="AC283" s="205"/>
      <c r="AD283" s="205"/>
      <c r="AE283" s="205">
        <v>0</v>
      </c>
      <c r="AF283" s="205">
        <v>0</v>
      </c>
      <c r="AG283" s="205">
        <v>0</v>
      </c>
      <c r="AH283" s="205"/>
      <c r="AI283" s="205">
        <v>0</v>
      </c>
      <c r="AJ283" s="205">
        <v>0</v>
      </c>
      <c r="AK283" s="230"/>
      <c r="AL283" s="205"/>
      <c r="AM283" s="205"/>
      <c r="AN283" s="205"/>
      <c r="AO283" s="205" t="s">
        <v>6210</v>
      </c>
      <c r="AP283" s="32">
        <f t="shared" si="12"/>
        <v>1100108</v>
      </c>
      <c r="AQ283" s="32" t="str">
        <f t="shared" si="13"/>
        <v>无心流·拔刀术</v>
      </c>
      <c r="AR283" s="205"/>
      <c r="BA283" s="267" t="s">
        <v>1810</v>
      </c>
    </row>
    <row r="284" spans="1:53" x14ac:dyDescent="0.25">
      <c r="A284" s="209">
        <v>1100109</v>
      </c>
      <c r="B284" s="209" t="s">
        <v>516</v>
      </c>
      <c r="C284" s="217" t="s">
        <v>522</v>
      </c>
      <c r="D284" s="205">
        <f>IFERROR(VLOOKUP(B284,[4]招式!$B$2:$K$16,10,0),"不是技能")</f>
        <v>15</v>
      </c>
      <c r="E284" s="205" t="s">
        <v>5111</v>
      </c>
      <c r="F284" s="205" t="s">
        <v>4793</v>
      </c>
      <c r="G284" s="205">
        <v>7</v>
      </c>
      <c r="H284" s="205">
        <v>12</v>
      </c>
      <c r="I284" s="205" t="s">
        <v>2289</v>
      </c>
      <c r="J284" s="205" t="s">
        <v>3015</v>
      </c>
      <c r="K284" s="205"/>
      <c r="L284" s="205"/>
      <c r="M284" s="251" t="s">
        <v>6211</v>
      </c>
      <c r="N284" s="215"/>
      <c r="O284" s="215"/>
      <c r="P284" s="253"/>
      <c r="Q284" s="223"/>
      <c r="R284" s="223">
        <v>0</v>
      </c>
      <c r="S284" s="223" t="s">
        <v>5181</v>
      </c>
      <c r="T284" s="205">
        <v>1500110</v>
      </c>
      <c r="U284" s="223"/>
      <c r="V284" s="223"/>
      <c r="W284" s="223" t="str">
        <f>IFERROR(VLOOKUP(D284,[4]招式!$A:$H,5,0)&amp;";"&amp;VLOOKUP(D284,[4]招式!$A:$H,6,0),"1;0")</f>
        <v>0.9;0.1</v>
      </c>
      <c r="X284" s="251" t="s">
        <v>6212</v>
      </c>
      <c r="Y284" s="223"/>
      <c r="Z284" s="223"/>
      <c r="AA284" s="223"/>
      <c r="AB284" s="223"/>
      <c r="AC284" s="205"/>
      <c r="AD284" s="205"/>
      <c r="AE284" s="205">
        <v>0</v>
      </c>
      <c r="AF284" s="205">
        <v>0</v>
      </c>
      <c r="AG284" s="205">
        <v>0</v>
      </c>
      <c r="AH284" s="205"/>
      <c r="AI284" s="205">
        <v>0</v>
      </c>
      <c r="AJ284" s="205">
        <v>0</v>
      </c>
      <c r="AK284" s="230"/>
      <c r="AL284" s="205"/>
      <c r="AM284" s="205"/>
      <c r="AN284" s="205"/>
      <c r="AO284" s="205" t="s">
        <v>6213</v>
      </c>
      <c r="AP284" s="32">
        <f t="shared" si="12"/>
        <v>1100109</v>
      </c>
      <c r="AQ284" s="32" t="str">
        <f t="shared" si="13"/>
        <v>无心流·拔刀术</v>
      </c>
      <c r="AR284" s="205"/>
      <c r="BA284" s="267" t="s">
        <v>6214</v>
      </c>
    </row>
    <row r="285" spans="1:53" x14ac:dyDescent="0.25">
      <c r="A285" s="209">
        <v>1100110</v>
      </c>
      <c r="B285" s="209" t="s">
        <v>516</v>
      </c>
      <c r="C285" s="217" t="s">
        <v>523</v>
      </c>
      <c r="D285" s="32">
        <f>IFERROR(VLOOKUP(B285,[4]招式!$B$2:$K$16,10,0),"不是技能")</f>
        <v>15</v>
      </c>
      <c r="E285" s="32" t="s">
        <v>5111</v>
      </c>
      <c r="F285" s="32" t="s">
        <v>4776</v>
      </c>
      <c r="G285" s="32">
        <v>1</v>
      </c>
      <c r="H285" s="32">
        <v>15</v>
      </c>
      <c r="I285" s="32" t="s">
        <v>2401</v>
      </c>
      <c r="J285" s="32" t="s">
        <v>5112</v>
      </c>
      <c r="K285" s="32"/>
      <c r="L285" s="32">
        <v>4</v>
      </c>
      <c r="M285" s="46" t="s">
        <v>5998</v>
      </c>
      <c r="N285" s="47"/>
      <c r="O285" s="47"/>
      <c r="P285" s="32"/>
      <c r="Q285" s="66"/>
      <c r="R285" s="66">
        <v>0</v>
      </c>
      <c r="S285" s="66" t="s">
        <v>5114</v>
      </c>
      <c r="T285" s="32">
        <v>1200001</v>
      </c>
      <c r="U285" s="66"/>
      <c r="V285" s="66" t="s">
        <v>6215</v>
      </c>
      <c r="W285" s="263" t="s">
        <v>6216</v>
      </c>
      <c r="X285" s="46" t="s">
        <v>6217</v>
      </c>
      <c r="Y285" s="66"/>
      <c r="Z285" s="66"/>
      <c r="AA285" s="66">
        <v>1</v>
      </c>
      <c r="AB285" s="66" t="s">
        <v>5118</v>
      </c>
      <c r="AC285" s="32"/>
      <c r="AD285" s="32"/>
      <c r="AE285" s="32">
        <v>2</v>
      </c>
      <c r="AF285" s="32">
        <v>0</v>
      </c>
      <c r="AG285" s="32">
        <v>4</v>
      </c>
      <c r="AH285" s="32"/>
      <c r="AI285" s="32">
        <v>52</v>
      </c>
      <c r="AJ285" s="32">
        <v>39</v>
      </c>
      <c r="AK285" s="85"/>
      <c r="AL285" s="32" t="s">
        <v>6218</v>
      </c>
      <c r="AM285" s="32"/>
      <c r="AN285" s="32"/>
      <c r="AO285" s="32" t="str">
        <f t="shared" ref="AO285:AO298" si="14">"tricks/"&amp;A285</f>
        <v>tricks/1100110</v>
      </c>
      <c r="AP285" s="32">
        <f t="shared" si="12"/>
        <v>1100110</v>
      </c>
      <c r="AQ285" s="32" t="str">
        <f t="shared" si="13"/>
        <v>无心流·拔刀术</v>
      </c>
      <c r="AR285" s="32"/>
      <c r="BA285" s="267" t="s">
        <v>6219</v>
      </c>
    </row>
    <row r="286" spans="1:53" x14ac:dyDescent="0.25">
      <c r="A286" s="34">
        <f>A285+1</f>
        <v>1100111</v>
      </c>
      <c r="B286" s="34" t="str">
        <f>B285</f>
        <v>无心流·拔刀术</v>
      </c>
      <c r="C286" s="33" t="s">
        <v>524</v>
      </c>
      <c r="D286" s="32">
        <f>IFERROR(VLOOKUP(B286,[4]招式!$B$2:$K$16,10,0),"不是技能")</f>
        <v>15</v>
      </c>
      <c r="E286" s="32" t="s">
        <v>5111</v>
      </c>
      <c r="F286" s="32" t="s">
        <v>4776</v>
      </c>
      <c r="G286" s="32">
        <v>1</v>
      </c>
      <c r="H286" s="32">
        <v>15</v>
      </c>
      <c r="I286" s="32" t="s">
        <v>2401</v>
      </c>
      <c r="J286" s="32" t="s">
        <v>5112</v>
      </c>
      <c r="K286" s="32"/>
      <c r="L286" s="32">
        <v>5</v>
      </c>
      <c r="M286" s="46" t="s">
        <v>6005</v>
      </c>
      <c r="N286" s="47"/>
      <c r="O286" s="47"/>
      <c r="P286" s="32"/>
      <c r="Q286" s="66"/>
      <c r="R286" s="66">
        <v>0</v>
      </c>
      <c r="S286" s="66" t="s">
        <v>5114</v>
      </c>
      <c r="T286" s="32">
        <v>1200002</v>
      </c>
      <c r="U286" s="66"/>
      <c r="V286" s="66" t="s">
        <v>6215</v>
      </c>
      <c r="W286" s="263" t="s">
        <v>6216</v>
      </c>
      <c r="X286" s="46" t="s">
        <v>6220</v>
      </c>
      <c r="Y286" s="66"/>
      <c r="Z286" s="66"/>
      <c r="AA286" s="66">
        <v>1</v>
      </c>
      <c r="AB286" s="66" t="s">
        <v>5118</v>
      </c>
      <c r="AC286" s="32"/>
      <c r="AD286" s="32"/>
      <c r="AE286" s="32">
        <v>2</v>
      </c>
      <c r="AF286" s="32">
        <v>0</v>
      </c>
      <c r="AG286" s="32">
        <v>4</v>
      </c>
      <c r="AH286" s="32"/>
      <c r="AI286" s="32">
        <v>65</v>
      </c>
      <c r="AJ286" s="32">
        <v>45</v>
      </c>
      <c r="AK286" s="85"/>
      <c r="AL286" s="32" t="s">
        <v>6221</v>
      </c>
      <c r="AM286" s="32"/>
      <c r="AN286" s="32"/>
      <c r="AO286" s="32" t="str">
        <f t="shared" si="14"/>
        <v>tricks/1100111</v>
      </c>
      <c r="AP286" s="32">
        <f t="shared" si="12"/>
        <v>1100111</v>
      </c>
      <c r="AQ286" s="32" t="str">
        <f t="shared" si="13"/>
        <v>无心流·拔刀术</v>
      </c>
      <c r="AR286" s="32"/>
      <c r="BA286" s="101" t="s">
        <v>5205</v>
      </c>
    </row>
    <row r="287" spans="1:53" x14ac:dyDescent="0.25">
      <c r="A287" s="36">
        <v>1100112</v>
      </c>
      <c r="B287" s="36" t="s">
        <v>516</v>
      </c>
      <c r="C287" s="37" t="s">
        <v>961</v>
      </c>
      <c r="D287" s="36"/>
      <c r="E287" s="36"/>
      <c r="F287" s="36"/>
      <c r="G287" s="36"/>
      <c r="H287" s="36"/>
      <c r="I287" s="36"/>
      <c r="J287" s="36"/>
      <c r="K287" s="36"/>
      <c r="L287" s="36"/>
      <c r="M287" s="52"/>
      <c r="N287" s="53"/>
      <c r="O287" s="53"/>
      <c r="P287" s="36"/>
      <c r="Q287" s="65"/>
      <c r="R287" s="65"/>
      <c r="S287" s="65"/>
      <c r="T287" s="36"/>
      <c r="U287" s="65"/>
      <c r="V287" s="65"/>
      <c r="W287" s="65"/>
      <c r="X287" s="70"/>
      <c r="Y287" s="65"/>
      <c r="Z287" s="65"/>
      <c r="AA287" s="65"/>
      <c r="AB287" s="65"/>
      <c r="AC287" s="36"/>
      <c r="AD287" s="36"/>
      <c r="AE287" s="36"/>
      <c r="AF287" s="36"/>
      <c r="AG287" s="36"/>
      <c r="AH287" s="36"/>
      <c r="AI287" s="36"/>
      <c r="AJ287" s="36"/>
      <c r="AK287" s="89"/>
      <c r="AL287" s="36"/>
      <c r="AM287" s="36"/>
      <c r="AN287" s="36"/>
      <c r="AO287" s="36"/>
      <c r="AP287" s="32">
        <f t="shared" si="12"/>
        <v>1100112</v>
      </c>
      <c r="AQ287" s="32" t="str">
        <f t="shared" si="13"/>
        <v>无心流·拔刀术</v>
      </c>
      <c r="AR287" s="36"/>
      <c r="BA287" s="102"/>
    </row>
    <row r="288" spans="1:53" x14ac:dyDescent="0.25">
      <c r="A288" s="36">
        <v>1100113</v>
      </c>
      <c r="B288" s="36" t="s">
        <v>516</v>
      </c>
      <c r="C288" s="37" t="s">
        <v>962</v>
      </c>
      <c r="D288" s="36"/>
      <c r="E288" s="36"/>
      <c r="F288" s="36"/>
      <c r="G288" s="36"/>
      <c r="H288" s="36"/>
      <c r="I288" s="36"/>
      <c r="J288" s="36"/>
      <c r="K288" s="36"/>
      <c r="L288" s="36"/>
      <c r="M288" s="52"/>
      <c r="N288" s="53"/>
      <c r="O288" s="53"/>
      <c r="P288" s="36"/>
      <c r="Q288" s="65"/>
      <c r="R288" s="65"/>
      <c r="S288" s="65"/>
      <c r="T288" s="36"/>
      <c r="U288" s="65"/>
      <c r="V288" s="65"/>
      <c r="W288" s="65"/>
      <c r="X288" s="70"/>
      <c r="Y288" s="65"/>
      <c r="Z288" s="65"/>
      <c r="AA288" s="65"/>
      <c r="AB288" s="65"/>
      <c r="AC288" s="36"/>
      <c r="AD288" s="36"/>
      <c r="AE288" s="36"/>
      <c r="AF288" s="36"/>
      <c r="AG288" s="36"/>
      <c r="AH288" s="36"/>
      <c r="AI288" s="36"/>
      <c r="AJ288" s="36"/>
      <c r="AK288" s="89"/>
      <c r="AL288" s="36"/>
      <c r="AM288" s="36"/>
      <c r="AN288" s="36"/>
      <c r="AO288" s="36"/>
      <c r="AP288" s="32">
        <f t="shared" si="12"/>
        <v>1100113</v>
      </c>
      <c r="AQ288" s="32" t="str">
        <f t="shared" si="13"/>
        <v>无心流·拔刀术</v>
      </c>
      <c r="AR288" s="36"/>
      <c r="BA288" s="102"/>
    </row>
    <row r="289" spans="1:53" x14ac:dyDescent="0.25">
      <c r="A289" s="170">
        <v>1100201</v>
      </c>
      <c r="B289" s="170" t="s">
        <v>525</v>
      </c>
      <c r="C289" s="241" t="s">
        <v>4977</v>
      </c>
      <c r="D289" s="32" t="str">
        <f>IFERROR(VLOOKUP(B289,[4]招式!$B$2:$K$16,10,0),"不是技能")</f>
        <v>不是技能</v>
      </c>
      <c r="E289" s="32" t="s">
        <v>5111</v>
      </c>
      <c r="F289" s="32" t="s">
        <v>4776</v>
      </c>
      <c r="G289" s="32">
        <v>1</v>
      </c>
      <c r="H289" s="32">
        <v>15</v>
      </c>
      <c r="I289" s="32" t="s">
        <v>2401</v>
      </c>
      <c r="J289" s="32" t="s">
        <v>3011</v>
      </c>
      <c r="K289" s="32"/>
      <c r="L289" s="32">
        <v>1</v>
      </c>
      <c r="M289" s="254" t="s">
        <v>6222</v>
      </c>
      <c r="N289" s="47"/>
      <c r="O289" s="47"/>
      <c r="P289" s="254"/>
      <c r="Q289" s="66">
        <v>1</v>
      </c>
      <c r="R289" s="66">
        <v>0</v>
      </c>
      <c r="S289" s="66" t="s">
        <v>5114</v>
      </c>
      <c r="T289" s="32" t="s">
        <v>6223</v>
      </c>
      <c r="U289" s="66"/>
      <c r="V289" s="66" t="s">
        <v>6224</v>
      </c>
      <c r="W289" s="263" t="s">
        <v>6216</v>
      </c>
      <c r="X289" s="254" t="s">
        <v>6225</v>
      </c>
      <c r="Y289" s="66"/>
      <c r="Z289" s="66"/>
      <c r="AA289" s="66">
        <v>1</v>
      </c>
      <c r="AB289" s="66" t="s">
        <v>5118</v>
      </c>
      <c r="AC289" s="32"/>
      <c r="AD289" s="32"/>
      <c r="AE289" s="32">
        <v>1</v>
      </c>
      <c r="AF289" s="32">
        <v>1</v>
      </c>
      <c r="AG289" s="32">
        <v>6</v>
      </c>
      <c r="AH289" s="32"/>
      <c r="AI289" s="32">
        <v>39</v>
      </c>
      <c r="AJ289" s="32">
        <v>26</v>
      </c>
      <c r="AK289" s="85"/>
      <c r="AL289" s="32" t="s">
        <v>6226</v>
      </c>
      <c r="AM289" s="32"/>
      <c r="AN289" s="32"/>
      <c r="AO289" s="32" t="str">
        <f t="shared" si="14"/>
        <v>tricks/1100201</v>
      </c>
      <c r="AP289" s="32">
        <f t="shared" si="12"/>
        <v>1100201</v>
      </c>
      <c r="AQ289" s="32" t="str">
        <f t="shared" si="13"/>
        <v>密剑·山中石响</v>
      </c>
      <c r="AR289" s="32"/>
      <c r="BA289" s="236" t="s">
        <v>6227</v>
      </c>
    </row>
    <row r="290" spans="1:53" x14ac:dyDescent="0.25">
      <c r="A290" s="170">
        <v>1100202</v>
      </c>
      <c r="B290" s="170" t="s">
        <v>525</v>
      </c>
      <c r="C290" s="241" t="s">
        <v>526</v>
      </c>
      <c r="D290" s="32" t="str">
        <f>IFERROR(VLOOKUP(B290,[4]招式!$B$2:$K$16,10,0),"不是技能")</f>
        <v>不是技能</v>
      </c>
      <c r="E290" s="32" t="s">
        <v>5111</v>
      </c>
      <c r="F290" s="32" t="s">
        <v>4776</v>
      </c>
      <c r="G290" s="32">
        <v>1</v>
      </c>
      <c r="H290" s="32">
        <v>15</v>
      </c>
      <c r="I290" s="32" t="s">
        <v>2289</v>
      </c>
      <c r="J290" s="32" t="s">
        <v>3015</v>
      </c>
      <c r="K290" s="32"/>
      <c r="L290" s="32"/>
      <c r="M290" s="254" t="s">
        <v>6022</v>
      </c>
      <c r="N290" s="47"/>
      <c r="O290" s="47"/>
      <c r="P290" s="254"/>
      <c r="Q290" s="66"/>
      <c r="R290" s="66">
        <v>0</v>
      </c>
      <c r="S290" s="66"/>
      <c r="T290" s="32">
        <v>1200102</v>
      </c>
      <c r="U290" s="66"/>
      <c r="V290" s="32"/>
      <c r="W290" s="263" t="s">
        <v>6216</v>
      </c>
      <c r="X290" s="254" t="s">
        <v>6228</v>
      </c>
      <c r="Y290" s="66"/>
      <c r="Z290" s="66"/>
      <c r="AA290" s="66"/>
      <c r="AB290" s="66"/>
      <c r="AC290" s="32"/>
      <c r="AD290" s="32"/>
      <c r="AE290" s="32">
        <v>0</v>
      </c>
      <c r="AF290" s="32">
        <v>0</v>
      </c>
      <c r="AG290" s="32">
        <v>0</v>
      </c>
      <c r="AH290" s="32"/>
      <c r="AI290" s="32">
        <v>0</v>
      </c>
      <c r="AJ290" s="32">
        <v>0</v>
      </c>
      <c r="AK290" s="85"/>
      <c r="AL290" s="32"/>
      <c r="AM290" s="32"/>
      <c r="AN290" s="32"/>
      <c r="AO290" s="32" t="str">
        <f t="shared" si="14"/>
        <v>tricks/1100202</v>
      </c>
      <c r="AP290" s="32">
        <f t="shared" si="12"/>
        <v>1100202</v>
      </c>
      <c r="AQ290" s="32" t="str">
        <f t="shared" si="13"/>
        <v>密剑·山中石响</v>
      </c>
      <c r="AR290" s="32"/>
      <c r="BA290" s="236" t="s">
        <v>6229</v>
      </c>
    </row>
    <row r="291" spans="1:53" x14ac:dyDescent="0.25">
      <c r="A291" s="170">
        <v>1100203</v>
      </c>
      <c r="B291" s="170" t="s">
        <v>525</v>
      </c>
      <c r="C291" s="241" t="s">
        <v>4978</v>
      </c>
      <c r="D291" s="32" t="str">
        <f>IFERROR(VLOOKUP(B291,[4]招式!$B$2:$K$16,10,0),"不是技能")</f>
        <v>不是技能</v>
      </c>
      <c r="E291" s="32" t="s">
        <v>5111</v>
      </c>
      <c r="F291" s="32" t="s">
        <v>4776</v>
      </c>
      <c r="G291" s="32">
        <v>1</v>
      </c>
      <c r="H291" s="32">
        <v>15</v>
      </c>
      <c r="I291" s="32" t="s">
        <v>2401</v>
      </c>
      <c r="J291" s="32" t="s">
        <v>3011</v>
      </c>
      <c r="K291" s="32"/>
      <c r="L291" s="32">
        <v>2</v>
      </c>
      <c r="M291" s="254" t="s">
        <v>6026</v>
      </c>
      <c r="N291" s="47"/>
      <c r="O291" s="47"/>
      <c r="P291" s="254"/>
      <c r="Q291" s="66">
        <v>1</v>
      </c>
      <c r="R291" s="66">
        <v>0</v>
      </c>
      <c r="S291" s="66" t="s">
        <v>5114</v>
      </c>
      <c r="T291" s="32">
        <v>1200103</v>
      </c>
      <c r="U291" s="66"/>
      <c r="V291" s="66" t="s">
        <v>6230</v>
      </c>
      <c r="W291" s="263" t="s">
        <v>6216</v>
      </c>
      <c r="X291" s="254" t="s">
        <v>6231</v>
      </c>
      <c r="Y291" s="66"/>
      <c r="Z291" s="66"/>
      <c r="AA291" s="66">
        <v>1</v>
      </c>
      <c r="AB291" s="66" t="s">
        <v>5118</v>
      </c>
      <c r="AC291" s="32"/>
      <c r="AD291" s="32"/>
      <c r="AE291" s="32">
        <v>1</v>
      </c>
      <c r="AF291" s="32">
        <v>1</v>
      </c>
      <c r="AG291" s="32">
        <v>5</v>
      </c>
      <c r="AH291" s="32"/>
      <c r="AI291" s="32">
        <v>39</v>
      </c>
      <c r="AJ291" s="32">
        <v>26</v>
      </c>
      <c r="AK291" s="85"/>
      <c r="AL291" s="32" t="s">
        <v>6232</v>
      </c>
      <c r="AM291" s="32"/>
      <c r="AN291" s="32"/>
      <c r="AO291" s="32" t="str">
        <f t="shared" si="14"/>
        <v>tricks/1100203</v>
      </c>
      <c r="AP291" s="32">
        <f t="shared" si="12"/>
        <v>1100203</v>
      </c>
      <c r="AQ291" s="32" t="str">
        <f t="shared" si="13"/>
        <v>密剑·山中石响</v>
      </c>
      <c r="AR291" s="32"/>
      <c r="BA291" s="236" t="s">
        <v>6233</v>
      </c>
    </row>
    <row r="292" spans="1:53" x14ac:dyDescent="0.25">
      <c r="A292" s="170">
        <v>1100204</v>
      </c>
      <c r="B292" s="170" t="s">
        <v>525</v>
      </c>
      <c r="C292" s="241" t="s">
        <v>527</v>
      </c>
      <c r="D292" s="32" t="str">
        <f>IFERROR(VLOOKUP(B292,[4]招式!$B$2:$K$16,10,0),"不是技能")</f>
        <v>不是技能</v>
      </c>
      <c r="E292" s="32" t="s">
        <v>5111</v>
      </c>
      <c r="F292" s="32" t="s">
        <v>4776</v>
      </c>
      <c r="G292" s="32">
        <v>2</v>
      </c>
      <c r="H292" s="32">
        <v>15</v>
      </c>
      <c r="I292" s="32" t="s">
        <v>2289</v>
      </c>
      <c r="J292" s="32" t="s">
        <v>3015</v>
      </c>
      <c r="K292" s="32"/>
      <c r="L292" s="32"/>
      <c r="M292" s="254" t="s">
        <v>6034</v>
      </c>
      <c r="N292" s="47"/>
      <c r="O292" s="47"/>
      <c r="P292" s="254"/>
      <c r="Q292" s="66"/>
      <c r="R292" s="66">
        <v>0</v>
      </c>
      <c r="S292" s="66"/>
      <c r="T292" s="32">
        <v>1200104</v>
      </c>
      <c r="U292" s="66"/>
      <c r="V292" s="32"/>
      <c r="W292" s="263" t="s">
        <v>6216</v>
      </c>
      <c r="X292" s="254" t="s">
        <v>6234</v>
      </c>
      <c r="Y292" s="66"/>
      <c r="Z292" s="66"/>
      <c r="AA292" s="66"/>
      <c r="AB292" s="66"/>
      <c r="AC292" s="32"/>
      <c r="AD292" s="32"/>
      <c r="AE292" s="32">
        <v>0</v>
      </c>
      <c r="AF292" s="32">
        <v>0</v>
      </c>
      <c r="AG292" s="32">
        <v>0</v>
      </c>
      <c r="AH292" s="32"/>
      <c r="AI292" s="32">
        <v>0</v>
      </c>
      <c r="AJ292" s="32">
        <v>0</v>
      </c>
      <c r="AK292" s="85"/>
      <c r="AL292" s="32"/>
      <c r="AM292" s="32"/>
      <c r="AN292" s="32"/>
      <c r="AO292" s="32" t="str">
        <f t="shared" si="14"/>
        <v>tricks/1100204</v>
      </c>
      <c r="AP292" s="32">
        <f t="shared" si="12"/>
        <v>1100204</v>
      </c>
      <c r="AQ292" s="32" t="str">
        <f t="shared" si="13"/>
        <v>密剑·山中石响</v>
      </c>
      <c r="AR292" s="32"/>
      <c r="BA292" s="236" t="s">
        <v>6235</v>
      </c>
    </row>
    <row r="293" spans="1:53" x14ac:dyDescent="0.25">
      <c r="A293" s="170">
        <v>1100205</v>
      </c>
      <c r="B293" s="170" t="s">
        <v>525</v>
      </c>
      <c r="C293" s="241" t="s">
        <v>4979</v>
      </c>
      <c r="D293" s="32" t="str">
        <f>IFERROR(VLOOKUP(B293,[4]招式!$B$2:$K$16,10,0),"不是技能")</f>
        <v>不是技能</v>
      </c>
      <c r="E293" s="32" t="s">
        <v>5111</v>
      </c>
      <c r="F293" s="32" t="s">
        <v>4776</v>
      </c>
      <c r="G293" s="32">
        <v>1</v>
      </c>
      <c r="H293" s="32">
        <v>15</v>
      </c>
      <c r="I293" s="32" t="s">
        <v>2401</v>
      </c>
      <c r="J293" s="32" t="s">
        <v>3011</v>
      </c>
      <c r="K293" s="32"/>
      <c r="L293" s="32">
        <v>3</v>
      </c>
      <c r="M293" s="254" t="s">
        <v>6038</v>
      </c>
      <c r="N293" s="47"/>
      <c r="O293" s="47"/>
      <c r="P293" s="254"/>
      <c r="Q293" s="66">
        <v>1</v>
      </c>
      <c r="R293" s="66">
        <v>0</v>
      </c>
      <c r="S293" s="66" t="s">
        <v>5114</v>
      </c>
      <c r="T293" s="32">
        <v>1200105</v>
      </c>
      <c r="U293" s="66"/>
      <c r="V293" s="66" t="s">
        <v>6236</v>
      </c>
      <c r="W293" s="263" t="s">
        <v>6216</v>
      </c>
      <c r="X293" s="254" t="s">
        <v>6237</v>
      </c>
      <c r="Y293" s="66"/>
      <c r="Z293" s="66"/>
      <c r="AA293" s="66">
        <v>1</v>
      </c>
      <c r="AB293" s="66" t="s">
        <v>5118</v>
      </c>
      <c r="AC293" s="32"/>
      <c r="AD293" s="32"/>
      <c r="AE293" s="32">
        <v>1</v>
      </c>
      <c r="AF293" s="32">
        <v>1</v>
      </c>
      <c r="AG293" s="32">
        <v>5</v>
      </c>
      <c r="AH293" s="32"/>
      <c r="AI293" s="32">
        <v>39</v>
      </c>
      <c r="AJ293" s="32">
        <v>26</v>
      </c>
      <c r="AK293" s="85"/>
      <c r="AL293" s="32" t="s">
        <v>6238</v>
      </c>
      <c r="AM293" s="32"/>
      <c r="AN293" s="32"/>
      <c r="AO293" s="32" t="str">
        <f t="shared" si="14"/>
        <v>tricks/1100205</v>
      </c>
      <c r="AP293" s="32">
        <f t="shared" si="12"/>
        <v>1100205</v>
      </c>
      <c r="AQ293" s="32" t="str">
        <f t="shared" si="13"/>
        <v>密剑·山中石响</v>
      </c>
      <c r="AR293" s="32"/>
      <c r="BA293" s="236" t="s">
        <v>6239</v>
      </c>
    </row>
    <row r="294" spans="1:53" x14ac:dyDescent="0.25">
      <c r="A294" s="170">
        <v>1100206</v>
      </c>
      <c r="B294" s="170" t="s">
        <v>525</v>
      </c>
      <c r="C294" s="241" t="s">
        <v>528</v>
      </c>
      <c r="D294" s="32" t="str">
        <f>IFERROR(VLOOKUP(B294,[4]招式!$B$2:$K$16,10,0),"不是技能")</f>
        <v>不是技能</v>
      </c>
      <c r="E294" s="32" t="s">
        <v>5111</v>
      </c>
      <c r="F294" s="32" t="s">
        <v>4776</v>
      </c>
      <c r="G294" s="32">
        <v>3</v>
      </c>
      <c r="H294" s="32">
        <v>15</v>
      </c>
      <c r="I294" s="32" t="s">
        <v>2289</v>
      </c>
      <c r="J294" s="32" t="s">
        <v>3015</v>
      </c>
      <c r="K294" s="32"/>
      <c r="L294" s="32"/>
      <c r="M294" s="254" t="s">
        <v>6045</v>
      </c>
      <c r="N294" s="47"/>
      <c r="O294" s="47"/>
      <c r="P294" s="254"/>
      <c r="Q294" s="66"/>
      <c r="R294" s="66">
        <v>0</v>
      </c>
      <c r="S294" s="66" t="s">
        <v>5181</v>
      </c>
      <c r="T294" s="32">
        <v>1200106</v>
      </c>
      <c r="U294" s="66"/>
      <c r="V294" s="66"/>
      <c r="W294" s="263" t="s">
        <v>6216</v>
      </c>
      <c r="X294" s="254" t="s">
        <v>6240</v>
      </c>
      <c r="Y294" s="66"/>
      <c r="Z294" s="66"/>
      <c r="AA294" s="66"/>
      <c r="AB294" s="66"/>
      <c r="AC294" s="32"/>
      <c r="AD294" s="32"/>
      <c r="AE294" s="32">
        <v>0</v>
      </c>
      <c r="AF294" s="32">
        <v>0</v>
      </c>
      <c r="AG294" s="32">
        <v>0</v>
      </c>
      <c r="AH294" s="32"/>
      <c r="AI294" s="32">
        <v>0</v>
      </c>
      <c r="AJ294" s="32">
        <v>0</v>
      </c>
      <c r="AK294" s="85"/>
      <c r="AL294" s="32"/>
      <c r="AM294" s="32"/>
      <c r="AN294" s="32"/>
      <c r="AO294" s="32" t="str">
        <f t="shared" si="14"/>
        <v>tricks/1100206</v>
      </c>
      <c r="AP294" s="32">
        <f t="shared" si="12"/>
        <v>1100206</v>
      </c>
      <c r="AQ294" s="32" t="str">
        <f t="shared" si="13"/>
        <v>密剑·山中石响</v>
      </c>
      <c r="AR294" s="32"/>
      <c r="BA294" s="236" t="s">
        <v>6241</v>
      </c>
    </row>
    <row r="295" spans="1:53" x14ac:dyDescent="0.25">
      <c r="A295" s="170">
        <v>1100207</v>
      </c>
      <c r="B295" s="170" t="s">
        <v>525</v>
      </c>
      <c r="C295" s="241" t="s">
        <v>529</v>
      </c>
      <c r="D295" s="32" t="str">
        <f>IFERROR(VLOOKUP(B295,[4]招式!$B$2:$K$16,10,0),"不是技能")</f>
        <v>不是技能</v>
      </c>
      <c r="E295" s="32" t="s">
        <v>5111</v>
      </c>
      <c r="F295" s="32" t="s">
        <v>4776</v>
      </c>
      <c r="G295" s="32">
        <v>4</v>
      </c>
      <c r="H295" s="32">
        <v>15</v>
      </c>
      <c r="I295" s="32" t="s">
        <v>2289</v>
      </c>
      <c r="J295" s="32" t="s">
        <v>3015</v>
      </c>
      <c r="K295" s="32"/>
      <c r="L295" s="32"/>
      <c r="M295" s="254" t="s">
        <v>6049</v>
      </c>
      <c r="N295" s="47"/>
      <c r="O295" s="47"/>
      <c r="P295" s="254"/>
      <c r="Q295" s="66"/>
      <c r="R295" s="66">
        <v>0</v>
      </c>
      <c r="S295" s="66" t="s">
        <v>5181</v>
      </c>
      <c r="T295" s="32">
        <v>1200107</v>
      </c>
      <c r="U295" s="66"/>
      <c r="V295" s="66"/>
      <c r="W295" s="263" t="s">
        <v>6216</v>
      </c>
      <c r="X295" s="254" t="s">
        <v>6242</v>
      </c>
      <c r="Y295" s="66"/>
      <c r="Z295" s="66"/>
      <c r="AA295" s="66"/>
      <c r="AB295" s="66"/>
      <c r="AC295" s="32"/>
      <c r="AD295" s="32"/>
      <c r="AE295" s="32">
        <v>0</v>
      </c>
      <c r="AF295" s="32">
        <v>0</v>
      </c>
      <c r="AG295" s="32">
        <v>0</v>
      </c>
      <c r="AH295" s="32"/>
      <c r="AI295" s="32">
        <v>0</v>
      </c>
      <c r="AJ295" s="32">
        <v>0</v>
      </c>
      <c r="AK295" s="85"/>
      <c r="AL295" s="32"/>
      <c r="AM295" s="32"/>
      <c r="AN295" s="32"/>
      <c r="AO295" s="32" t="str">
        <f t="shared" si="14"/>
        <v>tricks/1100207</v>
      </c>
      <c r="AP295" s="32">
        <f t="shared" si="12"/>
        <v>1100207</v>
      </c>
      <c r="AQ295" s="32" t="str">
        <f t="shared" si="13"/>
        <v>密剑·山中石响</v>
      </c>
      <c r="AR295" s="32"/>
      <c r="BA295" s="236" t="s">
        <v>6243</v>
      </c>
    </row>
    <row r="296" spans="1:53" x14ac:dyDescent="0.25">
      <c r="A296" s="170">
        <v>1100208</v>
      </c>
      <c r="B296" s="170" t="s">
        <v>525</v>
      </c>
      <c r="C296" s="241" t="s">
        <v>530</v>
      </c>
      <c r="D296" s="32" t="str">
        <f>IFERROR(VLOOKUP(B296,[4]招式!$B$2:$K$16,10,0),"不是技能")</f>
        <v>不是技能</v>
      </c>
      <c r="E296" s="32" t="s">
        <v>5111</v>
      </c>
      <c r="F296" s="32" t="s">
        <v>4776</v>
      </c>
      <c r="G296" s="32">
        <v>5</v>
      </c>
      <c r="H296" s="32">
        <v>15</v>
      </c>
      <c r="I296" s="32" t="s">
        <v>2289</v>
      </c>
      <c r="J296" s="32" t="s">
        <v>3015</v>
      </c>
      <c r="K296" s="32"/>
      <c r="L296" s="32"/>
      <c r="M296" s="254" t="s">
        <v>6053</v>
      </c>
      <c r="N296" s="47"/>
      <c r="O296" s="47"/>
      <c r="P296" s="254"/>
      <c r="Q296" s="66"/>
      <c r="R296" s="66">
        <v>0</v>
      </c>
      <c r="S296" s="66" t="s">
        <v>5181</v>
      </c>
      <c r="T296" s="32">
        <v>1200108</v>
      </c>
      <c r="U296" s="66"/>
      <c r="V296" s="66"/>
      <c r="W296" s="263" t="s">
        <v>6216</v>
      </c>
      <c r="X296" s="254" t="s">
        <v>6244</v>
      </c>
      <c r="Y296" s="66"/>
      <c r="Z296" s="66"/>
      <c r="AA296" s="66"/>
      <c r="AB296" s="66"/>
      <c r="AC296" s="32"/>
      <c r="AD296" s="32"/>
      <c r="AE296" s="32">
        <v>0</v>
      </c>
      <c r="AF296" s="32">
        <v>0</v>
      </c>
      <c r="AG296" s="32">
        <v>0</v>
      </c>
      <c r="AH296" s="32"/>
      <c r="AI296" s="32">
        <v>0</v>
      </c>
      <c r="AJ296" s="32">
        <v>0</v>
      </c>
      <c r="AK296" s="85"/>
      <c r="AL296" s="32"/>
      <c r="AM296" s="32"/>
      <c r="AN296" s="32"/>
      <c r="AO296" s="32" t="str">
        <f t="shared" si="14"/>
        <v>tricks/1100208</v>
      </c>
      <c r="AP296" s="32">
        <f t="shared" si="12"/>
        <v>1100208</v>
      </c>
      <c r="AQ296" s="32" t="str">
        <f t="shared" si="13"/>
        <v>密剑·山中石响</v>
      </c>
      <c r="AR296" s="32"/>
      <c r="BA296" s="236" t="s">
        <v>6245</v>
      </c>
    </row>
    <row r="297" spans="1:53" x14ac:dyDescent="0.25">
      <c r="A297" s="170">
        <v>1100209</v>
      </c>
      <c r="B297" s="170" t="s">
        <v>525</v>
      </c>
      <c r="C297" s="241" t="s">
        <v>531</v>
      </c>
      <c r="D297" s="32" t="str">
        <f>IFERROR(VLOOKUP(B297,[4]招式!$B$2:$K$16,10,0),"不是技能")</f>
        <v>不是技能</v>
      </c>
      <c r="E297" s="32" t="s">
        <v>5111</v>
      </c>
      <c r="F297" s="32" t="s">
        <v>4776</v>
      </c>
      <c r="G297" s="32">
        <v>6</v>
      </c>
      <c r="H297" s="32">
        <v>15</v>
      </c>
      <c r="I297" s="32" t="s">
        <v>2289</v>
      </c>
      <c r="J297" s="32" t="s">
        <v>3015</v>
      </c>
      <c r="K297" s="32"/>
      <c r="L297" s="32"/>
      <c r="M297" s="254" t="s">
        <v>6057</v>
      </c>
      <c r="N297" s="47"/>
      <c r="O297" s="47"/>
      <c r="P297" s="254"/>
      <c r="Q297" s="66"/>
      <c r="R297" s="66">
        <v>0</v>
      </c>
      <c r="S297" s="66" t="s">
        <v>5181</v>
      </c>
      <c r="T297" s="32">
        <v>1200109</v>
      </c>
      <c r="U297" s="66"/>
      <c r="V297" s="66"/>
      <c r="W297" s="263" t="s">
        <v>6216</v>
      </c>
      <c r="X297" s="254" t="s">
        <v>6246</v>
      </c>
      <c r="Y297" s="66"/>
      <c r="Z297" s="66"/>
      <c r="AA297" s="66"/>
      <c r="AB297" s="66"/>
      <c r="AC297" s="32"/>
      <c r="AD297" s="32"/>
      <c r="AE297" s="32">
        <v>0</v>
      </c>
      <c r="AF297" s="32">
        <v>0</v>
      </c>
      <c r="AG297" s="32">
        <v>0</v>
      </c>
      <c r="AH297" s="32"/>
      <c r="AI297" s="32">
        <v>0</v>
      </c>
      <c r="AJ297" s="32">
        <v>0</v>
      </c>
      <c r="AK297" s="85"/>
      <c r="AL297" s="32"/>
      <c r="AM297" s="32"/>
      <c r="AN297" s="32"/>
      <c r="AO297" s="32" t="str">
        <f t="shared" si="14"/>
        <v>tricks/1100209</v>
      </c>
      <c r="AP297" s="32">
        <f t="shared" si="12"/>
        <v>1100209</v>
      </c>
      <c r="AQ297" s="32" t="str">
        <f t="shared" si="13"/>
        <v>密剑·山中石响</v>
      </c>
      <c r="AR297" s="32"/>
      <c r="BA297" s="236" t="s">
        <v>6247</v>
      </c>
    </row>
    <row r="298" spans="1:53" x14ac:dyDescent="0.25">
      <c r="A298" s="170">
        <v>1100210</v>
      </c>
      <c r="B298" s="170" t="s">
        <v>525</v>
      </c>
      <c r="C298" s="241" t="s">
        <v>532</v>
      </c>
      <c r="D298" s="32" t="str">
        <f>IFERROR(VLOOKUP(B298,[4]招式!$B$2:$K$16,10,0),"不是技能")</f>
        <v>不是技能</v>
      </c>
      <c r="E298" s="32" t="s">
        <v>5111</v>
      </c>
      <c r="F298" s="32" t="s">
        <v>4776</v>
      </c>
      <c r="G298" s="32">
        <v>7</v>
      </c>
      <c r="H298" s="32">
        <v>15</v>
      </c>
      <c r="I298" s="32" t="s">
        <v>2289</v>
      </c>
      <c r="J298" s="32" t="s">
        <v>3015</v>
      </c>
      <c r="K298" s="32"/>
      <c r="L298" s="32"/>
      <c r="M298" s="254" t="s">
        <v>6061</v>
      </c>
      <c r="N298" s="47"/>
      <c r="O298" s="47"/>
      <c r="P298" s="254"/>
      <c r="Q298" s="66"/>
      <c r="R298" s="66">
        <v>0</v>
      </c>
      <c r="S298" s="66" t="s">
        <v>5181</v>
      </c>
      <c r="T298" s="32">
        <v>1200110</v>
      </c>
      <c r="U298" s="66"/>
      <c r="V298" s="66"/>
      <c r="W298" s="263" t="s">
        <v>6216</v>
      </c>
      <c r="X298" s="254" t="s">
        <v>6248</v>
      </c>
      <c r="Y298" s="66"/>
      <c r="Z298" s="66"/>
      <c r="AA298" s="66"/>
      <c r="AB298" s="66"/>
      <c r="AC298" s="32"/>
      <c r="AD298" s="32"/>
      <c r="AE298" s="32">
        <v>0</v>
      </c>
      <c r="AF298" s="32">
        <v>0</v>
      </c>
      <c r="AG298" s="32">
        <v>0</v>
      </c>
      <c r="AH298" s="32"/>
      <c r="AI298" s="32">
        <v>0</v>
      </c>
      <c r="AJ298" s="32">
        <v>0</v>
      </c>
      <c r="AK298" s="85"/>
      <c r="AL298" s="32"/>
      <c r="AM298" s="32"/>
      <c r="AN298" s="32"/>
      <c r="AO298" s="32" t="str">
        <f t="shared" si="14"/>
        <v>tricks/1100210</v>
      </c>
      <c r="AP298" s="32">
        <f t="shared" si="12"/>
        <v>1100210</v>
      </c>
      <c r="AQ298" s="32" t="str">
        <f t="shared" si="13"/>
        <v>密剑·山中石响</v>
      </c>
      <c r="AR298" s="32"/>
      <c r="BA298" s="236" t="s">
        <v>6249</v>
      </c>
    </row>
    <row r="299" spans="1:53" ht="27.6" x14ac:dyDescent="0.25">
      <c r="A299" s="34">
        <f>A298+1</f>
        <v>1100211</v>
      </c>
      <c r="B299" s="34" t="str">
        <f>B298</f>
        <v>密剑·山中石响</v>
      </c>
      <c r="C299" s="33" t="s">
        <v>533</v>
      </c>
      <c r="D299" s="204"/>
      <c r="E299" s="242" t="s">
        <v>4800</v>
      </c>
      <c r="F299" s="204"/>
      <c r="G299" s="204">
        <v>1</v>
      </c>
      <c r="H299" s="204">
        <v>7</v>
      </c>
      <c r="I299" s="242" t="s">
        <v>2401</v>
      </c>
      <c r="J299" s="242" t="s">
        <v>3011</v>
      </c>
      <c r="K299" s="242"/>
      <c r="L299" s="204"/>
      <c r="M299" s="255" t="s">
        <v>6250</v>
      </c>
      <c r="N299" s="212"/>
      <c r="O299" s="212" t="e">
        <f>VLOOKUP(C299,[5]Sheet1!$B:$C,2,0)</f>
        <v>#N/A</v>
      </c>
      <c r="P299" s="256"/>
      <c r="Q299" s="213"/>
      <c r="R299" s="213">
        <v>0</v>
      </c>
      <c r="S299" s="264"/>
      <c r="T299" s="204"/>
      <c r="U299" s="264"/>
      <c r="V299" s="264"/>
      <c r="W299" s="265"/>
      <c r="X299" s="266" t="s">
        <v>6251</v>
      </c>
      <c r="Y299" s="213">
        <v>1</v>
      </c>
      <c r="Z299" s="213">
        <v>1</v>
      </c>
      <c r="AA299" s="213"/>
      <c r="AB299" s="213"/>
      <c r="AC299" s="204"/>
      <c r="AD299" s="242"/>
      <c r="AE299" s="242">
        <v>1</v>
      </c>
      <c r="AF299" s="242">
        <v>1</v>
      </c>
      <c r="AG299" s="242">
        <v>20</v>
      </c>
      <c r="AH299" s="242"/>
      <c r="AI299" s="242"/>
      <c r="AJ299" s="242"/>
      <c r="AK299" s="228"/>
      <c r="AL299" s="242" t="s">
        <v>6252</v>
      </c>
      <c r="AM299" s="242"/>
      <c r="AN299" s="242"/>
      <c r="AO299" s="204" t="s">
        <v>6253</v>
      </c>
      <c r="AP299" s="32">
        <f t="shared" si="12"/>
        <v>1100211</v>
      </c>
      <c r="AQ299" s="32" t="str">
        <f t="shared" si="13"/>
        <v>密剑·山中石响</v>
      </c>
      <c r="AR299" s="204"/>
      <c r="BA299" s="101" t="s">
        <v>5205</v>
      </c>
    </row>
    <row r="300" spans="1:53" x14ac:dyDescent="0.25">
      <c r="A300" s="36">
        <v>1100212</v>
      </c>
      <c r="B300" s="36" t="s">
        <v>525</v>
      </c>
      <c r="C300" s="37" t="s">
        <v>963</v>
      </c>
      <c r="D300" s="36"/>
      <c r="E300" s="36"/>
      <c r="F300" s="36"/>
      <c r="G300" s="36"/>
      <c r="H300" s="36"/>
      <c r="I300" s="36"/>
      <c r="J300" s="36"/>
      <c r="K300" s="36"/>
      <c r="L300" s="36"/>
      <c r="M300" s="52"/>
      <c r="N300" s="53"/>
      <c r="O300" s="53"/>
      <c r="P300" s="36"/>
      <c r="Q300" s="65"/>
      <c r="R300" s="65"/>
      <c r="S300" s="65"/>
      <c r="T300" s="36"/>
      <c r="U300" s="65"/>
      <c r="V300" s="65"/>
      <c r="W300" s="65"/>
      <c r="X300" s="70"/>
      <c r="Y300" s="65"/>
      <c r="Z300" s="65"/>
      <c r="AA300" s="65"/>
      <c r="AB300" s="65"/>
      <c r="AC300" s="36"/>
      <c r="AD300" s="36"/>
      <c r="AE300" s="36"/>
      <c r="AF300" s="36"/>
      <c r="AG300" s="36"/>
      <c r="AH300" s="36"/>
      <c r="AI300" s="36"/>
      <c r="AJ300" s="36"/>
      <c r="AK300" s="89"/>
      <c r="AL300" s="36"/>
      <c r="AM300" s="36"/>
      <c r="AN300" s="36"/>
      <c r="AO300" s="36"/>
      <c r="AP300" s="32">
        <f t="shared" si="12"/>
        <v>1100212</v>
      </c>
      <c r="AQ300" s="32" t="str">
        <f t="shared" si="13"/>
        <v>密剑·山中石响</v>
      </c>
      <c r="AR300" s="36"/>
      <c r="BA300" s="102"/>
    </row>
    <row r="301" spans="1:53" x14ac:dyDescent="0.25">
      <c r="A301" s="36">
        <v>1100213</v>
      </c>
      <c r="B301" s="36" t="s">
        <v>525</v>
      </c>
      <c r="C301" s="37" t="s">
        <v>964</v>
      </c>
      <c r="D301" s="36"/>
      <c r="E301" s="36"/>
      <c r="F301" s="36"/>
      <c r="G301" s="36"/>
      <c r="H301" s="36"/>
      <c r="I301" s="36"/>
      <c r="J301" s="36"/>
      <c r="K301" s="36"/>
      <c r="L301" s="36"/>
      <c r="M301" s="52"/>
      <c r="N301" s="53"/>
      <c r="O301" s="53"/>
      <c r="P301" s="36"/>
      <c r="Q301" s="65"/>
      <c r="R301" s="65"/>
      <c r="S301" s="65"/>
      <c r="T301" s="36"/>
      <c r="U301" s="65"/>
      <c r="V301" s="65"/>
      <c r="W301" s="65"/>
      <c r="X301" s="70"/>
      <c r="Y301" s="65"/>
      <c r="Z301" s="65"/>
      <c r="AA301" s="65"/>
      <c r="AB301" s="65"/>
      <c r="AC301" s="36"/>
      <c r="AD301" s="36"/>
      <c r="AE301" s="36"/>
      <c r="AF301" s="36"/>
      <c r="AG301" s="36"/>
      <c r="AH301" s="36"/>
      <c r="AI301" s="36"/>
      <c r="AJ301" s="36"/>
      <c r="AK301" s="89"/>
      <c r="AL301" s="36"/>
      <c r="AM301" s="36"/>
      <c r="AN301" s="36"/>
      <c r="AO301" s="36"/>
      <c r="AP301" s="32">
        <f t="shared" si="12"/>
        <v>1100213</v>
      </c>
      <c r="AQ301" s="32" t="str">
        <f t="shared" si="13"/>
        <v>密剑·山中石响</v>
      </c>
      <c r="AR301" s="36"/>
      <c r="BA301" s="102"/>
    </row>
    <row r="302" spans="1:53" x14ac:dyDescent="0.25">
      <c r="A302" s="243">
        <v>1110001</v>
      </c>
      <c r="B302" s="244" t="s">
        <v>534</v>
      </c>
      <c r="C302" s="243" t="s">
        <v>4980</v>
      </c>
      <c r="D302" s="204"/>
      <c r="E302" s="242" t="s">
        <v>4800</v>
      </c>
      <c r="F302" s="204"/>
      <c r="G302" s="204">
        <v>1</v>
      </c>
      <c r="H302" s="204">
        <v>7</v>
      </c>
      <c r="I302" s="204" t="s">
        <v>2289</v>
      </c>
      <c r="J302" s="204" t="s">
        <v>3015</v>
      </c>
      <c r="K302" s="204"/>
      <c r="L302" s="204"/>
      <c r="M302" s="257" t="s">
        <v>6254</v>
      </c>
      <c r="N302" s="212"/>
      <c r="O302" s="212"/>
      <c r="P302" s="256"/>
      <c r="Q302" s="213"/>
      <c r="R302" s="213">
        <v>0</v>
      </c>
      <c r="S302" s="264"/>
      <c r="T302" s="204"/>
      <c r="U302" s="257"/>
      <c r="V302" s="213"/>
      <c r="W302" s="265"/>
      <c r="X302" s="266" t="s">
        <v>6255</v>
      </c>
      <c r="Y302" s="213"/>
      <c r="Z302" s="213"/>
      <c r="AA302" s="213"/>
      <c r="AB302" s="213"/>
      <c r="AC302" s="204"/>
      <c r="AD302" s="242"/>
      <c r="AE302" s="242">
        <v>0</v>
      </c>
      <c r="AF302" s="242">
        <v>0</v>
      </c>
      <c r="AG302" s="242">
        <v>0</v>
      </c>
      <c r="AH302" s="242"/>
      <c r="AI302" s="242">
        <v>0</v>
      </c>
      <c r="AJ302" s="242">
        <v>0</v>
      </c>
      <c r="AK302" s="228"/>
      <c r="AL302" s="204"/>
      <c r="AM302" s="204"/>
      <c r="AN302" s="204"/>
      <c r="AO302" s="242" t="s">
        <v>6256</v>
      </c>
      <c r="AP302" s="32">
        <f t="shared" si="12"/>
        <v>1110001</v>
      </c>
      <c r="AQ302" s="32" t="str">
        <f t="shared" si="13"/>
        <v>流缶金绳镖</v>
      </c>
      <c r="AR302" s="204"/>
      <c r="BA302" s="237" t="s">
        <v>6065</v>
      </c>
    </row>
    <row r="303" spans="1:53" x14ac:dyDescent="0.25">
      <c r="A303" s="243">
        <v>1110002</v>
      </c>
      <c r="B303" s="243" t="s">
        <v>534</v>
      </c>
      <c r="C303" s="245" t="s">
        <v>4981</v>
      </c>
      <c r="D303" s="204"/>
      <c r="E303" s="242" t="s">
        <v>4800</v>
      </c>
      <c r="F303" s="204"/>
      <c r="G303" s="204">
        <v>2</v>
      </c>
      <c r="H303" s="204">
        <v>7</v>
      </c>
      <c r="I303" s="204" t="s">
        <v>2289</v>
      </c>
      <c r="J303" s="204" t="s">
        <v>3015</v>
      </c>
      <c r="K303" s="204"/>
      <c r="L303" s="204"/>
      <c r="M303" s="257" t="s">
        <v>6257</v>
      </c>
      <c r="N303" s="212"/>
      <c r="O303" s="212"/>
      <c r="P303" s="256"/>
      <c r="Q303" s="213"/>
      <c r="R303" s="213">
        <v>0</v>
      </c>
      <c r="S303" s="264"/>
      <c r="T303" s="204"/>
      <c r="U303" s="257"/>
      <c r="V303" s="213"/>
      <c r="W303" s="265"/>
      <c r="X303" s="266" t="s">
        <v>6258</v>
      </c>
      <c r="Y303" s="213"/>
      <c r="Z303" s="213"/>
      <c r="AA303" s="213"/>
      <c r="AB303" s="213"/>
      <c r="AC303" s="204"/>
      <c r="AD303" s="242"/>
      <c r="AE303" s="242">
        <v>0</v>
      </c>
      <c r="AF303" s="242">
        <v>0</v>
      </c>
      <c r="AG303" s="242">
        <v>0</v>
      </c>
      <c r="AH303" s="242"/>
      <c r="AI303" s="242">
        <v>0</v>
      </c>
      <c r="AJ303" s="242">
        <v>0</v>
      </c>
      <c r="AK303" s="228"/>
      <c r="AL303" s="204"/>
      <c r="AM303" s="204"/>
      <c r="AN303" s="204"/>
      <c r="AO303" s="242" t="s">
        <v>6259</v>
      </c>
      <c r="AP303" s="32">
        <f t="shared" si="12"/>
        <v>1110002</v>
      </c>
      <c r="AQ303" s="32" t="str">
        <f t="shared" si="13"/>
        <v>流缶金绳镖</v>
      </c>
      <c r="AR303" s="204"/>
      <c r="BA303" s="238" t="s">
        <v>6260</v>
      </c>
    </row>
    <row r="304" spans="1:53" x14ac:dyDescent="0.25">
      <c r="A304" s="202">
        <v>1110101</v>
      </c>
      <c r="B304" s="202" t="s">
        <v>534</v>
      </c>
      <c r="C304" s="246" t="s">
        <v>4982</v>
      </c>
      <c r="D304" s="204" t="s">
        <v>6117</v>
      </c>
      <c r="E304" s="204" t="s">
        <v>4800</v>
      </c>
      <c r="F304" s="204"/>
      <c r="G304" s="204">
        <v>3</v>
      </c>
      <c r="H304" s="204">
        <v>7</v>
      </c>
      <c r="I304" s="204" t="s">
        <v>2289</v>
      </c>
      <c r="J304" s="242" t="s">
        <v>3011</v>
      </c>
      <c r="K304" s="242"/>
      <c r="L304" s="204"/>
      <c r="M304" s="256" t="s">
        <v>6261</v>
      </c>
      <c r="N304" s="212"/>
      <c r="O304" s="212"/>
      <c r="P304" s="204"/>
      <c r="Q304" s="213"/>
      <c r="R304" s="213">
        <v>0</v>
      </c>
      <c r="S304" s="213"/>
      <c r="T304" s="204">
        <v>2010105</v>
      </c>
      <c r="U304" s="213"/>
      <c r="V304" s="204"/>
      <c r="W304" s="213" t="s">
        <v>6262</v>
      </c>
      <c r="X304" s="266" t="s">
        <v>6263</v>
      </c>
      <c r="Y304" s="213">
        <v>1</v>
      </c>
      <c r="Z304" s="213">
        <v>2</v>
      </c>
      <c r="AA304" s="213"/>
      <c r="AB304" s="213"/>
      <c r="AC304" s="204"/>
      <c r="AD304" s="204"/>
      <c r="AE304" s="204">
        <v>0</v>
      </c>
      <c r="AF304" s="204">
        <v>0</v>
      </c>
      <c r="AG304" s="204">
        <v>15</v>
      </c>
      <c r="AH304" s="204"/>
      <c r="AI304" s="204">
        <v>0</v>
      </c>
      <c r="AJ304" s="204">
        <v>0</v>
      </c>
      <c r="AK304" s="228"/>
      <c r="AL304" s="204"/>
      <c r="AM304" s="204"/>
      <c r="AN304" s="204"/>
      <c r="AO304" s="204" t="s">
        <v>6264</v>
      </c>
      <c r="AP304" s="32">
        <f t="shared" si="12"/>
        <v>1110101</v>
      </c>
      <c r="AQ304" s="32" t="str">
        <f t="shared" si="13"/>
        <v>流缶金绳镖</v>
      </c>
      <c r="AR304" s="204"/>
      <c r="BA304" s="268" t="s">
        <v>6265</v>
      </c>
    </row>
    <row r="305" spans="1:53" x14ac:dyDescent="0.25">
      <c r="A305" s="202">
        <v>1110102</v>
      </c>
      <c r="B305" s="202" t="s">
        <v>534</v>
      </c>
      <c r="C305" s="246" t="s">
        <v>535</v>
      </c>
      <c r="D305" s="204" t="s">
        <v>6117</v>
      </c>
      <c r="E305" s="204" t="s">
        <v>4800</v>
      </c>
      <c r="F305" s="204"/>
      <c r="G305" s="204">
        <v>4</v>
      </c>
      <c r="H305" s="204">
        <v>7</v>
      </c>
      <c r="I305" s="204" t="s">
        <v>2289</v>
      </c>
      <c r="J305" s="204" t="s">
        <v>3015</v>
      </c>
      <c r="K305" s="204"/>
      <c r="L305" s="204"/>
      <c r="M305" s="258" t="s">
        <v>6266</v>
      </c>
      <c r="N305" s="212"/>
      <c r="O305" s="212"/>
      <c r="P305" s="204"/>
      <c r="Q305" s="213"/>
      <c r="R305" s="213">
        <v>0</v>
      </c>
      <c r="S305" s="213"/>
      <c r="T305" s="204">
        <v>2010106</v>
      </c>
      <c r="U305" s="213"/>
      <c r="V305" s="204"/>
      <c r="W305" s="213" t="s">
        <v>6262</v>
      </c>
      <c r="X305" s="266" t="s">
        <v>6267</v>
      </c>
      <c r="Y305" s="258"/>
      <c r="Z305" s="258"/>
      <c r="AA305" s="213"/>
      <c r="AB305" s="213"/>
      <c r="AC305" s="204"/>
      <c r="AD305" s="204"/>
      <c r="AE305" s="204">
        <v>0</v>
      </c>
      <c r="AF305" s="204">
        <v>0</v>
      </c>
      <c r="AG305" s="204">
        <v>0</v>
      </c>
      <c r="AH305" s="204"/>
      <c r="AI305" s="204">
        <v>0</v>
      </c>
      <c r="AJ305" s="204">
        <v>0</v>
      </c>
      <c r="AK305" s="228"/>
      <c r="AL305" s="204"/>
      <c r="AM305" s="204"/>
      <c r="AN305" s="204"/>
      <c r="AO305" s="204" t="s">
        <v>6268</v>
      </c>
      <c r="AP305" s="32">
        <f t="shared" si="12"/>
        <v>1110102</v>
      </c>
      <c r="AQ305" s="32" t="str">
        <f t="shared" si="13"/>
        <v>流缶金绳镖</v>
      </c>
      <c r="AR305" s="204"/>
      <c r="BA305" s="268" t="s">
        <v>6269</v>
      </c>
    </row>
    <row r="306" spans="1:53" x14ac:dyDescent="0.25">
      <c r="A306" s="202">
        <v>1110103</v>
      </c>
      <c r="B306" s="202" t="s">
        <v>534</v>
      </c>
      <c r="C306" s="246" t="s">
        <v>4983</v>
      </c>
      <c r="D306" s="204" t="s">
        <v>6117</v>
      </c>
      <c r="E306" s="204" t="s">
        <v>4800</v>
      </c>
      <c r="F306" s="204"/>
      <c r="G306" s="204">
        <v>5</v>
      </c>
      <c r="H306" s="204">
        <v>7</v>
      </c>
      <c r="I306" s="204" t="s">
        <v>2289</v>
      </c>
      <c r="J306" s="204" t="s">
        <v>3015</v>
      </c>
      <c r="K306" s="204"/>
      <c r="L306" s="204"/>
      <c r="M306" s="258" t="s">
        <v>6270</v>
      </c>
      <c r="N306" s="212"/>
      <c r="O306" s="212"/>
      <c r="P306" s="204"/>
      <c r="Q306" s="213"/>
      <c r="R306" s="213">
        <v>0</v>
      </c>
      <c r="S306" s="213"/>
      <c r="T306" s="204">
        <v>2010107</v>
      </c>
      <c r="U306" s="213"/>
      <c r="V306" s="204"/>
      <c r="W306" s="213" t="s">
        <v>6262</v>
      </c>
      <c r="X306" s="266" t="s">
        <v>6271</v>
      </c>
      <c r="Y306" s="258"/>
      <c r="Z306" s="258"/>
      <c r="AA306" s="213"/>
      <c r="AB306" s="213"/>
      <c r="AC306" s="204"/>
      <c r="AD306" s="204"/>
      <c r="AE306" s="204">
        <v>0</v>
      </c>
      <c r="AF306" s="204">
        <v>0</v>
      </c>
      <c r="AG306" s="204">
        <v>0</v>
      </c>
      <c r="AH306" s="204"/>
      <c r="AI306" s="204">
        <v>0</v>
      </c>
      <c r="AJ306" s="204">
        <v>0</v>
      </c>
      <c r="AK306" s="228"/>
      <c r="AL306" s="204"/>
      <c r="AM306" s="204"/>
      <c r="AN306" s="204"/>
      <c r="AO306" s="204" t="s">
        <v>6272</v>
      </c>
      <c r="AP306" s="32">
        <f t="shared" si="12"/>
        <v>1110103</v>
      </c>
      <c r="AQ306" s="32" t="str">
        <f t="shared" si="13"/>
        <v>流缶金绳镖</v>
      </c>
      <c r="AR306" s="204"/>
      <c r="BA306" s="268" t="s">
        <v>6273</v>
      </c>
    </row>
    <row r="307" spans="1:53" x14ac:dyDescent="0.25">
      <c r="A307" s="202">
        <v>1110104</v>
      </c>
      <c r="B307" s="202" t="s">
        <v>534</v>
      </c>
      <c r="C307" s="246" t="s">
        <v>536</v>
      </c>
      <c r="D307" s="204" t="s">
        <v>6117</v>
      </c>
      <c r="E307" s="204" t="s">
        <v>4800</v>
      </c>
      <c r="F307" s="204"/>
      <c r="G307" s="204">
        <v>6</v>
      </c>
      <c r="H307" s="204">
        <v>7</v>
      </c>
      <c r="I307" s="204" t="s">
        <v>2289</v>
      </c>
      <c r="J307" s="242" t="s">
        <v>3011</v>
      </c>
      <c r="K307" s="242"/>
      <c r="L307" s="204"/>
      <c r="M307" s="258" t="s">
        <v>6274</v>
      </c>
      <c r="N307" s="212"/>
      <c r="O307" s="212"/>
      <c r="P307" s="204"/>
      <c r="Q307" s="213"/>
      <c r="R307" s="213">
        <v>0</v>
      </c>
      <c r="S307" s="213"/>
      <c r="T307" s="204">
        <v>2010109</v>
      </c>
      <c r="U307" s="213"/>
      <c r="V307" s="204"/>
      <c r="W307" s="213" t="s">
        <v>6262</v>
      </c>
      <c r="X307" s="266" t="s">
        <v>6275</v>
      </c>
      <c r="Y307" s="258">
        <v>1</v>
      </c>
      <c r="Z307" s="258">
        <v>3</v>
      </c>
      <c r="AA307" s="213"/>
      <c r="AB307" s="213"/>
      <c r="AC307" s="204"/>
      <c r="AD307" s="204"/>
      <c r="AE307" s="204">
        <v>0</v>
      </c>
      <c r="AF307" s="204">
        <v>0</v>
      </c>
      <c r="AG307" s="204">
        <v>10</v>
      </c>
      <c r="AH307" s="204"/>
      <c r="AI307" s="204">
        <v>0</v>
      </c>
      <c r="AJ307" s="204">
        <v>0</v>
      </c>
      <c r="AK307" s="228"/>
      <c r="AL307" s="204"/>
      <c r="AM307" s="204"/>
      <c r="AN307" s="204"/>
      <c r="AO307" s="204" t="s">
        <v>6276</v>
      </c>
      <c r="AP307" s="32">
        <f t="shared" si="12"/>
        <v>1110104</v>
      </c>
      <c r="AQ307" s="32" t="str">
        <f t="shared" si="13"/>
        <v>流缶金绳镖</v>
      </c>
      <c r="AR307" s="204"/>
      <c r="BA307" s="268" t="s">
        <v>6277</v>
      </c>
    </row>
    <row r="308" spans="1:53" x14ac:dyDescent="0.25">
      <c r="A308" s="202">
        <v>1110105</v>
      </c>
      <c r="B308" s="247" t="s">
        <v>534</v>
      </c>
      <c r="C308" s="248" t="s">
        <v>4984</v>
      </c>
      <c r="D308" s="204" t="s">
        <v>6117</v>
      </c>
      <c r="E308" s="204" t="s">
        <v>4800</v>
      </c>
      <c r="F308" s="204"/>
      <c r="G308" s="204">
        <v>7</v>
      </c>
      <c r="H308" s="204">
        <v>7</v>
      </c>
      <c r="I308" s="204" t="s">
        <v>2289</v>
      </c>
      <c r="J308" s="204" t="s">
        <v>3015</v>
      </c>
      <c r="K308" s="204"/>
      <c r="L308" s="204"/>
      <c r="M308" s="258" t="s">
        <v>6278</v>
      </c>
      <c r="N308" s="212"/>
      <c r="O308" s="212"/>
      <c r="P308" s="204"/>
      <c r="Q308" s="213"/>
      <c r="R308" s="213">
        <v>0</v>
      </c>
      <c r="S308" s="213"/>
      <c r="T308" s="204">
        <v>2010110</v>
      </c>
      <c r="U308" s="213"/>
      <c r="V308" s="204"/>
      <c r="W308" s="213" t="s">
        <v>6262</v>
      </c>
      <c r="X308" s="266" t="s">
        <v>6279</v>
      </c>
      <c r="Y308" s="258"/>
      <c r="Z308" s="258"/>
      <c r="AA308" s="213"/>
      <c r="AB308" s="213"/>
      <c r="AC308" s="204"/>
      <c r="AD308" s="204"/>
      <c r="AE308" s="204">
        <v>0</v>
      </c>
      <c r="AF308" s="204">
        <v>0</v>
      </c>
      <c r="AG308" s="204">
        <v>0</v>
      </c>
      <c r="AH308" s="204"/>
      <c r="AI308" s="204">
        <v>0</v>
      </c>
      <c r="AJ308" s="204">
        <v>0</v>
      </c>
      <c r="AK308" s="228"/>
      <c r="AL308" s="204"/>
      <c r="AM308" s="204"/>
      <c r="AN308" s="204"/>
      <c r="AO308" s="204" t="s">
        <v>6280</v>
      </c>
      <c r="AP308" s="32">
        <f t="shared" si="12"/>
        <v>1110105</v>
      </c>
      <c r="AQ308" s="32" t="str">
        <f t="shared" si="13"/>
        <v>流缶金绳镖</v>
      </c>
      <c r="AR308" s="204"/>
      <c r="BA308" s="234" t="s">
        <v>6281</v>
      </c>
    </row>
    <row r="309" spans="1:53" x14ac:dyDescent="0.25">
      <c r="A309" s="202">
        <v>1110106</v>
      </c>
      <c r="B309" s="202" t="s">
        <v>534</v>
      </c>
      <c r="C309" s="246" t="s">
        <v>537</v>
      </c>
      <c r="D309" s="205" t="s">
        <v>6117</v>
      </c>
      <c r="E309" s="205" t="s">
        <v>4800</v>
      </c>
      <c r="F309" s="205"/>
      <c r="G309" s="205">
        <v>1</v>
      </c>
      <c r="H309" s="205">
        <v>7</v>
      </c>
      <c r="I309" s="205" t="s">
        <v>2401</v>
      </c>
      <c r="J309" s="205" t="s">
        <v>3011</v>
      </c>
      <c r="K309" s="205"/>
      <c r="L309" s="205"/>
      <c r="M309" s="259" t="s">
        <v>6282</v>
      </c>
      <c r="N309" s="215"/>
      <c r="O309" s="215"/>
      <c r="P309" s="205"/>
      <c r="Q309" s="223"/>
      <c r="R309" s="223">
        <v>0</v>
      </c>
      <c r="S309" s="223" t="s">
        <v>5114</v>
      </c>
      <c r="T309" s="205">
        <v>2010201</v>
      </c>
      <c r="U309" s="223"/>
      <c r="V309" s="223"/>
      <c r="W309" s="223" t="s">
        <v>6262</v>
      </c>
      <c r="X309" s="266" t="s">
        <v>6283</v>
      </c>
      <c r="Y309" s="259">
        <f>Y299</f>
        <v>1</v>
      </c>
      <c r="Z309" s="259">
        <f>Z299</f>
        <v>1</v>
      </c>
      <c r="AA309" s="223"/>
      <c r="AB309" s="223"/>
      <c r="AC309" s="205"/>
      <c r="AD309" s="205"/>
      <c r="AE309" s="205"/>
      <c r="AF309" s="205"/>
      <c r="AG309" s="205"/>
      <c r="AH309" s="205"/>
      <c r="AI309" s="205"/>
      <c r="AJ309" s="205"/>
      <c r="AK309" s="230"/>
      <c r="AL309" s="242"/>
      <c r="AM309" s="205"/>
      <c r="AN309" s="205"/>
      <c r="AO309" s="205" t="s">
        <v>6284</v>
      </c>
      <c r="AP309" s="32">
        <f t="shared" si="12"/>
        <v>1110106</v>
      </c>
      <c r="AQ309" s="32" t="str">
        <f t="shared" si="13"/>
        <v>流缶金绳镖</v>
      </c>
      <c r="AR309" s="205"/>
      <c r="BA309" s="268" t="s">
        <v>6285</v>
      </c>
    </row>
    <row r="310" spans="1:53" x14ac:dyDescent="0.25">
      <c r="A310" s="202">
        <v>1110107</v>
      </c>
      <c r="B310" s="202" t="s">
        <v>534</v>
      </c>
      <c r="C310" s="246" t="s">
        <v>539</v>
      </c>
      <c r="D310" s="205" t="s">
        <v>6117</v>
      </c>
      <c r="E310" s="205" t="s">
        <v>4800</v>
      </c>
      <c r="F310" s="205"/>
      <c r="G310" s="205">
        <v>2</v>
      </c>
      <c r="H310" s="205">
        <v>7</v>
      </c>
      <c r="I310" s="205" t="s">
        <v>2289</v>
      </c>
      <c r="J310" s="205" t="s">
        <v>3015</v>
      </c>
      <c r="K310" s="205"/>
      <c r="L310" s="205"/>
      <c r="M310" s="259" t="s">
        <v>6286</v>
      </c>
      <c r="N310" s="215"/>
      <c r="O310" s="215"/>
      <c r="P310" s="205"/>
      <c r="Q310" s="223"/>
      <c r="R310" s="223">
        <v>0</v>
      </c>
      <c r="S310" s="223" t="s">
        <v>5114</v>
      </c>
      <c r="T310" s="205">
        <v>2010204</v>
      </c>
      <c r="U310" s="223"/>
      <c r="V310" s="223"/>
      <c r="W310" s="223" t="s">
        <v>6262</v>
      </c>
      <c r="X310" s="266" t="s">
        <v>6287</v>
      </c>
      <c r="Y310" s="259">
        <f t="shared" ref="Y310:Z329" si="15">Y302</f>
        <v>0</v>
      </c>
      <c r="Z310" s="259">
        <f t="shared" si="15"/>
        <v>0</v>
      </c>
      <c r="AA310" s="223"/>
      <c r="AB310" s="223"/>
      <c r="AC310" s="205"/>
      <c r="AD310" s="205"/>
      <c r="AE310" s="205">
        <v>0</v>
      </c>
      <c r="AF310" s="205">
        <v>0</v>
      </c>
      <c r="AG310" s="205">
        <v>11</v>
      </c>
      <c r="AH310" s="205"/>
      <c r="AI310" s="205">
        <v>0</v>
      </c>
      <c r="AJ310" s="205">
        <v>0</v>
      </c>
      <c r="AK310" s="230"/>
      <c r="AL310" s="205"/>
      <c r="AM310" s="205"/>
      <c r="AN310" s="205"/>
      <c r="AO310" s="205" t="s">
        <v>6288</v>
      </c>
      <c r="AP310" s="32">
        <f t="shared" si="12"/>
        <v>1110107</v>
      </c>
      <c r="AQ310" s="32" t="str">
        <f t="shared" si="13"/>
        <v>流缶金绳镖</v>
      </c>
      <c r="AR310" s="205"/>
      <c r="BA310" s="268" t="s">
        <v>6289</v>
      </c>
    </row>
    <row r="311" spans="1:53" x14ac:dyDescent="0.25">
      <c r="A311" s="202">
        <v>1110108</v>
      </c>
      <c r="B311" s="202" t="s">
        <v>534</v>
      </c>
      <c r="C311" s="246" t="s">
        <v>538</v>
      </c>
      <c r="D311" s="205" t="s">
        <v>6117</v>
      </c>
      <c r="E311" s="205" t="s">
        <v>4800</v>
      </c>
      <c r="F311" s="205"/>
      <c r="G311" s="205">
        <v>3</v>
      </c>
      <c r="H311" s="205">
        <v>7</v>
      </c>
      <c r="I311" s="205" t="s">
        <v>2289</v>
      </c>
      <c r="J311" s="205" t="s">
        <v>3015</v>
      </c>
      <c r="K311" s="205"/>
      <c r="L311" s="259"/>
      <c r="M311" s="214" t="s">
        <v>6290</v>
      </c>
      <c r="N311" s="215"/>
      <c r="O311" s="215"/>
      <c r="P311" s="205"/>
      <c r="Q311" s="223"/>
      <c r="R311" s="223">
        <v>0</v>
      </c>
      <c r="S311" s="223" t="s">
        <v>5181</v>
      </c>
      <c r="T311" s="205">
        <v>2010205</v>
      </c>
      <c r="U311" s="223"/>
      <c r="V311" s="223"/>
      <c r="W311" s="223" t="s">
        <v>6262</v>
      </c>
      <c r="X311" s="266" t="s">
        <v>6291</v>
      </c>
      <c r="Y311" s="223">
        <f t="shared" si="15"/>
        <v>0</v>
      </c>
      <c r="Z311" s="223">
        <f t="shared" si="15"/>
        <v>0</v>
      </c>
      <c r="AA311" s="223"/>
      <c r="AB311" s="223"/>
      <c r="AC311" s="205" t="s">
        <v>6292</v>
      </c>
      <c r="AD311" s="205"/>
      <c r="AE311" s="205">
        <v>0</v>
      </c>
      <c r="AF311" s="205">
        <v>0</v>
      </c>
      <c r="AG311" s="205">
        <v>0</v>
      </c>
      <c r="AH311" s="205"/>
      <c r="AI311" s="205">
        <v>0</v>
      </c>
      <c r="AJ311" s="205">
        <v>0</v>
      </c>
      <c r="AK311" s="230"/>
      <c r="AL311" s="205"/>
      <c r="AM311" s="205"/>
      <c r="AN311" s="205"/>
      <c r="AO311" s="205" t="s">
        <v>6293</v>
      </c>
      <c r="AP311" s="32">
        <f t="shared" si="12"/>
        <v>1110108</v>
      </c>
      <c r="AQ311" s="32" t="str">
        <f t="shared" si="13"/>
        <v>流缶金绳镖</v>
      </c>
      <c r="AR311" s="205"/>
      <c r="BA311" s="268" t="s">
        <v>6294</v>
      </c>
    </row>
    <row r="312" spans="1:53" x14ac:dyDescent="0.25">
      <c r="A312" s="202">
        <v>1110109</v>
      </c>
      <c r="B312" s="202" t="s">
        <v>534</v>
      </c>
      <c r="C312" s="246" t="s">
        <v>540</v>
      </c>
      <c r="D312" s="205" t="s">
        <v>6117</v>
      </c>
      <c r="E312" s="205" t="s">
        <v>4800</v>
      </c>
      <c r="F312" s="205"/>
      <c r="G312" s="205">
        <v>1</v>
      </c>
      <c r="H312" s="205">
        <v>7</v>
      </c>
      <c r="I312" s="205" t="s">
        <v>2289</v>
      </c>
      <c r="J312" s="205" t="s">
        <v>3015</v>
      </c>
      <c r="K312" s="205"/>
      <c r="L312" s="205"/>
      <c r="M312" s="259" t="s">
        <v>6295</v>
      </c>
      <c r="N312" s="215"/>
      <c r="O312" s="215"/>
      <c r="P312" s="205"/>
      <c r="Q312" s="223"/>
      <c r="R312" s="223">
        <v>0</v>
      </c>
      <c r="S312" s="223" t="s">
        <v>5181</v>
      </c>
      <c r="T312" s="205">
        <v>2010203</v>
      </c>
      <c r="U312" s="223"/>
      <c r="V312" s="223"/>
      <c r="W312" s="223" t="s">
        <v>6262</v>
      </c>
      <c r="X312" s="266" t="s">
        <v>6296</v>
      </c>
      <c r="Y312" s="259">
        <f t="shared" si="15"/>
        <v>1</v>
      </c>
      <c r="Z312" s="259">
        <f t="shared" si="15"/>
        <v>2</v>
      </c>
      <c r="AA312" s="223"/>
      <c r="AB312" s="223"/>
      <c r="AC312" s="205" t="s">
        <v>6297</v>
      </c>
      <c r="AD312" s="205"/>
      <c r="AE312" s="205">
        <v>0</v>
      </c>
      <c r="AF312" s="205">
        <v>0</v>
      </c>
      <c r="AG312" s="205">
        <v>0</v>
      </c>
      <c r="AH312" s="205"/>
      <c r="AI312" s="205">
        <v>0</v>
      </c>
      <c r="AJ312" s="205">
        <v>0</v>
      </c>
      <c r="AK312" s="230"/>
      <c r="AL312" s="205"/>
      <c r="AM312" s="205"/>
      <c r="AN312" s="205"/>
      <c r="AO312" s="205" t="s">
        <v>6298</v>
      </c>
      <c r="AP312" s="32">
        <f t="shared" si="12"/>
        <v>1110109</v>
      </c>
      <c r="AQ312" s="32" t="str">
        <f t="shared" si="13"/>
        <v>流缶金绳镖</v>
      </c>
      <c r="AR312" s="205"/>
      <c r="BA312" s="268" t="s">
        <v>6299</v>
      </c>
    </row>
    <row r="313" spans="1:53" x14ac:dyDescent="0.25">
      <c r="A313" s="202">
        <v>1110110</v>
      </c>
      <c r="B313" s="202" t="s">
        <v>534</v>
      </c>
      <c r="C313" s="246" t="s">
        <v>4985</v>
      </c>
      <c r="D313" s="205" t="s">
        <v>6117</v>
      </c>
      <c r="E313" s="205" t="s">
        <v>4800</v>
      </c>
      <c r="F313" s="205"/>
      <c r="G313" s="205">
        <v>4</v>
      </c>
      <c r="H313" s="205">
        <v>7</v>
      </c>
      <c r="I313" s="205" t="s">
        <v>2289</v>
      </c>
      <c r="J313" s="205" t="s">
        <v>3015</v>
      </c>
      <c r="K313" s="205"/>
      <c r="L313" s="259"/>
      <c r="M313" s="214" t="s">
        <v>6300</v>
      </c>
      <c r="N313" s="215"/>
      <c r="O313" s="215"/>
      <c r="P313" s="205"/>
      <c r="Q313" s="223"/>
      <c r="R313" s="223">
        <v>0</v>
      </c>
      <c r="S313" s="223" t="s">
        <v>6301</v>
      </c>
      <c r="T313" s="205">
        <v>2010206</v>
      </c>
      <c r="U313" s="223"/>
      <c r="V313" s="223"/>
      <c r="W313" s="223" t="s">
        <v>6262</v>
      </c>
      <c r="X313" s="266" t="s">
        <v>6302</v>
      </c>
      <c r="Y313" s="253">
        <f t="shared" si="15"/>
        <v>0</v>
      </c>
      <c r="Z313" s="253">
        <f t="shared" si="15"/>
        <v>0</v>
      </c>
      <c r="AA313" s="223"/>
      <c r="AB313" s="223"/>
      <c r="AC313" s="205"/>
      <c r="AD313" s="205"/>
      <c r="AE313" s="205">
        <v>0</v>
      </c>
      <c r="AF313" s="205">
        <v>0</v>
      </c>
      <c r="AG313" s="205">
        <v>0</v>
      </c>
      <c r="AH313" s="205"/>
      <c r="AI313" s="205">
        <v>0</v>
      </c>
      <c r="AJ313" s="205">
        <v>0</v>
      </c>
      <c r="AK313" s="230"/>
      <c r="AL313" s="205"/>
      <c r="AM313" s="205"/>
      <c r="AN313" s="205"/>
      <c r="AO313" s="205" t="s">
        <v>6303</v>
      </c>
      <c r="AP313" s="32">
        <f t="shared" si="12"/>
        <v>1110110</v>
      </c>
      <c r="AQ313" s="32" t="str">
        <f t="shared" si="13"/>
        <v>流缶金绳镖</v>
      </c>
      <c r="AR313" s="205"/>
      <c r="BA313" s="268" t="s">
        <v>6304</v>
      </c>
    </row>
    <row r="314" spans="1:53" x14ac:dyDescent="0.25">
      <c r="A314" s="34">
        <f>A313+1</f>
        <v>1110111</v>
      </c>
      <c r="B314" s="34" t="str">
        <f>B313</f>
        <v>流缶金绳镖</v>
      </c>
      <c r="C314" s="33" t="s">
        <v>541</v>
      </c>
      <c r="D314" s="205" t="s">
        <v>6117</v>
      </c>
      <c r="E314" s="205" t="s">
        <v>4800</v>
      </c>
      <c r="F314" s="205"/>
      <c r="G314" s="205">
        <v>5</v>
      </c>
      <c r="H314" s="205">
        <v>7</v>
      </c>
      <c r="I314" s="205" t="s">
        <v>2289</v>
      </c>
      <c r="J314" s="205" t="s">
        <v>3015</v>
      </c>
      <c r="K314" s="205"/>
      <c r="L314" s="259"/>
      <c r="M314" s="214" t="s">
        <v>6305</v>
      </c>
      <c r="N314" s="215"/>
      <c r="O314" s="215"/>
      <c r="P314" s="205"/>
      <c r="Q314" s="223"/>
      <c r="R314" s="223">
        <v>0</v>
      </c>
      <c r="S314" s="223" t="s">
        <v>6301</v>
      </c>
      <c r="T314" s="205">
        <v>2010208</v>
      </c>
      <c r="U314" s="223"/>
      <c r="V314" s="223"/>
      <c r="W314" s="223" t="s">
        <v>6262</v>
      </c>
      <c r="X314" s="266" t="s">
        <v>6306</v>
      </c>
      <c r="Y314" s="223">
        <f t="shared" si="15"/>
        <v>0</v>
      </c>
      <c r="Z314" s="223">
        <f t="shared" si="15"/>
        <v>0</v>
      </c>
      <c r="AA314" s="223"/>
      <c r="AB314" s="223"/>
      <c r="AC314" s="205"/>
      <c r="AD314" s="205"/>
      <c r="AE314" s="205">
        <v>0</v>
      </c>
      <c r="AF314" s="205">
        <v>0</v>
      </c>
      <c r="AG314" s="205">
        <v>0</v>
      </c>
      <c r="AH314" s="205"/>
      <c r="AI314" s="205">
        <v>0</v>
      </c>
      <c r="AJ314" s="205">
        <v>0</v>
      </c>
      <c r="AK314" s="230"/>
      <c r="AL314" s="205"/>
      <c r="AM314" s="205"/>
      <c r="AN314" s="205"/>
      <c r="AO314" s="205" t="s">
        <v>6307</v>
      </c>
      <c r="AP314" s="32">
        <f t="shared" si="12"/>
        <v>1110111</v>
      </c>
      <c r="AQ314" s="32" t="str">
        <f t="shared" si="13"/>
        <v>流缶金绳镖</v>
      </c>
      <c r="AR314" s="205"/>
      <c r="BA314" s="101" t="s">
        <v>5205</v>
      </c>
    </row>
    <row r="315" spans="1:53" x14ac:dyDescent="0.25">
      <c r="A315" s="36">
        <v>1110112</v>
      </c>
      <c r="B315" s="36" t="s">
        <v>534</v>
      </c>
      <c r="C315" s="37" t="s">
        <v>965</v>
      </c>
      <c r="D315" s="36"/>
      <c r="E315" s="36"/>
      <c r="F315" s="36"/>
      <c r="G315" s="36"/>
      <c r="H315" s="36"/>
      <c r="I315" s="36"/>
      <c r="J315" s="36"/>
      <c r="K315" s="36"/>
      <c r="L315" s="36"/>
      <c r="M315" s="52"/>
      <c r="N315" s="53"/>
      <c r="O315" s="53"/>
      <c r="P315" s="36"/>
      <c r="Q315" s="65"/>
      <c r="R315" s="65"/>
      <c r="S315" s="65"/>
      <c r="T315" s="36"/>
      <c r="U315" s="65"/>
      <c r="V315" s="65"/>
      <c r="W315" s="65"/>
      <c r="X315" s="70"/>
      <c r="Y315" s="65"/>
      <c r="Z315" s="65"/>
      <c r="AA315" s="65"/>
      <c r="AB315" s="65"/>
      <c r="AC315" s="36"/>
      <c r="AD315" s="36"/>
      <c r="AE315" s="36"/>
      <c r="AF315" s="36"/>
      <c r="AG315" s="36"/>
      <c r="AH315" s="36"/>
      <c r="AI315" s="36"/>
      <c r="AJ315" s="36"/>
      <c r="AK315" s="89"/>
      <c r="AL315" s="36"/>
      <c r="AM315" s="36"/>
      <c r="AN315" s="36"/>
      <c r="AO315" s="36"/>
      <c r="AP315" s="32">
        <f t="shared" si="12"/>
        <v>1110112</v>
      </c>
      <c r="AQ315" s="32" t="str">
        <f t="shared" si="13"/>
        <v>流缶金绳镖</v>
      </c>
      <c r="AR315" s="36"/>
      <c r="BA315" s="102"/>
    </row>
    <row r="316" spans="1:53" x14ac:dyDescent="0.25">
      <c r="A316" s="36">
        <v>1110113</v>
      </c>
      <c r="B316" s="36" t="s">
        <v>534</v>
      </c>
      <c r="C316" s="37" t="s">
        <v>966</v>
      </c>
      <c r="D316" s="36"/>
      <c r="E316" s="36"/>
      <c r="F316" s="36"/>
      <c r="G316" s="36"/>
      <c r="H316" s="36"/>
      <c r="I316" s="36"/>
      <c r="J316" s="36"/>
      <c r="K316" s="36"/>
      <c r="L316" s="36"/>
      <c r="M316" s="52"/>
      <c r="N316" s="53"/>
      <c r="O316" s="53"/>
      <c r="P316" s="36"/>
      <c r="Q316" s="65"/>
      <c r="R316" s="65"/>
      <c r="S316" s="65"/>
      <c r="T316" s="36"/>
      <c r="U316" s="65"/>
      <c r="V316" s="65"/>
      <c r="W316" s="65"/>
      <c r="X316" s="70"/>
      <c r="Y316" s="65"/>
      <c r="Z316" s="65"/>
      <c r="AA316" s="65"/>
      <c r="AB316" s="65"/>
      <c r="AC316" s="36"/>
      <c r="AD316" s="36"/>
      <c r="AE316" s="36"/>
      <c r="AF316" s="36"/>
      <c r="AG316" s="36"/>
      <c r="AH316" s="36"/>
      <c r="AI316" s="36"/>
      <c r="AJ316" s="36"/>
      <c r="AK316" s="89"/>
      <c r="AL316" s="36"/>
      <c r="AM316" s="36"/>
      <c r="AN316" s="36"/>
      <c r="AO316" s="36"/>
      <c r="AP316" s="32">
        <f t="shared" si="12"/>
        <v>1110113</v>
      </c>
      <c r="AQ316" s="32" t="str">
        <f t="shared" si="13"/>
        <v>流缶金绳镖</v>
      </c>
      <c r="AR316" s="36"/>
      <c r="BA316" s="102"/>
    </row>
    <row r="317" spans="1:53" x14ac:dyDescent="0.25">
      <c r="A317" s="208">
        <v>1130001</v>
      </c>
      <c r="B317" s="208" t="s">
        <v>551</v>
      </c>
      <c r="C317" s="208" t="s">
        <v>4986</v>
      </c>
      <c r="D317" s="205" t="s">
        <v>6117</v>
      </c>
      <c r="E317" s="205" t="s">
        <v>4800</v>
      </c>
      <c r="F317" s="205"/>
      <c r="G317" s="205">
        <v>6</v>
      </c>
      <c r="H317" s="205">
        <v>7</v>
      </c>
      <c r="I317" s="205" t="s">
        <v>2289</v>
      </c>
      <c r="J317" s="205" t="s">
        <v>3015</v>
      </c>
      <c r="K317" s="205"/>
      <c r="L317" s="259"/>
      <c r="M317" s="214" t="s">
        <v>6308</v>
      </c>
      <c r="N317" s="215"/>
      <c r="O317" s="215"/>
      <c r="P317" s="205"/>
      <c r="Q317" s="223"/>
      <c r="R317" s="223">
        <v>0</v>
      </c>
      <c r="S317" s="223" t="s">
        <v>5114</v>
      </c>
      <c r="T317" s="205">
        <v>2010209</v>
      </c>
      <c r="U317" s="223"/>
      <c r="V317" s="223"/>
      <c r="W317" s="223" t="s">
        <v>6262</v>
      </c>
      <c r="X317" s="266" t="s">
        <v>6309</v>
      </c>
      <c r="Y317" s="223">
        <f t="shared" ref="Y317:Z324" si="16">Y307</f>
        <v>1</v>
      </c>
      <c r="Z317" s="223">
        <f t="shared" si="16"/>
        <v>3</v>
      </c>
      <c r="AA317" s="223"/>
      <c r="AB317" s="223"/>
      <c r="AC317" s="205"/>
      <c r="AD317" s="205"/>
      <c r="AE317" s="205">
        <v>0</v>
      </c>
      <c r="AF317" s="205">
        <v>0</v>
      </c>
      <c r="AG317" s="205">
        <v>8</v>
      </c>
      <c r="AH317" s="205"/>
      <c r="AI317" s="205">
        <v>0</v>
      </c>
      <c r="AJ317" s="205">
        <v>0</v>
      </c>
      <c r="AK317" s="230"/>
      <c r="AL317" s="205"/>
      <c r="AM317" s="205"/>
      <c r="AN317" s="205"/>
      <c r="AO317" s="205" t="s">
        <v>6310</v>
      </c>
      <c r="AP317" s="32">
        <f t="shared" si="12"/>
        <v>1130001</v>
      </c>
      <c r="AQ317" s="32" t="str">
        <f t="shared" si="13"/>
        <v>鳞五净蛊鞭</v>
      </c>
      <c r="AR317" s="205"/>
      <c r="BA317" s="269" t="s">
        <v>6311</v>
      </c>
    </row>
    <row r="318" spans="1:53" x14ac:dyDescent="0.25">
      <c r="A318" s="208">
        <v>1130002</v>
      </c>
      <c r="B318" s="208" t="s">
        <v>551</v>
      </c>
      <c r="C318" s="208" t="s">
        <v>4987</v>
      </c>
      <c r="D318" s="205" t="s">
        <v>6117</v>
      </c>
      <c r="E318" s="205" t="s">
        <v>4800</v>
      </c>
      <c r="F318" s="205"/>
      <c r="G318" s="205">
        <v>7</v>
      </c>
      <c r="H318" s="205">
        <v>7</v>
      </c>
      <c r="I318" s="205" t="s">
        <v>2289</v>
      </c>
      <c r="J318" s="205" t="s">
        <v>3015</v>
      </c>
      <c r="K318" s="205"/>
      <c r="L318" s="259"/>
      <c r="M318" s="214" t="s">
        <v>6312</v>
      </c>
      <c r="N318" s="215"/>
      <c r="O318" s="215"/>
      <c r="P318" s="205"/>
      <c r="Q318" s="223"/>
      <c r="R318" s="223">
        <v>0</v>
      </c>
      <c r="S318" s="223" t="s">
        <v>6301</v>
      </c>
      <c r="T318" s="205">
        <v>2010210</v>
      </c>
      <c r="U318" s="223"/>
      <c r="V318" s="223"/>
      <c r="W318" s="223" t="s">
        <v>6262</v>
      </c>
      <c r="X318" s="266" t="s">
        <v>6313</v>
      </c>
      <c r="Y318" s="223">
        <f t="shared" si="16"/>
        <v>0</v>
      </c>
      <c r="Z318" s="223">
        <f t="shared" si="16"/>
        <v>0</v>
      </c>
      <c r="AA318" s="223"/>
      <c r="AB318" s="223"/>
      <c r="AC318" s="205"/>
      <c r="AD318" s="205"/>
      <c r="AE318" s="205">
        <v>0</v>
      </c>
      <c r="AF318" s="205">
        <v>0</v>
      </c>
      <c r="AG318" s="205">
        <v>0</v>
      </c>
      <c r="AH318" s="205"/>
      <c r="AI318" s="205">
        <v>0</v>
      </c>
      <c r="AJ318" s="205">
        <v>0</v>
      </c>
      <c r="AK318" s="230"/>
      <c r="AL318" s="205"/>
      <c r="AM318" s="205"/>
      <c r="AN318" s="205"/>
      <c r="AO318" s="205" t="s">
        <v>6314</v>
      </c>
      <c r="AP318" s="32">
        <f t="shared" si="12"/>
        <v>1130002</v>
      </c>
      <c r="AQ318" s="32" t="str">
        <f t="shared" si="13"/>
        <v>鳞五净蛊鞭</v>
      </c>
      <c r="AR318" s="205"/>
      <c r="BA318" s="269" t="s">
        <v>6315</v>
      </c>
    </row>
    <row r="319" spans="1:53" x14ac:dyDescent="0.25">
      <c r="A319" s="208">
        <v>1130101</v>
      </c>
      <c r="B319" s="208" t="s">
        <v>551</v>
      </c>
      <c r="C319" s="249" t="s">
        <v>4988</v>
      </c>
      <c r="D319" s="34" t="s">
        <v>6117</v>
      </c>
      <c r="E319" s="34" t="s">
        <v>4800</v>
      </c>
      <c r="F319" s="34"/>
      <c r="G319" s="34">
        <v>1</v>
      </c>
      <c r="H319" s="34">
        <v>7</v>
      </c>
      <c r="I319" s="34" t="s">
        <v>2401</v>
      </c>
      <c r="J319" s="34" t="s">
        <v>3011</v>
      </c>
      <c r="K319" s="34">
        <v>1</v>
      </c>
      <c r="L319" s="260"/>
      <c r="M319" s="261" t="s">
        <v>6316</v>
      </c>
      <c r="N319" s="49"/>
      <c r="O319" s="49"/>
      <c r="P319" s="34"/>
      <c r="Q319" s="67"/>
      <c r="R319" s="67">
        <v>0</v>
      </c>
      <c r="S319" s="67" t="s">
        <v>5181</v>
      </c>
      <c r="T319" s="34">
        <v>2010301</v>
      </c>
      <c r="U319" s="67"/>
      <c r="V319" s="67"/>
      <c r="W319" s="67" t="s">
        <v>6262</v>
      </c>
      <c r="X319" s="266" t="s">
        <v>6317</v>
      </c>
      <c r="Y319" s="34">
        <f t="shared" si="16"/>
        <v>1</v>
      </c>
      <c r="Z319" s="34">
        <f t="shared" si="16"/>
        <v>1</v>
      </c>
      <c r="AA319" s="67"/>
      <c r="AB319" s="67"/>
      <c r="AC319" s="34"/>
      <c r="AD319" s="34"/>
      <c r="AE319" s="34">
        <v>0</v>
      </c>
      <c r="AF319" s="34">
        <v>0</v>
      </c>
      <c r="AG319" s="34">
        <v>0</v>
      </c>
      <c r="AH319" s="34"/>
      <c r="AI319" s="34">
        <v>0</v>
      </c>
      <c r="AJ319" s="34">
        <v>0</v>
      </c>
      <c r="AK319" s="87"/>
      <c r="AL319" s="242"/>
      <c r="AM319" s="34"/>
      <c r="AN319" s="34"/>
      <c r="AO319" s="34" t="s">
        <v>6318</v>
      </c>
      <c r="AP319" s="32">
        <f t="shared" si="12"/>
        <v>1130101</v>
      </c>
      <c r="AQ319" s="32" t="str">
        <f t="shared" si="13"/>
        <v>鳞五净蛊鞭</v>
      </c>
      <c r="AR319" s="34"/>
      <c r="BA319" s="269" t="s">
        <v>6319</v>
      </c>
    </row>
    <row r="320" spans="1:53" x14ac:dyDescent="0.25">
      <c r="A320" s="208">
        <v>1130102</v>
      </c>
      <c r="B320" s="208" t="s">
        <v>551</v>
      </c>
      <c r="C320" s="249" t="s">
        <v>552</v>
      </c>
      <c r="D320" s="34" t="s">
        <v>6117</v>
      </c>
      <c r="E320" s="34" t="s">
        <v>4800</v>
      </c>
      <c r="F320" s="34"/>
      <c r="G320" s="34">
        <v>1</v>
      </c>
      <c r="H320" s="34">
        <v>7</v>
      </c>
      <c r="I320" s="34" t="s">
        <v>2289</v>
      </c>
      <c r="J320" s="34" t="s">
        <v>3015</v>
      </c>
      <c r="K320" s="34"/>
      <c r="L320" s="260"/>
      <c r="M320" s="261" t="s">
        <v>6320</v>
      </c>
      <c r="N320" s="49"/>
      <c r="O320" s="49"/>
      <c r="P320" s="34"/>
      <c r="Q320" s="67"/>
      <c r="R320" s="67">
        <v>0</v>
      </c>
      <c r="S320" s="67" t="s">
        <v>5181</v>
      </c>
      <c r="T320" s="34">
        <v>2010302</v>
      </c>
      <c r="U320" s="67"/>
      <c r="V320" s="67"/>
      <c r="W320" s="67" t="s">
        <v>6262</v>
      </c>
      <c r="X320" s="266" t="s">
        <v>6321</v>
      </c>
      <c r="Y320" s="67">
        <f t="shared" si="16"/>
        <v>0</v>
      </c>
      <c r="Z320" s="67">
        <f t="shared" si="16"/>
        <v>0</v>
      </c>
      <c r="AA320" s="67"/>
      <c r="AB320" s="67"/>
      <c r="AC320" s="34"/>
      <c r="AD320" s="34"/>
      <c r="AE320" s="34">
        <v>0</v>
      </c>
      <c r="AF320" s="34">
        <v>0</v>
      </c>
      <c r="AG320" s="34">
        <v>0</v>
      </c>
      <c r="AH320" s="34"/>
      <c r="AI320" s="34">
        <v>0</v>
      </c>
      <c r="AJ320" s="34">
        <v>0</v>
      </c>
      <c r="AK320" s="87"/>
      <c r="AL320" s="34"/>
      <c r="AM320" s="34"/>
      <c r="AN320" s="34"/>
      <c r="AO320" s="34" t="s">
        <v>6322</v>
      </c>
      <c r="AP320" s="32">
        <f t="shared" si="12"/>
        <v>1130102</v>
      </c>
      <c r="AQ320" s="32" t="str">
        <f t="shared" si="13"/>
        <v>鳞五净蛊鞭</v>
      </c>
      <c r="AR320" s="34"/>
      <c r="BA320" s="270" t="s">
        <v>6323</v>
      </c>
    </row>
    <row r="321" spans="1:53" x14ac:dyDescent="0.25">
      <c r="A321" s="208">
        <v>1130103</v>
      </c>
      <c r="B321" s="208" t="s">
        <v>551</v>
      </c>
      <c r="C321" s="249" t="s">
        <v>4989</v>
      </c>
      <c r="D321" s="34" t="s">
        <v>6117</v>
      </c>
      <c r="E321" s="34" t="s">
        <v>4800</v>
      </c>
      <c r="F321" s="34"/>
      <c r="G321" s="34">
        <v>2</v>
      </c>
      <c r="H321" s="34">
        <v>7</v>
      </c>
      <c r="I321" s="34" t="s">
        <v>2289</v>
      </c>
      <c r="J321" s="34" t="s">
        <v>3015</v>
      </c>
      <c r="K321" s="34"/>
      <c r="L321" s="260"/>
      <c r="M321" s="261" t="s">
        <v>6324</v>
      </c>
      <c r="N321" s="49"/>
      <c r="O321" s="49"/>
      <c r="P321" s="34"/>
      <c r="Q321" s="67"/>
      <c r="R321" s="67">
        <v>0</v>
      </c>
      <c r="S321" s="67" t="s">
        <v>5181</v>
      </c>
      <c r="T321" s="34">
        <v>2010303</v>
      </c>
      <c r="U321" s="67"/>
      <c r="V321" s="67"/>
      <c r="W321" s="67" t="s">
        <v>6262</v>
      </c>
      <c r="X321" s="266" t="s">
        <v>6325</v>
      </c>
      <c r="Y321" s="67">
        <f t="shared" si="16"/>
        <v>0</v>
      </c>
      <c r="Z321" s="67">
        <f t="shared" si="16"/>
        <v>0</v>
      </c>
      <c r="AA321" s="67"/>
      <c r="AB321" s="67"/>
      <c r="AC321" s="34"/>
      <c r="AD321" s="34"/>
      <c r="AE321" s="34">
        <v>0</v>
      </c>
      <c r="AF321" s="34">
        <v>0</v>
      </c>
      <c r="AG321" s="34">
        <v>0</v>
      </c>
      <c r="AH321" s="34"/>
      <c r="AI321" s="34">
        <v>0</v>
      </c>
      <c r="AJ321" s="34">
        <v>0</v>
      </c>
      <c r="AK321" s="87"/>
      <c r="AL321" s="34"/>
      <c r="AM321" s="34"/>
      <c r="AN321" s="34"/>
      <c r="AO321" s="34" t="s">
        <v>6326</v>
      </c>
      <c r="AP321" s="32">
        <f t="shared" si="12"/>
        <v>1130103</v>
      </c>
      <c r="AQ321" s="32" t="str">
        <f t="shared" si="13"/>
        <v>鳞五净蛊鞭</v>
      </c>
      <c r="AR321" s="34"/>
      <c r="BA321" s="269" t="s">
        <v>6327</v>
      </c>
    </row>
    <row r="322" spans="1:53" x14ac:dyDescent="0.25">
      <c r="A322" s="208">
        <v>1130104</v>
      </c>
      <c r="B322" s="208" t="s">
        <v>551</v>
      </c>
      <c r="C322" s="249" t="s">
        <v>553</v>
      </c>
      <c r="D322" s="34" t="s">
        <v>6117</v>
      </c>
      <c r="E322" s="34" t="s">
        <v>4800</v>
      </c>
      <c r="F322" s="34"/>
      <c r="G322" s="34">
        <v>4</v>
      </c>
      <c r="H322" s="34">
        <v>7</v>
      </c>
      <c r="I322" s="34" t="s">
        <v>2289</v>
      </c>
      <c r="J322" s="34" t="s">
        <v>3011</v>
      </c>
      <c r="K322" s="34"/>
      <c r="L322" s="260"/>
      <c r="M322" s="33" t="s">
        <v>6328</v>
      </c>
      <c r="N322" s="49"/>
      <c r="O322" s="49"/>
      <c r="P322" s="33"/>
      <c r="Q322" s="67"/>
      <c r="R322" s="67">
        <v>0</v>
      </c>
      <c r="S322" s="67" t="s">
        <v>5181</v>
      </c>
      <c r="T322" s="34">
        <v>2010305</v>
      </c>
      <c r="U322" s="67"/>
      <c r="V322" s="67"/>
      <c r="W322" s="67" t="s">
        <v>6262</v>
      </c>
      <c r="X322" s="266" t="s">
        <v>6329</v>
      </c>
      <c r="Y322" s="67">
        <f t="shared" si="16"/>
        <v>1</v>
      </c>
      <c r="Z322" s="67">
        <f t="shared" si="16"/>
        <v>2</v>
      </c>
      <c r="AA322" s="67"/>
      <c r="AB322" s="67"/>
      <c r="AC322" s="34"/>
      <c r="AD322" s="34"/>
      <c r="AE322" s="34">
        <v>0</v>
      </c>
      <c r="AF322" s="34">
        <v>0</v>
      </c>
      <c r="AG322" s="34">
        <v>0</v>
      </c>
      <c r="AH322" s="34"/>
      <c r="AI322" s="34">
        <v>0</v>
      </c>
      <c r="AJ322" s="34">
        <v>0</v>
      </c>
      <c r="AK322" s="87"/>
      <c r="AL322" s="34"/>
      <c r="AM322" s="34"/>
      <c r="AN322" s="34"/>
      <c r="AO322" s="34" t="s">
        <v>6330</v>
      </c>
      <c r="AP322" s="32">
        <f t="shared" si="12"/>
        <v>1130104</v>
      </c>
      <c r="AQ322" s="32" t="str">
        <f t="shared" si="13"/>
        <v>鳞五净蛊鞭</v>
      </c>
      <c r="AR322" s="34"/>
      <c r="BA322" s="270" t="s">
        <v>6331</v>
      </c>
    </row>
    <row r="323" spans="1:53" x14ac:dyDescent="0.25">
      <c r="A323" s="208">
        <v>1130105</v>
      </c>
      <c r="B323" s="208" t="s">
        <v>551</v>
      </c>
      <c r="C323" s="249" t="s">
        <v>4990</v>
      </c>
      <c r="D323" s="34" t="s">
        <v>6117</v>
      </c>
      <c r="E323" s="34" t="s">
        <v>4800</v>
      </c>
      <c r="F323" s="34"/>
      <c r="G323" s="34">
        <v>3</v>
      </c>
      <c r="H323" s="34">
        <v>7</v>
      </c>
      <c r="I323" s="34" t="s">
        <v>2289</v>
      </c>
      <c r="J323" s="34" t="s">
        <v>3015</v>
      </c>
      <c r="K323" s="34"/>
      <c r="L323" s="260"/>
      <c r="M323" s="33" t="s">
        <v>6332</v>
      </c>
      <c r="N323" s="49"/>
      <c r="O323" s="49"/>
      <c r="P323" s="33"/>
      <c r="Q323" s="67"/>
      <c r="R323" s="67">
        <v>0</v>
      </c>
      <c r="S323" s="67" t="s">
        <v>5181</v>
      </c>
      <c r="T323" s="34">
        <v>2010304</v>
      </c>
      <c r="U323" s="67"/>
      <c r="V323" s="67"/>
      <c r="W323" s="67" t="s">
        <v>6262</v>
      </c>
      <c r="X323" s="266" t="s">
        <v>6333</v>
      </c>
      <c r="Y323" s="67">
        <f t="shared" si="16"/>
        <v>0</v>
      </c>
      <c r="Z323" s="67">
        <f t="shared" si="16"/>
        <v>0</v>
      </c>
      <c r="AA323" s="67"/>
      <c r="AB323" s="67"/>
      <c r="AC323" s="34"/>
      <c r="AD323" s="34"/>
      <c r="AE323" s="34">
        <v>0</v>
      </c>
      <c r="AF323" s="34">
        <v>0</v>
      </c>
      <c r="AG323" s="34">
        <v>0</v>
      </c>
      <c r="AH323" s="34"/>
      <c r="AI323" s="34">
        <v>0</v>
      </c>
      <c r="AJ323" s="34">
        <v>0</v>
      </c>
      <c r="AK323" s="87"/>
      <c r="AL323" s="34"/>
      <c r="AM323" s="34"/>
      <c r="AN323" s="34"/>
      <c r="AO323" s="34" t="s">
        <v>6334</v>
      </c>
      <c r="AP323" s="32">
        <f t="shared" si="12"/>
        <v>1130105</v>
      </c>
      <c r="AQ323" s="32" t="str">
        <f t="shared" si="13"/>
        <v>鳞五净蛊鞭</v>
      </c>
      <c r="AR323" s="34"/>
      <c r="BA323" s="269" t="s">
        <v>6335</v>
      </c>
    </row>
    <row r="324" spans="1:53" x14ac:dyDescent="0.25">
      <c r="A324" s="208">
        <v>1130106</v>
      </c>
      <c r="B324" s="208" t="s">
        <v>551</v>
      </c>
      <c r="C324" s="249" t="s">
        <v>554</v>
      </c>
      <c r="D324" s="34" t="s">
        <v>6117</v>
      </c>
      <c r="E324" s="34" t="s">
        <v>4800</v>
      </c>
      <c r="F324" s="34"/>
      <c r="G324" s="34">
        <v>5</v>
      </c>
      <c r="H324" s="34">
        <v>7</v>
      </c>
      <c r="I324" s="34" t="s">
        <v>2289</v>
      </c>
      <c r="J324" s="34" t="s">
        <v>3015</v>
      </c>
      <c r="K324" s="34"/>
      <c r="L324" s="34"/>
      <c r="M324" s="33" t="s">
        <v>6336</v>
      </c>
      <c r="N324" s="49"/>
      <c r="O324" s="49"/>
      <c r="P324" s="33"/>
      <c r="Q324" s="67"/>
      <c r="R324" s="67">
        <v>0</v>
      </c>
      <c r="S324" s="67" t="s">
        <v>5181</v>
      </c>
      <c r="T324" s="34">
        <v>2010306</v>
      </c>
      <c r="U324" s="67"/>
      <c r="V324" s="67"/>
      <c r="W324" s="67" t="s">
        <v>6262</v>
      </c>
      <c r="X324" s="266" t="s">
        <v>6337</v>
      </c>
      <c r="Y324" s="67">
        <f t="shared" si="16"/>
        <v>0</v>
      </c>
      <c r="Z324" s="67">
        <f t="shared" si="16"/>
        <v>0</v>
      </c>
      <c r="AA324" s="67"/>
      <c r="AB324" s="67"/>
      <c r="AC324" s="34"/>
      <c r="AD324" s="34"/>
      <c r="AE324" s="34">
        <v>0</v>
      </c>
      <c r="AF324" s="34">
        <v>0</v>
      </c>
      <c r="AG324" s="34">
        <v>0</v>
      </c>
      <c r="AH324" s="34"/>
      <c r="AI324" s="34">
        <v>0</v>
      </c>
      <c r="AJ324" s="34">
        <v>0</v>
      </c>
      <c r="AK324" s="87"/>
      <c r="AL324" s="34"/>
      <c r="AM324" s="34"/>
      <c r="AN324" s="34"/>
      <c r="AO324" s="34" t="s">
        <v>6338</v>
      </c>
      <c r="AP324" s="32">
        <f t="shared" si="12"/>
        <v>1130106</v>
      </c>
      <c r="AQ324" s="32" t="str">
        <f t="shared" si="13"/>
        <v>鳞五净蛊鞭</v>
      </c>
      <c r="AR324" s="34"/>
      <c r="BA324" s="270" t="s">
        <v>6339</v>
      </c>
    </row>
    <row r="325" spans="1:53" x14ac:dyDescent="0.25">
      <c r="A325" s="208">
        <v>1130107</v>
      </c>
      <c r="B325" s="208" t="s">
        <v>551</v>
      </c>
      <c r="C325" s="249" t="s">
        <v>555</v>
      </c>
      <c r="D325" s="34" t="s">
        <v>6117</v>
      </c>
      <c r="E325" s="34" t="s">
        <v>4800</v>
      </c>
      <c r="F325" s="34"/>
      <c r="G325" s="34">
        <v>6</v>
      </c>
      <c r="H325" s="34">
        <v>7</v>
      </c>
      <c r="I325" s="34" t="s">
        <v>2289</v>
      </c>
      <c r="J325" s="34" t="s">
        <v>3011</v>
      </c>
      <c r="K325" s="34"/>
      <c r="L325" s="34"/>
      <c r="M325" s="33" t="s">
        <v>6340</v>
      </c>
      <c r="N325" s="49"/>
      <c r="O325" s="49"/>
      <c r="P325" s="33"/>
      <c r="Q325" s="67"/>
      <c r="R325" s="67">
        <v>0</v>
      </c>
      <c r="S325" s="67" t="s">
        <v>5181</v>
      </c>
      <c r="T325" s="34">
        <v>2010307</v>
      </c>
      <c r="U325" s="67"/>
      <c r="V325" s="67"/>
      <c r="W325" s="67" t="s">
        <v>6262</v>
      </c>
      <c r="X325" s="266" t="s">
        <v>6341</v>
      </c>
      <c r="Y325" s="67">
        <f t="shared" si="15"/>
        <v>1</v>
      </c>
      <c r="Z325" s="67">
        <f t="shared" si="15"/>
        <v>3</v>
      </c>
      <c r="AA325" s="67"/>
      <c r="AB325" s="67"/>
      <c r="AC325" s="34"/>
      <c r="AD325" s="34"/>
      <c r="AE325" s="34">
        <v>0</v>
      </c>
      <c r="AF325" s="34">
        <v>0</v>
      </c>
      <c r="AG325" s="34">
        <v>0</v>
      </c>
      <c r="AH325" s="34"/>
      <c r="AI325" s="34">
        <v>0</v>
      </c>
      <c r="AJ325" s="34">
        <v>0</v>
      </c>
      <c r="AK325" s="87"/>
      <c r="AL325" s="34"/>
      <c r="AM325" s="34"/>
      <c r="AN325" s="34"/>
      <c r="AO325" s="34" t="s">
        <v>6342</v>
      </c>
      <c r="AP325" s="32">
        <f t="shared" si="12"/>
        <v>1130107</v>
      </c>
      <c r="AQ325" s="32" t="str">
        <f t="shared" si="13"/>
        <v>鳞五净蛊鞭</v>
      </c>
      <c r="AR325" s="34"/>
      <c r="BA325" s="270" t="s">
        <v>6343</v>
      </c>
    </row>
    <row r="326" spans="1:53" x14ac:dyDescent="0.25">
      <c r="A326" s="208">
        <v>1130108</v>
      </c>
      <c r="B326" s="208" t="s">
        <v>551</v>
      </c>
      <c r="C326" s="249" t="s">
        <v>556</v>
      </c>
      <c r="D326" s="34" t="s">
        <v>6117</v>
      </c>
      <c r="E326" s="34" t="s">
        <v>4800</v>
      </c>
      <c r="F326" s="34"/>
      <c r="G326" s="34">
        <v>7</v>
      </c>
      <c r="H326" s="34">
        <v>7</v>
      </c>
      <c r="I326" s="34" t="s">
        <v>2289</v>
      </c>
      <c r="J326" s="34" t="s">
        <v>3015</v>
      </c>
      <c r="K326" s="34"/>
      <c r="L326" s="34"/>
      <c r="M326" s="33" t="s">
        <v>6344</v>
      </c>
      <c r="N326" s="49"/>
      <c r="O326" s="49"/>
      <c r="P326" s="33"/>
      <c r="Q326" s="67"/>
      <c r="R326" s="67">
        <v>0</v>
      </c>
      <c r="S326" s="67" t="s">
        <v>5181</v>
      </c>
      <c r="T326" s="34">
        <v>2010308</v>
      </c>
      <c r="U326" s="67"/>
      <c r="V326" s="67"/>
      <c r="W326" s="67" t="s">
        <v>6262</v>
      </c>
      <c r="X326" s="266" t="s">
        <v>6345</v>
      </c>
      <c r="Y326" s="67">
        <f t="shared" si="15"/>
        <v>0</v>
      </c>
      <c r="Z326" s="67">
        <f t="shared" si="15"/>
        <v>0</v>
      </c>
      <c r="AA326" s="67"/>
      <c r="AB326" s="67"/>
      <c r="AC326" s="34"/>
      <c r="AD326" s="34"/>
      <c r="AE326" s="34">
        <v>0</v>
      </c>
      <c r="AF326" s="34">
        <v>0</v>
      </c>
      <c r="AG326" s="34">
        <v>0</v>
      </c>
      <c r="AH326" s="34"/>
      <c r="AI326" s="34">
        <v>0</v>
      </c>
      <c r="AJ326" s="34">
        <v>0</v>
      </c>
      <c r="AK326" s="87"/>
      <c r="AL326" s="34"/>
      <c r="AM326" s="34"/>
      <c r="AN326" s="34"/>
      <c r="AO326" s="34" t="s">
        <v>6346</v>
      </c>
      <c r="AP326" s="32">
        <f t="shared" si="12"/>
        <v>1130108</v>
      </c>
      <c r="AQ326" s="32" t="str">
        <f t="shared" si="13"/>
        <v>鳞五净蛊鞭</v>
      </c>
      <c r="AR326" s="34"/>
      <c r="BA326" s="270" t="s">
        <v>6347</v>
      </c>
    </row>
    <row r="327" spans="1:53" x14ac:dyDescent="0.25">
      <c r="A327" s="208">
        <v>1130109</v>
      </c>
      <c r="B327" s="208" t="s">
        <v>551</v>
      </c>
      <c r="C327" s="249" t="s">
        <v>557</v>
      </c>
      <c r="D327" s="271" t="s">
        <v>6117</v>
      </c>
      <c r="E327" s="271" t="s">
        <v>4800</v>
      </c>
      <c r="F327" s="271"/>
      <c r="G327" s="271">
        <v>1</v>
      </c>
      <c r="H327" s="271">
        <v>7</v>
      </c>
      <c r="I327" s="34" t="s">
        <v>2401</v>
      </c>
      <c r="J327" s="271" t="s">
        <v>3011</v>
      </c>
      <c r="K327" s="271">
        <v>1</v>
      </c>
      <c r="L327" s="271"/>
      <c r="M327" s="274" t="s">
        <v>6348</v>
      </c>
      <c r="N327" s="274"/>
      <c r="O327" s="274"/>
      <c r="P327" s="275"/>
      <c r="Q327" s="277"/>
      <c r="R327" s="277">
        <v>0</v>
      </c>
      <c r="S327" s="277" t="s">
        <v>5181</v>
      </c>
      <c r="T327" s="271">
        <v>2010401</v>
      </c>
      <c r="U327" s="277"/>
      <c r="V327" s="277"/>
      <c r="W327" s="277" t="s">
        <v>6262</v>
      </c>
      <c r="X327" s="266" t="s">
        <v>6349</v>
      </c>
      <c r="Y327" s="277">
        <f t="shared" si="15"/>
        <v>1</v>
      </c>
      <c r="Z327" s="277">
        <f t="shared" si="15"/>
        <v>1</v>
      </c>
      <c r="AA327" s="277"/>
      <c r="AB327" s="277"/>
      <c r="AC327" s="271"/>
      <c r="AD327" s="271"/>
      <c r="AE327" s="271"/>
      <c r="AF327" s="271"/>
      <c r="AG327" s="271"/>
      <c r="AH327" s="271"/>
      <c r="AI327" s="271"/>
      <c r="AJ327" s="271"/>
      <c r="AK327" s="278"/>
      <c r="AL327" s="242"/>
      <c r="AM327" s="271"/>
      <c r="AN327" s="271"/>
      <c r="AO327" s="271" t="s">
        <v>6350</v>
      </c>
      <c r="AP327" s="32">
        <f t="shared" si="12"/>
        <v>1130109</v>
      </c>
      <c r="AQ327" s="32" t="str">
        <f t="shared" si="13"/>
        <v>鳞五净蛊鞭</v>
      </c>
      <c r="AR327" s="271"/>
      <c r="BA327" s="270" t="s">
        <v>6351</v>
      </c>
    </row>
    <row r="328" spans="1:53" x14ac:dyDescent="0.25">
      <c r="A328" s="208">
        <v>1130110</v>
      </c>
      <c r="B328" s="208" t="s">
        <v>551</v>
      </c>
      <c r="C328" s="249" t="s">
        <v>558</v>
      </c>
      <c r="D328" s="271" t="s">
        <v>6117</v>
      </c>
      <c r="E328" s="271" t="s">
        <v>4800</v>
      </c>
      <c r="F328" s="271"/>
      <c r="G328" s="271">
        <v>1</v>
      </c>
      <c r="H328" s="271">
        <v>7</v>
      </c>
      <c r="I328" s="271" t="s">
        <v>2289</v>
      </c>
      <c r="J328" s="271" t="s">
        <v>3015</v>
      </c>
      <c r="K328" s="271"/>
      <c r="L328" s="271"/>
      <c r="M328" s="275" t="s">
        <v>6352</v>
      </c>
      <c r="N328" s="274"/>
      <c r="O328" s="274"/>
      <c r="P328" s="275"/>
      <c r="Q328" s="277"/>
      <c r="R328" s="277">
        <v>0</v>
      </c>
      <c r="S328" s="277" t="s">
        <v>5181</v>
      </c>
      <c r="T328" s="271">
        <v>2010402</v>
      </c>
      <c r="U328" s="277"/>
      <c r="V328" s="277"/>
      <c r="W328" s="277" t="s">
        <v>6262</v>
      </c>
      <c r="X328" s="266" t="s">
        <v>6353</v>
      </c>
      <c r="Y328" s="277">
        <f t="shared" si="15"/>
        <v>0</v>
      </c>
      <c r="Z328" s="277">
        <f t="shared" si="15"/>
        <v>0</v>
      </c>
      <c r="AA328" s="277"/>
      <c r="AB328" s="277"/>
      <c r="AC328" s="271"/>
      <c r="AD328" s="271"/>
      <c r="AE328" s="271">
        <v>0</v>
      </c>
      <c r="AF328" s="271">
        <v>0</v>
      </c>
      <c r="AG328" s="271">
        <v>0</v>
      </c>
      <c r="AH328" s="271"/>
      <c r="AI328" s="271">
        <v>0</v>
      </c>
      <c r="AJ328" s="271">
        <v>0</v>
      </c>
      <c r="AK328" s="278"/>
      <c r="AL328" s="271"/>
      <c r="AM328" s="271"/>
      <c r="AN328" s="271"/>
      <c r="AO328" s="271" t="s">
        <v>6354</v>
      </c>
      <c r="AP328" s="32">
        <f t="shared" si="12"/>
        <v>1130110</v>
      </c>
      <c r="AQ328" s="32" t="str">
        <f t="shared" si="13"/>
        <v>鳞五净蛊鞭</v>
      </c>
      <c r="AR328" s="271"/>
      <c r="BA328" s="270" t="s">
        <v>6355</v>
      </c>
    </row>
    <row r="329" spans="1:53" x14ac:dyDescent="0.25">
      <c r="A329" s="34">
        <f>A328+1</f>
        <v>1130111</v>
      </c>
      <c r="B329" s="34" t="str">
        <f>B328</f>
        <v>鳞五净蛊鞭</v>
      </c>
      <c r="C329" s="33" t="s">
        <v>559</v>
      </c>
      <c r="D329" s="271" t="s">
        <v>6117</v>
      </c>
      <c r="E329" s="271" t="s">
        <v>4800</v>
      </c>
      <c r="F329" s="271"/>
      <c r="G329" s="271">
        <v>2</v>
      </c>
      <c r="H329" s="271">
        <v>7</v>
      </c>
      <c r="I329" s="271" t="s">
        <v>2289</v>
      </c>
      <c r="J329" s="271" t="s">
        <v>3015</v>
      </c>
      <c r="K329" s="271"/>
      <c r="L329" s="271"/>
      <c r="M329" s="275" t="s">
        <v>6356</v>
      </c>
      <c r="N329" s="274"/>
      <c r="O329" s="274"/>
      <c r="P329" s="275"/>
      <c r="Q329" s="277"/>
      <c r="R329" s="277">
        <v>0</v>
      </c>
      <c r="S329" s="277" t="s">
        <v>5181</v>
      </c>
      <c r="T329" s="271">
        <v>2010403</v>
      </c>
      <c r="U329" s="277"/>
      <c r="V329" s="277"/>
      <c r="W329" s="277" t="s">
        <v>6262</v>
      </c>
      <c r="X329" s="266" t="s">
        <v>6357</v>
      </c>
      <c r="Y329" s="277">
        <f t="shared" si="15"/>
        <v>0</v>
      </c>
      <c r="Z329" s="277">
        <f t="shared" si="15"/>
        <v>0</v>
      </c>
      <c r="AA329" s="277"/>
      <c r="AB329" s="277"/>
      <c r="AC329" s="271"/>
      <c r="AD329" s="271"/>
      <c r="AE329" s="271">
        <v>0</v>
      </c>
      <c r="AF329" s="271">
        <v>0</v>
      </c>
      <c r="AG329" s="271">
        <v>0</v>
      </c>
      <c r="AH329" s="271"/>
      <c r="AI329" s="271">
        <v>0</v>
      </c>
      <c r="AJ329" s="271">
        <v>0</v>
      </c>
      <c r="AK329" s="278"/>
      <c r="AL329" s="271"/>
      <c r="AM329" s="271"/>
      <c r="AN329" s="271"/>
      <c r="AO329" s="271" t="s">
        <v>6358</v>
      </c>
      <c r="AP329" s="32">
        <f t="shared" si="12"/>
        <v>1130111</v>
      </c>
      <c r="AQ329" s="32" t="str">
        <f t="shared" si="13"/>
        <v>鳞五净蛊鞭</v>
      </c>
      <c r="AR329" s="271"/>
      <c r="BA329" s="101" t="s">
        <v>5205</v>
      </c>
    </row>
    <row r="330" spans="1:53" x14ac:dyDescent="0.25">
      <c r="A330" s="36">
        <v>1130112</v>
      </c>
      <c r="B330" s="36" t="s">
        <v>551</v>
      </c>
      <c r="C330" s="37" t="s">
        <v>969</v>
      </c>
      <c r="D330" s="36"/>
      <c r="E330" s="36"/>
      <c r="F330" s="36"/>
      <c r="G330" s="36"/>
      <c r="H330" s="36"/>
      <c r="I330" s="36"/>
      <c r="J330" s="36"/>
      <c r="K330" s="36"/>
      <c r="L330" s="36"/>
      <c r="M330" s="52"/>
      <c r="N330" s="53"/>
      <c r="O330" s="53"/>
      <c r="P330" s="36"/>
      <c r="Q330" s="65"/>
      <c r="R330" s="65"/>
      <c r="S330" s="65"/>
      <c r="T330" s="36"/>
      <c r="U330" s="65"/>
      <c r="V330" s="65"/>
      <c r="W330" s="65"/>
      <c r="X330" s="70"/>
      <c r="Y330" s="65"/>
      <c r="Z330" s="65"/>
      <c r="AA330" s="65"/>
      <c r="AB330" s="65"/>
      <c r="AC330" s="36"/>
      <c r="AD330" s="36"/>
      <c r="AE330" s="36"/>
      <c r="AF330" s="36"/>
      <c r="AG330" s="36"/>
      <c r="AH330" s="36"/>
      <c r="AI330" s="36"/>
      <c r="AJ330" s="36"/>
      <c r="AK330" s="89"/>
      <c r="AL330" s="36"/>
      <c r="AM330" s="36"/>
      <c r="AN330" s="36"/>
      <c r="AO330" s="36"/>
      <c r="AP330" s="32">
        <f t="shared" si="12"/>
        <v>1130112</v>
      </c>
      <c r="AQ330" s="32" t="str">
        <f t="shared" si="13"/>
        <v>鳞五净蛊鞭</v>
      </c>
      <c r="AR330" s="36"/>
      <c r="BA330" s="102"/>
    </row>
    <row r="331" spans="1:53" x14ac:dyDescent="0.25">
      <c r="A331" s="36">
        <v>1130113</v>
      </c>
      <c r="B331" s="36" t="s">
        <v>551</v>
      </c>
      <c r="C331" s="37" t="s">
        <v>970</v>
      </c>
      <c r="D331" s="36"/>
      <c r="E331" s="36"/>
      <c r="F331" s="36"/>
      <c r="G331" s="36"/>
      <c r="H331" s="36"/>
      <c r="I331" s="36"/>
      <c r="J331" s="36"/>
      <c r="K331" s="36"/>
      <c r="L331" s="36"/>
      <c r="M331" s="52"/>
      <c r="N331" s="53"/>
      <c r="O331" s="53"/>
      <c r="P331" s="36"/>
      <c r="Q331" s="65"/>
      <c r="R331" s="65"/>
      <c r="S331" s="65"/>
      <c r="T331" s="36"/>
      <c r="U331" s="65"/>
      <c r="V331" s="65"/>
      <c r="W331" s="65"/>
      <c r="X331" s="70"/>
      <c r="Y331" s="65"/>
      <c r="Z331" s="65"/>
      <c r="AA331" s="65"/>
      <c r="AB331" s="65"/>
      <c r="AC331" s="36"/>
      <c r="AD331" s="36"/>
      <c r="AE331" s="36"/>
      <c r="AF331" s="36"/>
      <c r="AG331" s="36"/>
      <c r="AH331" s="36"/>
      <c r="AI331" s="36"/>
      <c r="AJ331" s="36"/>
      <c r="AK331" s="89"/>
      <c r="AL331" s="36"/>
      <c r="AM331" s="36"/>
      <c r="AN331" s="36"/>
      <c r="AO331" s="36"/>
      <c r="AP331" s="32">
        <f t="shared" si="12"/>
        <v>1130113</v>
      </c>
      <c r="AQ331" s="32" t="str">
        <f t="shared" si="13"/>
        <v>鳞五净蛊鞭</v>
      </c>
      <c r="AR331" s="36"/>
      <c r="BA331" s="102"/>
    </row>
    <row r="332" spans="1:53" x14ac:dyDescent="0.25">
      <c r="A332" s="31">
        <v>1140001</v>
      </c>
      <c r="B332" s="31" t="s">
        <v>569</v>
      </c>
      <c r="C332" s="31" t="s">
        <v>4991</v>
      </c>
      <c r="D332" s="271" t="s">
        <v>6117</v>
      </c>
      <c r="E332" s="271" t="s">
        <v>4800</v>
      </c>
      <c r="F332" s="271"/>
      <c r="G332" s="271">
        <v>3</v>
      </c>
      <c r="H332" s="271">
        <v>7</v>
      </c>
      <c r="I332" s="271" t="s">
        <v>2289</v>
      </c>
      <c r="J332" s="271" t="s">
        <v>3015</v>
      </c>
      <c r="K332" s="271"/>
      <c r="L332" s="271"/>
      <c r="M332" s="275" t="s">
        <v>6359</v>
      </c>
      <c r="N332" s="274"/>
      <c r="O332" s="274"/>
      <c r="P332" s="275"/>
      <c r="Q332" s="277"/>
      <c r="R332" s="277">
        <v>0</v>
      </c>
      <c r="S332" s="277" t="s">
        <v>5181</v>
      </c>
      <c r="T332" s="271">
        <v>2010404</v>
      </c>
      <c r="U332" s="277"/>
      <c r="V332" s="277"/>
      <c r="W332" s="277" t="s">
        <v>6262</v>
      </c>
      <c r="X332" s="266" t="s">
        <v>6360</v>
      </c>
      <c r="Y332" s="277">
        <f t="shared" ref="Y332:Z338" si="17">Y322</f>
        <v>1</v>
      </c>
      <c r="Z332" s="277">
        <f t="shared" si="17"/>
        <v>2</v>
      </c>
      <c r="AA332" s="277"/>
      <c r="AB332" s="277"/>
      <c r="AC332" s="271"/>
      <c r="AD332" s="271"/>
      <c r="AE332" s="271">
        <v>0</v>
      </c>
      <c r="AF332" s="271">
        <v>0</v>
      </c>
      <c r="AG332" s="271">
        <v>0</v>
      </c>
      <c r="AH332" s="271"/>
      <c r="AI332" s="271">
        <v>0</v>
      </c>
      <c r="AJ332" s="271">
        <v>0</v>
      </c>
      <c r="AK332" s="278"/>
      <c r="AL332" s="271"/>
      <c r="AM332" s="271"/>
      <c r="AN332" s="271"/>
      <c r="AO332" s="271" t="s">
        <v>6361</v>
      </c>
      <c r="AP332" s="32">
        <f t="shared" si="12"/>
        <v>1140001</v>
      </c>
      <c r="AQ332" s="32" t="str">
        <f t="shared" si="13"/>
        <v>西域火器·珠</v>
      </c>
      <c r="AR332" s="271"/>
      <c r="BA332" s="279" t="s">
        <v>6362</v>
      </c>
    </row>
    <row r="333" spans="1:53" x14ac:dyDescent="0.25">
      <c r="A333" s="31">
        <v>1140002</v>
      </c>
      <c r="B333" s="31" t="s">
        <v>569</v>
      </c>
      <c r="C333" s="31" t="s">
        <v>571</v>
      </c>
      <c r="D333" s="271" t="s">
        <v>6117</v>
      </c>
      <c r="E333" s="271" t="s">
        <v>4800</v>
      </c>
      <c r="F333" s="271"/>
      <c r="G333" s="271">
        <v>4</v>
      </c>
      <c r="H333" s="271">
        <v>7</v>
      </c>
      <c r="I333" s="271" t="s">
        <v>2289</v>
      </c>
      <c r="J333" s="271" t="s">
        <v>3015</v>
      </c>
      <c r="K333" s="271"/>
      <c r="L333" s="271"/>
      <c r="M333" s="275" t="s">
        <v>6363</v>
      </c>
      <c r="N333" s="274"/>
      <c r="O333" s="274"/>
      <c r="P333" s="275"/>
      <c r="Q333" s="277"/>
      <c r="R333" s="277">
        <v>0</v>
      </c>
      <c r="S333" s="277" t="s">
        <v>5181</v>
      </c>
      <c r="T333" s="271">
        <v>2010405</v>
      </c>
      <c r="U333" s="277"/>
      <c r="V333" s="277"/>
      <c r="W333" s="277" t="s">
        <v>6262</v>
      </c>
      <c r="X333" s="266" t="s">
        <v>6364</v>
      </c>
      <c r="Y333" s="277">
        <f t="shared" si="17"/>
        <v>0</v>
      </c>
      <c r="Z333" s="277">
        <f t="shared" si="17"/>
        <v>0</v>
      </c>
      <c r="AA333" s="277"/>
      <c r="AB333" s="277"/>
      <c r="AC333" s="271"/>
      <c r="AD333" s="271"/>
      <c r="AE333" s="271">
        <v>0</v>
      </c>
      <c r="AF333" s="271">
        <v>0</v>
      </c>
      <c r="AG333" s="271">
        <v>25</v>
      </c>
      <c r="AH333" s="271"/>
      <c r="AI333" s="271">
        <v>0</v>
      </c>
      <c r="AJ333" s="271">
        <v>0</v>
      </c>
      <c r="AK333" s="278"/>
      <c r="AL333" s="271"/>
      <c r="AM333" s="271"/>
      <c r="AN333" s="271"/>
      <c r="AO333" s="271" t="s">
        <v>6365</v>
      </c>
      <c r="AP333" s="32">
        <f t="shared" si="12"/>
        <v>1140002</v>
      </c>
      <c r="AQ333" s="32" t="str">
        <f t="shared" si="13"/>
        <v>西域火器·珠</v>
      </c>
      <c r="AR333" s="271"/>
      <c r="BA333" s="279" t="s">
        <v>6366</v>
      </c>
    </row>
    <row r="334" spans="1:53" x14ac:dyDescent="0.25">
      <c r="A334" s="34">
        <v>1140101</v>
      </c>
      <c r="B334" s="34" t="s">
        <v>569</v>
      </c>
      <c r="C334" s="33" t="s">
        <v>4992</v>
      </c>
      <c r="D334" s="271" t="s">
        <v>6117</v>
      </c>
      <c r="E334" s="271" t="s">
        <v>4800</v>
      </c>
      <c r="F334" s="271"/>
      <c r="G334" s="271">
        <v>5</v>
      </c>
      <c r="H334" s="271">
        <v>7</v>
      </c>
      <c r="I334" s="271" t="s">
        <v>2289</v>
      </c>
      <c r="J334" s="271" t="s">
        <v>3015</v>
      </c>
      <c r="K334" s="271"/>
      <c r="L334" s="271"/>
      <c r="M334" s="275" t="s">
        <v>6367</v>
      </c>
      <c r="N334" s="274"/>
      <c r="O334" s="274"/>
      <c r="P334" s="275"/>
      <c r="Q334" s="277"/>
      <c r="R334" s="277">
        <v>0</v>
      </c>
      <c r="S334" s="277" t="s">
        <v>5181</v>
      </c>
      <c r="T334" s="271">
        <v>2010406</v>
      </c>
      <c r="U334" s="277"/>
      <c r="V334" s="277"/>
      <c r="W334" s="277" t="s">
        <v>6262</v>
      </c>
      <c r="X334" s="266" t="s">
        <v>6368</v>
      </c>
      <c r="Y334" s="277">
        <f t="shared" si="17"/>
        <v>0</v>
      </c>
      <c r="Z334" s="277">
        <f t="shared" si="17"/>
        <v>0</v>
      </c>
      <c r="AA334" s="277"/>
      <c r="AB334" s="277"/>
      <c r="AC334" s="271"/>
      <c r="AD334" s="271"/>
      <c r="AE334" s="271">
        <v>0</v>
      </c>
      <c r="AF334" s="271">
        <v>0</v>
      </c>
      <c r="AG334" s="271">
        <v>0</v>
      </c>
      <c r="AH334" s="271"/>
      <c r="AI334" s="271">
        <v>0</v>
      </c>
      <c r="AJ334" s="271">
        <v>0</v>
      </c>
      <c r="AK334" s="278"/>
      <c r="AL334" s="271"/>
      <c r="AM334" s="271"/>
      <c r="AN334" s="271"/>
      <c r="AO334" s="271" t="s">
        <v>6369</v>
      </c>
      <c r="AP334" s="32">
        <f t="shared" si="12"/>
        <v>1140101</v>
      </c>
      <c r="AQ334" s="32" t="str">
        <f t="shared" si="13"/>
        <v>西域火器·珠</v>
      </c>
      <c r="AR334" s="271"/>
      <c r="BA334" s="280" t="s">
        <v>6370</v>
      </c>
    </row>
    <row r="335" spans="1:53" x14ac:dyDescent="0.25">
      <c r="A335" s="34">
        <v>1140102</v>
      </c>
      <c r="B335" s="34" t="s">
        <v>569</v>
      </c>
      <c r="C335" s="33" t="s">
        <v>570</v>
      </c>
      <c r="D335" s="271" t="s">
        <v>6117</v>
      </c>
      <c r="E335" s="271" t="s">
        <v>4800</v>
      </c>
      <c r="F335" s="271"/>
      <c r="G335" s="271">
        <v>6</v>
      </c>
      <c r="H335" s="271">
        <v>7</v>
      </c>
      <c r="I335" s="271" t="s">
        <v>2289</v>
      </c>
      <c r="J335" s="271" t="s">
        <v>3015</v>
      </c>
      <c r="K335" s="271"/>
      <c r="L335" s="271"/>
      <c r="M335" s="275" t="s">
        <v>6371</v>
      </c>
      <c r="N335" s="274"/>
      <c r="O335" s="274"/>
      <c r="P335" s="275"/>
      <c r="Q335" s="277"/>
      <c r="R335" s="277">
        <v>0</v>
      </c>
      <c r="S335" s="277" t="s">
        <v>5181</v>
      </c>
      <c r="T335" s="271">
        <v>2010407</v>
      </c>
      <c r="U335" s="277"/>
      <c r="V335" s="277"/>
      <c r="W335" s="277" t="s">
        <v>6262</v>
      </c>
      <c r="X335" s="266" t="s">
        <v>6372</v>
      </c>
      <c r="Y335" s="277">
        <f t="shared" si="17"/>
        <v>1</v>
      </c>
      <c r="Z335" s="277">
        <f t="shared" si="17"/>
        <v>3</v>
      </c>
      <c r="AA335" s="277"/>
      <c r="AB335" s="277"/>
      <c r="AC335" s="271"/>
      <c r="AD335" s="271"/>
      <c r="AE335" s="271">
        <v>0</v>
      </c>
      <c r="AF335" s="271">
        <v>0</v>
      </c>
      <c r="AG335" s="271">
        <v>0</v>
      </c>
      <c r="AH335" s="271"/>
      <c r="AI335" s="271">
        <v>0</v>
      </c>
      <c r="AJ335" s="271">
        <v>0</v>
      </c>
      <c r="AK335" s="278"/>
      <c r="AL335" s="271"/>
      <c r="AM335" s="271"/>
      <c r="AN335" s="271"/>
      <c r="AO335" s="271" t="s">
        <v>6373</v>
      </c>
      <c r="AP335" s="32">
        <f t="shared" si="12"/>
        <v>1140102</v>
      </c>
      <c r="AQ335" s="32" t="str">
        <f t="shared" si="13"/>
        <v>西域火器·珠</v>
      </c>
      <c r="AR335" s="271"/>
      <c r="BA335" s="280" t="s">
        <v>6374</v>
      </c>
    </row>
    <row r="336" spans="1:53" x14ac:dyDescent="0.25">
      <c r="A336" s="34">
        <v>1140103</v>
      </c>
      <c r="B336" s="34" t="s">
        <v>569</v>
      </c>
      <c r="C336" s="33" t="s">
        <v>4993</v>
      </c>
      <c r="D336" s="271" t="s">
        <v>6117</v>
      </c>
      <c r="E336" s="271" t="s">
        <v>4800</v>
      </c>
      <c r="F336" s="271"/>
      <c r="G336" s="271">
        <v>7</v>
      </c>
      <c r="H336" s="271">
        <v>7</v>
      </c>
      <c r="I336" s="271" t="s">
        <v>2289</v>
      </c>
      <c r="J336" s="271" t="s">
        <v>3015</v>
      </c>
      <c r="K336" s="271"/>
      <c r="L336" s="271"/>
      <c r="M336" s="275" t="s">
        <v>6375</v>
      </c>
      <c r="N336" s="274"/>
      <c r="O336" s="274"/>
      <c r="P336" s="275"/>
      <c r="Q336" s="277"/>
      <c r="R336" s="277">
        <v>0</v>
      </c>
      <c r="S336" s="277" t="s">
        <v>5181</v>
      </c>
      <c r="T336" s="271">
        <v>2010408</v>
      </c>
      <c r="U336" s="277"/>
      <c r="V336" s="277"/>
      <c r="W336" s="277" t="s">
        <v>6262</v>
      </c>
      <c r="X336" s="266" t="s">
        <v>6376</v>
      </c>
      <c r="Y336" s="277">
        <f t="shared" si="17"/>
        <v>0</v>
      </c>
      <c r="Z336" s="277">
        <f t="shared" si="17"/>
        <v>0</v>
      </c>
      <c r="AA336" s="277"/>
      <c r="AB336" s="277"/>
      <c r="AC336" s="271"/>
      <c r="AD336" s="271"/>
      <c r="AE336" s="271">
        <v>0</v>
      </c>
      <c r="AF336" s="271">
        <v>0</v>
      </c>
      <c r="AG336" s="271">
        <v>0</v>
      </c>
      <c r="AH336" s="271"/>
      <c r="AI336" s="271">
        <v>0</v>
      </c>
      <c r="AJ336" s="271">
        <v>0</v>
      </c>
      <c r="AK336" s="278"/>
      <c r="AL336" s="271"/>
      <c r="AM336" s="271"/>
      <c r="AN336" s="271"/>
      <c r="AO336" s="271" t="s">
        <v>6377</v>
      </c>
      <c r="AP336" s="32">
        <f t="shared" si="12"/>
        <v>1140103</v>
      </c>
      <c r="AQ336" s="32" t="str">
        <f t="shared" si="13"/>
        <v>西域火器·珠</v>
      </c>
      <c r="AR336" s="271"/>
      <c r="BA336" s="280" t="s">
        <v>6378</v>
      </c>
    </row>
    <row r="337" spans="1:53" x14ac:dyDescent="0.25">
      <c r="A337" s="34">
        <v>1140104</v>
      </c>
      <c r="B337" s="34" t="s">
        <v>569</v>
      </c>
      <c r="C337" s="33" t="s">
        <v>572</v>
      </c>
      <c r="D337" s="34" t="s">
        <v>6117</v>
      </c>
      <c r="E337" s="34" t="s">
        <v>4800</v>
      </c>
      <c r="F337" s="34"/>
      <c r="G337" s="34">
        <v>1</v>
      </c>
      <c r="H337" s="34">
        <v>7</v>
      </c>
      <c r="I337" s="34" t="s">
        <v>2401</v>
      </c>
      <c r="J337" s="34" t="s">
        <v>3011</v>
      </c>
      <c r="K337" s="34"/>
      <c r="L337" s="34"/>
      <c r="M337" s="33" t="s">
        <v>6379</v>
      </c>
      <c r="N337" s="49"/>
      <c r="O337" s="49">
        <v>23</v>
      </c>
      <c r="P337" s="33"/>
      <c r="Q337" s="67"/>
      <c r="R337" s="67">
        <v>0</v>
      </c>
      <c r="S337" s="67" t="s">
        <v>5181</v>
      </c>
      <c r="T337" s="34">
        <v>2010501</v>
      </c>
      <c r="U337" s="67"/>
      <c r="V337" s="67"/>
      <c r="W337" s="67" t="s">
        <v>6262</v>
      </c>
      <c r="X337" s="266" t="s">
        <v>6380</v>
      </c>
      <c r="Y337" s="67">
        <f t="shared" si="17"/>
        <v>1</v>
      </c>
      <c r="Z337" s="67">
        <f t="shared" si="17"/>
        <v>1</v>
      </c>
      <c r="AA337" s="67"/>
      <c r="AB337" s="67"/>
      <c r="AC337" s="34"/>
      <c r="AD337" s="34"/>
      <c r="AE337" s="34"/>
      <c r="AF337" s="34"/>
      <c r="AG337" s="34"/>
      <c r="AH337" s="34"/>
      <c r="AI337" s="34"/>
      <c r="AJ337" s="34"/>
      <c r="AK337" s="87"/>
      <c r="AL337" s="242"/>
      <c r="AM337" s="34"/>
      <c r="AN337" s="34"/>
      <c r="AO337" s="34" t="s">
        <v>6381</v>
      </c>
      <c r="AP337" s="32">
        <f t="shared" si="12"/>
        <v>1140104</v>
      </c>
      <c r="AQ337" s="32" t="str">
        <f t="shared" si="13"/>
        <v>西域火器·珠</v>
      </c>
      <c r="AR337" s="34"/>
      <c r="BA337" s="100" t="s">
        <v>1926</v>
      </c>
    </row>
    <row r="338" spans="1:53" x14ac:dyDescent="0.25">
      <c r="A338" s="34">
        <v>1140105</v>
      </c>
      <c r="B338" s="34" t="s">
        <v>569</v>
      </c>
      <c r="C338" s="33" t="s">
        <v>573</v>
      </c>
      <c r="D338" s="34" t="s">
        <v>6117</v>
      </c>
      <c r="E338" s="34" t="s">
        <v>4800</v>
      </c>
      <c r="F338" s="34"/>
      <c r="G338" s="34">
        <v>1</v>
      </c>
      <c r="H338" s="34">
        <v>7</v>
      </c>
      <c r="I338" s="34" t="s">
        <v>2289</v>
      </c>
      <c r="J338" s="34" t="s">
        <v>3015</v>
      </c>
      <c r="K338" s="34"/>
      <c r="L338" s="34"/>
      <c r="M338" s="33" t="s">
        <v>6382</v>
      </c>
      <c r="N338" s="49"/>
      <c r="O338" s="49"/>
      <c r="P338" s="33"/>
      <c r="Q338" s="67"/>
      <c r="R338" s="67">
        <v>0</v>
      </c>
      <c r="S338" s="67" t="s">
        <v>5181</v>
      </c>
      <c r="T338" s="34">
        <v>2010503</v>
      </c>
      <c r="U338" s="67"/>
      <c r="V338" s="67"/>
      <c r="W338" s="67" t="s">
        <v>6262</v>
      </c>
      <c r="X338" s="266" t="s">
        <v>6383</v>
      </c>
      <c r="Y338" s="67">
        <f t="shared" si="17"/>
        <v>0</v>
      </c>
      <c r="Z338" s="67">
        <f t="shared" si="17"/>
        <v>0</v>
      </c>
      <c r="AA338" s="67"/>
      <c r="AB338" s="67"/>
      <c r="AC338" s="34"/>
      <c r="AD338" s="34"/>
      <c r="AE338" s="34">
        <v>0</v>
      </c>
      <c r="AF338" s="34">
        <v>0</v>
      </c>
      <c r="AG338" s="34">
        <v>0</v>
      </c>
      <c r="AH338" s="34"/>
      <c r="AI338" s="34">
        <v>0</v>
      </c>
      <c r="AJ338" s="34">
        <v>0</v>
      </c>
      <c r="AK338" s="87"/>
      <c r="AL338" s="34"/>
      <c r="AM338" s="34"/>
      <c r="AN338" s="34"/>
      <c r="AO338" s="34" t="s">
        <v>6384</v>
      </c>
      <c r="AP338" s="32">
        <f t="shared" si="12"/>
        <v>1140105</v>
      </c>
      <c r="AQ338" s="32" t="str">
        <f t="shared" si="13"/>
        <v>西域火器·珠</v>
      </c>
      <c r="AR338" s="34"/>
      <c r="BA338" s="280" t="s">
        <v>6385</v>
      </c>
    </row>
    <row r="339" spans="1:53" x14ac:dyDescent="0.25">
      <c r="A339" s="34">
        <v>1140106</v>
      </c>
      <c r="B339" s="34" t="s">
        <v>569</v>
      </c>
      <c r="C339" s="33" t="s">
        <v>575</v>
      </c>
      <c r="D339" s="34" t="s">
        <v>6117</v>
      </c>
      <c r="E339" s="34" t="s">
        <v>4800</v>
      </c>
      <c r="F339" s="34"/>
      <c r="G339" s="34">
        <v>2</v>
      </c>
      <c r="H339" s="34">
        <v>7</v>
      </c>
      <c r="I339" s="34" t="s">
        <v>2289</v>
      </c>
      <c r="J339" s="34" t="s">
        <v>3015</v>
      </c>
      <c r="K339" s="34"/>
      <c r="L339" s="34"/>
      <c r="M339" s="33" t="s">
        <v>6386</v>
      </c>
      <c r="N339" s="49"/>
      <c r="O339" s="49"/>
      <c r="P339" s="33"/>
      <c r="Q339" s="67"/>
      <c r="R339" s="67">
        <v>0</v>
      </c>
      <c r="S339" s="67" t="s">
        <v>5181</v>
      </c>
      <c r="T339" s="34">
        <v>2010504</v>
      </c>
      <c r="U339" s="67"/>
      <c r="V339" s="67"/>
      <c r="W339" s="67" t="s">
        <v>6262</v>
      </c>
      <c r="X339" s="266" t="s">
        <v>6387</v>
      </c>
      <c r="Y339" s="67">
        <f>Y332</f>
        <v>1</v>
      </c>
      <c r="Z339" s="67">
        <f>Z332</f>
        <v>2</v>
      </c>
      <c r="AA339" s="67"/>
      <c r="AB339" s="67"/>
      <c r="AC339" s="34"/>
      <c r="AD339" s="34"/>
      <c r="AE339" s="34">
        <v>0</v>
      </c>
      <c r="AF339" s="34">
        <v>0</v>
      </c>
      <c r="AG339" s="34">
        <v>0</v>
      </c>
      <c r="AH339" s="34"/>
      <c r="AI339" s="34">
        <v>0</v>
      </c>
      <c r="AJ339" s="34">
        <v>0</v>
      </c>
      <c r="AK339" s="87"/>
      <c r="AL339" s="34"/>
      <c r="AM339" s="34"/>
      <c r="AN339" s="34"/>
      <c r="AO339" s="34" t="s">
        <v>6388</v>
      </c>
      <c r="AP339" s="32">
        <f t="shared" si="12"/>
        <v>1140106</v>
      </c>
      <c r="AQ339" s="32" t="str">
        <f t="shared" si="13"/>
        <v>西域火器·珠</v>
      </c>
      <c r="AR339" s="34"/>
      <c r="BA339" s="280" t="s">
        <v>6389</v>
      </c>
    </row>
    <row r="340" spans="1:53" x14ac:dyDescent="0.25">
      <c r="A340" s="34">
        <v>1140107</v>
      </c>
      <c r="B340" s="34" t="s">
        <v>569</v>
      </c>
      <c r="C340" s="33" t="s">
        <v>576</v>
      </c>
      <c r="D340" s="34" t="s">
        <v>6117</v>
      </c>
      <c r="E340" s="34" t="s">
        <v>4800</v>
      </c>
      <c r="F340" s="34"/>
      <c r="G340" s="34">
        <v>3</v>
      </c>
      <c r="H340" s="34">
        <v>7</v>
      </c>
      <c r="I340" s="34" t="s">
        <v>2289</v>
      </c>
      <c r="J340" s="34" t="s">
        <v>3015</v>
      </c>
      <c r="K340" s="34"/>
      <c r="L340" s="34"/>
      <c r="M340" s="261" t="s">
        <v>6390</v>
      </c>
      <c r="N340" s="49"/>
      <c r="O340" s="49"/>
      <c r="P340" s="33"/>
      <c r="Q340" s="67"/>
      <c r="R340" s="67">
        <v>0</v>
      </c>
      <c r="S340" s="67" t="s">
        <v>5181</v>
      </c>
      <c r="T340" s="34">
        <v>2010506</v>
      </c>
      <c r="U340" s="67"/>
      <c r="V340" s="67"/>
      <c r="W340" s="67" t="s">
        <v>6262</v>
      </c>
      <c r="X340" s="266" t="s">
        <v>6391</v>
      </c>
      <c r="Y340" s="67">
        <f>Y329</f>
        <v>0</v>
      </c>
      <c r="Z340" s="67">
        <f>Z329</f>
        <v>0</v>
      </c>
      <c r="AA340" s="67"/>
      <c r="AB340" s="67"/>
      <c r="AC340" s="34"/>
      <c r="AD340" s="34"/>
      <c r="AE340" s="34">
        <v>0</v>
      </c>
      <c r="AF340" s="34">
        <v>0</v>
      </c>
      <c r="AG340" s="34">
        <v>0</v>
      </c>
      <c r="AH340" s="34"/>
      <c r="AI340" s="34">
        <v>0</v>
      </c>
      <c r="AJ340" s="34">
        <v>0</v>
      </c>
      <c r="AK340" s="87"/>
      <c r="AL340" s="34"/>
      <c r="AM340" s="34"/>
      <c r="AN340" s="34"/>
      <c r="AO340" s="34" t="s">
        <v>6392</v>
      </c>
      <c r="AP340" s="32">
        <f t="shared" si="12"/>
        <v>1140107</v>
      </c>
      <c r="AQ340" s="32" t="str">
        <f t="shared" si="13"/>
        <v>西域火器·珠</v>
      </c>
      <c r="AR340" s="34"/>
      <c r="BA340" s="280" t="s">
        <v>6393</v>
      </c>
    </row>
    <row r="341" spans="1:53" x14ac:dyDescent="0.25">
      <c r="A341" s="34">
        <v>1140108</v>
      </c>
      <c r="B341" s="34" t="s">
        <v>569</v>
      </c>
      <c r="C341" s="33" t="s">
        <v>578</v>
      </c>
      <c r="D341" s="34" t="s">
        <v>6117</v>
      </c>
      <c r="E341" s="34" t="s">
        <v>4800</v>
      </c>
      <c r="F341" s="34"/>
      <c r="G341" s="34">
        <v>4</v>
      </c>
      <c r="H341" s="34">
        <v>7</v>
      </c>
      <c r="I341" s="34" t="s">
        <v>2289</v>
      </c>
      <c r="J341" s="34" t="s">
        <v>3015</v>
      </c>
      <c r="K341" s="34"/>
      <c r="L341" s="34"/>
      <c r="M341" s="261" t="s">
        <v>6394</v>
      </c>
      <c r="N341" s="49"/>
      <c r="O341" s="49"/>
      <c r="P341" s="33"/>
      <c r="Q341" s="67"/>
      <c r="R341" s="67">
        <v>0</v>
      </c>
      <c r="S341" s="67" t="s">
        <v>5181</v>
      </c>
      <c r="T341" s="34">
        <v>2010507</v>
      </c>
      <c r="U341" s="67"/>
      <c r="V341" s="67"/>
      <c r="W341" s="67" t="s">
        <v>6262</v>
      </c>
      <c r="X341" s="266" t="s">
        <v>6395</v>
      </c>
      <c r="Y341" s="67">
        <f>Y335</f>
        <v>1</v>
      </c>
      <c r="Z341" s="67">
        <f>Z335</f>
        <v>3</v>
      </c>
      <c r="AA341" s="67"/>
      <c r="AB341" s="67"/>
      <c r="AC341" s="34"/>
      <c r="AD341" s="34"/>
      <c r="AE341" s="34">
        <v>0</v>
      </c>
      <c r="AF341" s="34">
        <v>0</v>
      </c>
      <c r="AG341" s="34">
        <v>0</v>
      </c>
      <c r="AH341" s="34"/>
      <c r="AI341" s="34">
        <v>0</v>
      </c>
      <c r="AJ341" s="34">
        <v>0</v>
      </c>
      <c r="AK341" s="87"/>
      <c r="AL341" s="34"/>
      <c r="AM341" s="34"/>
      <c r="AN341" s="34"/>
      <c r="AO341" s="34" t="s">
        <v>6396</v>
      </c>
      <c r="AP341" s="32">
        <f t="shared" si="12"/>
        <v>1140108</v>
      </c>
      <c r="AQ341" s="32" t="str">
        <f t="shared" si="13"/>
        <v>西域火器·珠</v>
      </c>
      <c r="AR341" s="34"/>
      <c r="BA341" s="280" t="s">
        <v>1926</v>
      </c>
    </row>
    <row r="342" spans="1:53" x14ac:dyDescent="0.25">
      <c r="A342" s="34">
        <v>1140109</v>
      </c>
      <c r="B342" s="34" t="s">
        <v>569</v>
      </c>
      <c r="C342" s="33" t="s">
        <v>580</v>
      </c>
      <c r="D342" s="34" t="s">
        <v>6117</v>
      </c>
      <c r="E342" s="34" t="s">
        <v>4800</v>
      </c>
      <c r="F342" s="34"/>
      <c r="G342" s="34">
        <v>5</v>
      </c>
      <c r="H342" s="34">
        <v>7</v>
      </c>
      <c r="I342" s="34" t="s">
        <v>2289</v>
      </c>
      <c r="J342" s="34" t="s">
        <v>3015</v>
      </c>
      <c r="K342" s="34"/>
      <c r="L342" s="34"/>
      <c r="M342" s="261" t="s">
        <v>6397</v>
      </c>
      <c r="N342" s="49"/>
      <c r="O342" s="49"/>
      <c r="P342" s="33"/>
      <c r="Q342" s="67"/>
      <c r="R342" s="67">
        <v>0</v>
      </c>
      <c r="S342" s="67" t="s">
        <v>5181</v>
      </c>
      <c r="T342" s="34">
        <v>2010508</v>
      </c>
      <c r="U342" s="67"/>
      <c r="V342" s="67"/>
      <c r="W342" s="67" t="s">
        <v>6262</v>
      </c>
      <c r="X342" s="266" t="s">
        <v>6398</v>
      </c>
      <c r="Y342" s="67">
        <f>Y333</f>
        <v>0</v>
      </c>
      <c r="Z342" s="67">
        <f>Z333</f>
        <v>0</v>
      </c>
      <c r="AA342" s="67"/>
      <c r="AB342" s="67"/>
      <c r="AC342" s="34"/>
      <c r="AD342" s="34"/>
      <c r="AE342" s="34">
        <v>0</v>
      </c>
      <c r="AF342" s="34">
        <v>0</v>
      </c>
      <c r="AG342" s="34">
        <v>0</v>
      </c>
      <c r="AH342" s="34"/>
      <c r="AI342" s="34">
        <v>0</v>
      </c>
      <c r="AJ342" s="34">
        <v>0</v>
      </c>
      <c r="AK342" s="87"/>
      <c r="AL342" s="34"/>
      <c r="AM342" s="34"/>
      <c r="AN342" s="34"/>
      <c r="AO342" s="34" t="s">
        <v>6399</v>
      </c>
      <c r="AP342" s="32">
        <f t="shared" ref="AP342:AP389" si="18">A342</f>
        <v>1140109</v>
      </c>
      <c r="AQ342" s="32" t="str">
        <f t="shared" ref="AQ342:AQ389" si="19">B342</f>
        <v>西域火器·珠</v>
      </c>
      <c r="AR342" s="34"/>
      <c r="BA342" s="280" t="s">
        <v>6389</v>
      </c>
    </row>
    <row r="343" spans="1:53" x14ac:dyDescent="0.25">
      <c r="A343" s="34">
        <v>1140110</v>
      </c>
      <c r="B343" s="34" t="s">
        <v>569</v>
      </c>
      <c r="C343" s="33" t="s">
        <v>581</v>
      </c>
      <c r="D343" s="34" t="s">
        <v>6117</v>
      </c>
      <c r="E343" s="34" t="s">
        <v>4800</v>
      </c>
      <c r="F343" s="34"/>
      <c r="G343" s="34">
        <v>6</v>
      </c>
      <c r="H343" s="34">
        <v>7</v>
      </c>
      <c r="I343" s="34" t="s">
        <v>2289</v>
      </c>
      <c r="J343" s="34" t="s">
        <v>3015</v>
      </c>
      <c r="K343" s="34"/>
      <c r="L343" s="34"/>
      <c r="M343" s="261" t="s">
        <v>6400</v>
      </c>
      <c r="N343" s="49"/>
      <c r="O343" s="49"/>
      <c r="P343" s="33"/>
      <c r="Q343" s="67"/>
      <c r="R343" s="67">
        <v>0</v>
      </c>
      <c r="S343" s="67" t="s">
        <v>5181</v>
      </c>
      <c r="T343" s="34">
        <v>2010509</v>
      </c>
      <c r="U343" s="67"/>
      <c r="V343" s="67"/>
      <c r="W343" s="67" t="s">
        <v>6262</v>
      </c>
      <c r="X343" s="266" t="s">
        <v>6401</v>
      </c>
      <c r="Y343" s="67">
        <f>Y334</f>
        <v>0</v>
      </c>
      <c r="Z343" s="67">
        <f>Z334</f>
        <v>0</v>
      </c>
      <c r="AA343" s="67"/>
      <c r="AB343" s="67"/>
      <c r="AC343" s="34"/>
      <c r="AD343" s="34"/>
      <c r="AE343" s="34">
        <v>0</v>
      </c>
      <c r="AF343" s="34">
        <v>0</v>
      </c>
      <c r="AG343" s="34">
        <v>0</v>
      </c>
      <c r="AH343" s="34"/>
      <c r="AI343" s="34">
        <v>0</v>
      </c>
      <c r="AJ343" s="34">
        <v>0</v>
      </c>
      <c r="AK343" s="87"/>
      <c r="AL343" s="34"/>
      <c r="AM343" s="34"/>
      <c r="AN343" s="34"/>
      <c r="AO343" s="34" t="s">
        <v>6402</v>
      </c>
      <c r="AP343" s="32">
        <f t="shared" si="18"/>
        <v>1140110</v>
      </c>
      <c r="AQ343" s="32" t="str">
        <f t="shared" si="19"/>
        <v>西域火器·珠</v>
      </c>
      <c r="AR343" s="34"/>
      <c r="BA343" s="280" t="s">
        <v>6403</v>
      </c>
    </row>
    <row r="344" spans="1:53" x14ac:dyDescent="0.25">
      <c r="A344" s="34">
        <f>A343+1</f>
        <v>1140111</v>
      </c>
      <c r="B344" s="34" t="str">
        <f>B343</f>
        <v>西域火器·珠</v>
      </c>
      <c r="C344" s="33" t="s">
        <v>582</v>
      </c>
      <c r="D344" s="34" t="s">
        <v>6117</v>
      </c>
      <c r="E344" s="34" t="s">
        <v>4800</v>
      </c>
      <c r="F344" s="34"/>
      <c r="G344" s="34">
        <v>7</v>
      </c>
      <c r="H344" s="34">
        <v>7</v>
      </c>
      <c r="I344" s="34" t="s">
        <v>2289</v>
      </c>
      <c r="J344" s="34" t="s">
        <v>3015</v>
      </c>
      <c r="K344" s="34"/>
      <c r="L344" s="34"/>
      <c r="M344" s="261" t="s">
        <v>6404</v>
      </c>
      <c r="N344" s="49"/>
      <c r="O344" s="49"/>
      <c r="P344" s="33"/>
      <c r="Q344" s="67"/>
      <c r="R344" s="67">
        <v>0</v>
      </c>
      <c r="S344" s="67" t="s">
        <v>5181</v>
      </c>
      <c r="T344" s="34">
        <v>2010510</v>
      </c>
      <c r="U344" s="67"/>
      <c r="V344" s="67"/>
      <c r="W344" s="67" t="s">
        <v>6262</v>
      </c>
      <c r="X344" s="266" t="s">
        <v>6405</v>
      </c>
      <c r="Y344" s="67">
        <f t="shared" ref="Y344:Z356" si="20">Y336</f>
        <v>0</v>
      </c>
      <c r="Z344" s="67">
        <f t="shared" si="20"/>
        <v>0</v>
      </c>
      <c r="AA344" s="67"/>
      <c r="AB344" s="67"/>
      <c r="AC344" s="34"/>
      <c r="AD344" s="34"/>
      <c r="AE344" s="34">
        <v>0</v>
      </c>
      <c r="AF344" s="34">
        <v>0</v>
      </c>
      <c r="AG344" s="34">
        <v>0</v>
      </c>
      <c r="AH344" s="34"/>
      <c r="AI344" s="34">
        <v>0</v>
      </c>
      <c r="AJ344" s="34">
        <v>0</v>
      </c>
      <c r="AK344" s="87"/>
      <c r="AL344" s="34"/>
      <c r="AM344" s="34"/>
      <c r="AN344" s="34"/>
      <c r="AO344" s="34" t="s">
        <v>6406</v>
      </c>
      <c r="AP344" s="32">
        <f t="shared" si="18"/>
        <v>1140111</v>
      </c>
      <c r="AQ344" s="32" t="str">
        <f t="shared" si="19"/>
        <v>西域火器·珠</v>
      </c>
      <c r="AR344" s="34"/>
      <c r="BA344" s="101" t="s">
        <v>5205</v>
      </c>
    </row>
    <row r="345" spans="1:53" x14ac:dyDescent="0.25">
      <c r="A345" s="36">
        <v>1140112</v>
      </c>
      <c r="B345" s="36" t="s">
        <v>569</v>
      </c>
      <c r="C345" s="37" t="s">
        <v>971</v>
      </c>
      <c r="D345" s="36"/>
      <c r="E345" s="36"/>
      <c r="F345" s="36"/>
      <c r="G345" s="36"/>
      <c r="H345" s="36"/>
      <c r="I345" s="36"/>
      <c r="J345" s="36"/>
      <c r="K345" s="36"/>
      <c r="L345" s="36"/>
      <c r="M345" s="52"/>
      <c r="N345" s="53"/>
      <c r="O345" s="53"/>
      <c r="P345" s="36"/>
      <c r="Q345" s="65"/>
      <c r="R345" s="65"/>
      <c r="S345" s="65"/>
      <c r="T345" s="36"/>
      <c r="U345" s="65"/>
      <c r="V345" s="65"/>
      <c r="W345" s="65"/>
      <c r="X345" s="70"/>
      <c r="Y345" s="65"/>
      <c r="Z345" s="65"/>
      <c r="AA345" s="65"/>
      <c r="AB345" s="65"/>
      <c r="AC345" s="36"/>
      <c r="AD345" s="36"/>
      <c r="AE345" s="36"/>
      <c r="AF345" s="36"/>
      <c r="AG345" s="36"/>
      <c r="AH345" s="36"/>
      <c r="AI345" s="36"/>
      <c r="AJ345" s="36"/>
      <c r="AK345" s="89"/>
      <c r="AL345" s="36"/>
      <c r="AM345" s="36"/>
      <c r="AN345" s="36"/>
      <c r="AO345" s="36"/>
      <c r="AP345" s="32">
        <f t="shared" si="18"/>
        <v>1140112</v>
      </c>
      <c r="AQ345" s="32" t="str">
        <f t="shared" si="19"/>
        <v>西域火器·珠</v>
      </c>
      <c r="AR345" s="36"/>
      <c r="BA345" s="102"/>
    </row>
    <row r="346" spans="1:53" x14ac:dyDescent="0.25">
      <c r="A346" s="36">
        <v>1140113</v>
      </c>
      <c r="B346" s="36" t="s">
        <v>569</v>
      </c>
      <c r="C346" s="37" t="s">
        <v>972</v>
      </c>
      <c r="D346" s="36"/>
      <c r="E346" s="36"/>
      <c r="F346" s="36"/>
      <c r="G346" s="36"/>
      <c r="H346" s="36"/>
      <c r="I346" s="36"/>
      <c r="J346" s="36"/>
      <c r="K346" s="36"/>
      <c r="L346" s="36"/>
      <c r="M346" s="52"/>
      <c r="N346" s="53"/>
      <c r="O346" s="53"/>
      <c r="P346" s="36"/>
      <c r="Q346" s="65"/>
      <c r="R346" s="65"/>
      <c r="S346" s="65"/>
      <c r="T346" s="36"/>
      <c r="U346" s="65"/>
      <c r="V346" s="65"/>
      <c r="W346" s="65"/>
      <c r="X346" s="70"/>
      <c r="Y346" s="65"/>
      <c r="Z346" s="65"/>
      <c r="AA346" s="65"/>
      <c r="AB346" s="65"/>
      <c r="AC346" s="36"/>
      <c r="AD346" s="36"/>
      <c r="AE346" s="36"/>
      <c r="AF346" s="36"/>
      <c r="AG346" s="36"/>
      <c r="AH346" s="36"/>
      <c r="AI346" s="36"/>
      <c r="AJ346" s="36"/>
      <c r="AK346" s="89"/>
      <c r="AL346" s="36"/>
      <c r="AM346" s="36"/>
      <c r="AN346" s="36"/>
      <c r="AO346" s="36"/>
      <c r="AP346" s="32">
        <f t="shared" si="18"/>
        <v>1140113</v>
      </c>
      <c r="AQ346" s="32" t="str">
        <f t="shared" si="19"/>
        <v>西域火器·珠</v>
      </c>
      <c r="AR346" s="36"/>
      <c r="BA346" s="102"/>
    </row>
    <row r="347" spans="1:53" x14ac:dyDescent="0.25">
      <c r="A347" s="208">
        <v>1120001</v>
      </c>
      <c r="B347" s="208" t="s">
        <v>542</v>
      </c>
      <c r="C347" s="208" t="s">
        <v>4994</v>
      </c>
      <c r="D347" s="119" t="s">
        <v>6117</v>
      </c>
      <c r="E347" s="119" t="s">
        <v>4800</v>
      </c>
      <c r="F347" s="119"/>
      <c r="G347" s="119">
        <v>1</v>
      </c>
      <c r="H347" s="119">
        <v>7</v>
      </c>
      <c r="I347" s="119" t="s">
        <v>2401</v>
      </c>
      <c r="J347" s="119" t="s">
        <v>3011</v>
      </c>
      <c r="K347" s="119"/>
      <c r="L347" s="119"/>
      <c r="M347" s="276" t="s">
        <v>6407</v>
      </c>
      <c r="N347" s="132"/>
      <c r="O347" s="212" t="e">
        <f>VLOOKUP(C347,[5]Sheet1!$B:$C,2,0)</f>
        <v>#N/A</v>
      </c>
      <c r="P347" s="121"/>
      <c r="Q347" s="144"/>
      <c r="R347" s="144">
        <v>0</v>
      </c>
      <c r="S347" s="144" t="s">
        <v>5181</v>
      </c>
      <c r="T347" s="119">
        <v>2010601</v>
      </c>
      <c r="U347" s="144" t="s">
        <v>6408</v>
      </c>
      <c r="V347" s="144"/>
      <c r="W347" s="144" t="s">
        <v>6262</v>
      </c>
      <c r="X347" s="266" t="s">
        <v>6409</v>
      </c>
      <c r="Y347" s="144">
        <f t="shared" ref="Y347:Z354" si="21">Y337</f>
        <v>1</v>
      </c>
      <c r="Z347" s="144">
        <f t="shared" si="21"/>
        <v>1</v>
      </c>
      <c r="AA347" s="144"/>
      <c r="AB347" s="144"/>
      <c r="AC347" s="119"/>
      <c r="AD347" s="119"/>
      <c r="AE347" s="119">
        <v>1</v>
      </c>
      <c r="AF347" s="119">
        <v>2</v>
      </c>
      <c r="AG347" s="119">
        <v>35</v>
      </c>
      <c r="AH347" s="119"/>
      <c r="AI347" s="119"/>
      <c r="AJ347" s="119"/>
      <c r="AK347" s="152"/>
      <c r="AL347" s="242" t="s">
        <v>6410</v>
      </c>
      <c r="AM347" s="119"/>
      <c r="AN347" s="119"/>
      <c r="AO347" s="119" t="s">
        <v>6411</v>
      </c>
      <c r="AP347" s="32">
        <f t="shared" si="18"/>
        <v>1120001</v>
      </c>
      <c r="AQ347" s="32" t="str">
        <f t="shared" si="19"/>
        <v>锋狩控弦决</v>
      </c>
      <c r="AR347" s="119"/>
      <c r="BA347" s="269" t="s">
        <v>6412</v>
      </c>
    </row>
    <row r="348" spans="1:53" x14ac:dyDescent="0.25">
      <c r="A348" s="208">
        <v>1120002</v>
      </c>
      <c r="B348" s="208" t="s">
        <v>542</v>
      </c>
      <c r="C348" s="208" t="s">
        <v>4995</v>
      </c>
      <c r="D348" s="119" t="s">
        <v>6117</v>
      </c>
      <c r="E348" s="119" t="s">
        <v>4800</v>
      </c>
      <c r="F348" s="119"/>
      <c r="G348" s="119">
        <v>1</v>
      </c>
      <c r="H348" s="119">
        <v>7</v>
      </c>
      <c r="I348" s="119" t="s">
        <v>2289</v>
      </c>
      <c r="J348" s="119" t="s">
        <v>3015</v>
      </c>
      <c r="K348" s="119"/>
      <c r="L348" s="119"/>
      <c r="M348" s="276" t="s">
        <v>6413</v>
      </c>
      <c r="N348" s="132"/>
      <c r="O348" s="132"/>
      <c r="P348" s="121"/>
      <c r="Q348" s="144"/>
      <c r="R348" s="144">
        <v>0</v>
      </c>
      <c r="S348" s="144" t="s">
        <v>5181</v>
      </c>
      <c r="T348" s="119">
        <v>2010602</v>
      </c>
      <c r="U348" s="144"/>
      <c r="V348" s="144"/>
      <c r="W348" s="144" t="s">
        <v>6262</v>
      </c>
      <c r="X348" s="266" t="s">
        <v>6414</v>
      </c>
      <c r="Y348" s="144">
        <f t="shared" si="21"/>
        <v>0</v>
      </c>
      <c r="Z348" s="144">
        <f t="shared" si="21"/>
        <v>0</v>
      </c>
      <c r="AA348" s="144"/>
      <c r="AB348" s="144"/>
      <c r="AC348" s="119"/>
      <c r="AD348" s="119"/>
      <c r="AE348" s="119">
        <v>0</v>
      </c>
      <c r="AF348" s="119">
        <v>0</v>
      </c>
      <c r="AG348" s="119">
        <v>0</v>
      </c>
      <c r="AH348" s="119"/>
      <c r="AI348" s="119">
        <v>0</v>
      </c>
      <c r="AJ348" s="119">
        <v>0</v>
      </c>
      <c r="AK348" s="152"/>
      <c r="AL348" s="119"/>
      <c r="AM348" s="119"/>
      <c r="AN348" s="119"/>
      <c r="AO348" s="119" t="s">
        <v>6415</v>
      </c>
      <c r="AP348" s="32">
        <f t="shared" si="18"/>
        <v>1120002</v>
      </c>
      <c r="AQ348" s="32" t="str">
        <f t="shared" si="19"/>
        <v>锋狩控弦决</v>
      </c>
      <c r="AR348" s="119"/>
      <c r="BA348" s="269" t="s">
        <v>6416</v>
      </c>
    </row>
    <row r="349" spans="1:53" x14ac:dyDescent="0.25">
      <c r="A349" s="208">
        <v>1120101</v>
      </c>
      <c r="B349" s="208" t="s">
        <v>542</v>
      </c>
      <c r="C349" s="249" t="s">
        <v>4996</v>
      </c>
      <c r="D349" s="119" t="s">
        <v>6117</v>
      </c>
      <c r="E349" s="119" t="s">
        <v>4800</v>
      </c>
      <c r="F349" s="119"/>
      <c r="G349" s="119">
        <v>4</v>
      </c>
      <c r="H349" s="119">
        <v>7</v>
      </c>
      <c r="I349" s="119" t="s">
        <v>2289</v>
      </c>
      <c r="J349" s="119" t="s">
        <v>3015</v>
      </c>
      <c r="K349" s="119"/>
      <c r="L349" s="119"/>
      <c r="M349" s="121" t="s">
        <v>6417</v>
      </c>
      <c r="N349" s="132"/>
      <c r="O349" s="132"/>
      <c r="P349" s="121"/>
      <c r="Q349" s="144"/>
      <c r="R349" s="144">
        <v>0</v>
      </c>
      <c r="S349" s="144" t="s">
        <v>5181</v>
      </c>
      <c r="T349" s="119">
        <v>2010609</v>
      </c>
      <c r="U349" s="144"/>
      <c r="V349" s="144"/>
      <c r="W349" s="144" t="s">
        <v>6262</v>
      </c>
      <c r="X349" s="266" t="s">
        <v>6418</v>
      </c>
      <c r="Y349" s="144">
        <f t="shared" si="21"/>
        <v>1</v>
      </c>
      <c r="Z349" s="144">
        <f t="shared" si="21"/>
        <v>2</v>
      </c>
      <c r="AA349" s="144"/>
      <c r="AB349" s="144"/>
      <c r="AC349" s="119"/>
      <c r="AD349" s="119"/>
      <c r="AE349" s="119">
        <v>0</v>
      </c>
      <c r="AF349" s="119">
        <v>0</v>
      </c>
      <c r="AG349" s="119">
        <v>20</v>
      </c>
      <c r="AH349" s="119"/>
      <c r="AI349" s="119">
        <v>0</v>
      </c>
      <c r="AJ349" s="119">
        <v>0</v>
      </c>
      <c r="AK349" s="152"/>
      <c r="AL349" s="119"/>
      <c r="AM349" s="119"/>
      <c r="AN349" s="119"/>
      <c r="AO349" s="119" t="s">
        <v>6419</v>
      </c>
      <c r="AP349" s="32">
        <f t="shared" si="18"/>
        <v>1120101</v>
      </c>
      <c r="AQ349" s="32" t="str">
        <f t="shared" si="19"/>
        <v>锋狩控弦决</v>
      </c>
      <c r="AR349" s="119"/>
      <c r="BA349" s="269" t="s">
        <v>6420</v>
      </c>
    </row>
    <row r="350" spans="1:53" x14ac:dyDescent="0.25">
      <c r="A350" s="208">
        <v>1120102</v>
      </c>
      <c r="B350" s="208" t="s">
        <v>542</v>
      </c>
      <c r="C350" s="249" t="s">
        <v>543</v>
      </c>
      <c r="D350" s="119" t="s">
        <v>6117</v>
      </c>
      <c r="E350" s="119" t="s">
        <v>4800</v>
      </c>
      <c r="F350" s="119"/>
      <c r="G350" s="119">
        <v>2</v>
      </c>
      <c r="H350" s="119">
        <v>7</v>
      </c>
      <c r="I350" s="119" t="s">
        <v>2289</v>
      </c>
      <c r="J350" s="119" t="s">
        <v>3015</v>
      </c>
      <c r="K350" s="119"/>
      <c r="L350" s="119"/>
      <c r="M350" s="276" t="s">
        <v>6352</v>
      </c>
      <c r="N350" s="132"/>
      <c r="O350" s="132"/>
      <c r="P350" s="121"/>
      <c r="Q350" s="144"/>
      <c r="R350" s="144">
        <v>0</v>
      </c>
      <c r="S350" s="144" t="s">
        <v>5181</v>
      </c>
      <c r="T350" s="119">
        <v>2010603</v>
      </c>
      <c r="U350" s="144"/>
      <c r="V350" s="144"/>
      <c r="W350" s="144" t="s">
        <v>6262</v>
      </c>
      <c r="X350" s="266" t="s">
        <v>6421</v>
      </c>
      <c r="Y350" s="144">
        <f t="shared" si="21"/>
        <v>0</v>
      </c>
      <c r="Z350" s="144">
        <f t="shared" si="21"/>
        <v>0</v>
      </c>
      <c r="AA350" s="144"/>
      <c r="AB350" s="144"/>
      <c r="AC350" s="119"/>
      <c r="AD350" s="119"/>
      <c r="AE350" s="119">
        <v>0</v>
      </c>
      <c r="AF350" s="119">
        <v>0</v>
      </c>
      <c r="AG350" s="119">
        <v>0</v>
      </c>
      <c r="AH350" s="119"/>
      <c r="AI350" s="119">
        <v>0</v>
      </c>
      <c r="AJ350" s="119">
        <v>0</v>
      </c>
      <c r="AK350" s="152"/>
      <c r="AL350" s="119"/>
      <c r="AM350" s="119"/>
      <c r="AN350" s="119"/>
      <c r="AO350" s="119" t="s">
        <v>6422</v>
      </c>
      <c r="AP350" s="32">
        <f t="shared" si="18"/>
        <v>1120102</v>
      </c>
      <c r="AQ350" s="32" t="str">
        <f t="shared" si="19"/>
        <v>锋狩控弦决</v>
      </c>
      <c r="AR350" s="119"/>
      <c r="BA350" s="269" t="s">
        <v>1858</v>
      </c>
    </row>
    <row r="351" spans="1:53" x14ac:dyDescent="0.25">
      <c r="A351" s="208">
        <v>1120103</v>
      </c>
      <c r="B351" s="208" t="s">
        <v>542</v>
      </c>
      <c r="C351" s="249" t="s">
        <v>4997</v>
      </c>
      <c r="D351" s="119" t="s">
        <v>6117</v>
      </c>
      <c r="E351" s="119" t="s">
        <v>4800</v>
      </c>
      <c r="F351" s="119"/>
      <c r="G351" s="119">
        <v>3</v>
      </c>
      <c r="H351" s="119">
        <v>7</v>
      </c>
      <c r="I351" s="119" t="s">
        <v>2289</v>
      </c>
      <c r="J351" s="119" t="s">
        <v>3015</v>
      </c>
      <c r="K351" s="119"/>
      <c r="L351" s="119"/>
      <c r="M351" s="121" t="s">
        <v>6423</v>
      </c>
      <c r="N351" s="132"/>
      <c r="O351" s="132"/>
      <c r="P351" s="121"/>
      <c r="Q351" s="144"/>
      <c r="R351" s="144">
        <v>0</v>
      </c>
      <c r="S351" s="144" t="s">
        <v>5181</v>
      </c>
      <c r="T351" s="119">
        <v>2010604</v>
      </c>
      <c r="U351" s="144"/>
      <c r="V351" s="144"/>
      <c r="W351" s="144" t="s">
        <v>6262</v>
      </c>
      <c r="X351" s="266" t="s">
        <v>6424</v>
      </c>
      <c r="Y351" s="144">
        <f t="shared" si="21"/>
        <v>1</v>
      </c>
      <c r="Z351" s="144">
        <f t="shared" si="21"/>
        <v>3</v>
      </c>
      <c r="AA351" s="144"/>
      <c r="AB351" s="144"/>
      <c r="AC351" s="119"/>
      <c r="AD351" s="119"/>
      <c r="AE351" s="119">
        <v>0</v>
      </c>
      <c r="AF351" s="119">
        <v>0</v>
      </c>
      <c r="AG351" s="119">
        <v>0</v>
      </c>
      <c r="AH351" s="119"/>
      <c r="AI351" s="119">
        <v>0</v>
      </c>
      <c r="AJ351" s="119">
        <v>0</v>
      </c>
      <c r="AK351" s="152"/>
      <c r="AL351" s="119"/>
      <c r="AM351" s="119"/>
      <c r="AN351" s="119"/>
      <c r="AO351" s="119" t="s">
        <v>6425</v>
      </c>
      <c r="AP351" s="32">
        <f t="shared" si="18"/>
        <v>1120103</v>
      </c>
      <c r="AQ351" s="32" t="str">
        <f t="shared" si="19"/>
        <v>锋狩控弦决</v>
      </c>
      <c r="AR351" s="119"/>
      <c r="BA351" s="269" t="s">
        <v>6426</v>
      </c>
    </row>
    <row r="352" spans="1:53" x14ac:dyDescent="0.25">
      <c r="A352" s="208">
        <v>1120104</v>
      </c>
      <c r="B352" s="208" t="s">
        <v>542</v>
      </c>
      <c r="C352" s="249" t="s">
        <v>544</v>
      </c>
      <c r="D352" s="119" t="s">
        <v>6117</v>
      </c>
      <c r="E352" s="119" t="s">
        <v>4800</v>
      </c>
      <c r="F352" s="119"/>
      <c r="G352" s="119">
        <v>5</v>
      </c>
      <c r="H352" s="119">
        <v>7</v>
      </c>
      <c r="I352" s="119" t="s">
        <v>2289</v>
      </c>
      <c r="J352" s="119" t="s">
        <v>3015</v>
      </c>
      <c r="K352" s="119"/>
      <c r="L352" s="119"/>
      <c r="M352" s="121" t="s">
        <v>6427</v>
      </c>
      <c r="N352" s="132"/>
      <c r="O352" s="132"/>
      <c r="P352" s="121"/>
      <c r="Q352" s="144"/>
      <c r="R352" s="144">
        <v>0</v>
      </c>
      <c r="S352" s="144" t="s">
        <v>5181</v>
      </c>
      <c r="T352" s="119">
        <v>2010606</v>
      </c>
      <c r="U352" s="144"/>
      <c r="V352" s="144"/>
      <c r="W352" s="144" t="s">
        <v>6262</v>
      </c>
      <c r="X352" s="266" t="s">
        <v>6428</v>
      </c>
      <c r="Y352" s="144">
        <f t="shared" si="21"/>
        <v>0</v>
      </c>
      <c r="Z352" s="144">
        <f t="shared" si="21"/>
        <v>0</v>
      </c>
      <c r="AA352" s="144"/>
      <c r="AB352" s="144"/>
      <c r="AC352" s="119"/>
      <c r="AD352" s="119"/>
      <c r="AE352" s="119">
        <v>0</v>
      </c>
      <c r="AF352" s="119">
        <v>0</v>
      </c>
      <c r="AG352" s="119">
        <v>0</v>
      </c>
      <c r="AH352" s="119"/>
      <c r="AI352" s="119">
        <v>0</v>
      </c>
      <c r="AJ352" s="119">
        <v>0</v>
      </c>
      <c r="AK352" s="152"/>
      <c r="AL352" s="119"/>
      <c r="AM352" s="119"/>
      <c r="AN352" s="119"/>
      <c r="AO352" s="119" t="s">
        <v>6429</v>
      </c>
      <c r="AP352" s="32">
        <f t="shared" si="18"/>
        <v>1120104</v>
      </c>
      <c r="AQ352" s="32" t="str">
        <f t="shared" si="19"/>
        <v>锋狩控弦决</v>
      </c>
      <c r="AR352" s="119"/>
      <c r="BA352" s="269" t="s">
        <v>1859</v>
      </c>
    </row>
    <row r="353" spans="1:53" x14ac:dyDescent="0.25">
      <c r="A353" s="208">
        <v>1120105</v>
      </c>
      <c r="B353" s="208" t="s">
        <v>542</v>
      </c>
      <c r="C353" s="249" t="s">
        <v>4998</v>
      </c>
      <c r="D353" s="119" t="s">
        <v>6117</v>
      </c>
      <c r="E353" s="119" t="s">
        <v>4800</v>
      </c>
      <c r="F353" s="119"/>
      <c r="G353" s="119">
        <v>6</v>
      </c>
      <c r="H353" s="119">
        <v>7</v>
      </c>
      <c r="I353" s="119" t="s">
        <v>2289</v>
      </c>
      <c r="J353" s="119" t="s">
        <v>3015</v>
      </c>
      <c r="K353" s="119"/>
      <c r="L353" s="119"/>
      <c r="M353" s="121" t="s">
        <v>6430</v>
      </c>
      <c r="N353" s="132"/>
      <c r="O353" s="132"/>
      <c r="P353" s="121"/>
      <c r="Q353" s="144"/>
      <c r="R353" s="144">
        <v>0</v>
      </c>
      <c r="S353" s="144" t="s">
        <v>5181</v>
      </c>
      <c r="T353" s="119">
        <v>2010608</v>
      </c>
      <c r="U353" s="144"/>
      <c r="V353" s="144"/>
      <c r="W353" s="144" t="s">
        <v>6262</v>
      </c>
      <c r="X353" s="266" t="s">
        <v>6431</v>
      </c>
      <c r="Y353" s="144">
        <f t="shared" si="21"/>
        <v>0</v>
      </c>
      <c r="Z353" s="144">
        <f t="shared" si="21"/>
        <v>0</v>
      </c>
      <c r="AA353" s="144"/>
      <c r="AB353" s="144"/>
      <c r="AC353" s="119"/>
      <c r="AD353" s="119"/>
      <c r="AE353" s="119">
        <v>0</v>
      </c>
      <c r="AF353" s="119">
        <v>0</v>
      </c>
      <c r="AG353" s="119">
        <v>0</v>
      </c>
      <c r="AH353" s="119"/>
      <c r="AI353" s="119">
        <v>0</v>
      </c>
      <c r="AJ353" s="119">
        <v>0</v>
      </c>
      <c r="AK353" s="152"/>
      <c r="AL353" s="119"/>
      <c r="AM353" s="119"/>
      <c r="AN353" s="119"/>
      <c r="AO353" s="119" t="s">
        <v>6432</v>
      </c>
      <c r="AP353" s="32">
        <f t="shared" si="18"/>
        <v>1120105</v>
      </c>
      <c r="AQ353" s="32" t="str">
        <f t="shared" si="19"/>
        <v>锋狩控弦决</v>
      </c>
      <c r="AR353" s="119"/>
      <c r="BA353" s="269" t="s">
        <v>6433</v>
      </c>
    </row>
    <row r="354" spans="1:53" x14ac:dyDescent="0.25">
      <c r="A354" s="208">
        <v>1120106</v>
      </c>
      <c r="B354" s="208" t="s">
        <v>542</v>
      </c>
      <c r="C354" s="249" t="s">
        <v>545</v>
      </c>
      <c r="D354" s="119" t="s">
        <v>6117</v>
      </c>
      <c r="E354" s="119" t="s">
        <v>4800</v>
      </c>
      <c r="F354" s="119"/>
      <c r="G354" s="119">
        <v>7</v>
      </c>
      <c r="H354" s="119">
        <v>7</v>
      </c>
      <c r="I354" s="119" t="s">
        <v>2289</v>
      </c>
      <c r="J354" s="119" t="s">
        <v>3015</v>
      </c>
      <c r="K354" s="119"/>
      <c r="L354" s="119"/>
      <c r="M354" s="121" t="s">
        <v>6434</v>
      </c>
      <c r="N354" s="132"/>
      <c r="O354" s="132"/>
      <c r="P354" s="121"/>
      <c r="Q354" s="144"/>
      <c r="R354" s="144">
        <v>0</v>
      </c>
      <c r="S354" s="144" t="s">
        <v>5181</v>
      </c>
      <c r="T354" s="119">
        <v>2010610</v>
      </c>
      <c r="U354" s="144"/>
      <c r="V354" s="144"/>
      <c r="W354" s="144" t="s">
        <v>6262</v>
      </c>
      <c r="X354" s="266" t="s">
        <v>6435</v>
      </c>
      <c r="Y354" s="144">
        <f t="shared" si="21"/>
        <v>0</v>
      </c>
      <c r="Z354" s="144">
        <f t="shared" si="21"/>
        <v>0</v>
      </c>
      <c r="AA354" s="144"/>
      <c r="AB354" s="144"/>
      <c r="AC354" s="119"/>
      <c r="AD354" s="119"/>
      <c r="AE354" s="119">
        <v>0</v>
      </c>
      <c r="AF354" s="119">
        <v>0</v>
      </c>
      <c r="AG354" s="119">
        <v>20</v>
      </c>
      <c r="AH354" s="119"/>
      <c r="AI354" s="119">
        <v>0</v>
      </c>
      <c r="AJ354" s="119">
        <v>0</v>
      </c>
      <c r="AK354" s="152"/>
      <c r="AL354" s="119"/>
      <c r="AM354" s="119"/>
      <c r="AN354" s="119"/>
      <c r="AO354" s="119" t="s">
        <v>6436</v>
      </c>
      <c r="AP354" s="32">
        <f t="shared" si="18"/>
        <v>1120106</v>
      </c>
      <c r="AQ354" s="32" t="str">
        <f t="shared" si="19"/>
        <v>锋狩控弦决</v>
      </c>
      <c r="AR354" s="119"/>
      <c r="BA354" s="269" t="s">
        <v>6437</v>
      </c>
    </row>
    <row r="355" spans="1:53" x14ac:dyDescent="0.25">
      <c r="A355" s="208">
        <v>1120107</v>
      </c>
      <c r="B355" s="208" t="s">
        <v>542</v>
      </c>
      <c r="C355" s="272" t="s">
        <v>546</v>
      </c>
      <c r="D355" s="170" t="s">
        <v>6117</v>
      </c>
      <c r="E355" s="170" t="s">
        <v>4800</v>
      </c>
      <c r="F355" s="170"/>
      <c r="G355" s="170">
        <v>1</v>
      </c>
      <c r="H355" s="170">
        <v>7</v>
      </c>
      <c r="I355" s="170" t="s">
        <v>2401</v>
      </c>
      <c r="J355" s="170" t="s">
        <v>3011</v>
      </c>
      <c r="K355" s="170"/>
      <c r="L355" s="170"/>
      <c r="M355" s="241" t="s">
        <v>6438</v>
      </c>
      <c r="N355" s="178"/>
      <c r="O355" s="212" t="e">
        <f>VLOOKUP(C355,[5]Sheet1!$B:$C,2,0)</f>
        <v>#N/A</v>
      </c>
      <c r="P355" s="241"/>
      <c r="Q355" s="185"/>
      <c r="R355" s="185">
        <v>0</v>
      </c>
      <c r="S355" s="185" t="s">
        <v>5181</v>
      </c>
      <c r="T355" s="170">
        <v>2010701</v>
      </c>
      <c r="U355" s="185" t="s">
        <v>1218</v>
      </c>
      <c r="V355" s="185"/>
      <c r="W355" s="185" t="s">
        <v>6262</v>
      </c>
      <c r="X355" s="266" t="s">
        <v>6439</v>
      </c>
      <c r="Y355" s="185">
        <f t="shared" si="20"/>
        <v>1</v>
      </c>
      <c r="Z355" s="185">
        <f t="shared" si="20"/>
        <v>1</v>
      </c>
      <c r="AA355" s="185"/>
      <c r="AB355" s="185"/>
      <c r="AC355" s="170"/>
      <c r="AD355" s="170"/>
      <c r="AE355" s="170">
        <v>1</v>
      </c>
      <c r="AF355" s="170">
        <v>2</v>
      </c>
      <c r="AG355" s="170">
        <v>20</v>
      </c>
      <c r="AH355" s="170"/>
      <c r="AI355" s="170"/>
      <c r="AJ355" s="170"/>
      <c r="AK355" s="195"/>
      <c r="AL355" s="242" t="s">
        <v>6440</v>
      </c>
      <c r="AM355" s="170"/>
      <c r="AN355" s="170"/>
      <c r="AO355" s="170" t="s">
        <v>6441</v>
      </c>
      <c r="AP355" s="32">
        <f t="shared" si="18"/>
        <v>1120107</v>
      </c>
      <c r="AQ355" s="32" t="str">
        <f t="shared" si="19"/>
        <v>锋狩控弦决</v>
      </c>
      <c r="AR355" s="170"/>
      <c r="BA355" s="269" t="s">
        <v>1757</v>
      </c>
    </row>
    <row r="356" spans="1:53" x14ac:dyDescent="0.25">
      <c r="A356" s="208">
        <v>1120108</v>
      </c>
      <c r="B356" s="208" t="s">
        <v>542</v>
      </c>
      <c r="C356" s="249" t="s">
        <v>547</v>
      </c>
      <c r="D356" s="170" t="s">
        <v>6117</v>
      </c>
      <c r="E356" s="170" t="s">
        <v>4800</v>
      </c>
      <c r="F356" s="170"/>
      <c r="G356" s="170">
        <v>1</v>
      </c>
      <c r="H356" s="170">
        <v>7</v>
      </c>
      <c r="I356" s="170" t="s">
        <v>2289</v>
      </c>
      <c r="J356" s="170" t="s">
        <v>3015</v>
      </c>
      <c r="K356" s="170"/>
      <c r="L356" s="170"/>
      <c r="M356" s="241" t="s">
        <v>6442</v>
      </c>
      <c r="N356" s="178"/>
      <c r="O356" s="178"/>
      <c r="P356" s="241"/>
      <c r="Q356" s="185"/>
      <c r="R356" s="185">
        <v>0</v>
      </c>
      <c r="S356" s="185" t="s">
        <v>5181</v>
      </c>
      <c r="T356" s="170">
        <v>2010703</v>
      </c>
      <c r="U356" s="185"/>
      <c r="V356" s="185"/>
      <c r="W356" s="185" t="s">
        <v>6262</v>
      </c>
      <c r="X356" s="266" t="s">
        <v>6443</v>
      </c>
      <c r="Y356" s="185">
        <f t="shared" si="20"/>
        <v>0</v>
      </c>
      <c r="Z356" s="185">
        <f t="shared" si="20"/>
        <v>0</v>
      </c>
      <c r="AA356" s="185"/>
      <c r="AB356" s="185"/>
      <c r="AC356" s="170"/>
      <c r="AD356" s="170"/>
      <c r="AE356" s="170">
        <v>0</v>
      </c>
      <c r="AF356" s="170">
        <v>0</v>
      </c>
      <c r="AG356" s="170">
        <v>0</v>
      </c>
      <c r="AH356" s="170"/>
      <c r="AI356" s="170">
        <v>0</v>
      </c>
      <c r="AJ356" s="170">
        <v>0</v>
      </c>
      <c r="AK356" s="195"/>
      <c r="AL356" s="170"/>
      <c r="AM356" s="170"/>
      <c r="AN356" s="170"/>
      <c r="AO356" s="170" t="s">
        <v>6444</v>
      </c>
      <c r="AP356" s="32">
        <f t="shared" si="18"/>
        <v>1120108</v>
      </c>
      <c r="AQ356" s="32" t="str">
        <f t="shared" si="19"/>
        <v>锋狩控弦决</v>
      </c>
      <c r="AR356" s="170"/>
      <c r="BA356" s="269" t="s">
        <v>6445</v>
      </c>
    </row>
    <row r="357" spans="1:53" x14ac:dyDescent="0.25">
      <c r="A357" s="208">
        <v>1120109</v>
      </c>
      <c r="B357" s="208" t="s">
        <v>542</v>
      </c>
      <c r="C357" s="249" t="s">
        <v>548</v>
      </c>
      <c r="D357" s="170" t="s">
        <v>6117</v>
      </c>
      <c r="E357" s="170" t="s">
        <v>4800</v>
      </c>
      <c r="F357" s="170"/>
      <c r="G357" s="170">
        <v>3</v>
      </c>
      <c r="H357" s="170">
        <v>7</v>
      </c>
      <c r="I357" s="170" t="s">
        <v>2289</v>
      </c>
      <c r="J357" s="170" t="s">
        <v>3015</v>
      </c>
      <c r="K357" s="170"/>
      <c r="L357" s="170"/>
      <c r="M357" s="241" t="s">
        <v>6446</v>
      </c>
      <c r="N357" s="178"/>
      <c r="O357" s="178"/>
      <c r="P357" s="241"/>
      <c r="Q357" s="185"/>
      <c r="R357" s="185">
        <v>0</v>
      </c>
      <c r="S357" s="185" t="s">
        <v>5181</v>
      </c>
      <c r="T357" s="170">
        <v>2010706</v>
      </c>
      <c r="U357" s="185"/>
      <c r="V357" s="185"/>
      <c r="W357" s="185" t="s">
        <v>6262</v>
      </c>
      <c r="X357" s="266" t="s">
        <v>6447</v>
      </c>
      <c r="Y357" s="185">
        <f>Y350</f>
        <v>0</v>
      </c>
      <c r="Z357" s="185">
        <f>Z350</f>
        <v>0</v>
      </c>
      <c r="AA357" s="185"/>
      <c r="AB357" s="185"/>
      <c r="AC357" s="170"/>
      <c r="AD357" s="170"/>
      <c r="AE357" s="170">
        <v>0</v>
      </c>
      <c r="AF357" s="170">
        <v>0</v>
      </c>
      <c r="AG357" s="170">
        <v>0</v>
      </c>
      <c r="AH357" s="170"/>
      <c r="AI357" s="170">
        <v>0</v>
      </c>
      <c r="AJ357" s="170">
        <v>0</v>
      </c>
      <c r="AK357" s="195"/>
      <c r="AL357" s="170"/>
      <c r="AM357" s="170"/>
      <c r="AN357" s="170"/>
      <c r="AO357" s="170" t="s">
        <v>6448</v>
      </c>
      <c r="AP357" s="32">
        <f t="shared" si="18"/>
        <v>1120109</v>
      </c>
      <c r="AQ357" s="32" t="str">
        <f t="shared" si="19"/>
        <v>锋狩控弦决</v>
      </c>
      <c r="AR357" s="170"/>
      <c r="BA357" s="269" t="s">
        <v>1863</v>
      </c>
    </row>
    <row r="358" spans="1:53" x14ac:dyDescent="0.25">
      <c r="A358" s="208">
        <v>1120110</v>
      </c>
      <c r="B358" s="208" t="s">
        <v>542</v>
      </c>
      <c r="C358" s="249" t="s">
        <v>549</v>
      </c>
      <c r="D358" s="170" t="s">
        <v>6117</v>
      </c>
      <c r="E358" s="170" t="s">
        <v>4800</v>
      </c>
      <c r="F358" s="170"/>
      <c r="G358" s="170">
        <v>2</v>
      </c>
      <c r="H358" s="170">
        <v>7</v>
      </c>
      <c r="I358" s="170" t="s">
        <v>2289</v>
      </c>
      <c r="J358" s="170" t="s">
        <v>3015</v>
      </c>
      <c r="K358" s="170"/>
      <c r="L358" s="170"/>
      <c r="M358" s="241" t="s">
        <v>6449</v>
      </c>
      <c r="N358" s="178"/>
      <c r="O358" s="178"/>
      <c r="P358" s="241"/>
      <c r="Q358" s="185"/>
      <c r="R358" s="185">
        <v>0</v>
      </c>
      <c r="S358" s="185" t="s">
        <v>5181</v>
      </c>
      <c r="T358" s="170">
        <v>2010705</v>
      </c>
      <c r="U358" s="185"/>
      <c r="V358" s="185"/>
      <c r="W358" s="185" t="s">
        <v>6262</v>
      </c>
      <c r="X358" s="266" t="s">
        <v>6450</v>
      </c>
      <c r="Y358" s="185">
        <f>Y349</f>
        <v>1</v>
      </c>
      <c r="Z358" s="185">
        <f>Z349</f>
        <v>2</v>
      </c>
      <c r="AA358" s="185"/>
      <c r="AB358" s="185"/>
      <c r="AC358" s="170"/>
      <c r="AD358" s="170"/>
      <c r="AE358" s="170">
        <v>0</v>
      </c>
      <c r="AF358" s="170">
        <v>0</v>
      </c>
      <c r="AG358" s="170">
        <v>0</v>
      </c>
      <c r="AH358" s="170"/>
      <c r="AI358" s="170">
        <v>0</v>
      </c>
      <c r="AJ358" s="170">
        <v>0</v>
      </c>
      <c r="AK358" s="195"/>
      <c r="AL358" s="170"/>
      <c r="AM358" s="170"/>
      <c r="AN358" s="170"/>
      <c r="AO358" s="170" t="s">
        <v>6451</v>
      </c>
      <c r="AP358" s="32">
        <f t="shared" si="18"/>
        <v>1120110</v>
      </c>
      <c r="AQ358" s="32" t="str">
        <f t="shared" si="19"/>
        <v>锋狩控弦决</v>
      </c>
      <c r="AR358" s="170"/>
      <c r="BA358" s="269" t="s">
        <v>6452</v>
      </c>
    </row>
    <row r="359" spans="1:53" x14ac:dyDescent="0.25">
      <c r="A359" s="34">
        <f>A358+1</f>
        <v>1120111</v>
      </c>
      <c r="B359" s="34" t="str">
        <f>B358</f>
        <v>锋狩控弦决</v>
      </c>
      <c r="C359" s="33" t="s">
        <v>550</v>
      </c>
      <c r="D359" s="170" t="s">
        <v>6117</v>
      </c>
      <c r="E359" s="170" t="s">
        <v>4800</v>
      </c>
      <c r="F359" s="170"/>
      <c r="G359" s="170">
        <v>4</v>
      </c>
      <c r="H359" s="170">
        <v>7</v>
      </c>
      <c r="I359" s="170" t="s">
        <v>2289</v>
      </c>
      <c r="J359" s="170" t="s">
        <v>3015</v>
      </c>
      <c r="K359" s="170"/>
      <c r="L359" s="170"/>
      <c r="M359" s="241" t="s">
        <v>6453</v>
      </c>
      <c r="N359" s="178"/>
      <c r="O359" s="178"/>
      <c r="P359" s="241"/>
      <c r="Q359" s="185"/>
      <c r="R359" s="185">
        <v>0</v>
      </c>
      <c r="S359" s="185" t="s">
        <v>5181</v>
      </c>
      <c r="T359" s="170">
        <v>2010707</v>
      </c>
      <c r="U359" s="185"/>
      <c r="V359" s="185"/>
      <c r="W359" s="185" t="s">
        <v>6262</v>
      </c>
      <c r="X359" s="266" t="s">
        <v>6454</v>
      </c>
      <c r="Y359" s="185">
        <f>Y352</f>
        <v>0</v>
      </c>
      <c r="Z359" s="185">
        <f>Z352</f>
        <v>0</v>
      </c>
      <c r="AA359" s="185"/>
      <c r="AB359" s="185"/>
      <c r="AC359" s="170"/>
      <c r="AD359" s="170"/>
      <c r="AE359" s="170">
        <v>0</v>
      </c>
      <c r="AF359" s="170">
        <v>0</v>
      </c>
      <c r="AG359" s="170">
        <v>0</v>
      </c>
      <c r="AH359" s="170"/>
      <c r="AI359" s="170">
        <v>0</v>
      </c>
      <c r="AJ359" s="170">
        <v>0</v>
      </c>
      <c r="AK359" s="195"/>
      <c r="AL359" s="170"/>
      <c r="AM359" s="170"/>
      <c r="AN359" s="170"/>
      <c r="AO359" s="170" t="s">
        <v>6455</v>
      </c>
      <c r="AP359" s="32">
        <f t="shared" si="18"/>
        <v>1120111</v>
      </c>
      <c r="AQ359" s="32" t="str">
        <f t="shared" si="19"/>
        <v>锋狩控弦决</v>
      </c>
      <c r="AR359" s="170"/>
      <c r="BA359" s="101" t="s">
        <v>5205</v>
      </c>
    </row>
    <row r="360" spans="1:53" x14ac:dyDescent="0.25">
      <c r="A360" s="36">
        <v>1120112</v>
      </c>
      <c r="B360" s="36" t="s">
        <v>542</v>
      </c>
      <c r="C360" s="37" t="s">
        <v>967</v>
      </c>
      <c r="D360" s="36"/>
      <c r="E360" s="36"/>
      <c r="F360" s="36"/>
      <c r="G360" s="36"/>
      <c r="H360" s="36"/>
      <c r="I360" s="36"/>
      <c r="J360" s="36"/>
      <c r="K360" s="36"/>
      <c r="L360" s="36"/>
      <c r="M360" s="52"/>
      <c r="N360" s="53"/>
      <c r="O360" s="53"/>
      <c r="P360" s="36"/>
      <c r="Q360" s="65"/>
      <c r="R360" s="65"/>
      <c r="S360" s="65"/>
      <c r="T360" s="36"/>
      <c r="U360" s="65"/>
      <c r="V360" s="65"/>
      <c r="W360" s="65"/>
      <c r="X360" s="70"/>
      <c r="Y360" s="65"/>
      <c r="Z360" s="65"/>
      <c r="AA360" s="65"/>
      <c r="AB360" s="65"/>
      <c r="AC360" s="36"/>
      <c r="AD360" s="36"/>
      <c r="AE360" s="36"/>
      <c r="AF360" s="36"/>
      <c r="AG360" s="36"/>
      <c r="AH360" s="36"/>
      <c r="AI360" s="36"/>
      <c r="AJ360" s="36"/>
      <c r="AK360" s="89"/>
      <c r="AL360" s="36"/>
      <c r="AM360" s="36"/>
      <c r="AN360" s="36"/>
      <c r="AO360" s="36"/>
      <c r="AP360" s="32">
        <f t="shared" si="18"/>
        <v>1120112</v>
      </c>
      <c r="AQ360" s="32" t="str">
        <f t="shared" si="19"/>
        <v>锋狩控弦决</v>
      </c>
      <c r="AR360" s="36"/>
      <c r="BA360" s="102"/>
    </row>
    <row r="361" spans="1:53" x14ac:dyDescent="0.25">
      <c r="A361" s="36">
        <v>1120113</v>
      </c>
      <c r="B361" s="36" t="s">
        <v>542</v>
      </c>
      <c r="C361" s="37" t="s">
        <v>968</v>
      </c>
      <c r="D361" s="36"/>
      <c r="E361" s="36"/>
      <c r="F361" s="36"/>
      <c r="G361" s="36"/>
      <c r="H361" s="36"/>
      <c r="I361" s="36"/>
      <c r="J361" s="36"/>
      <c r="K361" s="36"/>
      <c r="L361" s="36"/>
      <c r="M361" s="52"/>
      <c r="N361" s="53"/>
      <c r="O361" s="53"/>
      <c r="P361" s="36"/>
      <c r="Q361" s="65"/>
      <c r="R361" s="65"/>
      <c r="S361" s="65"/>
      <c r="T361" s="36"/>
      <c r="U361" s="65"/>
      <c r="V361" s="65"/>
      <c r="W361" s="65"/>
      <c r="X361" s="70"/>
      <c r="Y361" s="65"/>
      <c r="Z361" s="65"/>
      <c r="AA361" s="65"/>
      <c r="AB361" s="65"/>
      <c r="AC361" s="36"/>
      <c r="AD361" s="36"/>
      <c r="AE361" s="36"/>
      <c r="AF361" s="36"/>
      <c r="AG361" s="36"/>
      <c r="AH361" s="36"/>
      <c r="AI361" s="36"/>
      <c r="AJ361" s="36"/>
      <c r="AK361" s="89"/>
      <c r="AL361" s="36"/>
      <c r="AM361" s="36"/>
      <c r="AN361" s="36"/>
      <c r="AO361" s="36"/>
      <c r="AP361" s="32">
        <f t="shared" si="18"/>
        <v>1120113</v>
      </c>
      <c r="AQ361" s="32" t="str">
        <f t="shared" si="19"/>
        <v>锋狩控弦决</v>
      </c>
      <c r="AR361" s="36"/>
      <c r="BA361" s="102"/>
    </row>
    <row r="362" spans="1:53" x14ac:dyDescent="0.25">
      <c r="A362" s="31">
        <v>1150001</v>
      </c>
      <c r="B362" s="31" t="s">
        <v>583</v>
      </c>
      <c r="C362" s="31" t="s">
        <v>1911</v>
      </c>
      <c r="D362" s="170" t="s">
        <v>6117</v>
      </c>
      <c r="E362" s="170" t="s">
        <v>4800</v>
      </c>
      <c r="F362" s="170"/>
      <c r="G362" s="170">
        <v>5</v>
      </c>
      <c r="H362" s="170">
        <v>7</v>
      </c>
      <c r="I362" s="170" t="s">
        <v>2289</v>
      </c>
      <c r="J362" s="170" t="s">
        <v>3015</v>
      </c>
      <c r="K362" s="170"/>
      <c r="L362" s="170"/>
      <c r="M362" s="241" t="s">
        <v>6456</v>
      </c>
      <c r="N362" s="178"/>
      <c r="O362" s="178"/>
      <c r="P362" s="241"/>
      <c r="Q362" s="185"/>
      <c r="R362" s="185">
        <v>0</v>
      </c>
      <c r="S362" s="185" t="s">
        <v>5181</v>
      </c>
      <c r="T362" s="170">
        <v>2010708</v>
      </c>
      <c r="U362" s="185"/>
      <c r="V362" s="185"/>
      <c r="W362" s="185" t="s">
        <v>6262</v>
      </c>
      <c r="X362" s="266" t="s">
        <v>6457</v>
      </c>
      <c r="Y362" s="185">
        <f>Y353</f>
        <v>0</v>
      </c>
      <c r="Z362" s="185">
        <f>Z353</f>
        <v>0</v>
      </c>
      <c r="AA362" s="185"/>
      <c r="AB362" s="185"/>
      <c r="AC362" s="170"/>
      <c r="AD362" s="170"/>
      <c r="AE362" s="170">
        <v>0</v>
      </c>
      <c r="AF362" s="170">
        <v>0</v>
      </c>
      <c r="AG362" s="170">
        <v>0</v>
      </c>
      <c r="AH362" s="170"/>
      <c r="AI362" s="170">
        <v>0</v>
      </c>
      <c r="AJ362" s="170">
        <v>0</v>
      </c>
      <c r="AK362" s="195"/>
      <c r="AL362" s="170"/>
      <c r="AM362" s="170"/>
      <c r="AN362" s="170"/>
      <c r="AO362" s="170" t="s">
        <v>6458</v>
      </c>
      <c r="AP362" s="32">
        <f t="shared" si="18"/>
        <v>1150001</v>
      </c>
      <c r="AQ362" s="32" t="str">
        <f t="shared" si="19"/>
        <v>七情缠蛊</v>
      </c>
      <c r="AR362" s="170"/>
      <c r="BA362" s="99" t="s">
        <v>6459</v>
      </c>
    </row>
    <row r="363" spans="1:53" x14ac:dyDescent="0.25">
      <c r="A363" s="31">
        <v>1150002</v>
      </c>
      <c r="B363" s="31" t="s">
        <v>583</v>
      </c>
      <c r="C363" s="31" t="s">
        <v>1912</v>
      </c>
      <c r="D363" s="170" t="s">
        <v>6117</v>
      </c>
      <c r="E363" s="170" t="s">
        <v>4800</v>
      </c>
      <c r="F363" s="170"/>
      <c r="G363" s="170">
        <v>6</v>
      </c>
      <c r="H363" s="170">
        <v>7</v>
      </c>
      <c r="I363" s="170" t="s">
        <v>2289</v>
      </c>
      <c r="J363" s="170" t="s">
        <v>3015</v>
      </c>
      <c r="K363" s="170"/>
      <c r="L363" s="170"/>
      <c r="M363" s="241" t="s">
        <v>6460</v>
      </c>
      <c r="N363" s="178"/>
      <c r="O363" s="178"/>
      <c r="P363" s="241"/>
      <c r="Q363" s="185"/>
      <c r="R363" s="185">
        <v>0</v>
      </c>
      <c r="S363" s="185" t="s">
        <v>5181</v>
      </c>
      <c r="T363" s="170">
        <v>2010709</v>
      </c>
      <c r="U363" s="185"/>
      <c r="V363" s="185"/>
      <c r="W363" s="185" t="s">
        <v>6262</v>
      </c>
      <c r="X363" s="266" t="s">
        <v>6450</v>
      </c>
      <c r="Y363" s="185">
        <f>Y351</f>
        <v>1</v>
      </c>
      <c r="Z363" s="185">
        <f>Z351</f>
        <v>3</v>
      </c>
      <c r="AA363" s="185"/>
      <c r="AB363" s="185"/>
      <c r="AC363" s="170"/>
      <c r="AD363" s="170"/>
      <c r="AE363" s="170">
        <v>0</v>
      </c>
      <c r="AF363" s="170">
        <v>0</v>
      </c>
      <c r="AG363" s="170">
        <v>0</v>
      </c>
      <c r="AH363" s="170"/>
      <c r="AI363" s="170">
        <v>0</v>
      </c>
      <c r="AJ363" s="170">
        <v>0</v>
      </c>
      <c r="AK363" s="195"/>
      <c r="AL363" s="170"/>
      <c r="AM363" s="170"/>
      <c r="AN363" s="170"/>
      <c r="AO363" s="170" t="s">
        <v>6461</v>
      </c>
      <c r="AP363" s="32">
        <f t="shared" si="18"/>
        <v>1150002</v>
      </c>
      <c r="AQ363" s="32" t="str">
        <f t="shared" si="19"/>
        <v>七情缠蛊</v>
      </c>
      <c r="AR363" s="170"/>
      <c r="BA363" s="99" t="s">
        <v>6462</v>
      </c>
    </row>
    <row r="364" spans="1:53" x14ac:dyDescent="0.25">
      <c r="A364" s="31">
        <v>1150101</v>
      </c>
      <c r="B364" s="31" t="s">
        <v>583</v>
      </c>
      <c r="C364" s="273" t="s">
        <v>1421</v>
      </c>
      <c r="D364" s="170" t="s">
        <v>6117</v>
      </c>
      <c r="E364" s="170" t="s">
        <v>4800</v>
      </c>
      <c r="F364" s="170"/>
      <c r="G364" s="170">
        <v>7</v>
      </c>
      <c r="H364" s="170">
        <v>7</v>
      </c>
      <c r="I364" s="170" t="s">
        <v>2289</v>
      </c>
      <c r="J364" s="170" t="s">
        <v>3015</v>
      </c>
      <c r="K364" s="170"/>
      <c r="L364" s="170"/>
      <c r="M364" s="241" t="s">
        <v>6463</v>
      </c>
      <c r="N364" s="178"/>
      <c r="O364" s="178"/>
      <c r="P364" s="241"/>
      <c r="Q364" s="185"/>
      <c r="R364" s="185">
        <v>0</v>
      </c>
      <c r="S364" s="185" t="s">
        <v>5181</v>
      </c>
      <c r="T364" s="170">
        <v>2010710</v>
      </c>
      <c r="U364" s="185"/>
      <c r="V364" s="185"/>
      <c r="W364" s="185" t="s">
        <v>6262</v>
      </c>
      <c r="X364" s="266" t="s">
        <v>6464</v>
      </c>
      <c r="Y364" s="185">
        <f t="shared" ref="Y364:Z369" si="22">Y354</f>
        <v>0</v>
      </c>
      <c r="Z364" s="185">
        <f t="shared" si="22"/>
        <v>0</v>
      </c>
      <c r="AA364" s="185"/>
      <c r="AB364" s="185"/>
      <c r="AC364" s="170"/>
      <c r="AD364" s="170"/>
      <c r="AE364" s="170">
        <v>0</v>
      </c>
      <c r="AF364" s="170">
        <v>0</v>
      </c>
      <c r="AG364" s="170">
        <v>0</v>
      </c>
      <c r="AH364" s="170"/>
      <c r="AI364" s="170">
        <v>0</v>
      </c>
      <c r="AJ364" s="170">
        <v>0</v>
      </c>
      <c r="AK364" s="195"/>
      <c r="AL364" s="170"/>
      <c r="AM364" s="170"/>
      <c r="AN364" s="170"/>
      <c r="AO364" s="170" t="s">
        <v>6465</v>
      </c>
      <c r="AP364" s="32">
        <f t="shared" si="18"/>
        <v>1150101</v>
      </c>
      <c r="AQ364" s="32" t="str">
        <f t="shared" si="19"/>
        <v>七情缠蛊</v>
      </c>
      <c r="AR364" s="170"/>
      <c r="BA364" s="161" t="s">
        <v>6466</v>
      </c>
    </row>
    <row r="365" spans="1:53" x14ac:dyDescent="0.25">
      <c r="A365" s="31">
        <v>1150102</v>
      </c>
      <c r="B365" s="31" t="s">
        <v>583</v>
      </c>
      <c r="C365" s="273" t="s">
        <v>584</v>
      </c>
      <c r="D365" s="204" t="s">
        <v>6117</v>
      </c>
      <c r="E365" s="204" t="s">
        <v>4800</v>
      </c>
      <c r="F365" s="204"/>
      <c r="G365" s="204">
        <v>1</v>
      </c>
      <c r="H365" s="204">
        <v>7</v>
      </c>
      <c r="I365" s="204" t="s">
        <v>2401</v>
      </c>
      <c r="J365" s="204" t="s">
        <v>3011</v>
      </c>
      <c r="K365" s="204"/>
      <c r="L365" s="204"/>
      <c r="M365" s="256" t="s">
        <v>6467</v>
      </c>
      <c r="N365" s="212"/>
      <c r="O365" s="212" t="e">
        <f>VLOOKUP(C365,[5]Sheet1!$B:$C,2,0)</f>
        <v>#N/A</v>
      </c>
      <c r="P365" s="256"/>
      <c r="Q365" s="213"/>
      <c r="R365" s="213">
        <v>0</v>
      </c>
      <c r="S365" s="213" t="s">
        <v>5181</v>
      </c>
      <c r="T365" s="204">
        <v>2010801</v>
      </c>
      <c r="U365" s="213"/>
      <c r="V365" s="213"/>
      <c r="W365" s="213" t="s">
        <v>6262</v>
      </c>
      <c r="X365" s="266" t="s">
        <v>6468</v>
      </c>
      <c r="Y365" s="213">
        <f t="shared" si="22"/>
        <v>1</v>
      </c>
      <c r="Z365" s="213">
        <f t="shared" si="22"/>
        <v>1</v>
      </c>
      <c r="AA365" s="213"/>
      <c r="AB365" s="213"/>
      <c r="AC365" s="204"/>
      <c r="AD365" s="204"/>
      <c r="AE365" s="204">
        <v>1</v>
      </c>
      <c r="AF365" s="204">
        <v>1</v>
      </c>
      <c r="AG365" s="204">
        <v>35</v>
      </c>
      <c r="AH365" s="204"/>
      <c r="AI365" s="204"/>
      <c r="AJ365" s="204"/>
      <c r="AK365" s="228"/>
      <c r="AL365" s="242" t="s">
        <v>6469</v>
      </c>
      <c r="AM365" s="204"/>
      <c r="AN365" s="204"/>
      <c r="AO365" s="204" t="s">
        <v>6470</v>
      </c>
      <c r="AP365" s="32">
        <f t="shared" si="18"/>
        <v>1150102</v>
      </c>
      <c r="AQ365" s="32" t="str">
        <f t="shared" si="19"/>
        <v>七情缠蛊</v>
      </c>
      <c r="AR365" s="204"/>
      <c r="BA365" s="161" t="s">
        <v>6471</v>
      </c>
    </row>
    <row r="366" spans="1:53" x14ac:dyDescent="0.25">
      <c r="A366" s="31">
        <v>1150103</v>
      </c>
      <c r="B366" s="31" t="s">
        <v>583</v>
      </c>
      <c r="C366" s="273" t="s">
        <v>1422</v>
      </c>
      <c r="D366" s="204" t="s">
        <v>6117</v>
      </c>
      <c r="E366" s="204" t="s">
        <v>4800</v>
      </c>
      <c r="F366" s="204"/>
      <c r="G366" s="204">
        <v>1</v>
      </c>
      <c r="H366" s="204">
        <v>7</v>
      </c>
      <c r="I366" s="204" t="s">
        <v>2289</v>
      </c>
      <c r="J366" s="204" t="s">
        <v>3015</v>
      </c>
      <c r="K366" s="204"/>
      <c r="L366" s="204"/>
      <c r="M366" s="256" t="s">
        <v>6472</v>
      </c>
      <c r="N366" s="212"/>
      <c r="O366" s="212"/>
      <c r="P366" s="256"/>
      <c r="Q366" s="213"/>
      <c r="R366" s="213">
        <v>0</v>
      </c>
      <c r="S366" s="213" t="s">
        <v>5181</v>
      </c>
      <c r="T366" s="204">
        <v>2010802</v>
      </c>
      <c r="U366" s="213"/>
      <c r="V366" s="213"/>
      <c r="W366" s="213" t="s">
        <v>6262</v>
      </c>
      <c r="X366" s="266" t="s">
        <v>6473</v>
      </c>
      <c r="Y366" s="213">
        <f t="shared" si="22"/>
        <v>0</v>
      </c>
      <c r="Z366" s="213">
        <f t="shared" si="22"/>
        <v>0</v>
      </c>
      <c r="AA366" s="213"/>
      <c r="AB366" s="213"/>
      <c r="AC366" s="204"/>
      <c r="AD366" s="204"/>
      <c r="AE366" s="204">
        <v>0</v>
      </c>
      <c r="AF366" s="204">
        <v>0</v>
      </c>
      <c r="AG366" s="204">
        <v>0</v>
      </c>
      <c r="AH366" s="204"/>
      <c r="AI366" s="204">
        <v>0</v>
      </c>
      <c r="AJ366" s="204">
        <v>0</v>
      </c>
      <c r="AK366" s="228"/>
      <c r="AL366" s="204"/>
      <c r="AM366" s="204"/>
      <c r="AN366" s="204"/>
      <c r="AO366" s="204" t="s">
        <v>6474</v>
      </c>
      <c r="AP366" s="32">
        <f t="shared" si="18"/>
        <v>1150103</v>
      </c>
      <c r="AQ366" s="32" t="str">
        <f t="shared" si="19"/>
        <v>七情缠蛊</v>
      </c>
      <c r="AR366" s="204"/>
      <c r="BA366" s="161" t="s">
        <v>6475</v>
      </c>
    </row>
    <row r="367" spans="1:53" x14ac:dyDescent="0.25">
      <c r="A367" s="31">
        <v>1150104</v>
      </c>
      <c r="B367" s="31" t="s">
        <v>583</v>
      </c>
      <c r="C367" s="273" t="s">
        <v>585</v>
      </c>
      <c r="D367" s="204" t="s">
        <v>6117</v>
      </c>
      <c r="E367" s="204" t="s">
        <v>4800</v>
      </c>
      <c r="F367" s="204"/>
      <c r="G367" s="204">
        <v>2</v>
      </c>
      <c r="H367" s="204">
        <v>7</v>
      </c>
      <c r="I367" s="204" t="s">
        <v>2289</v>
      </c>
      <c r="J367" s="204" t="s">
        <v>3015</v>
      </c>
      <c r="K367" s="204"/>
      <c r="L367" s="204"/>
      <c r="M367" s="256" t="s">
        <v>6476</v>
      </c>
      <c r="N367" s="212"/>
      <c r="O367" s="212"/>
      <c r="P367" s="256"/>
      <c r="Q367" s="213"/>
      <c r="R367" s="213">
        <v>0</v>
      </c>
      <c r="S367" s="213" t="s">
        <v>5181</v>
      </c>
      <c r="T367" s="204">
        <v>2010804</v>
      </c>
      <c r="U367" s="213"/>
      <c r="V367" s="213"/>
      <c r="W367" s="213" t="s">
        <v>6262</v>
      </c>
      <c r="X367" s="266" t="s">
        <v>6477</v>
      </c>
      <c r="Y367" s="213">
        <f t="shared" si="22"/>
        <v>0</v>
      </c>
      <c r="Z367" s="213">
        <f t="shared" si="22"/>
        <v>0</v>
      </c>
      <c r="AA367" s="213"/>
      <c r="AB367" s="213"/>
      <c r="AC367" s="204"/>
      <c r="AD367" s="204"/>
      <c r="AE367" s="204">
        <v>0</v>
      </c>
      <c r="AF367" s="204">
        <v>0</v>
      </c>
      <c r="AG367" s="204">
        <v>0</v>
      </c>
      <c r="AH367" s="204"/>
      <c r="AI367" s="204">
        <v>0</v>
      </c>
      <c r="AJ367" s="204">
        <v>0</v>
      </c>
      <c r="AK367" s="228"/>
      <c r="AL367" s="204"/>
      <c r="AM367" s="204"/>
      <c r="AN367" s="204"/>
      <c r="AO367" s="204" t="s">
        <v>6478</v>
      </c>
      <c r="AP367" s="32">
        <f t="shared" si="18"/>
        <v>1150104</v>
      </c>
      <c r="AQ367" s="32" t="str">
        <f t="shared" si="19"/>
        <v>七情缠蛊</v>
      </c>
      <c r="AR367" s="204"/>
      <c r="BA367" s="161" t="s">
        <v>6479</v>
      </c>
    </row>
    <row r="368" spans="1:53" x14ac:dyDescent="0.25">
      <c r="A368" s="31">
        <v>1150105</v>
      </c>
      <c r="B368" s="31" t="s">
        <v>583</v>
      </c>
      <c r="C368" s="273" t="s">
        <v>1423</v>
      </c>
      <c r="D368" s="204" t="s">
        <v>6117</v>
      </c>
      <c r="E368" s="204" t="s">
        <v>4800</v>
      </c>
      <c r="F368" s="204"/>
      <c r="G368" s="204">
        <v>6</v>
      </c>
      <c r="H368" s="204">
        <v>7</v>
      </c>
      <c r="I368" s="204" t="s">
        <v>2289</v>
      </c>
      <c r="J368" s="204" t="s">
        <v>3015</v>
      </c>
      <c r="K368" s="204"/>
      <c r="L368" s="204"/>
      <c r="M368" s="256" t="s">
        <v>6480</v>
      </c>
      <c r="N368" s="212"/>
      <c r="O368" s="212"/>
      <c r="P368" s="256"/>
      <c r="Q368" s="213"/>
      <c r="R368" s="213">
        <v>0</v>
      </c>
      <c r="S368" s="213" t="s">
        <v>5181</v>
      </c>
      <c r="T368" s="204">
        <v>2010809</v>
      </c>
      <c r="U368" s="213"/>
      <c r="V368" s="213"/>
      <c r="W368" s="213" t="s">
        <v>6262</v>
      </c>
      <c r="X368" s="266" t="s">
        <v>6481</v>
      </c>
      <c r="Y368" s="213">
        <f t="shared" si="22"/>
        <v>1</v>
      </c>
      <c r="Z368" s="213">
        <f t="shared" si="22"/>
        <v>2</v>
      </c>
      <c r="AA368" s="213"/>
      <c r="AB368" s="213"/>
      <c r="AC368" s="204"/>
      <c r="AD368" s="204"/>
      <c r="AE368" s="204">
        <v>0</v>
      </c>
      <c r="AF368" s="204">
        <v>0</v>
      </c>
      <c r="AG368" s="204">
        <v>0</v>
      </c>
      <c r="AH368" s="204"/>
      <c r="AI368" s="204">
        <v>0</v>
      </c>
      <c r="AJ368" s="204">
        <v>0</v>
      </c>
      <c r="AK368" s="228"/>
      <c r="AL368" s="204"/>
      <c r="AM368" s="204"/>
      <c r="AN368" s="204"/>
      <c r="AO368" s="204" t="s">
        <v>6482</v>
      </c>
      <c r="AP368" s="32">
        <f t="shared" si="18"/>
        <v>1150105</v>
      </c>
      <c r="AQ368" s="32" t="str">
        <f t="shared" si="19"/>
        <v>七情缠蛊</v>
      </c>
      <c r="AR368" s="204"/>
      <c r="BA368" s="161" t="s">
        <v>6483</v>
      </c>
    </row>
    <row r="369" spans="1:53" x14ac:dyDescent="0.25">
      <c r="A369" s="31">
        <v>1150106</v>
      </c>
      <c r="B369" s="31" t="s">
        <v>583</v>
      </c>
      <c r="C369" s="273" t="s">
        <v>586</v>
      </c>
      <c r="D369" s="204" t="s">
        <v>6117</v>
      </c>
      <c r="E369" s="204" t="s">
        <v>4800</v>
      </c>
      <c r="F369" s="204"/>
      <c r="G369" s="204">
        <v>3</v>
      </c>
      <c r="H369" s="204">
        <v>7</v>
      </c>
      <c r="I369" s="204" t="s">
        <v>2289</v>
      </c>
      <c r="J369" s="204" t="s">
        <v>3015</v>
      </c>
      <c r="K369" s="204"/>
      <c r="L369" s="204"/>
      <c r="M369" s="256" t="s">
        <v>6484</v>
      </c>
      <c r="N369" s="212"/>
      <c r="O369" s="212"/>
      <c r="P369" s="256"/>
      <c r="Q369" s="213"/>
      <c r="R369" s="213">
        <v>0</v>
      </c>
      <c r="S369" s="213" t="s">
        <v>5181</v>
      </c>
      <c r="T369" s="204">
        <v>2010806</v>
      </c>
      <c r="U369" s="213"/>
      <c r="V369" s="213"/>
      <c r="W369" s="213" t="s">
        <v>6262</v>
      </c>
      <c r="X369" s="266" t="s">
        <v>6485</v>
      </c>
      <c r="Y369" s="213">
        <f t="shared" si="22"/>
        <v>0</v>
      </c>
      <c r="Z369" s="213">
        <f t="shared" si="22"/>
        <v>0</v>
      </c>
      <c r="AA369" s="213"/>
      <c r="AB369" s="213"/>
      <c r="AC369" s="204"/>
      <c r="AD369" s="204"/>
      <c r="AE369" s="204">
        <v>0</v>
      </c>
      <c r="AF369" s="204">
        <v>0</v>
      </c>
      <c r="AG369" s="204">
        <v>0</v>
      </c>
      <c r="AH369" s="204"/>
      <c r="AI369" s="204">
        <v>0</v>
      </c>
      <c r="AJ369" s="204">
        <v>0</v>
      </c>
      <c r="AK369" s="228"/>
      <c r="AL369" s="204"/>
      <c r="AM369" s="204"/>
      <c r="AN369" s="204"/>
      <c r="AO369" s="204" t="s">
        <v>6486</v>
      </c>
      <c r="AP369" s="32">
        <f t="shared" si="18"/>
        <v>1150106</v>
      </c>
      <c r="AQ369" s="32" t="str">
        <f t="shared" si="19"/>
        <v>七情缠蛊</v>
      </c>
      <c r="AR369" s="204"/>
      <c r="BA369" s="161" t="s">
        <v>6487</v>
      </c>
    </row>
    <row r="370" spans="1:53" x14ac:dyDescent="0.25">
      <c r="A370" s="31">
        <v>1150107</v>
      </c>
      <c r="B370" s="31" t="s">
        <v>583</v>
      </c>
      <c r="C370" s="273" t="s">
        <v>587</v>
      </c>
      <c r="D370" s="204" t="s">
        <v>6117</v>
      </c>
      <c r="E370" s="204" t="s">
        <v>4800</v>
      </c>
      <c r="F370" s="204"/>
      <c r="G370" s="204">
        <v>4</v>
      </c>
      <c r="H370" s="204">
        <v>7</v>
      </c>
      <c r="I370" s="204" t="s">
        <v>2289</v>
      </c>
      <c r="J370" s="204" t="s">
        <v>3015</v>
      </c>
      <c r="K370" s="204"/>
      <c r="L370" s="204"/>
      <c r="M370" s="256" t="s">
        <v>6488</v>
      </c>
      <c r="N370" s="212"/>
      <c r="O370" s="212"/>
      <c r="P370" s="256"/>
      <c r="Q370" s="213"/>
      <c r="R370" s="213">
        <v>0</v>
      </c>
      <c r="S370" s="213" t="s">
        <v>5181</v>
      </c>
      <c r="T370" s="204">
        <v>2010807</v>
      </c>
      <c r="U370" s="213"/>
      <c r="V370" s="213"/>
      <c r="W370" s="213" t="s">
        <v>6262</v>
      </c>
      <c r="X370" s="266" t="s">
        <v>6489</v>
      </c>
      <c r="Y370" s="213">
        <f t="shared" ref="Y370:Z385" si="23">Y362</f>
        <v>0</v>
      </c>
      <c r="Z370" s="213">
        <f t="shared" si="23"/>
        <v>0</v>
      </c>
      <c r="AA370" s="213"/>
      <c r="AB370" s="213"/>
      <c r="AC370" s="204"/>
      <c r="AD370" s="204"/>
      <c r="AE370" s="204">
        <v>0</v>
      </c>
      <c r="AF370" s="204">
        <v>0</v>
      </c>
      <c r="AG370" s="204">
        <v>0</v>
      </c>
      <c r="AH370" s="204"/>
      <c r="AI370" s="204">
        <v>0</v>
      </c>
      <c r="AJ370" s="204">
        <v>0</v>
      </c>
      <c r="AK370" s="228"/>
      <c r="AL370" s="204"/>
      <c r="AM370" s="204"/>
      <c r="AN370" s="204"/>
      <c r="AO370" s="204" t="s">
        <v>6490</v>
      </c>
      <c r="AP370" s="32">
        <f t="shared" si="18"/>
        <v>1150107</v>
      </c>
      <c r="AQ370" s="32" t="str">
        <f t="shared" si="19"/>
        <v>七情缠蛊</v>
      </c>
      <c r="AR370" s="204"/>
      <c r="BA370" s="161" t="s">
        <v>6491</v>
      </c>
    </row>
    <row r="371" spans="1:53" x14ac:dyDescent="0.25">
      <c r="A371" s="31">
        <v>1150108</v>
      </c>
      <c r="B371" s="31" t="s">
        <v>583</v>
      </c>
      <c r="C371" s="273" t="s">
        <v>588</v>
      </c>
      <c r="D371" s="204" t="s">
        <v>6117</v>
      </c>
      <c r="E371" s="204" t="s">
        <v>4800</v>
      </c>
      <c r="F371" s="204"/>
      <c r="G371" s="204">
        <v>5</v>
      </c>
      <c r="H371" s="204">
        <v>7</v>
      </c>
      <c r="I371" s="204" t="s">
        <v>2289</v>
      </c>
      <c r="J371" s="204" t="s">
        <v>3015</v>
      </c>
      <c r="K371" s="204"/>
      <c r="L371" s="204"/>
      <c r="M371" s="256" t="s">
        <v>6492</v>
      </c>
      <c r="N371" s="212"/>
      <c r="O371" s="212"/>
      <c r="P371" s="256"/>
      <c r="Q371" s="213"/>
      <c r="R371" s="213">
        <v>0</v>
      </c>
      <c r="S371" s="213" t="s">
        <v>5181</v>
      </c>
      <c r="T371" s="204">
        <v>2010808</v>
      </c>
      <c r="U371" s="213"/>
      <c r="V371" s="213"/>
      <c r="W371" s="213" t="s">
        <v>6262</v>
      </c>
      <c r="X371" s="266" t="s">
        <v>6493</v>
      </c>
      <c r="Y371" s="213">
        <f t="shared" si="23"/>
        <v>1</v>
      </c>
      <c r="Z371" s="213">
        <f t="shared" si="23"/>
        <v>3</v>
      </c>
      <c r="AA371" s="213"/>
      <c r="AB371" s="213"/>
      <c r="AC371" s="204"/>
      <c r="AD371" s="204"/>
      <c r="AE371" s="204">
        <v>0</v>
      </c>
      <c r="AF371" s="204">
        <v>0</v>
      </c>
      <c r="AG371" s="204">
        <v>0</v>
      </c>
      <c r="AH371" s="204"/>
      <c r="AI371" s="204">
        <v>0</v>
      </c>
      <c r="AJ371" s="204">
        <v>0</v>
      </c>
      <c r="AK371" s="228"/>
      <c r="AL371" s="204"/>
      <c r="AM371" s="204"/>
      <c r="AN371" s="204"/>
      <c r="AO371" s="204" t="s">
        <v>6494</v>
      </c>
      <c r="AP371" s="32">
        <f t="shared" si="18"/>
        <v>1150108</v>
      </c>
      <c r="AQ371" s="32" t="str">
        <f t="shared" si="19"/>
        <v>七情缠蛊</v>
      </c>
      <c r="AR371" s="204"/>
      <c r="BA371" s="161" t="s">
        <v>6495</v>
      </c>
    </row>
    <row r="372" spans="1:53" x14ac:dyDescent="0.25">
      <c r="A372" s="31">
        <v>1150109</v>
      </c>
      <c r="B372" s="31" t="s">
        <v>583</v>
      </c>
      <c r="C372" s="273" t="s">
        <v>589</v>
      </c>
      <c r="D372" s="204" t="s">
        <v>6117</v>
      </c>
      <c r="E372" s="204" t="s">
        <v>4800</v>
      </c>
      <c r="F372" s="204"/>
      <c r="G372" s="204">
        <v>7</v>
      </c>
      <c r="H372" s="204">
        <v>7</v>
      </c>
      <c r="I372" s="204" t="s">
        <v>2289</v>
      </c>
      <c r="J372" s="204" t="s">
        <v>3015</v>
      </c>
      <c r="K372" s="204"/>
      <c r="L372" s="204"/>
      <c r="M372" s="256" t="s">
        <v>6496</v>
      </c>
      <c r="N372" s="212"/>
      <c r="O372" s="212"/>
      <c r="P372" s="256"/>
      <c r="Q372" s="213"/>
      <c r="R372" s="213">
        <v>0</v>
      </c>
      <c r="S372" s="213" t="s">
        <v>5181</v>
      </c>
      <c r="T372" s="204">
        <v>2010810</v>
      </c>
      <c r="U372" s="213"/>
      <c r="V372" s="213"/>
      <c r="W372" s="213" t="s">
        <v>6262</v>
      </c>
      <c r="X372" s="266" t="s">
        <v>6497</v>
      </c>
      <c r="Y372" s="213">
        <f t="shared" si="23"/>
        <v>0</v>
      </c>
      <c r="Z372" s="213">
        <f t="shared" si="23"/>
        <v>0</v>
      </c>
      <c r="AA372" s="213"/>
      <c r="AB372" s="213"/>
      <c r="AC372" s="204"/>
      <c r="AD372" s="204"/>
      <c r="AE372" s="204">
        <v>0</v>
      </c>
      <c r="AF372" s="204">
        <v>0</v>
      </c>
      <c r="AG372" s="204">
        <v>0</v>
      </c>
      <c r="AH372" s="204"/>
      <c r="AI372" s="204">
        <v>0</v>
      </c>
      <c r="AJ372" s="204">
        <v>0</v>
      </c>
      <c r="AK372" s="228"/>
      <c r="AL372" s="204"/>
      <c r="AM372" s="204"/>
      <c r="AN372" s="204"/>
      <c r="AO372" s="204" t="s">
        <v>6498</v>
      </c>
      <c r="AP372" s="32">
        <f t="shared" si="18"/>
        <v>1150109</v>
      </c>
      <c r="AQ372" s="32" t="str">
        <f t="shared" si="19"/>
        <v>七情缠蛊</v>
      </c>
      <c r="AR372" s="204"/>
      <c r="BA372" s="161" t="s">
        <v>1910</v>
      </c>
    </row>
    <row r="373" spans="1:53" x14ac:dyDescent="0.25">
      <c r="A373" s="31">
        <v>1150110</v>
      </c>
      <c r="B373" s="31" t="s">
        <v>583</v>
      </c>
      <c r="C373" s="273" t="s">
        <v>590</v>
      </c>
      <c r="D373" s="35" t="s">
        <v>6117</v>
      </c>
      <c r="E373" s="35" t="s">
        <v>4800</v>
      </c>
      <c r="F373" s="35"/>
      <c r="G373" s="35">
        <v>1</v>
      </c>
      <c r="H373" s="35">
        <v>7</v>
      </c>
      <c r="I373" s="35" t="s">
        <v>2401</v>
      </c>
      <c r="J373" s="35" t="s">
        <v>3011</v>
      </c>
      <c r="K373" s="35"/>
      <c r="L373" s="35"/>
      <c r="M373" s="168" t="s">
        <v>6499</v>
      </c>
      <c r="N373" s="51"/>
      <c r="O373" s="212" t="e">
        <f>VLOOKUP(C373,[5]Sheet1!$B:$C,2,0)</f>
        <v>#N/A</v>
      </c>
      <c r="P373" s="69"/>
      <c r="Q373" s="68"/>
      <c r="R373" s="68">
        <v>0</v>
      </c>
      <c r="S373" s="68" t="s">
        <v>5181</v>
      </c>
      <c r="T373" s="35">
        <v>2010901</v>
      </c>
      <c r="U373" s="68"/>
      <c r="V373" s="68"/>
      <c r="W373" s="68" t="s">
        <v>6262</v>
      </c>
      <c r="X373" s="266" t="s">
        <v>6500</v>
      </c>
      <c r="Y373" s="68">
        <f t="shared" si="23"/>
        <v>1</v>
      </c>
      <c r="Z373" s="68">
        <f t="shared" si="23"/>
        <v>1</v>
      </c>
      <c r="AA373" s="68"/>
      <c r="AB373" s="68"/>
      <c r="AC373" s="35"/>
      <c r="AD373" s="35"/>
      <c r="AE373" s="35">
        <v>0</v>
      </c>
      <c r="AF373" s="35">
        <v>0</v>
      </c>
      <c r="AG373" s="35">
        <v>0</v>
      </c>
      <c r="AH373" s="35"/>
      <c r="AI373" s="35"/>
      <c r="AJ373" s="35"/>
      <c r="AK373" s="88"/>
      <c r="AL373" s="242" t="s">
        <v>6501</v>
      </c>
      <c r="AM373" s="35"/>
      <c r="AN373" s="35"/>
      <c r="AO373" s="35" t="s">
        <v>6502</v>
      </c>
      <c r="AP373" s="32">
        <f t="shared" si="18"/>
        <v>1150110</v>
      </c>
      <c r="AQ373" s="32" t="str">
        <f t="shared" si="19"/>
        <v>七情缠蛊</v>
      </c>
      <c r="AR373" s="35"/>
      <c r="BA373" s="161" t="s">
        <v>6503</v>
      </c>
    </row>
    <row r="374" spans="1:53" x14ac:dyDescent="0.25">
      <c r="A374" s="34">
        <f>A373+1</f>
        <v>1150111</v>
      </c>
      <c r="B374" s="34" t="str">
        <f>B373</f>
        <v>七情缠蛊</v>
      </c>
      <c r="C374" s="33" t="s">
        <v>591</v>
      </c>
      <c r="D374" s="35" t="s">
        <v>6117</v>
      </c>
      <c r="E374" s="35" t="s">
        <v>4800</v>
      </c>
      <c r="F374" s="35"/>
      <c r="G374" s="35">
        <v>1</v>
      </c>
      <c r="H374" s="35">
        <v>7</v>
      </c>
      <c r="I374" s="35" t="s">
        <v>2289</v>
      </c>
      <c r="J374" s="35" t="s">
        <v>3015</v>
      </c>
      <c r="K374" s="35"/>
      <c r="L374" s="35"/>
      <c r="M374" s="168" t="s">
        <v>6504</v>
      </c>
      <c r="N374" s="51"/>
      <c r="O374" s="51"/>
      <c r="P374" s="168"/>
      <c r="Q374" s="68"/>
      <c r="R374" s="68">
        <v>0</v>
      </c>
      <c r="S374" s="68" t="s">
        <v>5181</v>
      </c>
      <c r="T374" s="35">
        <v>2010903</v>
      </c>
      <c r="U374" s="68"/>
      <c r="V374" s="68"/>
      <c r="W374" s="68" t="s">
        <v>6262</v>
      </c>
      <c r="X374" s="266" t="s">
        <v>6505</v>
      </c>
      <c r="Y374" s="68">
        <f t="shared" si="23"/>
        <v>0</v>
      </c>
      <c r="Z374" s="68">
        <f t="shared" si="23"/>
        <v>0</v>
      </c>
      <c r="AA374" s="68"/>
      <c r="AB374" s="68"/>
      <c r="AC374" s="35"/>
      <c r="AD374" s="35"/>
      <c r="AE374" s="35">
        <v>0</v>
      </c>
      <c r="AF374" s="35">
        <v>0</v>
      </c>
      <c r="AG374" s="35">
        <v>0</v>
      </c>
      <c r="AH374" s="35"/>
      <c r="AI374" s="35">
        <v>0</v>
      </c>
      <c r="AJ374" s="35">
        <v>0</v>
      </c>
      <c r="AK374" s="88"/>
      <c r="AL374" s="35"/>
      <c r="AM374" s="35"/>
      <c r="AN374" s="35"/>
      <c r="AO374" s="35" t="s">
        <v>6506</v>
      </c>
      <c r="AP374" s="32">
        <f t="shared" si="18"/>
        <v>1150111</v>
      </c>
      <c r="AQ374" s="32" t="str">
        <f t="shared" si="19"/>
        <v>七情缠蛊</v>
      </c>
      <c r="AR374" s="35"/>
      <c r="BA374" s="101" t="s">
        <v>1898</v>
      </c>
    </row>
    <row r="375" spans="1:53" x14ac:dyDescent="0.25">
      <c r="A375" s="36">
        <v>1150112</v>
      </c>
      <c r="B375" s="36" t="s">
        <v>4106</v>
      </c>
      <c r="C375" s="37" t="s">
        <v>973</v>
      </c>
      <c r="D375" s="36"/>
      <c r="E375" s="36"/>
      <c r="F375" s="36"/>
      <c r="G375" s="36"/>
      <c r="H375" s="36"/>
      <c r="I375" s="36"/>
      <c r="J375" s="36"/>
      <c r="K375" s="36"/>
      <c r="L375" s="36"/>
      <c r="M375" s="52"/>
      <c r="N375" s="53"/>
      <c r="O375" s="53"/>
      <c r="P375" s="36"/>
      <c r="Q375" s="65"/>
      <c r="R375" s="65"/>
      <c r="S375" s="65"/>
      <c r="T375" s="36"/>
      <c r="U375" s="65"/>
      <c r="V375" s="65"/>
      <c r="W375" s="65"/>
      <c r="X375" s="70"/>
      <c r="Y375" s="65"/>
      <c r="Z375" s="65"/>
      <c r="AA375" s="65"/>
      <c r="AB375" s="65"/>
      <c r="AC375" s="36"/>
      <c r="AD375" s="36"/>
      <c r="AE375" s="36"/>
      <c r="AF375" s="36"/>
      <c r="AG375" s="36"/>
      <c r="AH375" s="36"/>
      <c r="AI375" s="36"/>
      <c r="AJ375" s="36"/>
      <c r="AK375" s="89"/>
      <c r="AL375" s="36"/>
      <c r="AM375" s="36"/>
      <c r="AN375" s="36"/>
      <c r="AO375" s="36"/>
      <c r="AP375" s="32">
        <f t="shared" si="18"/>
        <v>1150112</v>
      </c>
      <c r="AQ375" s="32" t="str">
        <f t="shared" si="19"/>
        <v>七情缠蛊匕</v>
      </c>
      <c r="AR375" s="36"/>
      <c r="BA375" s="102"/>
    </row>
    <row r="376" spans="1:53" x14ac:dyDescent="0.25">
      <c r="A376" s="36">
        <v>1150113</v>
      </c>
      <c r="B376" s="36" t="s">
        <v>4106</v>
      </c>
      <c r="C376" s="37" t="s">
        <v>974</v>
      </c>
      <c r="D376" s="36"/>
      <c r="E376" s="36"/>
      <c r="F376" s="36"/>
      <c r="G376" s="36"/>
      <c r="H376" s="36"/>
      <c r="I376" s="36"/>
      <c r="J376" s="36"/>
      <c r="K376" s="36"/>
      <c r="L376" s="36"/>
      <c r="M376" s="52"/>
      <c r="N376" s="53"/>
      <c r="O376" s="53"/>
      <c r="P376" s="36"/>
      <c r="Q376" s="65"/>
      <c r="R376" s="65"/>
      <c r="S376" s="65"/>
      <c r="T376" s="36"/>
      <c r="U376" s="65"/>
      <c r="V376" s="65"/>
      <c r="W376" s="65"/>
      <c r="X376" s="70"/>
      <c r="Y376" s="65"/>
      <c r="Z376" s="65"/>
      <c r="AA376" s="65"/>
      <c r="AB376" s="65"/>
      <c r="AC376" s="36"/>
      <c r="AD376" s="36"/>
      <c r="AE376" s="36"/>
      <c r="AF376" s="36"/>
      <c r="AG376" s="36"/>
      <c r="AH376" s="36"/>
      <c r="AI376" s="36"/>
      <c r="AJ376" s="36"/>
      <c r="AK376" s="89"/>
      <c r="AL376" s="36"/>
      <c r="AM376" s="36"/>
      <c r="AN376" s="36"/>
      <c r="AO376" s="36"/>
      <c r="AP376" s="32">
        <f t="shared" si="18"/>
        <v>1150113</v>
      </c>
      <c r="AQ376" s="32" t="str">
        <f t="shared" si="19"/>
        <v>七情缠蛊匕</v>
      </c>
      <c r="AR376" s="36"/>
      <c r="BA376" s="102"/>
    </row>
    <row r="377" spans="1:53" x14ac:dyDescent="0.25">
      <c r="A377" s="202">
        <v>1150201</v>
      </c>
      <c r="B377" s="202" t="s">
        <v>560</v>
      </c>
      <c r="C377" s="246" t="s">
        <v>4999</v>
      </c>
      <c r="D377" s="35" t="s">
        <v>6117</v>
      </c>
      <c r="E377" s="35" t="s">
        <v>4800</v>
      </c>
      <c r="F377" s="35"/>
      <c r="G377" s="35">
        <v>2</v>
      </c>
      <c r="H377" s="35">
        <v>7</v>
      </c>
      <c r="I377" s="35" t="s">
        <v>2289</v>
      </c>
      <c r="J377" s="35" t="s">
        <v>3015</v>
      </c>
      <c r="K377" s="35"/>
      <c r="L377" s="35"/>
      <c r="M377" s="168" t="s">
        <v>6507</v>
      </c>
      <c r="N377" s="51"/>
      <c r="O377" s="51"/>
      <c r="P377" s="168"/>
      <c r="Q377" s="68"/>
      <c r="R377" s="68">
        <v>0</v>
      </c>
      <c r="S377" s="68" t="s">
        <v>5181</v>
      </c>
      <c r="T377" s="35">
        <v>2010904</v>
      </c>
      <c r="U377" s="68"/>
      <c r="V377" s="68"/>
      <c r="W377" s="68" t="s">
        <v>6262</v>
      </c>
      <c r="X377" s="266" t="s">
        <v>6508</v>
      </c>
      <c r="Y377" s="68">
        <f t="shared" ref="Y377:Z384" si="24">Y367</f>
        <v>0</v>
      </c>
      <c r="Z377" s="68">
        <f t="shared" si="24"/>
        <v>0</v>
      </c>
      <c r="AA377" s="68"/>
      <c r="AB377" s="68"/>
      <c r="AC377" s="35"/>
      <c r="AD377" s="35"/>
      <c r="AE377" s="35">
        <v>0</v>
      </c>
      <c r="AF377" s="35">
        <v>0</v>
      </c>
      <c r="AG377" s="35">
        <v>0</v>
      </c>
      <c r="AH377" s="35"/>
      <c r="AI377" s="35">
        <v>0</v>
      </c>
      <c r="AJ377" s="35">
        <v>0</v>
      </c>
      <c r="AK377" s="88"/>
      <c r="AL377" s="35"/>
      <c r="AM377" s="35"/>
      <c r="AN377" s="35"/>
      <c r="AO377" s="35" t="s">
        <v>6509</v>
      </c>
      <c r="AP377" s="32">
        <f t="shared" si="18"/>
        <v>1150201</v>
      </c>
      <c r="AQ377" s="32" t="str">
        <f t="shared" si="19"/>
        <v>月残经</v>
      </c>
      <c r="AR377" s="35"/>
      <c r="BA377" s="268" t="s">
        <v>6510</v>
      </c>
    </row>
    <row r="378" spans="1:53" x14ac:dyDescent="0.25">
      <c r="A378" s="202">
        <v>1150202</v>
      </c>
      <c r="B378" s="202" t="s">
        <v>560</v>
      </c>
      <c r="C378" s="246" t="s">
        <v>561</v>
      </c>
      <c r="D378" s="35" t="s">
        <v>6117</v>
      </c>
      <c r="E378" s="35" t="s">
        <v>4800</v>
      </c>
      <c r="F378" s="35"/>
      <c r="G378" s="35">
        <v>3</v>
      </c>
      <c r="H378" s="35">
        <v>7</v>
      </c>
      <c r="I378" s="35" t="s">
        <v>2289</v>
      </c>
      <c r="J378" s="35" t="s">
        <v>3015</v>
      </c>
      <c r="K378" s="35"/>
      <c r="L378" s="35"/>
      <c r="M378" s="168" t="s">
        <v>6511</v>
      </c>
      <c r="N378" s="51"/>
      <c r="O378" s="51"/>
      <c r="P378" s="168"/>
      <c r="Q378" s="68"/>
      <c r="R378" s="68">
        <v>0</v>
      </c>
      <c r="S378" s="68" t="s">
        <v>5181</v>
      </c>
      <c r="T378" s="35">
        <v>2010905</v>
      </c>
      <c r="U378" s="68"/>
      <c r="V378" s="68"/>
      <c r="W378" s="68" t="s">
        <v>6262</v>
      </c>
      <c r="X378" s="266" t="s">
        <v>6512</v>
      </c>
      <c r="Y378" s="68">
        <f t="shared" si="24"/>
        <v>1</v>
      </c>
      <c r="Z378" s="68">
        <f t="shared" si="24"/>
        <v>2</v>
      </c>
      <c r="AA378" s="68"/>
      <c r="AB378" s="68"/>
      <c r="AC378" s="35"/>
      <c r="AD378" s="35"/>
      <c r="AE378" s="35">
        <v>0</v>
      </c>
      <c r="AF378" s="35">
        <v>0</v>
      </c>
      <c r="AG378" s="35">
        <v>0</v>
      </c>
      <c r="AH378" s="35"/>
      <c r="AI378" s="35">
        <v>0</v>
      </c>
      <c r="AJ378" s="35">
        <v>0</v>
      </c>
      <c r="AK378" s="88"/>
      <c r="AL378" s="35"/>
      <c r="AM378" s="35"/>
      <c r="AN378" s="35"/>
      <c r="AO378" s="35" t="s">
        <v>6513</v>
      </c>
      <c r="AP378" s="32">
        <f t="shared" si="18"/>
        <v>1150202</v>
      </c>
      <c r="AQ378" s="32" t="str">
        <f t="shared" si="19"/>
        <v>月残经</v>
      </c>
      <c r="AR378" s="35"/>
      <c r="BA378" s="268" t="s">
        <v>6514</v>
      </c>
    </row>
    <row r="379" spans="1:53" x14ac:dyDescent="0.25">
      <c r="A379" s="202">
        <v>1150203</v>
      </c>
      <c r="B379" s="202" t="s">
        <v>560</v>
      </c>
      <c r="C379" s="246" t="s">
        <v>5000</v>
      </c>
      <c r="D379" s="35" t="s">
        <v>6117</v>
      </c>
      <c r="E379" s="35" t="s">
        <v>4800</v>
      </c>
      <c r="F379" s="35"/>
      <c r="G379" s="35">
        <v>4</v>
      </c>
      <c r="H379" s="35">
        <v>7</v>
      </c>
      <c r="I379" s="35" t="s">
        <v>2289</v>
      </c>
      <c r="J379" s="35" t="s">
        <v>3015</v>
      </c>
      <c r="K379" s="35"/>
      <c r="L379" s="35"/>
      <c r="M379" s="168" t="s">
        <v>6515</v>
      </c>
      <c r="N379" s="51"/>
      <c r="O379" s="51"/>
      <c r="P379" s="168"/>
      <c r="Q379" s="68"/>
      <c r="R379" s="68">
        <v>0</v>
      </c>
      <c r="S379" s="68" t="s">
        <v>5181</v>
      </c>
      <c r="T379" s="35">
        <v>2010906</v>
      </c>
      <c r="U379" s="68"/>
      <c r="V379" s="68"/>
      <c r="W379" s="68" t="s">
        <v>6262</v>
      </c>
      <c r="X379" s="266" t="s">
        <v>6516</v>
      </c>
      <c r="Y379" s="68">
        <f t="shared" si="24"/>
        <v>0</v>
      </c>
      <c r="Z379" s="68">
        <f t="shared" si="24"/>
        <v>0</v>
      </c>
      <c r="AA379" s="68"/>
      <c r="AB379" s="68"/>
      <c r="AC379" s="35"/>
      <c r="AD379" s="35"/>
      <c r="AE379" s="35">
        <v>0</v>
      </c>
      <c r="AF379" s="35">
        <v>0</v>
      </c>
      <c r="AG379" s="35">
        <v>0</v>
      </c>
      <c r="AH379" s="35"/>
      <c r="AI379" s="35">
        <v>0</v>
      </c>
      <c r="AJ379" s="35">
        <v>0</v>
      </c>
      <c r="AK379" s="88"/>
      <c r="AL379" s="35"/>
      <c r="AM379" s="35"/>
      <c r="AN379" s="35"/>
      <c r="AO379" s="35" t="s">
        <v>6517</v>
      </c>
      <c r="AP379" s="32">
        <f t="shared" si="18"/>
        <v>1150203</v>
      </c>
      <c r="AQ379" s="32" t="str">
        <f t="shared" si="19"/>
        <v>月残经</v>
      </c>
      <c r="AR379" s="35"/>
      <c r="BA379" s="268" t="s">
        <v>6518</v>
      </c>
    </row>
    <row r="380" spans="1:53" x14ac:dyDescent="0.25">
      <c r="A380" s="202">
        <v>1150204</v>
      </c>
      <c r="B380" s="202" t="s">
        <v>560</v>
      </c>
      <c r="C380" s="246" t="s">
        <v>562</v>
      </c>
      <c r="D380" s="35" t="s">
        <v>6117</v>
      </c>
      <c r="E380" s="35" t="s">
        <v>4800</v>
      </c>
      <c r="F380" s="35"/>
      <c r="G380" s="35">
        <v>5</v>
      </c>
      <c r="H380" s="35">
        <v>7</v>
      </c>
      <c r="I380" s="35" t="s">
        <v>2289</v>
      </c>
      <c r="J380" s="35" t="s">
        <v>3015</v>
      </c>
      <c r="K380" s="35"/>
      <c r="L380" s="35"/>
      <c r="M380" s="168" t="s">
        <v>6519</v>
      </c>
      <c r="N380" s="51"/>
      <c r="O380" s="51"/>
      <c r="P380" s="168"/>
      <c r="Q380" s="68"/>
      <c r="R380" s="68">
        <v>0</v>
      </c>
      <c r="S380" s="68" t="s">
        <v>5181</v>
      </c>
      <c r="T380" s="35">
        <v>2010908</v>
      </c>
      <c r="U380" s="68"/>
      <c r="V380" s="68"/>
      <c r="W380" s="68" t="s">
        <v>6262</v>
      </c>
      <c r="X380" s="266" t="s">
        <v>6520</v>
      </c>
      <c r="Y380" s="68">
        <f t="shared" si="24"/>
        <v>0</v>
      </c>
      <c r="Z380" s="68">
        <f t="shared" si="24"/>
        <v>0</v>
      </c>
      <c r="AA380" s="68"/>
      <c r="AB380" s="68"/>
      <c r="AC380" s="35"/>
      <c r="AD380" s="35"/>
      <c r="AE380" s="35">
        <v>0</v>
      </c>
      <c r="AF380" s="35">
        <v>0</v>
      </c>
      <c r="AG380" s="35">
        <v>0</v>
      </c>
      <c r="AH380" s="35"/>
      <c r="AI380" s="35">
        <v>0</v>
      </c>
      <c r="AJ380" s="35">
        <v>0</v>
      </c>
      <c r="AK380" s="88"/>
      <c r="AL380" s="35"/>
      <c r="AM380" s="35"/>
      <c r="AN380" s="35"/>
      <c r="AO380" s="35" t="s">
        <v>6521</v>
      </c>
      <c r="AP380" s="32">
        <f t="shared" si="18"/>
        <v>1150204</v>
      </c>
      <c r="AQ380" s="32" t="str">
        <f t="shared" si="19"/>
        <v>月残经</v>
      </c>
      <c r="AR380" s="35"/>
      <c r="BA380" s="268" t="s">
        <v>6522</v>
      </c>
    </row>
    <row r="381" spans="1:53" x14ac:dyDescent="0.25">
      <c r="A381" s="202">
        <v>1150205</v>
      </c>
      <c r="B381" s="202" t="s">
        <v>560</v>
      </c>
      <c r="C381" s="248" t="s">
        <v>5001</v>
      </c>
      <c r="D381" s="35" t="s">
        <v>6117</v>
      </c>
      <c r="E381" s="35" t="s">
        <v>4800</v>
      </c>
      <c r="F381" s="35"/>
      <c r="G381" s="35">
        <v>6</v>
      </c>
      <c r="H381" s="35">
        <v>7</v>
      </c>
      <c r="I381" s="35" t="s">
        <v>2289</v>
      </c>
      <c r="J381" s="35" t="s">
        <v>3015</v>
      </c>
      <c r="K381" s="35"/>
      <c r="L381" s="35"/>
      <c r="M381" s="168" t="s">
        <v>6523</v>
      </c>
      <c r="N381" s="51"/>
      <c r="O381" s="51"/>
      <c r="P381" s="168"/>
      <c r="Q381" s="68"/>
      <c r="R381" s="68">
        <v>0</v>
      </c>
      <c r="S381" s="68" t="s">
        <v>5181</v>
      </c>
      <c r="T381" s="35">
        <v>2010909</v>
      </c>
      <c r="U381" s="68"/>
      <c r="V381" s="68"/>
      <c r="W381" s="68" t="s">
        <v>6262</v>
      </c>
      <c r="X381" s="266" t="s">
        <v>6524</v>
      </c>
      <c r="Y381" s="68">
        <f t="shared" si="24"/>
        <v>1</v>
      </c>
      <c r="Z381" s="68">
        <f t="shared" si="24"/>
        <v>3</v>
      </c>
      <c r="AA381" s="68"/>
      <c r="AB381" s="68"/>
      <c r="AC381" s="35"/>
      <c r="AD381" s="35"/>
      <c r="AE381" s="35">
        <v>0</v>
      </c>
      <c r="AF381" s="35">
        <v>0</v>
      </c>
      <c r="AG381" s="35">
        <v>0</v>
      </c>
      <c r="AH381" s="35"/>
      <c r="AI381" s="35">
        <v>0</v>
      </c>
      <c r="AJ381" s="35">
        <v>0</v>
      </c>
      <c r="AK381" s="88"/>
      <c r="AL381" s="35"/>
      <c r="AM381" s="35"/>
      <c r="AN381" s="35"/>
      <c r="AO381" s="35" t="s">
        <v>6525</v>
      </c>
      <c r="AP381" s="32">
        <f t="shared" si="18"/>
        <v>1150205</v>
      </c>
      <c r="AQ381" s="32" t="str">
        <f t="shared" si="19"/>
        <v>月残经</v>
      </c>
      <c r="AR381" s="35"/>
      <c r="BA381" s="234" t="s">
        <v>6526</v>
      </c>
    </row>
    <row r="382" spans="1:53" x14ac:dyDescent="0.25">
      <c r="A382" s="202">
        <v>1150206</v>
      </c>
      <c r="B382" s="202" t="s">
        <v>560</v>
      </c>
      <c r="C382" s="246" t="s">
        <v>563</v>
      </c>
      <c r="D382" s="35" t="s">
        <v>6117</v>
      </c>
      <c r="E382" s="35" t="s">
        <v>4800</v>
      </c>
      <c r="F382" s="35"/>
      <c r="G382" s="35">
        <v>7</v>
      </c>
      <c r="H382" s="35">
        <v>7</v>
      </c>
      <c r="I382" s="35" t="s">
        <v>2289</v>
      </c>
      <c r="J382" s="35" t="s">
        <v>3015</v>
      </c>
      <c r="K382" s="35"/>
      <c r="L382" s="35"/>
      <c r="M382" s="168" t="s">
        <v>6527</v>
      </c>
      <c r="N382" s="51"/>
      <c r="O382" s="51"/>
      <c r="P382" s="168"/>
      <c r="Q382" s="68"/>
      <c r="R382" s="68">
        <v>0</v>
      </c>
      <c r="S382" s="68" t="s">
        <v>5181</v>
      </c>
      <c r="T382" s="35">
        <v>2010910</v>
      </c>
      <c r="U382" s="68"/>
      <c r="V382" s="68"/>
      <c r="W382" s="68" t="s">
        <v>6262</v>
      </c>
      <c r="X382" s="266" t="s">
        <v>6528</v>
      </c>
      <c r="Y382" s="68">
        <f t="shared" si="24"/>
        <v>0</v>
      </c>
      <c r="Z382" s="68">
        <f t="shared" si="24"/>
        <v>0</v>
      </c>
      <c r="AA382" s="68"/>
      <c r="AB382" s="68"/>
      <c r="AC382" s="35"/>
      <c r="AD382" s="35"/>
      <c r="AE382" s="35">
        <v>0</v>
      </c>
      <c r="AF382" s="35">
        <v>0</v>
      </c>
      <c r="AG382" s="35">
        <v>0</v>
      </c>
      <c r="AH382" s="35"/>
      <c r="AI382" s="35">
        <v>0</v>
      </c>
      <c r="AJ382" s="35">
        <v>0</v>
      </c>
      <c r="AK382" s="88"/>
      <c r="AL382" s="35"/>
      <c r="AM382" s="35"/>
      <c r="AN382" s="35"/>
      <c r="AO382" s="35" t="s">
        <v>6529</v>
      </c>
      <c r="AP382" s="32">
        <f t="shared" si="18"/>
        <v>1150206</v>
      </c>
      <c r="AQ382" s="32" t="str">
        <f t="shared" si="19"/>
        <v>月残经</v>
      </c>
      <c r="AR382" s="35"/>
      <c r="BA382" s="268" t="s">
        <v>6530</v>
      </c>
    </row>
    <row r="383" spans="1:53" x14ac:dyDescent="0.25">
      <c r="A383" s="202">
        <v>1150207</v>
      </c>
      <c r="B383" s="202" t="s">
        <v>560</v>
      </c>
      <c r="C383" s="246" t="s">
        <v>564</v>
      </c>
      <c r="D383" s="271" t="s">
        <v>6117</v>
      </c>
      <c r="E383" s="271" t="s">
        <v>4800</v>
      </c>
      <c r="F383" s="271"/>
      <c r="G383" s="271">
        <v>1</v>
      </c>
      <c r="H383" s="271">
        <v>7</v>
      </c>
      <c r="I383" s="271" t="s">
        <v>2401</v>
      </c>
      <c r="J383" s="271" t="s">
        <v>3011</v>
      </c>
      <c r="K383" s="271"/>
      <c r="L383" s="271"/>
      <c r="M383" s="275" t="s">
        <v>6531</v>
      </c>
      <c r="N383" s="274"/>
      <c r="O383" s="212" t="e">
        <f>VLOOKUP(C383,[5]Sheet1!$B:$C,2,0)</f>
        <v>#N/A</v>
      </c>
      <c r="P383" s="275"/>
      <c r="Q383" s="277"/>
      <c r="R383" s="277">
        <v>0</v>
      </c>
      <c r="S383" s="277" t="s">
        <v>5181</v>
      </c>
      <c r="T383" s="271">
        <v>2011001</v>
      </c>
      <c r="U383" s="277"/>
      <c r="V383" s="277"/>
      <c r="W383" s="277" t="s">
        <v>6262</v>
      </c>
      <c r="X383" s="266" t="s">
        <v>6532</v>
      </c>
      <c r="Y383" s="277">
        <f t="shared" si="24"/>
        <v>1</v>
      </c>
      <c r="Z383" s="277">
        <f t="shared" si="24"/>
        <v>1</v>
      </c>
      <c r="AA383" s="277"/>
      <c r="AB383" s="277"/>
      <c r="AC383" s="271"/>
      <c r="AD383" s="271"/>
      <c r="AE383" s="271">
        <v>1</v>
      </c>
      <c r="AF383" s="271">
        <v>1</v>
      </c>
      <c r="AG383" s="271">
        <v>30</v>
      </c>
      <c r="AH383" s="271"/>
      <c r="AI383" s="271"/>
      <c r="AJ383" s="271"/>
      <c r="AK383" s="278"/>
      <c r="AL383" s="242" t="s">
        <v>6533</v>
      </c>
      <c r="AM383" s="271"/>
      <c r="AN383" s="271"/>
      <c r="AO383" s="271" t="s">
        <v>6534</v>
      </c>
      <c r="AP383" s="32">
        <f t="shared" si="18"/>
        <v>1150207</v>
      </c>
      <c r="AQ383" s="32" t="str">
        <f t="shared" si="19"/>
        <v>月残经</v>
      </c>
      <c r="AR383" s="271"/>
      <c r="BA383" s="268" t="s">
        <v>1917</v>
      </c>
    </row>
    <row r="384" spans="1:53" x14ac:dyDescent="0.25">
      <c r="A384" s="202">
        <v>1150208</v>
      </c>
      <c r="B384" s="202" t="s">
        <v>560</v>
      </c>
      <c r="C384" s="246" t="s">
        <v>565</v>
      </c>
      <c r="D384" s="271" t="s">
        <v>6117</v>
      </c>
      <c r="E384" s="271" t="s">
        <v>4800</v>
      </c>
      <c r="F384" s="271"/>
      <c r="G384" s="271">
        <v>1</v>
      </c>
      <c r="H384" s="271">
        <v>7</v>
      </c>
      <c r="I384" s="271" t="s">
        <v>2289</v>
      </c>
      <c r="J384" s="271" t="s">
        <v>3015</v>
      </c>
      <c r="K384" s="271"/>
      <c r="L384" s="271"/>
      <c r="M384" s="275" t="s">
        <v>6535</v>
      </c>
      <c r="N384" s="274"/>
      <c r="O384" s="274"/>
      <c r="P384" s="275"/>
      <c r="Q384" s="277"/>
      <c r="R384" s="277">
        <v>0</v>
      </c>
      <c r="S384" s="277" t="s">
        <v>5181</v>
      </c>
      <c r="T384" s="271">
        <v>2011002</v>
      </c>
      <c r="U384" s="277"/>
      <c r="V384" s="277"/>
      <c r="W384" s="277" t="s">
        <v>6262</v>
      </c>
      <c r="X384" s="266" t="s">
        <v>6536</v>
      </c>
      <c r="Y384" s="277">
        <f t="shared" si="24"/>
        <v>0</v>
      </c>
      <c r="Z384" s="277">
        <f t="shared" si="24"/>
        <v>0</v>
      </c>
      <c r="AA384" s="277"/>
      <c r="AB384" s="277"/>
      <c r="AC384" s="271"/>
      <c r="AD384" s="271"/>
      <c r="AE384" s="271">
        <v>0</v>
      </c>
      <c r="AF384" s="271">
        <v>0</v>
      </c>
      <c r="AG384" s="271">
        <v>0</v>
      </c>
      <c r="AH384" s="271"/>
      <c r="AI384" s="271">
        <v>0</v>
      </c>
      <c r="AJ384" s="271">
        <v>0</v>
      </c>
      <c r="AK384" s="278"/>
      <c r="AL384" s="271"/>
      <c r="AM384" s="271"/>
      <c r="AN384" s="271"/>
      <c r="AO384" s="271" t="s">
        <v>6537</v>
      </c>
      <c r="AP384" s="32">
        <f t="shared" si="18"/>
        <v>1150208</v>
      </c>
      <c r="AQ384" s="32" t="str">
        <f t="shared" si="19"/>
        <v>月残经</v>
      </c>
      <c r="AR384" s="271"/>
      <c r="BA384" s="268" t="s">
        <v>1918</v>
      </c>
    </row>
    <row r="385" spans="1:53" x14ac:dyDescent="0.25">
      <c r="A385" s="202">
        <v>1150209</v>
      </c>
      <c r="B385" s="202" t="s">
        <v>560</v>
      </c>
      <c r="C385" s="246" t="s">
        <v>566</v>
      </c>
      <c r="D385" s="271" t="s">
        <v>6117</v>
      </c>
      <c r="E385" s="271" t="s">
        <v>4800</v>
      </c>
      <c r="F385" s="271"/>
      <c r="G385" s="271">
        <v>2</v>
      </c>
      <c r="H385" s="271">
        <v>7</v>
      </c>
      <c r="I385" s="271" t="s">
        <v>2289</v>
      </c>
      <c r="J385" s="271" t="s">
        <v>3015</v>
      </c>
      <c r="K385" s="271"/>
      <c r="L385" s="271"/>
      <c r="M385" s="275" t="s">
        <v>6538</v>
      </c>
      <c r="N385" s="274"/>
      <c r="O385" s="274"/>
      <c r="P385" s="275"/>
      <c r="Q385" s="277"/>
      <c r="R385" s="277">
        <v>0</v>
      </c>
      <c r="S385" s="277" t="s">
        <v>5181</v>
      </c>
      <c r="T385" s="271">
        <v>2011003</v>
      </c>
      <c r="U385" s="277"/>
      <c r="V385" s="277"/>
      <c r="W385" s="277" t="s">
        <v>6262</v>
      </c>
      <c r="X385" s="266" t="s">
        <v>6539</v>
      </c>
      <c r="Y385" s="277">
        <f t="shared" si="23"/>
        <v>0</v>
      </c>
      <c r="Z385" s="277">
        <f t="shared" si="23"/>
        <v>0</v>
      </c>
      <c r="AA385" s="277"/>
      <c r="AB385" s="277"/>
      <c r="AC385" s="271"/>
      <c r="AD385" s="271"/>
      <c r="AE385" s="271">
        <v>0</v>
      </c>
      <c r="AF385" s="271">
        <v>0</v>
      </c>
      <c r="AG385" s="271">
        <v>0</v>
      </c>
      <c r="AH385" s="271"/>
      <c r="AI385" s="271">
        <v>0</v>
      </c>
      <c r="AJ385" s="271">
        <v>0</v>
      </c>
      <c r="AK385" s="278"/>
      <c r="AL385" s="271"/>
      <c r="AM385" s="271"/>
      <c r="AN385" s="271"/>
      <c r="AO385" s="271" t="s">
        <v>6540</v>
      </c>
      <c r="AP385" s="32">
        <f t="shared" si="18"/>
        <v>1150209</v>
      </c>
      <c r="AQ385" s="32" t="str">
        <f t="shared" si="19"/>
        <v>月残经</v>
      </c>
      <c r="AR385" s="271"/>
      <c r="BA385" s="268" t="s">
        <v>6541</v>
      </c>
    </row>
    <row r="386" spans="1:53" x14ac:dyDescent="0.25">
      <c r="A386" s="202">
        <v>1150210</v>
      </c>
      <c r="B386" s="202" t="s">
        <v>560</v>
      </c>
      <c r="C386" s="246" t="s">
        <v>567</v>
      </c>
      <c r="D386" s="271" t="s">
        <v>6117</v>
      </c>
      <c r="E386" s="271" t="s">
        <v>4800</v>
      </c>
      <c r="F386" s="271"/>
      <c r="G386" s="271">
        <v>3</v>
      </c>
      <c r="H386" s="271">
        <v>7</v>
      </c>
      <c r="I386" s="271" t="s">
        <v>2289</v>
      </c>
      <c r="J386" s="271" t="s">
        <v>3015</v>
      </c>
      <c r="K386" s="271"/>
      <c r="L386" s="271"/>
      <c r="M386" s="275" t="s">
        <v>6542</v>
      </c>
      <c r="N386" s="274"/>
      <c r="O386" s="274"/>
      <c r="P386" s="275"/>
      <c r="Q386" s="277"/>
      <c r="R386" s="277">
        <v>0</v>
      </c>
      <c r="S386" s="277" t="s">
        <v>5181</v>
      </c>
      <c r="T386" s="271">
        <v>2011005</v>
      </c>
      <c r="U386" s="277"/>
      <c r="V386" s="277"/>
      <c r="W386" s="277" t="s">
        <v>6262</v>
      </c>
      <c r="X386" s="266" t="s">
        <v>6543</v>
      </c>
      <c r="Y386" s="277">
        <f t="shared" ref="Y386:Z398" si="25">Y378</f>
        <v>1</v>
      </c>
      <c r="Z386" s="277">
        <f t="shared" si="25"/>
        <v>2</v>
      </c>
      <c r="AA386" s="277"/>
      <c r="AB386" s="277"/>
      <c r="AC386" s="271"/>
      <c r="AD386" s="271"/>
      <c r="AE386" s="271">
        <v>0</v>
      </c>
      <c r="AF386" s="271">
        <v>0</v>
      </c>
      <c r="AG386" s="271">
        <v>0</v>
      </c>
      <c r="AH386" s="271"/>
      <c r="AI386" s="271">
        <v>0</v>
      </c>
      <c r="AJ386" s="271">
        <v>0</v>
      </c>
      <c r="AK386" s="278"/>
      <c r="AL386" s="271"/>
      <c r="AM386" s="271"/>
      <c r="AN386" s="271"/>
      <c r="AO386" s="271" t="s">
        <v>6544</v>
      </c>
      <c r="AP386" s="32">
        <f t="shared" si="18"/>
        <v>1150210</v>
      </c>
      <c r="AQ386" s="32" t="str">
        <f t="shared" si="19"/>
        <v>月残经</v>
      </c>
      <c r="AR386" s="271"/>
      <c r="BA386" s="268" t="s">
        <v>6545</v>
      </c>
    </row>
    <row r="387" spans="1:53" x14ac:dyDescent="0.25">
      <c r="A387" s="34">
        <f>A386+1</f>
        <v>1150211</v>
      </c>
      <c r="B387" s="34" t="str">
        <f>B386</f>
        <v>月残经</v>
      </c>
      <c r="C387" s="33" t="s">
        <v>568</v>
      </c>
      <c r="D387" s="271" t="s">
        <v>6117</v>
      </c>
      <c r="E387" s="271" t="s">
        <v>4800</v>
      </c>
      <c r="F387" s="271"/>
      <c r="G387" s="271">
        <v>4</v>
      </c>
      <c r="H387" s="271">
        <v>7</v>
      </c>
      <c r="I387" s="271" t="s">
        <v>2289</v>
      </c>
      <c r="J387" s="271" t="s">
        <v>3015</v>
      </c>
      <c r="K387" s="271"/>
      <c r="L387" s="271"/>
      <c r="M387" s="275" t="s">
        <v>6546</v>
      </c>
      <c r="N387" s="274"/>
      <c r="O387" s="274"/>
      <c r="P387" s="275"/>
      <c r="Q387" s="277"/>
      <c r="R387" s="277">
        <v>0</v>
      </c>
      <c r="S387" s="277" t="s">
        <v>5181</v>
      </c>
      <c r="T387" s="271">
        <v>2011007</v>
      </c>
      <c r="U387" s="277"/>
      <c r="V387" s="277"/>
      <c r="W387" s="277" t="s">
        <v>6262</v>
      </c>
      <c r="X387" s="266" t="s">
        <v>6547</v>
      </c>
      <c r="Y387" s="277">
        <f t="shared" si="25"/>
        <v>0</v>
      </c>
      <c r="Z387" s="277">
        <f t="shared" si="25"/>
        <v>0</v>
      </c>
      <c r="AA387" s="277"/>
      <c r="AB387" s="277"/>
      <c r="AC387" s="271"/>
      <c r="AD387" s="271"/>
      <c r="AE387" s="271">
        <v>0</v>
      </c>
      <c r="AF387" s="271">
        <v>0</v>
      </c>
      <c r="AG387" s="271">
        <v>0</v>
      </c>
      <c r="AH387" s="271"/>
      <c r="AI387" s="271">
        <v>0</v>
      </c>
      <c r="AJ387" s="271">
        <v>0</v>
      </c>
      <c r="AK387" s="278"/>
      <c r="AL387" s="271"/>
      <c r="AM387" s="271"/>
      <c r="AN387" s="271"/>
      <c r="AO387" s="271" t="s">
        <v>6548</v>
      </c>
      <c r="AP387" s="32">
        <f t="shared" si="18"/>
        <v>1150211</v>
      </c>
      <c r="AQ387" s="32" t="str">
        <f t="shared" si="19"/>
        <v>月残经</v>
      </c>
      <c r="AR387" s="271"/>
      <c r="BA387" s="101" t="s">
        <v>1898</v>
      </c>
    </row>
    <row r="388" spans="1:53" x14ac:dyDescent="0.25">
      <c r="A388" s="36">
        <v>1150212</v>
      </c>
      <c r="B388" s="36" t="s">
        <v>560</v>
      </c>
      <c r="C388" s="37" t="s">
        <v>975</v>
      </c>
      <c r="D388" s="36"/>
      <c r="E388" s="36"/>
      <c r="F388" s="36"/>
      <c r="G388" s="36"/>
      <c r="H388" s="36"/>
      <c r="I388" s="36"/>
      <c r="J388" s="36"/>
      <c r="K388" s="36"/>
      <c r="L388" s="36"/>
      <c r="M388" s="52"/>
      <c r="N388" s="53"/>
      <c r="O388" s="53"/>
      <c r="P388" s="36"/>
      <c r="Q388" s="65"/>
      <c r="R388" s="65"/>
      <c r="S388" s="65"/>
      <c r="T388" s="36"/>
      <c r="U388" s="65"/>
      <c r="V388" s="65"/>
      <c r="W388" s="65"/>
      <c r="X388" s="70"/>
      <c r="Y388" s="65"/>
      <c r="Z388" s="65"/>
      <c r="AA388" s="65"/>
      <c r="AB388" s="65"/>
      <c r="AC388" s="36"/>
      <c r="AD388" s="36"/>
      <c r="AE388" s="36"/>
      <c r="AF388" s="36"/>
      <c r="AG388" s="36"/>
      <c r="AH388" s="36"/>
      <c r="AI388" s="36"/>
      <c r="AJ388" s="36"/>
      <c r="AK388" s="89"/>
      <c r="AL388" s="36"/>
      <c r="AM388" s="36"/>
      <c r="AN388" s="36"/>
      <c r="AO388" s="36"/>
      <c r="AP388" s="32">
        <f t="shared" si="18"/>
        <v>1150212</v>
      </c>
      <c r="AQ388" s="32" t="str">
        <f t="shared" si="19"/>
        <v>月残经</v>
      </c>
      <c r="AR388" s="36"/>
      <c r="BA388" s="102"/>
    </row>
    <row r="389" spans="1:53" x14ac:dyDescent="0.25">
      <c r="A389" s="36">
        <v>1150213</v>
      </c>
      <c r="B389" s="36" t="s">
        <v>560</v>
      </c>
      <c r="C389" s="37" t="s">
        <v>976</v>
      </c>
      <c r="D389" s="36"/>
      <c r="E389" s="36"/>
      <c r="F389" s="36"/>
      <c r="G389" s="36"/>
      <c r="H389" s="36"/>
      <c r="I389" s="36"/>
      <c r="J389" s="36"/>
      <c r="K389" s="36"/>
      <c r="L389" s="36"/>
      <c r="M389" s="52"/>
      <c r="N389" s="53"/>
      <c r="O389" s="53"/>
      <c r="P389" s="36"/>
      <c r="Q389" s="65"/>
      <c r="R389" s="65"/>
      <c r="S389" s="65"/>
      <c r="T389" s="36"/>
      <c r="U389" s="65"/>
      <c r="V389" s="65"/>
      <c r="W389" s="65"/>
      <c r="X389" s="70"/>
      <c r="Y389" s="65"/>
      <c r="Z389" s="65"/>
      <c r="AA389" s="65"/>
      <c r="AB389" s="65"/>
      <c r="AC389" s="36"/>
      <c r="AD389" s="36"/>
      <c r="AE389" s="36"/>
      <c r="AF389" s="36"/>
      <c r="AG389" s="36"/>
      <c r="AH389" s="36"/>
      <c r="AI389" s="36"/>
      <c r="AJ389" s="36"/>
      <c r="AK389" s="89"/>
      <c r="AL389" s="36"/>
      <c r="AM389" s="36"/>
      <c r="AN389" s="36"/>
      <c r="AO389" s="36"/>
      <c r="AP389" s="32">
        <f t="shared" si="18"/>
        <v>1150213</v>
      </c>
      <c r="AQ389" s="32" t="str">
        <f t="shared" si="19"/>
        <v>月残经</v>
      </c>
      <c r="AR389" s="36"/>
      <c r="BA389" s="102"/>
    </row>
    <row r="390" spans="1:53" x14ac:dyDescent="0.25">
      <c r="A390" s="281">
        <v>2010101</v>
      </c>
      <c r="B390" s="281" t="s">
        <v>10</v>
      </c>
      <c r="C390" s="282" t="s">
        <v>11</v>
      </c>
      <c r="D390" s="271" t="s">
        <v>6117</v>
      </c>
      <c r="E390" s="271" t="s">
        <v>4800</v>
      </c>
      <c r="F390" s="271"/>
      <c r="G390" s="271">
        <v>5</v>
      </c>
      <c r="H390" s="271">
        <v>7</v>
      </c>
      <c r="I390" s="271" t="s">
        <v>2289</v>
      </c>
      <c r="J390" s="271" t="s">
        <v>3015</v>
      </c>
      <c r="K390" s="271"/>
      <c r="L390" s="271"/>
      <c r="M390" s="275" t="s">
        <v>6549</v>
      </c>
      <c r="N390" s="274"/>
      <c r="O390" s="274"/>
      <c r="P390" s="275"/>
      <c r="Q390" s="277"/>
      <c r="R390" s="277">
        <v>0</v>
      </c>
      <c r="S390" s="277" t="s">
        <v>5181</v>
      </c>
      <c r="T390" s="271">
        <v>2011008</v>
      </c>
      <c r="U390" s="277"/>
      <c r="V390" s="277"/>
      <c r="W390" s="277" t="s">
        <v>6262</v>
      </c>
      <c r="X390" s="266" t="s">
        <v>6550</v>
      </c>
      <c r="Y390" s="277">
        <f t="shared" ref="Y390:Z397" si="26">Y380</f>
        <v>0</v>
      </c>
      <c r="Z390" s="277">
        <f t="shared" si="26"/>
        <v>0</v>
      </c>
      <c r="AA390" s="277"/>
      <c r="AB390" s="277"/>
      <c r="AC390" s="271"/>
      <c r="AD390" s="271"/>
      <c r="AE390" s="271">
        <v>0</v>
      </c>
      <c r="AF390" s="271">
        <v>0</v>
      </c>
      <c r="AG390" s="271">
        <v>0</v>
      </c>
      <c r="AH390" s="271"/>
      <c r="AI390" s="271">
        <v>0</v>
      </c>
      <c r="AJ390" s="271">
        <v>0</v>
      </c>
      <c r="AK390" s="278"/>
      <c r="AL390" s="271"/>
      <c r="AM390" s="271"/>
      <c r="AN390" s="271"/>
      <c r="AO390" s="271" t="s">
        <v>6551</v>
      </c>
      <c r="AP390" s="32">
        <f t="shared" ref="AP390:AQ398" si="27">A390</f>
        <v>2010101</v>
      </c>
      <c r="AQ390" s="32" t="str">
        <f t="shared" si="27"/>
        <v>天涯月明章</v>
      </c>
      <c r="AR390" s="271"/>
      <c r="BA390" s="308" t="s">
        <v>6552</v>
      </c>
    </row>
    <row r="391" spans="1:53" x14ac:dyDescent="0.25">
      <c r="A391" s="281">
        <v>2010102</v>
      </c>
      <c r="B391" s="281" t="s">
        <v>10</v>
      </c>
      <c r="C391" s="282" t="s">
        <v>12</v>
      </c>
      <c r="D391" s="271" t="s">
        <v>6117</v>
      </c>
      <c r="E391" s="271" t="s">
        <v>4800</v>
      </c>
      <c r="F391" s="271"/>
      <c r="G391" s="271">
        <v>6</v>
      </c>
      <c r="H391" s="271">
        <v>7</v>
      </c>
      <c r="I391" s="271" t="s">
        <v>2289</v>
      </c>
      <c r="J391" s="271" t="s">
        <v>3015</v>
      </c>
      <c r="K391" s="271"/>
      <c r="L391" s="271"/>
      <c r="M391" s="275" t="s">
        <v>6553</v>
      </c>
      <c r="N391" s="274"/>
      <c r="O391" s="274"/>
      <c r="P391" s="275"/>
      <c r="Q391" s="277"/>
      <c r="R391" s="277">
        <v>0</v>
      </c>
      <c r="S391" s="277" t="s">
        <v>5181</v>
      </c>
      <c r="T391" s="271">
        <v>2011009</v>
      </c>
      <c r="U391" s="277"/>
      <c r="V391" s="277"/>
      <c r="W391" s="277" t="s">
        <v>6262</v>
      </c>
      <c r="X391" s="266" t="s">
        <v>6554</v>
      </c>
      <c r="Y391" s="277">
        <f t="shared" si="26"/>
        <v>1</v>
      </c>
      <c r="Z391" s="277">
        <f t="shared" si="26"/>
        <v>3</v>
      </c>
      <c r="AA391" s="277"/>
      <c r="AB391" s="277"/>
      <c r="AC391" s="271"/>
      <c r="AD391" s="271"/>
      <c r="AE391" s="271">
        <v>0</v>
      </c>
      <c r="AF391" s="271">
        <v>0</v>
      </c>
      <c r="AG391" s="271">
        <v>0</v>
      </c>
      <c r="AH391" s="271"/>
      <c r="AI391" s="271">
        <v>0</v>
      </c>
      <c r="AJ391" s="271">
        <v>0</v>
      </c>
      <c r="AK391" s="278"/>
      <c r="AL391" s="271"/>
      <c r="AM391" s="271"/>
      <c r="AN391" s="271"/>
      <c r="AO391" s="271" t="s">
        <v>6555</v>
      </c>
      <c r="AP391" s="32">
        <f t="shared" si="27"/>
        <v>2010102</v>
      </c>
      <c r="AQ391" s="32" t="str">
        <f t="shared" si="27"/>
        <v>天涯月明章</v>
      </c>
      <c r="AR391" s="271"/>
      <c r="BA391" s="308" t="s">
        <v>6556</v>
      </c>
    </row>
    <row r="392" spans="1:53" x14ac:dyDescent="0.25">
      <c r="A392" s="281">
        <v>2010103</v>
      </c>
      <c r="B392" s="281" t="s">
        <v>10</v>
      </c>
      <c r="C392" s="282" t="s">
        <v>13</v>
      </c>
      <c r="D392" s="271" t="s">
        <v>6117</v>
      </c>
      <c r="E392" s="271" t="s">
        <v>4800</v>
      </c>
      <c r="F392" s="271"/>
      <c r="G392" s="271">
        <v>7</v>
      </c>
      <c r="H392" s="271">
        <v>7</v>
      </c>
      <c r="I392" s="271" t="s">
        <v>2289</v>
      </c>
      <c r="J392" s="271" t="s">
        <v>3015</v>
      </c>
      <c r="K392" s="271"/>
      <c r="L392" s="271"/>
      <c r="M392" s="275" t="s">
        <v>6557</v>
      </c>
      <c r="N392" s="274"/>
      <c r="O392" s="274"/>
      <c r="P392" s="275"/>
      <c r="Q392" s="277"/>
      <c r="R392" s="277">
        <v>0</v>
      </c>
      <c r="S392" s="277" t="s">
        <v>5181</v>
      </c>
      <c r="T392" s="271">
        <v>2011010</v>
      </c>
      <c r="U392" s="277"/>
      <c r="V392" s="277"/>
      <c r="W392" s="277" t="s">
        <v>6262</v>
      </c>
      <c r="X392" s="266" t="s">
        <v>6558</v>
      </c>
      <c r="Y392" s="277">
        <f t="shared" si="26"/>
        <v>0</v>
      </c>
      <c r="Z392" s="277">
        <f t="shared" si="26"/>
        <v>0</v>
      </c>
      <c r="AA392" s="277"/>
      <c r="AB392" s="277"/>
      <c r="AC392" s="271"/>
      <c r="AD392" s="271"/>
      <c r="AE392" s="271">
        <v>0</v>
      </c>
      <c r="AF392" s="271">
        <v>0</v>
      </c>
      <c r="AG392" s="271">
        <v>0</v>
      </c>
      <c r="AH392" s="271"/>
      <c r="AI392" s="271">
        <v>0</v>
      </c>
      <c r="AJ392" s="271">
        <v>0</v>
      </c>
      <c r="AK392" s="278"/>
      <c r="AL392" s="271"/>
      <c r="AM392" s="271"/>
      <c r="AN392" s="271"/>
      <c r="AO392" s="271" t="s">
        <v>6559</v>
      </c>
      <c r="AP392" s="32">
        <f t="shared" si="27"/>
        <v>2010103</v>
      </c>
      <c r="AQ392" s="32" t="str">
        <f t="shared" si="27"/>
        <v>天涯月明章</v>
      </c>
      <c r="AR392" s="271"/>
      <c r="BA392" s="308" t="s">
        <v>6560</v>
      </c>
    </row>
    <row r="393" spans="1:53" x14ac:dyDescent="0.25">
      <c r="A393" s="281">
        <v>2010104</v>
      </c>
      <c r="B393" s="207" t="s">
        <v>10</v>
      </c>
      <c r="C393" s="207" t="s">
        <v>14</v>
      </c>
      <c r="D393" s="209" t="s">
        <v>6117</v>
      </c>
      <c r="E393" s="209" t="s">
        <v>4800</v>
      </c>
      <c r="F393" s="209"/>
      <c r="G393" s="209">
        <v>1</v>
      </c>
      <c r="H393" s="209">
        <v>7</v>
      </c>
      <c r="I393" s="209" t="s">
        <v>2401</v>
      </c>
      <c r="J393" s="209" t="s">
        <v>3011</v>
      </c>
      <c r="K393" s="209"/>
      <c r="L393" s="209"/>
      <c r="M393" s="217" t="s">
        <v>6561</v>
      </c>
      <c r="N393" s="218"/>
      <c r="O393" s="212" t="e">
        <f>VLOOKUP(C393,[5]Sheet1!$B:$C,2,0)</f>
        <v>#N/A</v>
      </c>
      <c r="P393" s="217"/>
      <c r="Q393" s="225"/>
      <c r="R393" s="225">
        <v>0</v>
      </c>
      <c r="S393" s="225" t="s">
        <v>5181</v>
      </c>
      <c r="T393" s="209">
        <v>2011101</v>
      </c>
      <c r="U393" s="225"/>
      <c r="V393" s="225"/>
      <c r="W393" s="225" t="s">
        <v>6262</v>
      </c>
      <c r="X393" s="266" t="s">
        <v>6562</v>
      </c>
      <c r="Y393" s="225">
        <f t="shared" si="26"/>
        <v>1</v>
      </c>
      <c r="Z393" s="225">
        <f t="shared" si="26"/>
        <v>1</v>
      </c>
      <c r="AA393" s="225"/>
      <c r="AB393" s="225"/>
      <c r="AC393" s="209"/>
      <c r="AD393" s="209"/>
      <c r="AE393" s="209">
        <v>1</v>
      </c>
      <c r="AF393" s="209">
        <v>1</v>
      </c>
      <c r="AG393" s="209">
        <v>30</v>
      </c>
      <c r="AH393" s="209"/>
      <c r="AI393" s="209"/>
      <c r="AJ393" s="209"/>
      <c r="AK393" s="232"/>
      <c r="AL393" s="242" t="s">
        <v>6563</v>
      </c>
      <c r="AM393" s="209"/>
      <c r="AN393" s="209"/>
      <c r="AO393" s="209" t="s">
        <v>6564</v>
      </c>
      <c r="AP393" s="32">
        <f t="shared" si="27"/>
        <v>2010104</v>
      </c>
      <c r="AQ393" s="32" t="str">
        <f t="shared" si="27"/>
        <v>天涯月明章</v>
      </c>
      <c r="AR393" s="209"/>
      <c r="BA393" s="308" t="s">
        <v>6565</v>
      </c>
    </row>
    <row r="394" spans="1:53" x14ac:dyDescent="0.25">
      <c r="A394" s="281">
        <v>2010105</v>
      </c>
      <c r="B394" s="207" t="s">
        <v>10</v>
      </c>
      <c r="C394" s="207" t="s">
        <v>15</v>
      </c>
      <c r="D394" s="209" t="s">
        <v>6117</v>
      </c>
      <c r="E394" s="209" t="s">
        <v>4800</v>
      </c>
      <c r="F394" s="209"/>
      <c r="G394" s="209">
        <v>1</v>
      </c>
      <c r="H394" s="209">
        <v>7</v>
      </c>
      <c r="I394" s="209" t="s">
        <v>2289</v>
      </c>
      <c r="J394" s="209" t="s">
        <v>3015</v>
      </c>
      <c r="K394" s="209"/>
      <c r="L394" s="209"/>
      <c r="M394" s="217" t="s">
        <v>6566</v>
      </c>
      <c r="N394" s="218"/>
      <c r="O394" s="218"/>
      <c r="P394" s="217"/>
      <c r="Q394" s="225"/>
      <c r="R394" s="225">
        <v>0</v>
      </c>
      <c r="S394" s="225" t="s">
        <v>5181</v>
      </c>
      <c r="T394" s="209">
        <v>2011102</v>
      </c>
      <c r="U394" s="225"/>
      <c r="V394" s="225"/>
      <c r="W394" s="225" t="s">
        <v>6262</v>
      </c>
      <c r="X394" s="266" t="s">
        <v>6567</v>
      </c>
      <c r="Y394" s="225">
        <f t="shared" si="26"/>
        <v>0</v>
      </c>
      <c r="Z394" s="225">
        <f t="shared" si="26"/>
        <v>0</v>
      </c>
      <c r="AA394" s="225"/>
      <c r="AB394" s="225"/>
      <c r="AC394" s="209"/>
      <c r="AD394" s="209"/>
      <c r="AE394" s="209">
        <v>0</v>
      </c>
      <c r="AF394" s="209">
        <v>0</v>
      </c>
      <c r="AG394" s="209">
        <v>0</v>
      </c>
      <c r="AH394" s="209"/>
      <c r="AI394" s="209">
        <v>0</v>
      </c>
      <c r="AJ394" s="209">
        <v>0</v>
      </c>
      <c r="AK394" s="232"/>
      <c r="AL394" s="209"/>
      <c r="AM394" s="209"/>
      <c r="AN394" s="209"/>
      <c r="AO394" s="209" t="s">
        <v>6568</v>
      </c>
      <c r="AP394" s="32">
        <f t="shared" si="27"/>
        <v>2010105</v>
      </c>
      <c r="AQ394" s="32" t="str">
        <f t="shared" si="27"/>
        <v>天涯月明章</v>
      </c>
      <c r="AR394" s="209"/>
      <c r="BA394" s="308" t="s">
        <v>6569</v>
      </c>
    </row>
    <row r="395" spans="1:53" x14ac:dyDescent="0.25">
      <c r="A395" s="281">
        <v>2010106</v>
      </c>
      <c r="B395" s="207" t="s">
        <v>10</v>
      </c>
      <c r="C395" s="207" t="s">
        <v>16</v>
      </c>
      <c r="D395" s="209" t="s">
        <v>6117</v>
      </c>
      <c r="E395" s="209" t="s">
        <v>4800</v>
      </c>
      <c r="F395" s="209"/>
      <c r="G395" s="209">
        <v>2</v>
      </c>
      <c r="H395" s="209">
        <v>7</v>
      </c>
      <c r="I395" s="209" t="s">
        <v>2289</v>
      </c>
      <c r="J395" s="209" t="s">
        <v>3015</v>
      </c>
      <c r="K395" s="209"/>
      <c r="L395" s="209"/>
      <c r="M395" s="217" t="s">
        <v>6570</v>
      </c>
      <c r="N395" s="218"/>
      <c r="O395" s="218"/>
      <c r="P395" s="217"/>
      <c r="Q395" s="225"/>
      <c r="R395" s="225">
        <v>0</v>
      </c>
      <c r="S395" s="225" t="s">
        <v>5181</v>
      </c>
      <c r="T395" s="209">
        <v>2011104</v>
      </c>
      <c r="U395" s="225"/>
      <c r="V395" s="225"/>
      <c r="W395" s="225" t="s">
        <v>6262</v>
      </c>
      <c r="X395" s="266" t="s">
        <v>6571</v>
      </c>
      <c r="Y395" s="225">
        <f t="shared" si="26"/>
        <v>0</v>
      </c>
      <c r="Z395" s="225">
        <f t="shared" si="26"/>
        <v>0</v>
      </c>
      <c r="AA395" s="225"/>
      <c r="AB395" s="225"/>
      <c r="AC395" s="209"/>
      <c r="AD395" s="209"/>
      <c r="AE395" s="209">
        <v>0</v>
      </c>
      <c r="AF395" s="209">
        <v>0</v>
      </c>
      <c r="AG395" s="209">
        <v>0</v>
      </c>
      <c r="AH395" s="209"/>
      <c r="AI395" s="209">
        <v>0</v>
      </c>
      <c r="AJ395" s="209">
        <v>0</v>
      </c>
      <c r="AK395" s="232"/>
      <c r="AL395" s="209"/>
      <c r="AM395" s="209"/>
      <c r="AN395" s="209"/>
      <c r="AO395" s="209" t="s">
        <v>6572</v>
      </c>
      <c r="AP395" s="32">
        <f t="shared" si="27"/>
        <v>2010106</v>
      </c>
      <c r="AQ395" s="32" t="str">
        <f t="shared" si="27"/>
        <v>天涯月明章</v>
      </c>
      <c r="AR395" s="209"/>
      <c r="BA395" s="308" t="s">
        <v>6573</v>
      </c>
    </row>
    <row r="396" spans="1:53" x14ac:dyDescent="0.25">
      <c r="A396" s="281">
        <v>2010107</v>
      </c>
      <c r="B396" s="207" t="s">
        <v>10</v>
      </c>
      <c r="C396" s="207" t="s">
        <v>17</v>
      </c>
      <c r="D396" s="209" t="s">
        <v>6117</v>
      </c>
      <c r="E396" s="209" t="s">
        <v>4800</v>
      </c>
      <c r="F396" s="209"/>
      <c r="G396" s="209">
        <v>3</v>
      </c>
      <c r="H396" s="209">
        <v>7</v>
      </c>
      <c r="I396" s="209" t="s">
        <v>2289</v>
      </c>
      <c r="J396" s="209" t="s">
        <v>3015</v>
      </c>
      <c r="K396" s="209"/>
      <c r="L396" s="288"/>
      <c r="M396" s="217" t="s">
        <v>6574</v>
      </c>
      <c r="N396" s="218"/>
      <c r="O396" s="218"/>
      <c r="P396" s="217"/>
      <c r="Q396" s="225"/>
      <c r="R396" s="225">
        <v>0</v>
      </c>
      <c r="S396" s="225" t="s">
        <v>5181</v>
      </c>
      <c r="T396" s="209">
        <v>2011105</v>
      </c>
      <c r="U396" s="225"/>
      <c r="V396" s="225"/>
      <c r="W396" s="225" t="s">
        <v>6262</v>
      </c>
      <c r="X396" s="266" t="s">
        <v>6575</v>
      </c>
      <c r="Y396" s="225">
        <f t="shared" si="26"/>
        <v>1</v>
      </c>
      <c r="Z396" s="225">
        <f t="shared" si="26"/>
        <v>2</v>
      </c>
      <c r="AA396" s="225"/>
      <c r="AB396" s="225"/>
      <c r="AC396" s="209"/>
      <c r="AD396" s="209"/>
      <c r="AE396" s="209">
        <v>0</v>
      </c>
      <c r="AF396" s="209">
        <v>0</v>
      </c>
      <c r="AG396" s="209">
        <v>0</v>
      </c>
      <c r="AH396" s="209"/>
      <c r="AI396" s="209">
        <v>0</v>
      </c>
      <c r="AJ396" s="209">
        <v>0</v>
      </c>
      <c r="AK396" s="232"/>
      <c r="AL396" s="209"/>
      <c r="AM396" s="209"/>
      <c r="AN396" s="209"/>
      <c r="AO396" s="209" t="s">
        <v>6576</v>
      </c>
      <c r="AP396" s="32">
        <f t="shared" si="27"/>
        <v>2010107</v>
      </c>
      <c r="AQ396" s="32" t="str">
        <f t="shared" si="27"/>
        <v>天涯月明章</v>
      </c>
      <c r="AR396" s="209"/>
      <c r="BA396" s="308" t="s">
        <v>6577</v>
      </c>
    </row>
    <row r="397" spans="1:53" x14ac:dyDescent="0.25">
      <c r="A397" s="281">
        <v>2010108</v>
      </c>
      <c r="B397" s="207" t="s">
        <v>10</v>
      </c>
      <c r="C397" s="207" t="s">
        <v>1157</v>
      </c>
      <c r="D397" s="209" t="s">
        <v>6117</v>
      </c>
      <c r="E397" s="209" t="s">
        <v>4800</v>
      </c>
      <c r="F397" s="209"/>
      <c r="G397" s="209">
        <v>4</v>
      </c>
      <c r="H397" s="209">
        <v>7</v>
      </c>
      <c r="I397" s="209" t="s">
        <v>2289</v>
      </c>
      <c r="J397" s="209" t="s">
        <v>3015</v>
      </c>
      <c r="K397" s="209"/>
      <c r="L397" s="288"/>
      <c r="M397" s="217" t="s">
        <v>6578</v>
      </c>
      <c r="N397" s="218"/>
      <c r="O397" s="218"/>
      <c r="P397" s="217"/>
      <c r="Q397" s="225"/>
      <c r="R397" s="225">
        <v>0</v>
      </c>
      <c r="S397" s="225" t="s">
        <v>5181</v>
      </c>
      <c r="T397" s="209">
        <v>2011106</v>
      </c>
      <c r="U397" s="225"/>
      <c r="V397" s="225"/>
      <c r="W397" s="225" t="s">
        <v>6262</v>
      </c>
      <c r="X397" s="266" t="s">
        <v>6579</v>
      </c>
      <c r="Y397" s="225">
        <f t="shared" si="26"/>
        <v>0</v>
      </c>
      <c r="Z397" s="225">
        <f t="shared" si="26"/>
        <v>0</v>
      </c>
      <c r="AA397" s="225"/>
      <c r="AB397" s="225"/>
      <c r="AC397" s="209"/>
      <c r="AD397" s="209"/>
      <c r="AE397" s="209">
        <v>0</v>
      </c>
      <c r="AF397" s="209">
        <v>0</v>
      </c>
      <c r="AG397" s="209">
        <v>0</v>
      </c>
      <c r="AH397" s="209"/>
      <c r="AI397" s="209">
        <v>0</v>
      </c>
      <c r="AJ397" s="209">
        <v>0</v>
      </c>
      <c r="AK397" s="232"/>
      <c r="AL397" s="209"/>
      <c r="AM397" s="209"/>
      <c r="AN397" s="209"/>
      <c r="AO397" s="209" t="s">
        <v>6580</v>
      </c>
      <c r="AP397" s="32">
        <f t="shared" si="27"/>
        <v>2010108</v>
      </c>
      <c r="AQ397" s="32" t="str">
        <f t="shared" si="27"/>
        <v>天涯月明章</v>
      </c>
      <c r="AR397" s="209"/>
      <c r="BA397" s="308" t="s">
        <v>6581</v>
      </c>
    </row>
    <row r="398" spans="1:53" x14ac:dyDescent="0.25">
      <c r="A398" s="34">
        <f>A397+1</f>
        <v>2010109</v>
      </c>
      <c r="B398" s="34" t="str">
        <f>B397</f>
        <v>天涯月明章</v>
      </c>
      <c r="C398" s="33" t="s">
        <v>18</v>
      </c>
      <c r="D398" s="209" t="s">
        <v>6117</v>
      </c>
      <c r="E398" s="209" t="s">
        <v>4800</v>
      </c>
      <c r="F398" s="209"/>
      <c r="G398" s="209">
        <v>5</v>
      </c>
      <c r="H398" s="209">
        <v>7</v>
      </c>
      <c r="I398" s="209" t="s">
        <v>2289</v>
      </c>
      <c r="J398" s="209" t="s">
        <v>3015</v>
      </c>
      <c r="K398" s="209"/>
      <c r="L398" s="288"/>
      <c r="M398" s="217" t="s">
        <v>6582</v>
      </c>
      <c r="N398" s="218"/>
      <c r="O398" s="218"/>
      <c r="P398" s="217"/>
      <c r="Q398" s="225"/>
      <c r="R398" s="225">
        <v>0</v>
      </c>
      <c r="S398" s="225" t="s">
        <v>5181</v>
      </c>
      <c r="T398" s="209">
        <v>2011107</v>
      </c>
      <c r="U398" s="225"/>
      <c r="V398" s="225"/>
      <c r="W398" s="225" t="s">
        <v>6262</v>
      </c>
      <c r="X398" s="266" t="s">
        <v>6583</v>
      </c>
      <c r="Y398" s="225">
        <f t="shared" si="25"/>
        <v>0</v>
      </c>
      <c r="Z398" s="225">
        <f t="shared" si="25"/>
        <v>0</v>
      </c>
      <c r="AA398" s="225"/>
      <c r="AB398" s="225"/>
      <c r="AC398" s="209"/>
      <c r="AD398" s="209"/>
      <c r="AE398" s="209">
        <v>0</v>
      </c>
      <c r="AF398" s="209">
        <v>0</v>
      </c>
      <c r="AG398" s="209">
        <v>0</v>
      </c>
      <c r="AH398" s="209"/>
      <c r="AI398" s="209">
        <v>0</v>
      </c>
      <c r="AJ398" s="209">
        <v>0</v>
      </c>
      <c r="AK398" s="232"/>
      <c r="AL398" s="209"/>
      <c r="AM398" s="209"/>
      <c r="AN398" s="209"/>
      <c r="AO398" s="209" t="s">
        <v>6584</v>
      </c>
      <c r="AP398" s="32">
        <f t="shared" si="27"/>
        <v>2010109</v>
      </c>
      <c r="AQ398" s="32" t="str">
        <f t="shared" si="27"/>
        <v>天涯月明章</v>
      </c>
      <c r="AR398" s="209"/>
      <c r="BA398" s="101" t="s">
        <v>6585</v>
      </c>
    </row>
    <row r="399" spans="1:53" x14ac:dyDescent="0.25">
      <c r="A399" s="36"/>
      <c r="B399" s="36"/>
      <c r="C399" s="37"/>
      <c r="D399" s="36"/>
      <c r="E399" s="36"/>
      <c r="F399" s="36"/>
      <c r="G399" s="36"/>
      <c r="H399" s="36"/>
      <c r="I399" s="36"/>
      <c r="J399" s="36"/>
      <c r="K399" s="36"/>
      <c r="L399" s="36"/>
      <c r="M399" s="52"/>
      <c r="N399" s="53"/>
      <c r="O399" s="53"/>
      <c r="P399" s="36"/>
      <c r="Q399" s="65"/>
      <c r="R399" s="65"/>
      <c r="S399" s="65"/>
      <c r="T399" s="36"/>
      <c r="U399" s="65"/>
      <c r="V399" s="65"/>
      <c r="W399" s="65"/>
      <c r="X399" s="70"/>
      <c r="Y399" s="65"/>
      <c r="Z399" s="65"/>
      <c r="AA399" s="65"/>
      <c r="AB399" s="65"/>
      <c r="AC399" s="36"/>
      <c r="AD399" s="36"/>
      <c r="AE399" s="36"/>
      <c r="AF399" s="36"/>
      <c r="AG399" s="36"/>
      <c r="AH399" s="36"/>
      <c r="AI399" s="36"/>
      <c r="AJ399" s="36"/>
      <c r="AK399" s="89"/>
      <c r="AL399" s="36"/>
      <c r="AM399" s="36"/>
      <c r="AN399" s="36"/>
      <c r="AO399" s="36"/>
      <c r="AP399" s="36"/>
      <c r="AQ399" s="36"/>
      <c r="AR399" s="36"/>
      <c r="BA399" s="102"/>
    </row>
    <row r="400" spans="1:53" x14ac:dyDescent="0.25">
      <c r="A400" s="36"/>
      <c r="B400" s="36"/>
      <c r="C400" s="37"/>
      <c r="D400" s="36"/>
      <c r="E400" s="36"/>
      <c r="F400" s="36"/>
      <c r="G400" s="36"/>
      <c r="H400" s="36"/>
      <c r="I400" s="36"/>
      <c r="J400" s="36"/>
      <c r="K400" s="36"/>
      <c r="L400" s="36"/>
      <c r="M400" s="52"/>
      <c r="N400" s="53"/>
      <c r="O400" s="53"/>
      <c r="P400" s="36"/>
      <c r="Q400" s="65"/>
      <c r="R400" s="65"/>
      <c r="S400" s="65"/>
      <c r="T400" s="36"/>
      <c r="U400" s="65"/>
      <c r="V400" s="65"/>
      <c r="W400" s="65"/>
      <c r="X400" s="70"/>
      <c r="Y400" s="65"/>
      <c r="Z400" s="65"/>
      <c r="AA400" s="65"/>
      <c r="AB400" s="65"/>
      <c r="AC400" s="36"/>
      <c r="AD400" s="36"/>
      <c r="AE400" s="36"/>
      <c r="AF400" s="36"/>
      <c r="AG400" s="36"/>
      <c r="AH400" s="36"/>
      <c r="AI400" s="36"/>
      <c r="AJ400" s="36"/>
      <c r="AK400" s="89"/>
      <c r="AL400" s="36"/>
      <c r="AM400" s="36"/>
      <c r="AN400" s="36"/>
      <c r="AO400" s="36"/>
      <c r="AP400" s="36"/>
      <c r="AQ400" s="36"/>
      <c r="AR400" s="36"/>
      <c r="BA400" s="102"/>
    </row>
    <row r="401" spans="1:53" x14ac:dyDescent="0.25">
      <c r="A401" s="208">
        <v>2010201</v>
      </c>
      <c r="B401" s="208" t="s">
        <v>19</v>
      </c>
      <c r="C401" s="208" t="s">
        <v>20</v>
      </c>
      <c r="D401" s="209" t="s">
        <v>6117</v>
      </c>
      <c r="E401" s="209" t="s">
        <v>4800</v>
      </c>
      <c r="F401" s="209"/>
      <c r="G401" s="209">
        <v>6</v>
      </c>
      <c r="H401" s="209">
        <v>7</v>
      </c>
      <c r="I401" s="209" t="s">
        <v>2289</v>
      </c>
      <c r="J401" s="209" t="s">
        <v>3015</v>
      </c>
      <c r="K401" s="209"/>
      <c r="L401" s="288"/>
      <c r="M401" s="217" t="s">
        <v>6586</v>
      </c>
      <c r="N401" s="218"/>
      <c r="O401" s="218"/>
      <c r="P401" s="217"/>
      <c r="Q401" s="225"/>
      <c r="R401" s="225">
        <v>0</v>
      </c>
      <c r="S401" s="225" t="s">
        <v>5181</v>
      </c>
      <c r="T401" s="209">
        <v>2011108</v>
      </c>
      <c r="U401" s="225"/>
      <c r="V401" s="225"/>
      <c r="W401" s="225" t="s">
        <v>6262</v>
      </c>
      <c r="X401" s="266" t="s">
        <v>6587</v>
      </c>
      <c r="Y401" s="225">
        <f t="shared" ref="Y401:Z406" si="28">Y391</f>
        <v>1</v>
      </c>
      <c r="Z401" s="225">
        <f t="shared" si="28"/>
        <v>3</v>
      </c>
      <c r="AA401" s="225"/>
      <c r="AB401" s="225"/>
      <c r="AC401" s="209"/>
      <c r="AD401" s="209"/>
      <c r="AE401" s="209">
        <v>0</v>
      </c>
      <c r="AF401" s="209">
        <v>0</v>
      </c>
      <c r="AG401" s="209">
        <v>0</v>
      </c>
      <c r="AH401" s="209"/>
      <c r="AI401" s="209">
        <v>0</v>
      </c>
      <c r="AJ401" s="209">
        <v>0</v>
      </c>
      <c r="AK401" s="232"/>
      <c r="AL401" s="209"/>
      <c r="AM401" s="209"/>
      <c r="AN401" s="209"/>
      <c r="AO401" s="209" t="s">
        <v>6588</v>
      </c>
      <c r="AP401" s="32">
        <f t="shared" ref="AP401:AQ478" si="29">A401</f>
        <v>2010201</v>
      </c>
      <c r="AQ401" s="32" t="str">
        <f t="shared" si="29"/>
        <v>嗤魔祭血真经</v>
      </c>
      <c r="AR401" s="209"/>
      <c r="BA401" s="308" t="s">
        <v>6589</v>
      </c>
    </row>
    <row r="402" spans="1:53" x14ac:dyDescent="0.25">
      <c r="A402" s="208">
        <v>2010202</v>
      </c>
      <c r="B402" s="208" t="s">
        <v>19</v>
      </c>
      <c r="C402" s="208" t="s">
        <v>21</v>
      </c>
      <c r="D402" s="209" t="s">
        <v>6117</v>
      </c>
      <c r="E402" s="209" t="s">
        <v>4800</v>
      </c>
      <c r="F402" s="209"/>
      <c r="G402" s="209">
        <v>7</v>
      </c>
      <c r="H402" s="209">
        <v>7</v>
      </c>
      <c r="I402" s="209" t="s">
        <v>2289</v>
      </c>
      <c r="J402" s="209" t="s">
        <v>3015</v>
      </c>
      <c r="K402" s="209"/>
      <c r="L402" s="288"/>
      <c r="M402" s="217" t="s">
        <v>6590</v>
      </c>
      <c r="N402" s="218"/>
      <c r="O402" s="218"/>
      <c r="P402" s="217"/>
      <c r="Q402" s="225"/>
      <c r="R402" s="225">
        <v>0</v>
      </c>
      <c r="S402" s="225" t="s">
        <v>5181</v>
      </c>
      <c r="T402" s="209">
        <v>2011110</v>
      </c>
      <c r="U402" s="225"/>
      <c r="V402" s="225"/>
      <c r="W402" s="225" t="s">
        <v>6262</v>
      </c>
      <c r="X402" s="266" t="s">
        <v>6591</v>
      </c>
      <c r="Y402" s="225">
        <f t="shared" si="28"/>
        <v>0</v>
      </c>
      <c r="Z402" s="225">
        <f t="shared" si="28"/>
        <v>0</v>
      </c>
      <c r="AA402" s="225"/>
      <c r="AB402" s="225"/>
      <c r="AC402" s="209"/>
      <c r="AD402" s="209"/>
      <c r="AE402" s="209">
        <v>0</v>
      </c>
      <c r="AF402" s="209">
        <v>0</v>
      </c>
      <c r="AG402" s="209">
        <v>0</v>
      </c>
      <c r="AH402" s="209"/>
      <c r="AI402" s="209">
        <v>0</v>
      </c>
      <c r="AJ402" s="209">
        <v>0</v>
      </c>
      <c r="AK402" s="232"/>
      <c r="AL402" s="209"/>
      <c r="AM402" s="209"/>
      <c r="AN402" s="209"/>
      <c r="AO402" s="209" t="s">
        <v>6592</v>
      </c>
      <c r="AP402" s="32">
        <f t="shared" si="29"/>
        <v>2010202</v>
      </c>
      <c r="AQ402" s="32" t="str">
        <f t="shared" si="29"/>
        <v>嗤魔祭血真经</v>
      </c>
      <c r="AR402" s="209"/>
      <c r="BA402" s="308" t="s">
        <v>6593</v>
      </c>
    </row>
    <row r="403" spans="1:53" x14ac:dyDescent="0.25">
      <c r="A403" s="208">
        <v>2010203</v>
      </c>
      <c r="B403" s="208" t="s">
        <v>19</v>
      </c>
      <c r="C403" s="208" t="s">
        <v>22</v>
      </c>
      <c r="D403" s="34"/>
      <c r="E403" s="34" t="s">
        <v>4800</v>
      </c>
      <c r="F403" s="34"/>
      <c r="G403" s="34">
        <v>1</v>
      </c>
      <c r="H403" s="34">
        <v>7</v>
      </c>
      <c r="I403" s="34" t="s">
        <v>2401</v>
      </c>
      <c r="J403" s="34" t="s">
        <v>3011</v>
      </c>
      <c r="K403" s="34"/>
      <c r="L403" s="250"/>
      <c r="M403" s="33" t="s">
        <v>6594</v>
      </c>
      <c r="N403" s="49"/>
      <c r="O403" s="212" t="e">
        <f>VLOOKUP(C403,[5]Sheet1!$B:$C,2,0)</f>
        <v>#N/A</v>
      </c>
      <c r="P403" s="33"/>
      <c r="Q403" s="67"/>
      <c r="R403" s="67">
        <v>0</v>
      </c>
      <c r="S403" s="67" t="s">
        <v>5181</v>
      </c>
      <c r="T403" s="34"/>
      <c r="U403" s="67"/>
      <c r="V403" s="67"/>
      <c r="W403" s="67"/>
      <c r="X403" s="266" t="s">
        <v>6595</v>
      </c>
      <c r="Y403" s="67">
        <f t="shared" si="28"/>
        <v>1</v>
      </c>
      <c r="Z403" s="67">
        <f t="shared" si="28"/>
        <v>1</v>
      </c>
      <c r="AA403" s="67"/>
      <c r="AB403" s="67"/>
      <c r="AC403" s="34"/>
      <c r="AD403" s="34"/>
      <c r="AE403" s="34">
        <v>1</v>
      </c>
      <c r="AF403" s="34">
        <v>1</v>
      </c>
      <c r="AG403" s="34">
        <v>25</v>
      </c>
      <c r="AH403" s="34"/>
      <c r="AI403" s="34"/>
      <c r="AJ403" s="34"/>
      <c r="AK403" s="87"/>
      <c r="AL403" s="242" t="s">
        <v>6596</v>
      </c>
      <c r="AM403" s="34"/>
      <c r="AN403" s="34"/>
      <c r="AO403" s="34" t="s">
        <v>6597</v>
      </c>
      <c r="AP403" s="32">
        <f t="shared" si="29"/>
        <v>2010203</v>
      </c>
      <c r="AQ403" s="32" t="str">
        <f t="shared" si="29"/>
        <v>嗤魔祭血真经</v>
      </c>
      <c r="AR403" s="34"/>
      <c r="BA403" s="308" t="s">
        <v>6598</v>
      </c>
    </row>
    <row r="404" spans="1:53" x14ac:dyDescent="0.25">
      <c r="A404" s="208">
        <v>2010204</v>
      </c>
      <c r="B404" s="208" t="s">
        <v>19</v>
      </c>
      <c r="C404" s="208" t="s">
        <v>23</v>
      </c>
      <c r="D404" s="34"/>
      <c r="E404" s="34" t="s">
        <v>4800</v>
      </c>
      <c r="F404" s="34"/>
      <c r="G404" s="34">
        <v>1</v>
      </c>
      <c r="H404" s="34">
        <v>7</v>
      </c>
      <c r="I404" s="34" t="s">
        <v>2289</v>
      </c>
      <c r="J404" s="34" t="s">
        <v>3015</v>
      </c>
      <c r="K404" s="34"/>
      <c r="L404" s="250"/>
      <c r="M404" s="33" t="s">
        <v>6599</v>
      </c>
      <c r="N404" s="49"/>
      <c r="O404" s="49"/>
      <c r="P404" s="33"/>
      <c r="Q404" s="67"/>
      <c r="R404" s="67">
        <v>0</v>
      </c>
      <c r="S404" s="67" t="s">
        <v>5181</v>
      </c>
      <c r="T404" s="34"/>
      <c r="U404" s="67"/>
      <c r="V404" s="67"/>
      <c r="W404" s="67"/>
      <c r="X404" s="266" t="s">
        <v>6600</v>
      </c>
      <c r="Y404" s="67">
        <f t="shared" si="28"/>
        <v>0</v>
      </c>
      <c r="Z404" s="67">
        <f t="shared" si="28"/>
        <v>0</v>
      </c>
      <c r="AA404" s="67"/>
      <c r="AB404" s="67"/>
      <c r="AC404" s="34"/>
      <c r="AD404" s="34"/>
      <c r="AE404" s="34">
        <v>0</v>
      </c>
      <c r="AF404" s="34">
        <v>0</v>
      </c>
      <c r="AG404" s="34">
        <v>0</v>
      </c>
      <c r="AH404" s="34"/>
      <c r="AI404" s="34">
        <v>0</v>
      </c>
      <c r="AJ404" s="34">
        <v>0</v>
      </c>
      <c r="AK404" s="87"/>
      <c r="AL404" s="34"/>
      <c r="AM404" s="34"/>
      <c r="AN404" s="34"/>
      <c r="AO404" s="34" t="s">
        <v>6601</v>
      </c>
      <c r="AP404" s="32">
        <f t="shared" si="29"/>
        <v>2010204</v>
      </c>
      <c r="AQ404" s="32" t="str">
        <f t="shared" si="29"/>
        <v>嗤魔祭血真经</v>
      </c>
      <c r="AR404" s="34"/>
      <c r="BA404" s="308" t="s">
        <v>6602</v>
      </c>
    </row>
    <row r="405" spans="1:53" x14ac:dyDescent="0.25">
      <c r="A405" s="208">
        <v>2010205</v>
      </c>
      <c r="B405" s="208" t="s">
        <v>19</v>
      </c>
      <c r="C405" s="208" t="s">
        <v>24</v>
      </c>
      <c r="D405" s="34"/>
      <c r="E405" s="34" t="s">
        <v>4800</v>
      </c>
      <c r="F405" s="34"/>
      <c r="G405" s="34">
        <v>2</v>
      </c>
      <c r="H405" s="34">
        <v>7</v>
      </c>
      <c r="I405" s="34" t="s">
        <v>2289</v>
      </c>
      <c r="J405" s="34" t="s">
        <v>3015</v>
      </c>
      <c r="K405" s="34"/>
      <c r="L405" s="250"/>
      <c r="M405" s="33" t="s">
        <v>6352</v>
      </c>
      <c r="N405" s="49"/>
      <c r="O405" s="49"/>
      <c r="P405" s="33"/>
      <c r="Q405" s="67"/>
      <c r="R405" s="67">
        <v>0</v>
      </c>
      <c r="S405" s="67" t="s">
        <v>5181</v>
      </c>
      <c r="T405" s="34"/>
      <c r="U405" s="67"/>
      <c r="V405" s="67"/>
      <c r="W405" s="67"/>
      <c r="X405" s="266" t="s">
        <v>6603</v>
      </c>
      <c r="Y405" s="67">
        <f t="shared" si="28"/>
        <v>0</v>
      </c>
      <c r="Z405" s="67">
        <f t="shared" si="28"/>
        <v>0</v>
      </c>
      <c r="AA405" s="67"/>
      <c r="AB405" s="67"/>
      <c r="AC405" s="34"/>
      <c r="AD405" s="34"/>
      <c r="AE405" s="34">
        <v>0</v>
      </c>
      <c r="AF405" s="34">
        <v>0</v>
      </c>
      <c r="AG405" s="34">
        <v>0</v>
      </c>
      <c r="AH405" s="34"/>
      <c r="AI405" s="34">
        <v>0</v>
      </c>
      <c r="AJ405" s="34">
        <v>0</v>
      </c>
      <c r="AK405" s="87"/>
      <c r="AL405" s="34"/>
      <c r="AM405" s="34"/>
      <c r="AN405" s="34"/>
      <c r="AO405" s="34" t="s">
        <v>6604</v>
      </c>
      <c r="AP405" s="32">
        <f t="shared" si="29"/>
        <v>2010205</v>
      </c>
      <c r="AQ405" s="32" t="str">
        <f t="shared" si="29"/>
        <v>嗤魔祭血真经</v>
      </c>
      <c r="AR405" s="34"/>
      <c r="BA405" s="308" t="s">
        <v>6605</v>
      </c>
    </row>
    <row r="406" spans="1:53" x14ac:dyDescent="0.25">
      <c r="A406" s="208">
        <v>2010206</v>
      </c>
      <c r="B406" s="208" t="s">
        <v>19</v>
      </c>
      <c r="C406" s="208" t="s">
        <v>25</v>
      </c>
      <c r="D406" s="283"/>
      <c r="E406" s="283" t="s">
        <v>4800</v>
      </c>
      <c r="F406" s="283"/>
      <c r="G406" s="283">
        <v>3</v>
      </c>
      <c r="H406" s="283">
        <v>7</v>
      </c>
      <c r="I406" s="283" t="s">
        <v>2289</v>
      </c>
      <c r="J406" s="283" t="s">
        <v>3015</v>
      </c>
      <c r="K406" s="283"/>
      <c r="L406" s="289"/>
      <c r="M406" s="290" t="s">
        <v>6606</v>
      </c>
      <c r="N406" s="291"/>
      <c r="O406" s="291"/>
      <c r="P406" s="290"/>
      <c r="Q406" s="301"/>
      <c r="R406" s="301">
        <v>0</v>
      </c>
      <c r="S406" s="301" t="s">
        <v>5181</v>
      </c>
      <c r="T406" s="283"/>
      <c r="U406" s="301"/>
      <c r="V406" s="301"/>
      <c r="W406" s="301"/>
      <c r="X406" s="266" t="s">
        <v>6607</v>
      </c>
      <c r="Y406" s="67">
        <f t="shared" si="28"/>
        <v>1</v>
      </c>
      <c r="Z406" s="67">
        <f t="shared" si="28"/>
        <v>2</v>
      </c>
      <c r="AA406" s="301"/>
      <c r="AB406" s="301"/>
      <c r="AC406" s="283"/>
      <c r="AD406" s="283"/>
      <c r="AE406" s="283">
        <v>0</v>
      </c>
      <c r="AF406" s="283">
        <v>0</v>
      </c>
      <c r="AG406" s="283">
        <v>0</v>
      </c>
      <c r="AH406" s="283"/>
      <c r="AI406" s="283">
        <v>0</v>
      </c>
      <c r="AJ406" s="283">
        <v>0</v>
      </c>
      <c r="AK406" s="304"/>
      <c r="AL406" s="283"/>
      <c r="AM406" s="283"/>
      <c r="AN406" s="283"/>
      <c r="AO406" s="283" t="s">
        <v>6608</v>
      </c>
      <c r="AP406" s="32">
        <f t="shared" si="29"/>
        <v>2010206</v>
      </c>
      <c r="AQ406" s="32" t="str">
        <f t="shared" si="29"/>
        <v>嗤魔祭血真经</v>
      </c>
      <c r="AR406" s="283"/>
      <c r="BA406" s="308" t="s">
        <v>6609</v>
      </c>
    </row>
    <row r="407" spans="1:53" x14ac:dyDescent="0.25">
      <c r="A407" s="208">
        <v>2010207</v>
      </c>
      <c r="B407" s="208" t="s">
        <v>19</v>
      </c>
      <c r="C407" s="208" t="s">
        <v>26</v>
      </c>
      <c r="D407" s="283"/>
      <c r="E407" s="283" t="s">
        <v>4800</v>
      </c>
      <c r="F407" s="283"/>
      <c r="G407" s="283">
        <v>4</v>
      </c>
      <c r="H407" s="283">
        <v>7</v>
      </c>
      <c r="I407" s="283" t="s">
        <v>2289</v>
      </c>
      <c r="J407" s="283" t="s">
        <v>3015</v>
      </c>
      <c r="K407" s="283"/>
      <c r="L407" s="289"/>
      <c r="M407" s="290" t="s">
        <v>6610</v>
      </c>
      <c r="N407" s="291"/>
      <c r="O407" s="291"/>
      <c r="P407" s="290"/>
      <c r="Q407" s="301"/>
      <c r="R407" s="301">
        <v>0</v>
      </c>
      <c r="S407" s="301" t="s">
        <v>5181</v>
      </c>
      <c r="T407" s="283"/>
      <c r="U407" s="301"/>
      <c r="V407" s="301"/>
      <c r="W407" s="301"/>
      <c r="X407" s="266" t="s">
        <v>6611</v>
      </c>
      <c r="Y407" s="67">
        <v>0</v>
      </c>
      <c r="Z407" s="67">
        <v>0</v>
      </c>
      <c r="AA407" s="301"/>
      <c r="AB407" s="301"/>
      <c r="AC407" s="283"/>
      <c r="AD407" s="283"/>
      <c r="AE407" s="283">
        <v>0</v>
      </c>
      <c r="AF407" s="283">
        <v>0</v>
      </c>
      <c r="AG407" s="283">
        <v>0</v>
      </c>
      <c r="AH407" s="283"/>
      <c r="AI407" s="283">
        <v>0</v>
      </c>
      <c r="AJ407" s="283">
        <v>0</v>
      </c>
      <c r="AK407" s="304"/>
      <c r="AL407" s="283"/>
      <c r="AM407" s="283"/>
      <c r="AN407" s="283"/>
      <c r="AO407" s="283" t="s">
        <v>6612</v>
      </c>
      <c r="AP407" s="32">
        <f t="shared" si="29"/>
        <v>2010207</v>
      </c>
      <c r="AQ407" s="32" t="str">
        <f t="shared" si="29"/>
        <v>嗤魔祭血真经</v>
      </c>
      <c r="AR407" s="283"/>
      <c r="BA407" s="308" t="s">
        <v>6613</v>
      </c>
    </row>
    <row r="408" spans="1:53" x14ac:dyDescent="0.25">
      <c r="A408" s="208">
        <v>2010208</v>
      </c>
      <c r="B408" s="208" t="s">
        <v>19</v>
      </c>
      <c r="C408" s="208" t="s">
        <v>1167</v>
      </c>
      <c r="D408" s="283"/>
      <c r="E408" s="283" t="s">
        <v>4800</v>
      </c>
      <c r="F408" s="283"/>
      <c r="G408" s="283">
        <v>5</v>
      </c>
      <c r="H408" s="283">
        <v>7</v>
      </c>
      <c r="I408" s="283" t="s">
        <v>2289</v>
      </c>
      <c r="J408" s="283" t="s">
        <v>3015</v>
      </c>
      <c r="K408" s="283"/>
      <c r="L408" s="289"/>
      <c r="M408" s="290" t="s">
        <v>6614</v>
      </c>
      <c r="N408" s="291"/>
      <c r="O408" s="291"/>
      <c r="P408" s="290"/>
      <c r="Q408" s="301"/>
      <c r="R408" s="301">
        <v>0</v>
      </c>
      <c r="S408" s="301" t="s">
        <v>5181</v>
      </c>
      <c r="T408" s="283"/>
      <c r="U408" s="301"/>
      <c r="V408" s="301"/>
      <c r="W408" s="301"/>
      <c r="X408" s="266" t="s">
        <v>6615</v>
      </c>
      <c r="Y408" s="67">
        <f>Y397</f>
        <v>0</v>
      </c>
      <c r="Z408" s="67">
        <f>Z397</f>
        <v>0</v>
      </c>
      <c r="AA408" s="301"/>
      <c r="AB408" s="301"/>
      <c r="AC408" s="283"/>
      <c r="AD408" s="283"/>
      <c r="AE408" s="283">
        <v>0</v>
      </c>
      <c r="AF408" s="283">
        <v>0</v>
      </c>
      <c r="AG408" s="283">
        <v>0</v>
      </c>
      <c r="AH408" s="283"/>
      <c r="AI408" s="283">
        <v>0</v>
      </c>
      <c r="AJ408" s="283">
        <v>0</v>
      </c>
      <c r="AK408" s="304"/>
      <c r="AL408" s="283"/>
      <c r="AM408" s="283"/>
      <c r="AN408" s="283"/>
      <c r="AO408" s="283" t="s">
        <v>6616</v>
      </c>
      <c r="AP408" s="32">
        <f t="shared" si="29"/>
        <v>2010208</v>
      </c>
      <c r="AQ408" s="32" t="str">
        <f t="shared" si="29"/>
        <v>嗤魔祭血真经</v>
      </c>
      <c r="AR408" s="283"/>
      <c r="BA408" s="308" t="s">
        <v>6617</v>
      </c>
    </row>
    <row r="409" spans="1:53" x14ac:dyDescent="0.25">
      <c r="A409" s="34">
        <f>A408+1</f>
        <v>2010209</v>
      </c>
      <c r="B409" s="34" t="str">
        <f>B408</f>
        <v>嗤魔祭血真经</v>
      </c>
      <c r="C409" s="33" t="s">
        <v>27</v>
      </c>
      <c r="D409" s="283"/>
      <c r="E409" s="283" t="s">
        <v>4800</v>
      </c>
      <c r="F409" s="283"/>
      <c r="G409" s="283">
        <v>6</v>
      </c>
      <c r="H409" s="283">
        <v>7</v>
      </c>
      <c r="I409" s="283" t="s">
        <v>2289</v>
      </c>
      <c r="J409" s="283" t="s">
        <v>3015</v>
      </c>
      <c r="K409" s="283"/>
      <c r="L409" s="289"/>
      <c r="M409" s="290" t="s">
        <v>6618</v>
      </c>
      <c r="N409" s="291"/>
      <c r="O409" s="291"/>
      <c r="P409" s="290"/>
      <c r="Q409" s="301"/>
      <c r="R409" s="301">
        <v>0</v>
      </c>
      <c r="S409" s="301" t="s">
        <v>5181</v>
      </c>
      <c r="T409" s="283"/>
      <c r="U409" s="301"/>
      <c r="V409" s="301"/>
      <c r="W409" s="301"/>
      <c r="X409" s="266" t="s">
        <v>6619</v>
      </c>
      <c r="Y409" s="67">
        <f>Y398</f>
        <v>0</v>
      </c>
      <c r="Z409" s="67">
        <f>Z398</f>
        <v>0</v>
      </c>
      <c r="AA409" s="301"/>
      <c r="AB409" s="301"/>
      <c r="AC409" s="283"/>
      <c r="AD409" s="283"/>
      <c r="AE409" s="283">
        <v>0</v>
      </c>
      <c r="AF409" s="283">
        <v>0</v>
      </c>
      <c r="AG409" s="283">
        <v>0</v>
      </c>
      <c r="AH409" s="283"/>
      <c r="AI409" s="283">
        <v>0</v>
      </c>
      <c r="AJ409" s="283">
        <v>0</v>
      </c>
      <c r="AK409" s="304"/>
      <c r="AL409" s="283"/>
      <c r="AM409" s="283"/>
      <c r="AN409" s="283"/>
      <c r="AO409" s="283" t="s">
        <v>6620</v>
      </c>
      <c r="AP409" s="32">
        <f t="shared" si="29"/>
        <v>2010209</v>
      </c>
      <c r="AQ409" s="32" t="str">
        <f t="shared" si="29"/>
        <v>嗤魔祭血真经</v>
      </c>
      <c r="AR409" s="283"/>
      <c r="BA409" s="101" t="s">
        <v>6621</v>
      </c>
    </row>
    <row r="410" spans="1:53" x14ac:dyDescent="0.25">
      <c r="A410" s="36"/>
      <c r="B410" s="36"/>
      <c r="C410" s="37"/>
      <c r="D410" s="36"/>
      <c r="E410" s="36"/>
      <c r="F410" s="36"/>
      <c r="G410" s="36"/>
      <c r="H410" s="36"/>
      <c r="I410" s="36"/>
      <c r="J410" s="36"/>
      <c r="K410" s="36"/>
      <c r="L410" s="36"/>
      <c r="M410" s="52"/>
      <c r="N410" s="53"/>
      <c r="O410" s="53"/>
      <c r="P410" s="36"/>
      <c r="Q410" s="65"/>
      <c r="R410" s="65"/>
      <c r="S410" s="65"/>
      <c r="T410" s="36"/>
      <c r="U410" s="65"/>
      <c r="V410" s="65"/>
      <c r="W410" s="65"/>
      <c r="X410" s="70"/>
      <c r="Y410" s="65"/>
      <c r="Z410" s="65"/>
      <c r="AA410" s="65"/>
      <c r="AB410" s="65"/>
      <c r="AC410" s="36"/>
      <c r="AD410" s="36"/>
      <c r="AE410" s="36"/>
      <c r="AF410" s="36"/>
      <c r="AG410" s="36"/>
      <c r="AH410" s="36"/>
      <c r="AI410" s="36"/>
      <c r="AJ410" s="36"/>
      <c r="AK410" s="89"/>
      <c r="AL410" s="36"/>
      <c r="AM410" s="36"/>
      <c r="AN410" s="36"/>
      <c r="AO410" s="36"/>
      <c r="AP410" s="36"/>
      <c r="AQ410" s="36"/>
      <c r="AR410" s="36"/>
      <c r="BA410" s="102"/>
    </row>
    <row r="411" spans="1:53" x14ac:dyDescent="0.25">
      <c r="A411" s="36"/>
      <c r="B411" s="36"/>
      <c r="C411" s="37"/>
      <c r="D411" s="36"/>
      <c r="E411" s="36"/>
      <c r="F411" s="36"/>
      <c r="G411" s="36"/>
      <c r="H411" s="36"/>
      <c r="I411" s="36"/>
      <c r="J411" s="36"/>
      <c r="K411" s="36"/>
      <c r="L411" s="36"/>
      <c r="M411" s="52"/>
      <c r="N411" s="53"/>
      <c r="O411" s="53"/>
      <c r="P411" s="36"/>
      <c r="Q411" s="65"/>
      <c r="R411" s="65"/>
      <c r="S411" s="65"/>
      <c r="T411" s="36"/>
      <c r="U411" s="65"/>
      <c r="V411" s="65"/>
      <c r="W411" s="65"/>
      <c r="X411" s="70"/>
      <c r="Y411" s="65"/>
      <c r="Z411" s="65"/>
      <c r="AA411" s="65"/>
      <c r="AB411" s="65"/>
      <c r="AC411" s="36"/>
      <c r="AD411" s="36"/>
      <c r="AE411" s="36"/>
      <c r="AF411" s="36"/>
      <c r="AG411" s="36"/>
      <c r="AH411" s="36"/>
      <c r="AI411" s="36"/>
      <c r="AJ411" s="36"/>
      <c r="AK411" s="89"/>
      <c r="AL411" s="36"/>
      <c r="AM411" s="36"/>
      <c r="AN411" s="36"/>
      <c r="AO411" s="36"/>
      <c r="AP411" s="36"/>
      <c r="AQ411" s="36"/>
      <c r="AR411" s="36"/>
      <c r="BA411" s="102"/>
    </row>
    <row r="412" spans="1:53" x14ac:dyDescent="0.25">
      <c r="A412" s="34">
        <v>2010301</v>
      </c>
      <c r="B412" s="34" t="s">
        <v>28</v>
      </c>
      <c r="C412" s="34" t="s">
        <v>29</v>
      </c>
      <c r="D412" s="283"/>
      <c r="E412" s="283" t="s">
        <v>4800</v>
      </c>
      <c r="F412" s="283"/>
      <c r="G412" s="283">
        <v>7</v>
      </c>
      <c r="H412" s="283">
        <v>7</v>
      </c>
      <c r="I412" s="283" t="s">
        <v>2289</v>
      </c>
      <c r="J412" s="283" t="s">
        <v>3015</v>
      </c>
      <c r="K412" s="283"/>
      <c r="L412" s="289"/>
      <c r="M412" s="290" t="s">
        <v>6622</v>
      </c>
      <c r="N412" s="291"/>
      <c r="O412" s="291"/>
      <c r="P412" s="290"/>
      <c r="Q412" s="301"/>
      <c r="R412" s="301">
        <v>0</v>
      </c>
      <c r="S412" s="301" t="s">
        <v>5181</v>
      </c>
      <c r="T412" s="283"/>
      <c r="U412" s="301"/>
      <c r="V412" s="301"/>
      <c r="W412" s="301"/>
      <c r="X412" s="266" t="s">
        <v>6623</v>
      </c>
      <c r="Y412" s="67">
        <f t="shared" ref="Y412:Z414" si="30">Y402</f>
        <v>0</v>
      </c>
      <c r="Z412" s="67">
        <f t="shared" si="30"/>
        <v>0</v>
      </c>
      <c r="AA412" s="301"/>
      <c r="AB412" s="301"/>
      <c r="AC412" s="283"/>
      <c r="AD412" s="283"/>
      <c r="AE412" s="283">
        <v>0</v>
      </c>
      <c r="AF412" s="283">
        <v>0</v>
      </c>
      <c r="AG412" s="283">
        <v>0</v>
      </c>
      <c r="AH412" s="283"/>
      <c r="AI412" s="283">
        <v>0</v>
      </c>
      <c r="AJ412" s="283">
        <v>0</v>
      </c>
      <c r="AK412" s="304"/>
      <c r="AL412" s="283"/>
      <c r="AM412" s="283"/>
      <c r="AN412" s="283"/>
      <c r="AO412" s="283" t="s">
        <v>6624</v>
      </c>
      <c r="AP412" s="32">
        <f t="shared" si="29"/>
        <v>2010301</v>
      </c>
      <c r="AQ412" s="32" t="str">
        <f t="shared" si="29"/>
        <v>连珏天璧法</v>
      </c>
      <c r="AR412" s="283"/>
      <c r="BA412" s="308" t="s">
        <v>6625</v>
      </c>
    </row>
    <row r="413" spans="1:53" x14ac:dyDescent="0.25">
      <c r="A413" s="34">
        <v>2010302</v>
      </c>
      <c r="B413" s="34" t="s">
        <v>28</v>
      </c>
      <c r="C413" s="34" t="s">
        <v>30</v>
      </c>
      <c r="D413" s="242"/>
      <c r="E413" s="242" t="s">
        <v>4800</v>
      </c>
      <c r="F413" s="242"/>
      <c r="G413" s="242">
        <v>1</v>
      </c>
      <c r="H413" s="242">
        <v>7</v>
      </c>
      <c r="I413" s="242" t="s">
        <v>2401</v>
      </c>
      <c r="J413" s="242" t="s">
        <v>3011</v>
      </c>
      <c r="K413" s="242"/>
      <c r="L413" s="292"/>
      <c r="M413" s="266" t="s">
        <v>6626</v>
      </c>
      <c r="N413" s="293"/>
      <c r="O413" s="212" t="e">
        <f>VLOOKUP(C413,[5]Sheet1!$B:$C,2,0)</f>
        <v>#N/A</v>
      </c>
      <c r="P413" s="266"/>
      <c r="Q413" s="264"/>
      <c r="R413" s="264">
        <v>0</v>
      </c>
      <c r="S413" s="264" t="s">
        <v>5181</v>
      </c>
      <c r="T413" s="242"/>
      <c r="U413" s="264"/>
      <c r="V413" s="264"/>
      <c r="W413" s="264"/>
      <c r="X413" s="266" t="s">
        <v>6627</v>
      </c>
      <c r="Y413" s="264">
        <f t="shared" si="30"/>
        <v>1</v>
      </c>
      <c r="Z413" s="264">
        <f t="shared" si="30"/>
        <v>1</v>
      </c>
      <c r="AA413" s="264"/>
      <c r="AB413" s="264"/>
      <c r="AC413" s="242"/>
      <c r="AD413" s="242"/>
      <c r="AE413" s="242">
        <v>1</v>
      </c>
      <c r="AF413" s="242">
        <v>2</v>
      </c>
      <c r="AG413" s="242">
        <v>40</v>
      </c>
      <c r="AH413" s="242"/>
      <c r="AI413" s="242"/>
      <c r="AJ413" s="242"/>
      <c r="AK413" s="305"/>
      <c r="AL413" s="242" t="s">
        <v>6628</v>
      </c>
      <c r="AM413" s="242"/>
      <c r="AN413" s="242"/>
      <c r="AO413" s="242" t="s">
        <v>6629</v>
      </c>
      <c r="AP413" s="32">
        <f t="shared" si="29"/>
        <v>2010302</v>
      </c>
      <c r="AQ413" s="32" t="str">
        <f t="shared" si="29"/>
        <v>连珏天璧法</v>
      </c>
      <c r="AR413" s="242"/>
      <c r="BA413" s="308" t="s">
        <v>6630</v>
      </c>
    </row>
    <row r="414" spans="1:53" x14ac:dyDescent="0.25">
      <c r="A414" s="34">
        <v>2010303</v>
      </c>
      <c r="B414" s="34" t="s">
        <v>28</v>
      </c>
      <c r="C414" s="34" t="s">
        <v>31</v>
      </c>
      <c r="D414" s="242"/>
      <c r="E414" s="242" t="s">
        <v>4800</v>
      </c>
      <c r="F414" s="242"/>
      <c r="G414" s="242">
        <v>1</v>
      </c>
      <c r="H414" s="242">
        <v>7</v>
      </c>
      <c r="I414" s="242" t="s">
        <v>2289</v>
      </c>
      <c r="J414" s="242" t="s">
        <v>3015</v>
      </c>
      <c r="K414" s="242"/>
      <c r="L414" s="292"/>
      <c r="M414" s="266" t="s">
        <v>6631</v>
      </c>
      <c r="N414" s="293"/>
      <c r="O414" s="293"/>
      <c r="P414" s="266"/>
      <c r="Q414" s="264"/>
      <c r="R414" s="264">
        <v>0</v>
      </c>
      <c r="S414" s="264" t="s">
        <v>5181</v>
      </c>
      <c r="T414" s="242"/>
      <c r="U414" s="264"/>
      <c r="V414" s="264"/>
      <c r="W414" s="264"/>
      <c r="X414" s="266" t="s">
        <v>6632</v>
      </c>
      <c r="Y414" s="264">
        <f t="shared" si="30"/>
        <v>0</v>
      </c>
      <c r="Z414" s="264">
        <f t="shared" si="30"/>
        <v>0</v>
      </c>
      <c r="AA414" s="264"/>
      <c r="AB414" s="264"/>
      <c r="AC414" s="242"/>
      <c r="AD414" s="242"/>
      <c r="AE414" s="242">
        <v>0</v>
      </c>
      <c r="AF414" s="242">
        <v>0</v>
      </c>
      <c r="AG414" s="242">
        <v>0</v>
      </c>
      <c r="AH414" s="242"/>
      <c r="AI414" s="242">
        <v>0</v>
      </c>
      <c r="AJ414" s="242">
        <v>0</v>
      </c>
      <c r="AK414" s="305"/>
      <c r="AL414" s="242"/>
      <c r="AM414" s="242"/>
      <c r="AN414" s="242"/>
      <c r="AO414" s="242" t="s">
        <v>6633</v>
      </c>
      <c r="AP414" s="32">
        <f t="shared" si="29"/>
        <v>2010303</v>
      </c>
      <c r="AQ414" s="32" t="str">
        <f t="shared" si="29"/>
        <v>连珏天璧法</v>
      </c>
      <c r="AR414" s="242"/>
      <c r="BA414" s="308" t="s">
        <v>6634</v>
      </c>
    </row>
    <row r="415" spans="1:53" x14ac:dyDescent="0.25">
      <c r="A415" s="34">
        <v>2010304</v>
      </c>
      <c r="B415" s="34" t="s">
        <v>28</v>
      </c>
      <c r="C415" s="250" t="s">
        <v>32</v>
      </c>
      <c r="D415" s="242"/>
      <c r="E415" s="242" t="s">
        <v>4800</v>
      </c>
      <c r="F415" s="242"/>
      <c r="G415" s="242">
        <v>4</v>
      </c>
      <c r="H415" s="242">
        <v>7</v>
      </c>
      <c r="I415" s="242" t="s">
        <v>2289</v>
      </c>
      <c r="J415" s="242" t="s">
        <v>3015</v>
      </c>
      <c r="K415" s="242"/>
      <c r="L415" s="292"/>
      <c r="M415" s="266" t="s">
        <v>6635</v>
      </c>
      <c r="N415" s="293"/>
      <c r="O415" s="293"/>
      <c r="P415" s="266"/>
      <c r="Q415" s="264"/>
      <c r="R415" s="264">
        <v>0</v>
      </c>
      <c r="S415" s="264" t="s">
        <v>5181</v>
      </c>
      <c r="T415" s="242"/>
      <c r="U415" s="264"/>
      <c r="V415" s="264"/>
      <c r="W415" s="264"/>
      <c r="X415" s="266" t="s">
        <v>6636</v>
      </c>
      <c r="Y415" s="264">
        <v>0</v>
      </c>
      <c r="Z415" s="264">
        <v>0</v>
      </c>
      <c r="AA415" s="264"/>
      <c r="AB415" s="264"/>
      <c r="AC415" s="242"/>
      <c r="AD415" s="242"/>
      <c r="AE415" s="242">
        <v>0</v>
      </c>
      <c r="AF415" s="242">
        <v>0</v>
      </c>
      <c r="AG415" s="242">
        <v>0</v>
      </c>
      <c r="AH415" s="242"/>
      <c r="AI415" s="242">
        <v>0</v>
      </c>
      <c r="AJ415" s="242">
        <v>0</v>
      </c>
      <c r="AK415" s="305"/>
      <c r="AL415" s="242"/>
      <c r="AM415" s="242"/>
      <c r="AN415" s="242"/>
      <c r="AO415" s="242" t="s">
        <v>6637</v>
      </c>
      <c r="AP415" s="32">
        <f t="shared" si="29"/>
        <v>2010304</v>
      </c>
      <c r="AQ415" s="32" t="str">
        <f t="shared" si="29"/>
        <v>连珏天璧法</v>
      </c>
      <c r="AR415" s="242"/>
      <c r="BA415" s="308" t="s">
        <v>6638</v>
      </c>
    </row>
    <row r="416" spans="1:53" x14ac:dyDescent="0.25">
      <c r="A416" s="34">
        <v>2010305</v>
      </c>
      <c r="B416" s="34" t="s">
        <v>28</v>
      </c>
      <c r="C416" s="250" t="s">
        <v>33</v>
      </c>
      <c r="D416" s="242"/>
      <c r="E416" s="242" t="s">
        <v>4800</v>
      </c>
      <c r="F416" s="242"/>
      <c r="G416" s="242">
        <v>3</v>
      </c>
      <c r="H416" s="242">
        <v>7</v>
      </c>
      <c r="I416" s="242" t="s">
        <v>2289</v>
      </c>
      <c r="J416" s="242" t="s">
        <v>3015</v>
      </c>
      <c r="K416" s="242"/>
      <c r="L416" s="292"/>
      <c r="M416" s="266" t="s">
        <v>6639</v>
      </c>
      <c r="N416" s="293"/>
      <c r="O416" s="293"/>
      <c r="P416" s="266"/>
      <c r="Q416" s="264"/>
      <c r="R416" s="264">
        <v>0</v>
      </c>
      <c r="S416" s="264" t="s">
        <v>5181</v>
      </c>
      <c r="T416" s="242"/>
      <c r="U416" s="264"/>
      <c r="V416" s="264"/>
      <c r="W416" s="264"/>
      <c r="X416" s="266" t="s">
        <v>6640</v>
      </c>
      <c r="Y416" s="264">
        <v>1</v>
      </c>
      <c r="Z416" s="264">
        <v>2</v>
      </c>
      <c r="AA416" s="264"/>
      <c r="AB416" s="264"/>
      <c r="AC416" s="242"/>
      <c r="AD416" s="242"/>
      <c r="AE416" s="242">
        <v>0</v>
      </c>
      <c r="AF416" s="242">
        <v>0</v>
      </c>
      <c r="AG416" s="242">
        <v>0</v>
      </c>
      <c r="AH416" s="242"/>
      <c r="AI416" s="242">
        <v>0</v>
      </c>
      <c r="AJ416" s="242">
        <v>0</v>
      </c>
      <c r="AK416" s="305"/>
      <c r="AL416" s="242"/>
      <c r="AM416" s="242"/>
      <c r="AN416" s="242"/>
      <c r="AO416" s="242" t="s">
        <v>6641</v>
      </c>
      <c r="AP416" s="32">
        <f t="shared" si="29"/>
        <v>2010305</v>
      </c>
      <c r="AQ416" s="32" t="str">
        <f t="shared" si="29"/>
        <v>连珏天璧法</v>
      </c>
      <c r="AR416" s="242"/>
      <c r="BA416" s="308" t="s">
        <v>6642</v>
      </c>
    </row>
    <row r="417" spans="1:53" x14ac:dyDescent="0.25">
      <c r="A417" s="34">
        <v>2010306</v>
      </c>
      <c r="B417" s="34" t="s">
        <v>28</v>
      </c>
      <c r="C417" s="250" t="s">
        <v>34</v>
      </c>
      <c r="D417" s="242"/>
      <c r="E417" s="242" t="s">
        <v>4800</v>
      </c>
      <c r="F417" s="242"/>
      <c r="G417" s="242">
        <v>5</v>
      </c>
      <c r="H417" s="242">
        <v>7</v>
      </c>
      <c r="I417" s="242" t="s">
        <v>2289</v>
      </c>
      <c r="J417" s="242" t="s">
        <v>3015</v>
      </c>
      <c r="K417" s="242"/>
      <c r="L417" s="292"/>
      <c r="M417" s="266" t="s">
        <v>6643</v>
      </c>
      <c r="N417" s="293"/>
      <c r="O417" s="293"/>
      <c r="P417" s="266"/>
      <c r="Q417" s="264"/>
      <c r="R417" s="264">
        <v>0</v>
      </c>
      <c r="S417" s="264" t="s">
        <v>5181</v>
      </c>
      <c r="T417" s="242"/>
      <c r="U417" s="264"/>
      <c r="V417" s="264"/>
      <c r="W417" s="264"/>
      <c r="X417" s="266" t="s">
        <v>6644</v>
      </c>
      <c r="Y417" s="264">
        <f>Y408</f>
        <v>0</v>
      </c>
      <c r="Z417" s="264">
        <f>Z408</f>
        <v>0</v>
      </c>
      <c r="AA417" s="264"/>
      <c r="AB417" s="264"/>
      <c r="AC417" s="242"/>
      <c r="AD417" s="242"/>
      <c r="AE417" s="242">
        <v>0</v>
      </c>
      <c r="AF417" s="242">
        <v>0</v>
      </c>
      <c r="AG417" s="242">
        <v>0</v>
      </c>
      <c r="AH417" s="242"/>
      <c r="AI417" s="242">
        <v>0</v>
      </c>
      <c r="AJ417" s="242">
        <v>0</v>
      </c>
      <c r="AK417" s="305"/>
      <c r="AL417" s="242"/>
      <c r="AM417" s="242"/>
      <c r="AN417" s="242"/>
      <c r="AO417" s="242" t="s">
        <v>6645</v>
      </c>
      <c r="AP417" s="32">
        <f t="shared" si="29"/>
        <v>2010306</v>
      </c>
      <c r="AQ417" s="32" t="str">
        <f t="shared" si="29"/>
        <v>连珏天璧法</v>
      </c>
      <c r="AR417" s="242"/>
      <c r="BA417" s="308" t="s">
        <v>6646</v>
      </c>
    </row>
    <row r="418" spans="1:53" x14ac:dyDescent="0.25">
      <c r="A418" s="34">
        <v>2010307</v>
      </c>
      <c r="B418" s="34" t="s">
        <v>28</v>
      </c>
      <c r="C418" s="250" t="s">
        <v>35</v>
      </c>
      <c r="D418" s="242"/>
      <c r="E418" s="242" t="s">
        <v>4800</v>
      </c>
      <c r="F418" s="242"/>
      <c r="G418" s="242">
        <v>6</v>
      </c>
      <c r="H418" s="242">
        <v>7</v>
      </c>
      <c r="I418" s="242" t="s">
        <v>2289</v>
      </c>
      <c r="J418" s="242" t="s">
        <v>3015</v>
      </c>
      <c r="K418" s="242"/>
      <c r="L418" s="292"/>
      <c r="M418" s="266" t="s">
        <v>6647</v>
      </c>
      <c r="N418" s="293"/>
      <c r="O418" s="293"/>
      <c r="P418" s="266"/>
      <c r="Q418" s="264"/>
      <c r="R418" s="264">
        <v>0</v>
      </c>
      <c r="S418" s="264" t="s">
        <v>5181</v>
      </c>
      <c r="T418" s="242"/>
      <c r="U418" s="264"/>
      <c r="V418" s="264"/>
      <c r="W418" s="264"/>
      <c r="X418" s="266" t="s">
        <v>6648</v>
      </c>
      <c r="Y418" s="264">
        <f>Y409</f>
        <v>0</v>
      </c>
      <c r="Z418" s="264">
        <f>Z409</f>
        <v>0</v>
      </c>
      <c r="AA418" s="264"/>
      <c r="AB418" s="264"/>
      <c r="AC418" s="242"/>
      <c r="AD418" s="242"/>
      <c r="AE418" s="242">
        <v>0</v>
      </c>
      <c r="AF418" s="242">
        <v>0</v>
      </c>
      <c r="AG418" s="242">
        <v>0</v>
      </c>
      <c r="AH418" s="242"/>
      <c r="AI418" s="242">
        <v>0</v>
      </c>
      <c r="AJ418" s="242">
        <v>0</v>
      </c>
      <c r="AK418" s="305"/>
      <c r="AL418" s="242"/>
      <c r="AM418" s="242"/>
      <c r="AN418" s="242"/>
      <c r="AO418" s="242" t="s">
        <v>6649</v>
      </c>
      <c r="AP418" s="32">
        <f t="shared" si="29"/>
        <v>2010307</v>
      </c>
      <c r="AQ418" s="32" t="str">
        <f t="shared" si="29"/>
        <v>连珏天璧法</v>
      </c>
      <c r="AR418" s="242"/>
      <c r="BA418" s="308" t="s">
        <v>6638</v>
      </c>
    </row>
    <row r="419" spans="1:53" x14ac:dyDescent="0.25">
      <c r="A419" s="67">
        <v>2010308</v>
      </c>
      <c r="B419" s="67" t="s">
        <v>28</v>
      </c>
      <c r="C419" s="284" t="s">
        <v>36</v>
      </c>
      <c r="D419" s="242"/>
      <c r="E419" s="242" t="s">
        <v>4800</v>
      </c>
      <c r="F419" s="242"/>
      <c r="G419" s="242">
        <v>2</v>
      </c>
      <c r="H419" s="242">
        <v>7</v>
      </c>
      <c r="I419" s="242" t="s">
        <v>2289</v>
      </c>
      <c r="J419" s="242" t="s">
        <v>3015</v>
      </c>
      <c r="K419" s="242"/>
      <c r="L419" s="292"/>
      <c r="M419" s="266" t="s">
        <v>6650</v>
      </c>
      <c r="N419" s="293"/>
      <c r="O419" s="293"/>
      <c r="P419" s="266"/>
      <c r="Q419" s="264"/>
      <c r="R419" s="264">
        <v>0</v>
      </c>
      <c r="S419" s="264" t="s">
        <v>5181</v>
      </c>
      <c r="T419" s="242"/>
      <c r="U419" s="264"/>
      <c r="V419" s="264"/>
      <c r="W419" s="264"/>
      <c r="X419" s="266" t="s">
        <v>6651</v>
      </c>
      <c r="Y419" s="264">
        <v>1</v>
      </c>
      <c r="Z419" s="264">
        <v>3</v>
      </c>
      <c r="AA419" s="264"/>
      <c r="AB419" s="264"/>
      <c r="AC419" s="242"/>
      <c r="AD419" s="242"/>
      <c r="AE419" s="242">
        <v>0</v>
      </c>
      <c r="AF419" s="242">
        <v>0</v>
      </c>
      <c r="AG419" s="242">
        <v>0</v>
      </c>
      <c r="AH419" s="242"/>
      <c r="AI419" s="242">
        <v>0</v>
      </c>
      <c r="AJ419" s="242">
        <v>0</v>
      </c>
      <c r="AK419" s="305"/>
      <c r="AL419" s="242"/>
      <c r="AM419" s="242"/>
      <c r="AN419" s="242"/>
      <c r="AO419" s="242" t="s">
        <v>6652</v>
      </c>
      <c r="AP419" s="32">
        <f t="shared" si="29"/>
        <v>2010308</v>
      </c>
      <c r="AQ419" s="32" t="str">
        <f t="shared" si="29"/>
        <v>连珏天璧法</v>
      </c>
      <c r="AR419" s="242"/>
      <c r="BA419" s="308" t="s">
        <v>6653</v>
      </c>
    </row>
    <row r="420" spans="1:53" x14ac:dyDescent="0.25">
      <c r="A420" s="34">
        <f>A419+1</f>
        <v>2010309</v>
      </c>
      <c r="B420" s="34" t="str">
        <f>B419</f>
        <v>连珏天璧法</v>
      </c>
      <c r="C420" s="33" t="s">
        <v>37</v>
      </c>
      <c r="D420" s="242"/>
      <c r="E420" s="242" t="s">
        <v>4800</v>
      </c>
      <c r="F420" s="242"/>
      <c r="G420" s="242">
        <v>7</v>
      </c>
      <c r="H420" s="242">
        <v>7</v>
      </c>
      <c r="I420" s="242" t="s">
        <v>2289</v>
      </c>
      <c r="J420" s="242" t="s">
        <v>3015</v>
      </c>
      <c r="K420" s="242"/>
      <c r="L420" s="292"/>
      <c r="M420" s="266" t="s">
        <v>6654</v>
      </c>
      <c r="N420" s="293"/>
      <c r="O420" s="293"/>
      <c r="P420" s="266"/>
      <c r="Q420" s="264"/>
      <c r="R420" s="264">
        <v>0</v>
      </c>
      <c r="S420" s="264" t="s">
        <v>5181</v>
      </c>
      <c r="T420" s="242"/>
      <c r="U420" s="264"/>
      <c r="V420" s="264"/>
      <c r="W420" s="264"/>
      <c r="X420" s="266" t="s">
        <v>6655</v>
      </c>
      <c r="Y420" s="264">
        <f t="shared" ref="Y420:Z442" si="31">Y412</f>
        <v>0</v>
      </c>
      <c r="Z420" s="264">
        <f t="shared" si="31"/>
        <v>0</v>
      </c>
      <c r="AA420" s="264"/>
      <c r="AB420" s="264"/>
      <c r="AC420" s="242"/>
      <c r="AD420" s="242"/>
      <c r="AE420" s="242">
        <v>0</v>
      </c>
      <c r="AF420" s="242">
        <v>0</v>
      </c>
      <c r="AG420" s="242">
        <v>0</v>
      </c>
      <c r="AH420" s="242"/>
      <c r="AI420" s="242">
        <v>0</v>
      </c>
      <c r="AJ420" s="242">
        <v>0</v>
      </c>
      <c r="AK420" s="305"/>
      <c r="AL420" s="242"/>
      <c r="AM420" s="242"/>
      <c r="AN420" s="242"/>
      <c r="AO420" s="242" t="s">
        <v>6656</v>
      </c>
      <c r="AP420" s="32">
        <f t="shared" si="29"/>
        <v>2010309</v>
      </c>
      <c r="AQ420" s="32" t="str">
        <f t="shared" si="29"/>
        <v>连珏天璧法</v>
      </c>
      <c r="AR420" s="242"/>
      <c r="BA420" s="101" t="s">
        <v>6657</v>
      </c>
    </row>
    <row r="421" spans="1:53" x14ac:dyDescent="0.25">
      <c r="A421" s="36"/>
      <c r="B421" s="36"/>
      <c r="C421" s="37"/>
      <c r="D421" s="36"/>
      <c r="E421" s="36"/>
      <c r="F421" s="36"/>
      <c r="G421" s="36"/>
      <c r="H421" s="36"/>
      <c r="I421" s="36"/>
      <c r="J421" s="36"/>
      <c r="K421" s="36"/>
      <c r="L421" s="36"/>
      <c r="M421" s="52"/>
      <c r="N421" s="53"/>
      <c r="O421" s="53"/>
      <c r="P421" s="36"/>
      <c r="Q421" s="65"/>
      <c r="R421" s="65"/>
      <c r="S421" s="65"/>
      <c r="T421" s="36"/>
      <c r="U421" s="65"/>
      <c r="V421" s="65"/>
      <c r="W421" s="65"/>
      <c r="X421" s="70"/>
      <c r="Y421" s="65"/>
      <c r="Z421" s="65"/>
      <c r="AA421" s="65"/>
      <c r="AB421" s="65"/>
      <c r="AC421" s="36"/>
      <c r="AD421" s="36"/>
      <c r="AE421" s="36"/>
      <c r="AF421" s="36"/>
      <c r="AG421" s="36"/>
      <c r="AH421" s="36"/>
      <c r="AI421" s="36"/>
      <c r="AJ421" s="36"/>
      <c r="AK421" s="89"/>
      <c r="AL421" s="36"/>
      <c r="AM421" s="36"/>
      <c r="AN421" s="36"/>
      <c r="AO421" s="36"/>
      <c r="AP421" s="36"/>
      <c r="AQ421" s="36"/>
      <c r="AR421" s="36"/>
      <c r="BA421" s="102"/>
    </row>
    <row r="422" spans="1:53" x14ac:dyDescent="0.25">
      <c r="A422" s="36"/>
      <c r="B422" s="36"/>
      <c r="C422" s="37"/>
      <c r="D422" s="36"/>
      <c r="E422" s="36"/>
      <c r="F422" s="36"/>
      <c r="G422" s="36"/>
      <c r="H422" s="36"/>
      <c r="I422" s="36"/>
      <c r="J422" s="36"/>
      <c r="K422" s="36"/>
      <c r="L422" s="36"/>
      <c r="M422" s="52"/>
      <c r="N422" s="53"/>
      <c r="O422" s="53"/>
      <c r="P422" s="36"/>
      <c r="Q422" s="65"/>
      <c r="R422" s="65"/>
      <c r="S422" s="65"/>
      <c r="T422" s="36"/>
      <c r="U422" s="65"/>
      <c r="V422" s="65"/>
      <c r="W422" s="65"/>
      <c r="X422" s="70"/>
      <c r="Y422" s="65"/>
      <c r="Z422" s="65"/>
      <c r="AA422" s="65"/>
      <c r="AB422" s="65"/>
      <c r="AC422" s="36"/>
      <c r="AD422" s="36"/>
      <c r="AE422" s="36"/>
      <c r="AF422" s="36"/>
      <c r="AG422" s="36"/>
      <c r="AH422" s="36"/>
      <c r="AI422" s="36"/>
      <c r="AJ422" s="36"/>
      <c r="AK422" s="89"/>
      <c r="AL422" s="36"/>
      <c r="AM422" s="36"/>
      <c r="AN422" s="36"/>
      <c r="AO422" s="36"/>
      <c r="AP422" s="36"/>
      <c r="AQ422" s="36"/>
      <c r="AR422" s="36"/>
      <c r="BA422" s="102"/>
    </row>
    <row r="423" spans="1:53" x14ac:dyDescent="0.25">
      <c r="A423" s="271">
        <v>2010401</v>
      </c>
      <c r="B423" s="271" t="s">
        <v>38</v>
      </c>
      <c r="C423" s="285" t="s">
        <v>39</v>
      </c>
      <c r="D423" s="286"/>
      <c r="E423" s="286" t="s">
        <v>4800</v>
      </c>
      <c r="F423" s="286"/>
      <c r="G423" s="286">
        <v>1</v>
      </c>
      <c r="H423" s="286">
        <v>7</v>
      </c>
      <c r="I423" s="286" t="s">
        <v>2401</v>
      </c>
      <c r="J423" s="286" t="s">
        <v>3011</v>
      </c>
      <c r="K423" s="286"/>
      <c r="L423" s="294"/>
      <c r="M423" s="295" t="s">
        <v>6658</v>
      </c>
      <c r="N423" s="296"/>
      <c r="O423" s="212" t="e">
        <f>VLOOKUP(C423,[5]Sheet1!$B:$C,2,0)</f>
        <v>#N/A</v>
      </c>
      <c r="P423" s="295"/>
      <c r="Q423" s="302"/>
      <c r="R423" s="302">
        <v>0</v>
      </c>
      <c r="S423" s="302" t="s">
        <v>5181</v>
      </c>
      <c r="T423" s="286"/>
      <c r="U423" s="302">
        <v>4</v>
      </c>
      <c r="V423" s="302"/>
      <c r="W423" s="302"/>
      <c r="X423" s="266" t="s">
        <v>6659</v>
      </c>
      <c r="Y423" s="302">
        <f t="shared" ref="Y423:Z430" si="32">Y413</f>
        <v>1</v>
      </c>
      <c r="Z423" s="302">
        <f t="shared" si="32"/>
        <v>1</v>
      </c>
      <c r="AA423" s="302"/>
      <c r="AB423" s="302"/>
      <c r="AC423" s="286"/>
      <c r="AD423" s="286"/>
      <c r="AE423" s="286">
        <v>1</v>
      </c>
      <c r="AF423" s="286">
        <v>1</v>
      </c>
      <c r="AG423" s="286">
        <v>30</v>
      </c>
      <c r="AH423" s="286"/>
      <c r="AI423" s="286"/>
      <c r="AJ423" s="286"/>
      <c r="AK423" s="306"/>
      <c r="AL423" s="242" t="s">
        <v>6660</v>
      </c>
      <c r="AM423" s="286"/>
      <c r="AN423" s="286"/>
      <c r="AO423" s="286" t="s">
        <v>6661</v>
      </c>
      <c r="AP423" s="32">
        <f t="shared" si="29"/>
        <v>2010401</v>
      </c>
      <c r="AQ423" s="32" t="str">
        <f t="shared" si="29"/>
        <v>玄黎蛊瘴</v>
      </c>
      <c r="AR423" s="286"/>
      <c r="BA423" s="308" t="s">
        <v>6662</v>
      </c>
    </row>
    <row r="424" spans="1:53" x14ac:dyDescent="0.25">
      <c r="A424" s="271">
        <v>2010402</v>
      </c>
      <c r="B424" s="271" t="s">
        <v>38</v>
      </c>
      <c r="C424" s="285" t="s">
        <v>40</v>
      </c>
      <c r="D424" s="286"/>
      <c r="E424" s="286" t="s">
        <v>4800</v>
      </c>
      <c r="F424" s="286"/>
      <c r="G424" s="286">
        <v>1</v>
      </c>
      <c r="H424" s="286">
        <v>7</v>
      </c>
      <c r="I424" s="286" t="s">
        <v>2289</v>
      </c>
      <c r="J424" s="286" t="s">
        <v>3015</v>
      </c>
      <c r="K424" s="286"/>
      <c r="L424" s="294"/>
      <c r="M424" s="295" t="s">
        <v>6663</v>
      </c>
      <c r="N424" s="296"/>
      <c r="O424" s="296"/>
      <c r="P424" s="295"/>
      <c r="Q424" s="302"/>
      <c r="R424" s="302">
        <v>0</v>
      </c>
      <c r="S424" s="302" t="s">
        <v>5181</v>
      </c>
      <c r="T424" s="286"/>
      <c r="U424" s="302"/>
      <c r="V424" s="302"/>
      <c r="W424" s="302"/>
      <c r="X424" s="266" t="s">
        <v>6664</v>
      </c>
      <c r="Y424" s="302">
        <f t="shared" si="32"/>
        <v>0</v>
      </c>
      <c r="Z424" s="302">
        <f t="shared" si="32"/>
        <v>0</v>
      </c>
      <c r="AA424" s="302"/>
      <c r="AB424" s="302"/>
      <c r="AC424" s="286"/>
      <c r="AD424" s="286"/>
      <c r="AE424" s="286">
        <v>0</v>
      </c>
      <c r="AF424" s="286">
        <v>0</v>
      </c>
      <c r="AG424" s="286">
        <v>0</v>
      </c>
      <c r="AH424" s="286"/>
      <c r="AI424" s="286">
        <v>0</v>
      </c>
      <c r="AJ424" s="286">
        <v>0</v>
      </c>
      <c r="AK424" s="306"/>
      <c r="AL424" s="286"/>
      <c r="AM424" s="286"/>
      <c r="AN424" s="286"/>
      <c r="AO424" s="286" t="s">
        <v>6665</v>
      </c>
      <c r="AP424" s="32">
        <f t="shared" si="29"/>
        <v>2010402</v>
      </c>
      <c r="AQ424" s="32" t="str">
        <f t="shared" si="29"/>
        <v>玄黎蛊瘴</v>
      </c>
      <c r="AR424" s="286"/>
      <c r="BA424" s="308" t="s">
        <v>6666</v>
      </c>
    </row>
    <row r="425" spans="1:53" x14ac:dyDescent="0.25">
      <c r="A425" s="271">
        <v>2010403</v>
      </c>
      <c r="B425" s="271" t="s">
        <v>38</v>
      </c>
      <c r="C425" s="285" t="s">
        <v>41</v>
      </c>
      <c r="D425" s="286"/>
      <c r="E425" s="286" t="s">
        <v>4800</v>
      </c>
      <c r="F425" s="286"/>
      <c r="G425" s="286">
        <v>2</v>
      </c>
      <c r="H425" s="286">
        <v>7</v>
      </c>
      <c r="I425" s="286" t="s">
        <v>2289</v>
      </c>
      <c r="J425" s="286" t="s">
        <v>3015</v>
      </c>
      <c r="K425" s="286"/>
      <c r="L425" s="294"/>
      <c r="M425" s="295" t="s">
        <v>6667</v>
      </c>
      <c r="N425" s="296"/>
      <c r="O425" s="296"/>
      <c r="P425" s="295"/>
      <c r="Q425" s="302"/>
      <c r="R425" s="302">
        <v>0</v>
      </c>
      <c r="S425" s="302" t="s">
        <v>5181</v>
      </c>
      <c r="T425" s="286"/>
      <c r="U425" s="302"/>
      <c r="V425" s="302"/>
      <c r="W425" s="302"/>
      <c r="X425" s="266" t="s">
        <v>6668</v>
      </c>
      <c r="Y425" s="302">
        <f t="shared" si="32"/>
        <v>0</v>
      </c>
      <c r="Z425" s="302">
        <f t="shared" si="32"/>
        <v>0</v>
      </c>
      <c r="AA425" s="302"/>
      <c r="AB425" s="302"/>
      <c r="AC425" s="286"/>
      <c r="AD425" s="286"/>
      <c r="AE425" s="286">
        <v>0</v>
      </c>
      <c r="AF425" s="286">
        <v>0</v>
      </c>
      <c r="AG425" s="286">
        <v>0</v>
      </c>
      <c r="AH425" s="286"/>
      <c r="AI425" s="286">
        <v>0</v>
      </c>
      <c r="AJ425" s="286">
        <v>0</v>
      </c>
      <c r="AK425" s="306"/>
      <c r="AL425" s="286"/>
      <c r="AM425" s="286"/>
      <c r="AN425" s="286"/>
      <c r="AO425" s="286" t="s">
        <v>6669</v>
      </c>
      <c r="AP425" s="32">
        <f t="shared" si="29"/>
        <v>2010403</v>
      </c>
      <c r="AQ425" s="32" t="str">
        <f t="shared" si="29"/>
        <v>玄黎蛊瘴</v>
      </c>
      <c r="AR425" s="286"/>
      <c r="BA425" s="308" t="s">
        <v>6670</v>
      </c>
    </row>
    <row r="426" spans="1:53" ht="27.6" x14ac:dyDescent="0.25">
      <c r="A426" s="271">
        <v>2010404</v>
      </c>
      <c r="B426" s="285" t="s">
        <v>38</v>
      </c>
      <c r="C426" s="285" t="s">
        <v>42</v>
      </c>
      <c r="D426" s="286"/>
      <c r="E426" s="286" t="s">
        <v>4800</v>
      </c>
      <c r="F426" s="286"/>
      <c r="G426" s="286">
        <v>3</v>
      </c>
      <c r="H426" s="286">
        <v>7</v>
      </c>
      <c r="I426" s="286" t="s">
        <v>2289</v>
      </c>
      <c r="J426" s="286" t="s">
        <v>3015</v>
      </c>
      <c r="K426" s="286"/>
      <c r="L426" s="294"/>
      <c r="M426" s="297" t="s">
        <v>6671</v>
      </c>
      <c r="N426" s="296"/>
      <c r="O426" s="296"/>
      <c r="P426" s="295"/>
      <c r="Q426" s="302"/>
      <c r="R426" s="302">
        <v>0</v>
      </c>
      <c r="S426" s="302" t="s">
        <v>5181</v>
      </c>
      <c r="T426" s="286"/>
      <c r="U426" s="302"/>
      <c r="V426" s="302"/>
      <c r="W426" s="302"/>
      <c r="X426" s="266" t="s">
        <v>6672</v>
      </c>
      <c r="Y426" s="302">
        <f t="shared" si="32"/>
        <v>1</v>
      </c>
      <c r="Z426" s="302">
        <f t="shared" si="32"/>
        <v>2</v>
      </c>
      <c r="AA426" s="302"/>
      <c r="AB426" s="302"/>
      <c r="AC426" s="286"/>
      <c r="AD426" s="286"/>
      <c r="AE426" s="286">
        <v>0</v>
      </c>
      <c r="AF426" s="286">
        <v>0</v>
      </c>
      <c r="AG426" s="286">
        <v>0</v>
      </c>
      <c r="AH426" s="286"/>
      <c r="AI426" s="286">
        <v>0</v>
      </c>
      <c r="AJ426" s="286">
        <v>0</v>
      </c>
      <c r="AK426" s="306"/>
      <c r="AL426" s="286"/>
      <c r="AM426" s="286"/>
      <c r="AN426" s="286"/>
      <c r="AO426" s="286" t="s">
        <v>6673</v>
      </c>
      <c r="AP426" s="32">
        <f t="shared" si="29"/>
        <v>2010404</v>
      </c>
      <c r="AQ426" s="32" t="str">
        <f t="shared" si="29"/>
        <v>玄黎蛊瘴</v>
      </c>
      <c r="AR426" s="286"/>
      <c r="BA426" s="308" t="s">
        <v>6674</v>
      </c>
    </row>
    <row r="427" spans="1:53" x14ac:dyDescent="0.25">
      <c r="A427" s="271">
        <v>2010405</v>
      </c>
      <c r="B427" s="285" t="s">
        <v>38</v>
      </c>
      <c r="C427" s="285" t="s">
        <v>43</v>
      </c>
      <c r="D427" s="286"/>
      <c r="E427" s="286" t="s">
        <v>4800</v>
      </c>
      <c r="F427" s="286"/>
      <c r="G427" s="286">
        <v>4</v>
      </c>
      <c r="H427" s="286">
        <v>7</v>
      </c>
      <c r="I427" s="286" t="s">
        <v>2289</v>
      </c>
      <c r="J427" s="286" t="s">
        <v>3015</v>
      </c>
      <c r="K427" s="286"/>
      <c r="L427" s="294"/>
      <c r="M427" s="295" t="s">
        <v>6675</v>
      </c>
      <c r="N427" s="296"/>
      <c r="O427" s="296"/>
      <c r="P427" s="295"/>
      <c r="Q427" s="302"/>
      <c r="R427" s="302">
        <v>0</v>
      </c>
      <c r="S427" s="302" t="s">
        <v>5181</v>
      </c>
      <c r="T427" s="286"/>
      <c r="U427" s="302"/>
      <c r="V427" s="302"/>
      <c r="W427" s="302"/>
      <c r="X427" s="266" t="s">
        <v>6676</v>
      </c>
      <c r="Y427" s="302">
        <f t="shared" si="32"/>
        <v>0</v>
      </c>
      <c r="Z427" s="302">
        <f t="shared" si="32"/>
        <v>0</v>
      </c>
      <c r="AA427" s="302"/>
      <c r="AB427" s="302"/>
      <c r="AC427" s="286"/>
      <c r="AD427" s="286"/>
      <c r="AE427" s="286">
        <v>0</v>
      </c>
      <c r="AF427" s="286">
        <v>0</v>
      </c>
      <c r="AG427" s="286">
        <v>0</v>
      </c>
      <c r="AH427" s="286"/>
      <c r="AI427" s="286">
        <v>0</v>
      </c>
      <c r="AJ427" s="286">
        <v>0</v>
      </c>
      <c r="AK427" s="306"/>
      <c r="AL427" s="286"/>
      <c r="AM427" s="286"/>
      <c r="AN427" s="286"/>
      <c r="AO427" s="286" t="s">
        <v>6677</v>
      </c>
      <c r="AP427" s="32">
        <f t="shared" si="29"/>
        <v>2010405</v>
      </c>
      <c r="AQ427" s="32" t="str">
        <f t="shared" si="29"/>
        <v>玄黎蛊瘴</v>
      </c>
      <c r="AR427" s="286"/>
      <c r="BA427" s="308" t="s">
        <v>6678</v>
      </c>
    </row>
    <row r="428" spans="1:53" x14ac:dyDescent="0.25">
      <c r="A428" s="271">
        <v>2010406</v>
      </c>
      <c r="B428" s="285" t="s">
        <v>38</v>
      </c>
      <c r="C428" s="285" t="s">
        <v>1189</v>
      </c>
      <c r="D428" s="286"/>
      <c r="E428" s="286" t="s">
        <v>4800</v>
      </c>
      <c r="F428" s="286"/>
      <c r="G428" s="286">
        <v>5</v>
      </c>
      <c r="H428" s="286">
        <v>7</v>
      </c>
      <c r="I428" s="286" t="s">
        <v>2289</v>
      </c>
      <c r="J428" s="286" t="s">
        <v>3015</v>
      </c>
      <c r="K428" s="286"/>
      <c r="L428" s="294"/>
      <c r="M428" s="295" t="s">
        <v>6679</v>
      </c>
      <c r="N428" s="296"/>
      <c r="O428" s="296"/>
      <c r="P428" s="295"/>
      <c r="Q428" s="302"/>
      <c r="R428" s="302">
        <v>0</v>
      </c>
      <c r="S428" s="302" t="s">
        <v>5181</v>
      </c>
      <c r="T428" s="286"/>
      <c r="U428" s="302"/>
      <c r="V428" s="302"/>
      <c r="W428" s="302"/>
      <c r="X428" s="266" t="s">
        <v>6680</v>
      </c>
      <c r="Y428" s="302">
        <f t="shared" si="32"/>
        <v>0</v>
      </c>
      <c r="Z428" s="302">
        <f t="shared" si="32"/>
        <v>0</v>
      </c>
      <c r="AA428" s="302"/>
      <c r="AB428" s="302"/>
      <c r="AC428" s="286"/>
      <c r="AD428" s="286"/>
      <c r="AE428" s="286">
        <v>0</v>
      </c>
      <c r="AF428" s="286">
        <v>0</v>
      </c>
      <c r="AG428" s="286">
        <v>0</v>
      </c>
      <c r="AH428" s="286"/>
      <c r="AI428" s="286">
        <v>0</v>
      </c>
      <c r="AJ428" s="286">
        <v>0</v>
      </c>
      <c r="AK428" s="306"/>
      <c r="AL428" s="286"/>
      <c r="AM428" s="286"/>
      <c r="AN428" s="286"/>
      <c r="AO428" s="286" t="s">
        <v>6681</v>
      </c>
      <c r="AP428" s="32">
        <f t="shared" si="29"/>
        <v>2010406</v>
      </c>
      <c r="AQ428" s="32" t="str">
        <f t="shared" si="29"/>
        <v>玄黎蛊瘴</v>
      </c>
      <c r="AR428" s="286"/>
      <c r="BA428" s="308" t="s">
        <v>6682</v>
      </c>
    </row>
    <row r="429" spans="1:53" x14ac:dyDescent="0.25">
      <c r="A429" s="271">
        <v>2010407</v>
      </c>
      <c r="B429" s="285" t="s">
        <v>38</v>
      </c>
      <c r="C429" s="285" t="s">
        <v>44</v>
      </c>
      <c r="D429" s="286"/>
      <c r="E429" s="286" t="s">
        <v>4800</v>
      </c>
      <c r="F429" s="286"/>
      <c r="G429" s="286">
        <v>6</v>
      </c>
      <c r="H429" s="286">
        <v>7</v>
      </c>
      <c r="I429" s="286" t="s">
        <v>2289</v>
      </c>
      <c r="J429" s="286" t="s">
        <v>3015</v>
      </c>
      <c r="K429" s="286"/>
      <c r="L429" s="294"/>
      <c r="M429" s="295" t="s">
        <v>6683</v>
      </c>
      <c r="N429" s="296"/>
      <c r="O429" s="296"/>
      <c r="P429" s="295"/>
      <c r="Q429" s="302"/>
      <c r="R429" s="302">
        <v>0</v>
      </c>
      <c r="S429" s="302" t="s">
        <v>5181</v>
      </c>
      <c r="T429" s="286"/>
      <c r="U429" s="302"/>
      <c r="V429" s="302"/>
      <c r="W429" s="302"/>
      <c r="X429" s="266" t="s">
        <v>6684</v>
      </c>
      <c r="Y429" s="302">
        <f t="shared" si="32"/>
        <v>1</v>
      </c>
      <c r="Z429" s="302">
        <f t="shared" si="32"/>
        <v>3</v>
      </c>
      <c r="AA429" s="302"/>
      <c r="AB429" s="302"/>
      <c r="AC429" s="286"/>
      <c r="AD429" s="286"/>
      <c r="AE429" s="286">
        <v>0</v>
      </c>
      <c r="AF429" s="286">
        <v>0</v>
      </c>
      <c r="AG429" s="286">
        <v>0</v>
      </c>
      <c r="AH429" s="286"/>
      <c r="AI429" s="286">
        <v>0</v>
      </c>
      <c r="AJ429" s="286">
        <v>0</v>
      </c>
      <c r="AK429" s="306"/>
      <c r="AL429" s="286"/>
      <c r="AM429" s="286"/>
      <c r="AN429" s="286"/>
      <c r="AO429" s="286" t="s">
        <v>6685</v>
      </c>
      <c r="AP429" s="32">
        <f t="shared" si="29"/>
        <v>2010407</v>
      </c>
      <c r="AQ429" s="32" t="str">
        <f t="shared" si="29"/>
        <v>玄黎蛊瘴</v>
      </c>
      <c r="AR429" s="286"/>
      <c r="BA429" s="308" t="s">
        <v>6674</v>
      </c>
    </row>
    <row r="430" spans="1:53" x14ac:dyDescent="0.25">
      <c r="A430" s="271">
        <v>2010408</v>
      </c>
      <c r="B430" s="285" t="s">
        <v>38</v>
      </c>
      <c r="C430" s="285" t="s">
        <v>45</v>
      </c>
      <c r="D430" s="286"/>
      <c r="E430" s="286" t="s">
        <v>4800</v>
      </c>
      <c r="F430" s="286"/>
      <c r="G430" s="286">
        <v>7</v>
      </c>
      <c r="H430" s="286">
        <v>7</v>
      </c>
      <c r="I430" s="286" t="s">
        <v>2289</v>
      </c>
      <c r="J430" s="286" t="s">
        <v>3015</v>
      </c>
      <c r="K430" s="286"/>
      <c r="L430" s="294"/>
      <c r="M430" s="295" t="s">
        <v>6686</v>
      </c>
      <c r="N430" s="296"/>
      <c r="O430" s="296"/>
      <c r="P430" s="295"/>
      <c r="Q430" s="302"/>
      <c r="R430" s="302">
        <v>0</v>
      </c>
      <c r="S430" s="302" t="s">
        <v>5181</v>
      </c>
      <c r="T430" s="286"/>
      <c r="U430" s="302"/>
      <c r="V430" s="302"/>
      <c r="W430" s="302"/>
      <c r="X430" s="266" t="s">
        <v>6687</v>
      </c>
      <c r="Y430" s="302">
        <f t="shared" si="32"/>
        <v>0</v>
      </c>
      <c r="Z430" s="302">
        <f t="shared" si="32"/>
        <v>0</v>
      </c>
      <c r="AA430" s="302"/>
      <c r="AB430" s="302"/>
      <c r="AC430" s="286"/>
      <c r="AD430" s="286"/>
      <c r="AE430" s="286">
        <v>0</v>
      </c>
      <c r="AF430" s="286">
        <v>0</v>
      </c>
      <c r="AG430" s="286">
        <v>0</v>
      </c>
      <c r="AH430" s="286"/>
      <c r="AI430" s="286">
        <v>0</v>
      </c>
      <c r="AJ430" s="286">
        <v>0</v>
      </c>
      <c r="AK430" s="306"/>
      <c r="AL430" s="286"/>
      <c r="AM430" s="286"/>
      <c r="AN430" s="286"/>
      <c r="AO430" s="286" t="s">
        <v>6688</v>
      </c>
      <c r="AP430" s="32">
        <f t="shared" si="29"/>
        <v>2010408</v>
      </c>
      <c r="AQ430" s="32" t="str">
        <f t="shared" si="29"/>
        <v>玄黎蛊瘴</v>
      </c>
      <c r="AR430" s="286"/>
      <c r="BA430" s="308" t="s">
        <v>6689</v>
      </c>
    </row>
    <row r="431" spans="1:53" x14ac:dyDescent="0.25">
      <c r="A431" s="34">
        <f>A430+1</f>
        <v>2010409</v>
      </c>
      <c r="B431" s="34" t="str">
        <f>B430</f>
        <v>玄黎蛊瘴</v>
      </c>
      <c r="C431" s="33" t="s">
        <v>46</v>
      </c>
      <c r="D431" s="287"/>
      <c r="E431" s="287" t="s">
        <v>4800</v>
      </c>
      <c r="F431" s="287"/>
      <c r="G431" s="287">
        <v>1</v>
      </c>
      <c r="H431" s="287">
        <v>7</v>
      </c>
      <c r="I431" s="283" t="s">
        <v>2401</v>
      </c>
      <c r="J431" s="287" t="s">
        <v>3011</v>
      </c>
      <c r="K431" s="287">
        <v>1</v>
      </c>
      <c r="L431" s="298"/>
      <c r="M431" s="299" t="s">
        <v>6690</v>
      </c>
      <c r="N431" s="300"/>
      <c r="O431" s="300"/>
      <c r="P431" s="299"/>
      <c r="Q431" s="303"/>
      <c r="R431" s="303">
        <v>0</v>
      </c>
      <c r="S431" s="303" t="s">
        <v>5181</v>
      </c>
      <c r="T431" s="287"/>
      <c r="U431" s="303"/>
      <c r="V431" s="303"/>
      <c r="W431" s="303"/>
      <c r="X431" s="266" t="s">
        <v>6691</v>
      </c>
      <c r="Y431" s="303">
        <f t="shared" si="31"/>
        <v>1</v>
      </c>
      <c r="Z431" s="303">
        <f t="shared" si="31"/>
        <v>1</v>
      </c>
      <c r="AA431" s="303"/>
      <c r="AB431" s="303"/>
      <c r="AC431" s="287"/>
      <c r="AD431" s="287"/>
      <c r="AE431" s="287">
        <v>0</v>
      </c>
      <c r="AF431" s="287">
        <v>0</v>
      </c>
      <c r="AG431" s="287">
        <v>0</v>
      </c>
      <c r="AH431" s="287"/>
      <c r="AI431" s="287"/>
      <c r="AJ431" s="287"/>
      <c r="AK431" s="307"/>
      <c r="AL431" s="242"/>
      <c r="AM431" s="287"/>
      <c r="AN431" s="287"/>
      <c r="AO431" s="287" t="s">
        <v>6692</v>
      </c>
      <c r="AP431" s="32">
        <f t="shared" si="29"/>
        <v>2010409</v>
      </c>
      <c r="AQ431" s="32" t="str">
        <f t="shared" si="29"/>
        <v>玄黎蛊瘴</v>
      </c>
      <c r="AR431" s="287"/>
      <c r="BA431" s="101" t="s">
        <v>6621</v>
      </c>
    </row>
    <row r="432" spans="1:53" x14ac:dyDescent="0.25">
      <c r="A432" s="36"/>
      <c r="B432" s="36"/>
      <c r="C432" s="37"/>
      <c r="D432" s="36"/>
      <c r="E432" s="36"/>
      <c r="F432" s="36"/>
      <c r="G432" s="36"/>
      <c r="H432" s="36"/>
      <c r="I432" s="36"/>
      <c r="J432" s="36"/>
      <c r="K432" s="36"/>
      <c r="L432" s="36"/>
      <c r="M432" s="52"/>
      <c r="N432" s="53"/>
      <c r="O432" s="53"/>
      <c r="P432" s="36"/>
      <c r="Q432" s="65"/>
      <c r="R432" s="65"/>
      <c r="S432" s="65"/>
      <c r="T432" s="36"/>
      <c r="U432" s="65"/>
      <c r="V432" s="65"/>
      <c r="W432" s="65"/>
      <c r="X432" s="70"/>
      <c r="Y432" s="65"/>
      <c r="Z432" s="65"/>
      <c r="AA432" s="65"/>
      <c r="AB432" s="65"/>
      <c r="AC432" s="36"/>
      <c r="AD432" s="36"/>
      <c r="AE432" s="36"/>
      <c r="AF432" s="36"/>
      <c r="AG432" s="36"/>
      <c r="AH432" s="36"/>
      <c r="AI432" s="36"/>
      <c r="AJ432" s="36"/>
      <c r="AK432" s="89"/>
      <c r="AL432" s="36"/>
      <c r="AM432" s="36"/>
      <c r="AN432" s="36"/>
      <c r="AO432" s="36"/>
      <c r="AP432" s="36"/>
      <c r="AQ432" s="36"/>
      <c r="AR432" s="36"/>
      <c r="BA432" s="102"/>
    </row>
    <row r="433" spans="1:53" x14ac:dyDescent="0.25">
      <c r="A433" s="36"/>
      <c r="B433" s="36"/>
      <c r="C433" s="37"/>
      <c r="D433" s="36"/>
      <c r="E433" s="36"/>
      <c r="F433" s="36"/>
      <c r="G433" s="36"/>
      <c r="H433" s="36"/>
      <c r="I433" s="36"/>
      <c r="J433" s="36"/>
      <c r="K433" s="36"/>
      <c r="L433" s="36"/>
      <c r="M433" s="52"/>
      <c r="N433" s="53"/>
      <c r="O433" s="53"/>
      <c r="P433" s="36"/>
      <c r="Q433" s="65"/>
      <c r="R433" s="65"/>
      <c r="S433" s="65"/>
      <c r="T433" s="36"/>
      <c r="U433" s="65"/>
      <c r="V433" s="65"/>
      <c r="W433" s="65"/>
      <c r="X433" s="70"/>
      <c r="Y433" s="65"/>
      <c r="Z433" s="65"/>
      <c r="AA433" s="65"/>
      <c r="AB433" s="65"/>
      <c r="AC433" s="36"/>
      <c r="AD433" s="36"/>
      <c r="AE433" s="36"/>
      <c r="AF433" s="36"/>
      <c r="AG433" s="36"/>
      <c r="AH433" s="36"/>
      <c r="AI433" s="36"/>
      <c r="AJ433" s="36"/>
      <c r="AK433" s="89"/>
      <c r="AL433" s="36"/>
      <c r="AM433" s="36"/>
      <c r="AN433" s="36"/>
      <c r="AO433" s="36"/>
      <c r="AP433" s="36"/>
      <c r="AQ433" s="36"/>
      <c r="AR433" s="36"/>
      <c r="BA433" s="102"/>
    </row>
    <row r="434" spans="1:53" x14ac:dyDescent="0.25">
      <c r="A434" s="34">
        <v>2010501</v>
      </c>
      <c r="B434" s="250" t="s">
        <v>47</v>
      </c>
      <c r="C434" s="250" t="s">
        <v>48</v>
      </c>
      <c r="D434" s="287"/>
      <c r="E434" s="287" t="s">
        <v>4800</v>
      </c>
      <c r="F434" s="287"/>
      <c r="G434" s="287">
        <v>1</v>
      </c>
      <c r="H434" s="287">
        <v>7</v>
      </c>
      <c r="I434" s="287" t="s">
        <v>2289</v>
      </c>
      <c r="J434" s="287" t="s">
        <v>3015</v>
      </c>
      <c r="K434" s="287"/>
      <c r="L434" s="298"/>
      <c r="M434" s="299" t="s">
        <v>6693</v>
      </c>
      <c r="N434" s="300"/>
      <c r="O434" s="300"/>
      <c r="P434" s="299"/>
      <c r="Q434" s="303"/>
      <c r="R434" s="303">
        <v>0</v>
      </c>
      <c r="S434" s="303" t="s">
        <v>5181</v>
      </c>
      <c r="T434" s="287"/>
      <c r="U434" s="303"/>
      <c r="V434" s="303"/>
      <c r="W434" s="303"/>
      <c r="X434" s="266" t="s">
        <v>6694</v>
      </c>
      <c r="Y434" s="303">
        <f t="shared" ref="Y434:Z441" si="33">Y424</f>
        <v>0</v>
      </c>
      <c r="Z434" s="303">
        <f t="shared" si="33"/>
        <v>0</v>
      </c>
      <c r="AA434" s="303"/>
      <c r="AB434" s="303"/>
      <c r="AC434" s="287"/>
      <c r="AD434" s="287"/>
      <c r="AE434" s="287">
        <v>0</v>
      </c>
      <c r="AF434" s="287">
        <v>0</v>
      </c>
      <c r="AG434" s="287">
        <v>0</v>
      </c>
      <c r="AH434" s="287"/>
      <c r="AI434" s="287">
        <v>0</v>
      </c>
      <c r="AJ434" s="287">
        <v>0</v>
      </c>
      <c r="AK434" s="307"/>
      <c r="AL434" s="287"/>
      <c r="AM434" s="287"/>
      <c r="AN434" s="287"/>
      <c r="AO434" s="287" t="s">
        <v>6695</v>
      </c>
      <c r="AP434" s="32">
        <f t="shared" si="29"/>
        <v>2010501</v>
      </c>
      <c r="AQ434" s="32" t="str">
        <f t="shared" si="29"/>
        <v>三昧阿修罗道</v>
      </c>
      <c r="AR434" s="287"/>
      <c r="BA434" s="308" t="s">
        <v>6696</v>
      </c>
    </row>
    <row r="435" spans="1:53" x14ac:dyDescent="0.25">
      <c r="A435" s="34">
        <v>2010502</v>
      </c>
      <c r="B435" s="250" t="s">
        <v>47</v>
      </c>
      <c r="C435" s="250" t="s">
        <v>49</v>
      </c>
      <c r="D435" s="287"/>
      <c r="E435" s="287" t="s">
        <v>4800</v>
      </c>
      <c r="F435" s="287"/>
      <c r="G435" s="287">
        <v>2</v>
      </c>
      <c r="H435" s="287">
        <v>7</v>
      </c>
      <c r="I435" s="287" t="s">
        <v>2289</v>
      </c>
      <c r="J435" s="287" t="s">
        <v>3015</v>
      </c>
      <c r="K435" s="287"/>
      <c r="L435" s="298"/>
      <c r="M435" s="299" t="s">
        <v>6697</v>
      </c>
      <c r="N435" s="300"/>
      <c r="O435" s="300"/>
      <c r="P435" s="299"/>
      <c r="Q435" s="303"/>
      <c r="R435" s="303">
        <v>0</v>
      </c>
      <c r="S435" s="303" t="s">
        <v>5181</v>
      </c>
      <c r="T435" s="287"/>
      <c r="U435" s="303"/>
      <c r="V435" s="303"/>
      <c r="W435" s="303"/>
      <c r="X435" s="266" t="s">
        <v>6698</v>
      </c>
      <c r="Y435" s="303">
        <f t="shared" si="33"/>
        <v>0</v>
      </c>
      <c r="Z435" s="303">
        <f t="shared" si="33"/>
        <v>0</v>
      </c>
      <c r="AA435" s="303"/>
      <c r="AB435" s="303"/>
      <c r="AC435" s="287"/>
      <c r="AD435" s="287"/>
      <c r="AE435" s="287">
        <v>0</v>
      </c>
      <c r="AF435" s="287">
        <v>0</v>
      </c>
      <c r="AG435" s="287">
        <v>0</v>
      </c>
      <c r="AH435" s="287"/>
      <c r="AI435" s="287">
        <v>0</v>
      </c>
      <c r="AJ435" s="287">
        <v>0</v>
      </c>
      <c r="AK435" s="307"/>
      <c r="AL435" s="287"/>
      <c r="AM435" s="287"/>
      <c r="AN435" s="287"/>
      <c r="AO435" s="287" t="s">
        <v>6699</v>
      </c>
      <c r="AP435" s="32">
        <f t="shared" si="29"/>
        <v>2010502</v>
      </c>
      <c r="AQ435" s="32" t="str">
        <f t="shared" si="29"/>
        <v>三昧阿修罗道</v>
      </c>
      <c r="AR435" s="287"/>
      <c r="BA435" s="308" t="s">
        <v>6700</v>
      </c>
    </row>
    <row r="436" spans="1:53" x14ac:dyDescent="0.25">
      <c r="A436" s="34">
        <v>2010503</v>
      </c>
      <c r="B436" s="250" t="s">
        <v>47</v>
      </c>
      <c r="C436" s="250" t="s">
        <v>50</v>
      </c>
      <c r="D436" s="287"/>
      <c r="E436" s="287" t="s">
        <v>4800</v>
      </c>
      <c r="F436" s="287"/>
      <c r="G436" s="287">
        <v>3</v>
      </c>
      <c r="H436" s="287">
        <v>7</v>
      </c>
      <c r="I436" s="287" t="s">
        <v>2289</v>
      </c>
      <c r="J436" s="287" t="s">
        <v>3015</v>
      </c>
      <c r="K436" s="287"/>
      <c r="L436" s="298"/>
      <c r="M436" s="299" t="s">
        <v>6701</v>
      </c>
      <c r="N436" s="300"/>
      <c r="O436" s="300"/>
      <c r="P436" s="299"/>
      <c r="Q436" s="303"/>
      <c r="R436" s="303">
        <v>0</v>
      </c>
      <c r="S436" s="303" t="s">
        <v>5181</v>
      </c>
      <c r="T436" s="287"/>
      <c r="U436" s="303"/>
      <c r="V436" s="303"/>
      <c r="W436" s="303"/>
      <c r="X436" s="266" t="s">
        <v>6702</v>
      </c>
      <c r="Y436" s="303">
        <f t="shared" si="33"/>
        <v>1</v>
      </c>
      <c r="Z436" s="303">
        <f t="shared" si="33"/>
        <v>2</v>
      </c>
      <c r="AA436" s="303"/>
      <c r="AB436" s="303"/>
      <c r="AC436" s="287"/>
      <c r="AD436" s="287"/>
      <c r="AE436" s="287">
        <v>0</v>
      </c>
      <c r="AF436" s="287">
        <v>0</v>
      </c>
      <c r="AG436" s="287">
        <v>0</v>
      </c>
      <c r="AH436" s="287"/>
      <c r="AI436" s="287">
        <v>0</v>
      </c>
      <c r="AJ436" s="287">
        <v>0</v>
      </c>
      <c r="AK436" s="307"/>
      <c r="AL436" s="287"/>
      <c r="AM436" s="287"/>
      <c r="AN436" s="287"/>
      <c r="AO436" s="287" t="s">
        <v>6703</v>
      </c>
      <c r="AP436" s="32">
        <f t="shared" si="29"/>
        <v>2010503</v>
      </c>
      <c r="AQ436" s="32" t="str">
        <f t="shared" si="29"/>
        <v>三昧阿修罗道</v>
      </c>
      <c r="AR436" s="287"/>
      <c r="BA436" s="308" t="s">
        <v>6704</v>
      </c>
    </row>
    <row r="437" spans="1:53" x14ac:dyDescent="0.25">
      <c r="A437" s="34">
        <v>2010504</v>
      </c>
      <c r="B437" s="34" t="s">
        <v>47</v>
      </c>
      <c r="C437" s="33" t="s">
        <v>51</v>
      </c>
      <c r="D437" s="287"/>
      <c r="E437" s="287" t="s">
        <v>4800</v>
      </c>
      <c r="F437" s="287"/>
      <c r="G437" s="287">
        <v>4</v>
      </c>
      <c r="H437" s="287">
        <v>7</v>
      </c>
      <c r="I437" s="287" t="s">
        <v>2289</v>
      </c>
      <c r="J437" s="287" t="s">
        <v>3015</v>
      </c>
      <c r="K437" s="287"/>
      <c r="L437" s="298"/>
      <c r="M437" s="299" t="s">
        <v>6705</v>
      </c>
      <c r="N437" s="300"/>
      <c r="O437" s="300"/>
      <c r="P437" s="299"/>
      <c r="Q437" s="303"/>
      <c r="R437" s="303">
        <v>0</v>
      </c>
      <c r="S437" s="303" t="s">
        <v>5181</v>
      </c>
      <c r="T437" s="287"/>
      <c r="U437" s="303"/>
      <c r="V437" s="303"/>
      <c r="W437" s="303"/>
      <c r="X437" s="266" t="s">
        <v>6706</v>
      </c>
      <c r="Y437" s="303">
        <f t="shared" si="33"/>
        <v>0</v>
      </c>
      <c r="Z437" s="303">
        <f t="shared" si="33"/>
        <v>0</v>
      </c>
      <c r="AA437" s="303"/>
      <c r="AB437" s="303"/>
      <c r="AC437" s="287"/>
      <c r="AD437" s="287"/>
      <c r="AE437" s="287">
        <v>0</v>
      </c>
      <c r="AF437" s="287">
        <v>0</v>
      </c>
      <c r="AG437" s="287">
        <v>0</v>
      </c>
      <c r="AH437" s="287"/>
      <c r="AI437" s="287">
        <v>0</v>
      </c>
      <c r="AJ437" s="287">
        <v>0</v>
      </c>
      <c r="AK437" s="307"/>
      <c r="AL437" s="287"/>
      <c r="AM437" s="287"/>
      <c r="AN437" s="287"/>
      <c r="AO437" s="287" t="s">
        <v>6707</v>
      </c>
      <c r="AP437" s="32">
        <f t="shared" si="29"/>
        <v>2010504</v>
      </c>
      <c r="AQ437" s="32" t="str">
        <f t="shared" si="29"/>
        <v>三昧阿修罗道</v>
      </c>
      <c r="AR437" s="287"/>
      <c r="BA437" s="308" t="s">
        <v>6708</v>
      </c>
    </row>
    <row r="438" spans="1:53" x14ac:dyDescent="0.25">
      <c r="A438" s="34">
        <v>2010505</v>
      </c>
      <c r="B438" s="34" t="s">
        <v>47</v>
      </c>
      <c r="C438" s="33" t="s">
        <v>52</v>
      </c>
      <c r="D438" s="287"/>
      <c r="E438" s="287" t="s">
        <v>4800</v>
      </c>
      <c r="F438" s="287"/>
      <c r="G438" s="287">
        <v>5</v>
      </c>
      <c r="H438" s="287">
        <v>7</v>
      </c>
      <c r="I438" s="287" t="s">
        <v>2289</v>
      </c>
      <c r="J438" s="287" t="s">
        <v>3015</v>
      </c>
      <c r="K438" s="287"/>
      <c r="L438" s="298"/>
      <c r="M438" s="299" t="s">
        <v>6709</v>
      </c>
      <c r="N438" s="300"/>
      <c r="O438" s="300"/>
      <c r="P438" s="299"/>
      <c r="Q438" s="303"/>
      <c r="R438" s="303">
        <v>0</v>
      </c>
      <c r="S438" s="303" t="s">
        <v>5181</v>
      </c>
      <c r="T438" s="287"/>
      <c r="U438" s="303"/>
      <c r="V438" s="303"/>
      <c r="W438" s="303"/>
      <c r="X438" s="266" t="s">
        <v>6710</v>
      </c>
      <c r="Y438" s="303">
        <f t="shared" si="33"/>
        <v>0</v>
      </c>
      <c r="Z438" s="303">
        <f t="shared" si="33"/>
        <v>0</v>
      </c>
      <c r="AA438" s="303"/>
      <c r="AB438" s="303"/>
      <c r="AC438" s="287"/>
      <c r="AD438" s="287"/>
      <c r="AE438" s="287">
        <v>0</v>
      </c>
      <c r="AF438" s="287">
        <v>0</v>
      </c>
      <c r="AG438" s="287">
        <v>0</v>
      </c>
      <c r="AH438" s="287"/>
      <c r="AI438" s="287">
        <v>0</v>
      </c>
      <c r="AJ438" s="287">
        <v>0</v>
      </c>
      <c r="AK438" s="307"/>
      <c r="AL438" s="287"/>
      <c r="AM438" s="287"/>
      <c r="AN438" s="287"/>
      <c r="AO438" s="287" t="s">
        <v>6711</v>
      </c>
      <c r="AP438" s="32">
        <f t="shared" si="29"/>
        <v>2010505</v>
      </c>
      <c r="AQ438" s="32" t="str">
        <f t="shared" si="29"/>
        <v>三昧阿修罗道</v>
      </c>
      <c r="AR438" s="287"/>
      <c r="BA438" s="308" t="s">
        <v>6712</v>
      </c>
    </row>
    <row r="439" spans="1:53" x14ac:dyDescent="0.25">
      <c r="A439" s="34">
        <v>2010506</v>
      </c>
      <c r="B439" s="34" t="s">
        <v>47</v>
      </c>
      <c r="C439" s="33" t="s">
        <v>53</v>
      </c>
      <c r="D439" s="287"/>
      <c r="E439" s="287" t="s">
        <v>4800</v>
      </c>
      <c r="F439" s="287"/>
      <c r="G439" s="287">
        <v>6</v>
      </c>
      <c r="H439" s="287">
        <v>7</v>
      </c>
      <c r="I439" s="287" t="s">
        <v>2289</v>
      </c>
      <c r="J439" s="287" t="s">
        <v>3015</v>
      </c>
      <c r="K439" s="287"/>
      <c r="L439" s="298"/>
      <c r="M439" s="299" t="s">
        <v>6713</v>
      </c>
      <c r="N439" s="300"/>
      <c r="O439" s="300"/>
      <c r="P439" s="299"/>
      <c r="Q439" s="303"/>
      <c r="R439" s="303">
        <v>0</v>
      </c>
      <c r="S439" s="303" t="s">
        <v>5181</v>
      </c>
      <c r="T439" s="287"/>
      <c r="U439" s="303"/>
      <c r="V439" s="303"/>
      <c r="W439" s="303"/>
      <c r="X439" s="266" t="s">
        <v>6714</v>
      </c>
      <c r="Y439" s="303">
        <f t="shared" si="33"/>
        <v>1</v>
      </c>
      <c r="Z439" s="303">
        <f t="shared" si="33"/>
        <v>3</v>
      </c>
      <c r="AA439" s="303"/>
      <c r="AB439" s="303"/>
      <c r="AC439" s="287"/>
      <c r="AD439" s="287"/>
      <c r="AE439" s="287">
        <v>0</v>
      </c>
      <c r="AF439" s="287">
        <v>0</v>
      </c>
      <c r="AG439" s="287">
        <v>0</v>
      </c>
      <c r="AH439" s="287"/>
      <c r="AI439" s="287">
        <v>0</v>
      </c>
      <c r="AJ439" s="287">
        <v>0</v>
      </c>
      <c r="AK439" s="307"/>
      <c r="AL439" s="287"/>
      <c r="AM439" s="287"/>
      <c r="AN439" s="287"/>
      <c r="AO439" s="287" t="s">
        <v>6715</v>
      </c>
      <c r="AP439" s="32">
        <f t="shared" si="29"/>
        <v>2010506</v>
      </c>
      <c r="AQ439" s="32" t="str">
        <f t="shared" si="29"/>
        <v>三昧阿修罗道</v>
      </c>
      <c r="AR439" s="287"/>
      <c r="BA439" s="308" t="s">
        <v>6716</v>
      </c>
    </row>
    <row r="440" spans="1:53" x14ac:dyDescent="0.25">
      <c r="A440" s="34">
        <v>2010507</v>
      </c>
      <c r="B440" s="34" t="s">
        <v>47</v>
      </c>
      <c r="C440" s="33" t="s">
        <v>54</v>
      </c>
      <c r="D440" s="287"/>
      <c r="E440" s="287" t="s">
        <v>4800</v>
      </c>
      <c r="F440" s="287"/>
      <c r="G440" s="287">
        <v>7</v>
      </c>
      <c r="H440" s="287">
        <v>7</v>
      </c>
      <c r="I440" s="287" t="s">
        <v>2289</v>
      </c>
      <c r="J440" s="287" t="s">
        <v>3015</v>
      </c>
      <c r="K440" s="287"/>
      <c r="L440" s="298"/>
      <c r="M440" s="299" t="s">
        <v>6717</v>
      </c>
      <c r="N440" s="300"/>
      <c r="O440" s="300"/>
      <c r="P440" s="299"/>
      <c r="Q440" s="303"/>
      <c r="R440" s="303">
        <v>0</v>
      </c>
      <c r="S440" s="303" t="s">
        <v>5181</v>
      </c>
      <c r="T440" s="287"/>
      <c r="U440" s="303"/>
      <c r="V440" s="303"/>
      <c r="W440" s="303"/>
      <c r="X440" s="266" t="s">
        <v>6718</v>
      </c>
      <c r="Y440" s="303">
        <f t="shared" si="33"/>
        <v>0</v>
      </c>
      <c r="Z440" s="303">
        <f t="shared" si="33"/>
        <v>0</v>
      </c>
      <c r="AA440" s="303"/>
      <c r="AB440" s="303"/>
      <c r="AC440" s="287"/>
      <c r="AD440" s="287"/>
      <c r="AE440" s="287">
        <v>0</v>
      </c>
      <c r="AF440" s="287">
        <v>0</v>
      </c>
      <c r="AG440" s="287">
        <v>0</v>
      </c>
      <c r="AH440" s="287"/>
      <c r="AI440" s="287">
        <v>0</v>
      </c>
      <c r="AJ440" s="287">
        <v>0</v>
      </c>
      <c r="AK440" s="307"/>
      <c r="AL440" s="287"/>
      <c r="AM440" s="287"/>
      <c r="AN440" s="287"/>
      <c r="AO440" s="287" t="s">
        <v>6719</v>
      </c>
      <c r="AP440" s="32">
        <f t="shared" si="29"/>
        <v>2010507</v>
      </c>
      <c r="AQ440" s="32" t="str">
        <f t="shared" si="29"/>
        <v>三昧阿修罗道</v>
      </c>
      <c r="AR440" s="287"/>
      <c r="BA440" s="308" t="s">
        <v>6720</v>
      </c>
    </row>
    <row r="441" spans="1:53" x14ac:dyDescent="0.25">
      <c r="A441" s="34">
        <v>2010508</v>
      </c>
      <c r="B441" s="34" t="s">
        <v>47</v>
      </c>
      <c r="C441" s="33" t="s">
        <v>5002</v>
      </c>
      <c r="D441" s="283"/>
      <c r="E441" s="283" t="s">
        <v>4800</v>
      </c>
      <c r="F441" s="283"/>
      <c r="G441" s="283">
        <v>1</v>
      </c>
      <c r="H441" s="283">
        <v>7</v>
      </c>
      <c r="I441" s="283" t="s">
        <v>2401</v>
      </c>
      <c r="J441" s="283" t="s">
        <v>3011</v>
      </c>
      <c r="K441" s="283"/>
      <c r="L441" s="289"/>
      <c r="M441" s="290" t="s">
        <v>6721</v>
      </c>
      <c r="N441" s="291"/>
      <c r="O441" s="212" t="e">
        <f>VLOOKUP(C441,[5]Sheet1!$B:$C,2,0)</f>
        <v>#N/A</v>
      </c>
      <c r="P441" s="290"/>
      <c r="Q441" s="301"/>
      <c r="R441" s="301">
        <v>0</v>
      </c>
      <c r="S441" s="301" t="s">
        <v>5181</v>
      </c>
      <c r="T441" s="283"/>
      <c r="U441" s="301" t="s">
        <v>6722</v>
      </c>
      <c r="V441" s="301"/>
      <c r="W441" s="301"/>
      <c r="X441" s="266" t="s">
        <v>6723</v>
      </c>
      <c r="Y441" s="301">
        <f t="shared" si="33"/>
        <v>1</v>
      </c>
      <c r="Z441" s="301">
        <f t="shared" si="33"/>
        <v>1</v>
      </c>
      <c r="AA441" s="301"/>
      <c r="AB441" s="301"/>
      <c r="AC441" s="283"/>
      <c r="AD441" s="283"/>
      <c r="AE441" s="283">
        <v>1</v>
      </c>
      <c r="AF441" s="283">
        <v>2</v>
      </c>
      <c r="AG441" s="283">
        <v>35</v>
      </c>
      <c r="AH441" s="283"/>
      <c r="AI441" s="283"/>
      <c r="AJ441" s="283"/>
      <c r="AK441" s="304"/>
      <c r="AL441" s="242" t="s">
        <v>6724</v>
      </c>
      <c r="AM441" s="283"/>
      <c r="AN441" s="283"/>
      <c r="AO441" s="283" t="s">
        <v>6725</v>
      </c>
      <c r="AP441" s="32">
        <f t="shared" si="29"/>
        <v>2010508</v>
      </c>
      <c r="AQ441" s="32" t="str">
        <f t="shared" si="29"/>
        <v>三昧阿修罗道</v>
      </c>
      <c r="AR441" s="283"/>
      <c r="BA441" s="308" t="s">
        <v>6726</v>
      </c>
    </row>
    <row r="442" spans="1:53" x14ac:dyDescent="0.25">
      <c r="A442" s="34">
        <f>A441+1</f>
        <v>2010509</v>
      </c>
      <c r="B442" s="34" t="str">
        <f>B441</f>
        <v>三昧阿修罗道</v>
      </c>
      <c r="C442" s="33" t="s">
        <v>55</v>
      </c>
      <c r="D442" s="283"/>
      <c r="E442" s="283" t="s">
        <v>4800</v>
      </c>
      <c r="F442" s="283"/>
      <c r="G442" s="283">
        <v>1</v>
      </c>
      <c r="H442" s="283">
        <v>7</v>
      </c>
      <c r="I442" s="283" t="s">
        <v>2289</v>
      </c>
      <c r="J442" s="283" t="s">
        <v>3015</v>
      </c>
      <c r="K442" s="283"/>
      <c r="L442" s="289"/>
      <c r="M442" s="290" t="s">
        <v>6727</v>
      </c>
      <c r="N442" s="291"/>
      <c r="O442" s="291"/>
      <c r="P442" s="290"/>
      <c r="Q442" s="301"/>
      <c r="R442" s="301">
        <v>0</v>
      </c>
      <c r="S442" s="301" t="s">
        <v>5181</v>
      </c>
      <c r="T442" s="283"/>
      <c r="U442" s="301"/>
      <c r="V442" s="301"/>
      <c r="W442" s="301"/>
      <c r="X442" s="266" t="s">
        <v>6728</v>
      </c>
      <c r="Y442" s="301">
        <f t="shared" si="31"/>
        <v>0</v>
      </c>
      <c r="Z442" s="301">
        <f t="shared" si="31"/>
        <v>0</v>
      </c>
      <c r="AA442" s="301"/>
      <c r="AB442" s="301"/>
      <c r="AC442" s="283"/>
      <c r="AD442" s="283"/>
      <c r="AE442" s="283">
        <v>0</v>
      </c>
      <c r="AF442" s="283">
        <v>0</v>
      </c>
      <c r="AG442" s="283">
        <v>0</v>
      </c>
      <c r="AH442" s="283"/>
      <c r="AI442" s="283">
        <v>0</v>
      </c>
      <c r="AJ442" s="283">
        <v>0</v>
      </c>
      <c r="AK442" s="304"/>
      <c r="AL442" s="283"/>
      <c r="AM442" s="283"/>
      <c r="AN442" s="283"/>
      <c r="AO442" s="283" t="s">
        <v>6729</v>
      </c>
      <c r="AP442" s="32">
        <f t="shared" si="29"/>
        <v>2010509</v>
      </c>
      <c r="AQ442" s="32" t="str">
        <f t="shared" si="29"/>
        <v>三昧阿修罗道</v>
      </c>
      <c r="AR442" s="283"/>
      <c r="BA442" s="101" t="s">
        <v>6585</v>
      </c>
    </row>
    <row r="443" spans="1:53" x14ac:dyDescent="0.25">
      <c r="A443" s="36"/>
      <c r="B443" s="36"/>
      <c r="C443" s="37"/>
      <c r="D443" s="36"/>
      <c r="E443" s="36"/>
      <c r="F443" s="36"/>
      <c r="G443" s="36"/>
      <c r="H443" s="36"/>
      <c r="I443" s="36"/>
      <c r="J443" s="36"/>
      <c r="K443" s="36"/>
      <c r="L443" s="36"/>
      <c r="M443" s="52"/>
      <c r="N443" s="53"/>
      <c r="O443" s="53"/>
      <c r="P443" s="36"/>
      <c r="Q443" s="65"/>
      <c r="R443" s="65"/>
      <c r="S443" s="65"/>
      <c r="T443" s="36"/>
      <c r="U443" s="65"/>
      <c r="V443" s="65"/>
      <c r="W443" s="65"/>
      <c r="X443" s="70"/>
      <c r="Y443" s="65"/>
      <c r="Z443" s="65"/>
      <c r="AA443" s="65"/>
      <c r="AB443" s="65"/>
      <c r="AC443" s="36"/>
      <c r="AD443" s="36"/>
      <c r="AE443" s="36"/>
      <c r="AF443" s="36"/>
      <c r="AG443" s="36"/>
      <c r="AH443" s="36"/>
      <c r="AI443" s="36"/>
      <c r="AJ443" s="36"/>
      <c r="AK443" s="89"/>
      <c r="AL443" s="36"/>
      <c r="AM443" s="36"/>
      <c r="AN443" s="36"/>
      <c r="AO443" s="36"/>
      <c r="AP443" s="36"/>
      <c r="AQ443" s="36"/>
      <c r="AR443" s="36"/>
      <c r="BA443" s="102"/>
    </row>
    <row r="444" spans="1:53" x14ac:dyDescent="0.25">
      <c r="A444" s="36"/>
      <c r="B444" s="36"/>
      <c r="C444" s="37"/>
      <c r="D444" s="36"/>
      <c r="E444" s="36"/>
      <c r="F444" s="36"/>
      <c r="G444" s="36"/>
      <c r="H444" s="36"/>
      <c r="I444" s="36"/>
      <c r="J444" s="36"/>
      <c r="K444" s="36"/>
      <c r="L444" s="36"/>
      <c r="M444" s="52"/>
      <c r="N444" s="53"/>
      <c r="O444" s="53"/>
      <c r="P444" s="36"/>
      <c r="Q444" s="65"/>
      <c r="R444" s="65"/>
      <c r="S444" s="65"/>
      <c r="T444" s="36"/>
      <c r="U444" s="65"/>
      <c r="V444" s="65"/>
      <c r="W444" s="65"/>
      <c r="X444" s="70"/>
      <c r="Y444" s="65"/>
      <c r="Z444" s="65"/>
      <c r="AA444" s="65"/>
      <c r="AB444" s="65"/>
      <c r="AC444" s="36"/>
      <c r="AD444" s="36"/>
      <c r="AE444" s="36"/>
      <c r="AF444" s="36"/>
      <c r="AG444" s="36"/>
      <c r="AH444" s="36"/>
      <c r="AI444" s="36"/>
      <c r="AJ444" s="36"/>
      <c r="AK444" s="89"/>
      <c r="AL444" s="36"/>
      <c r="AM444" s="36"/>
      <c r="AN444" s="36"/>
      <c r="AO444" s="36"/>
      <c r="AP444" s="36"/>
      <c r="AQ444" s="36"/>
      <c r="AR444" s="36"/>
      <c r="BA444" s="102"/>
    </row>
    <row r="445" spans="1:53" x14ac:dyDescent="0.25">
      <c r="A445" s="119">
        <v>2010601</v>
      </c>
      <c r="B445" s="119" t="s">
        <v>56</v>
      </c>
      <c r="C445" s="121" t="s">
        <v>57</v>
      </c>
      <c r="D445" s="283"/>
      <c r="E445" s="283" t="s">
        <v>4800</v>
      </c>
      <c r="F445" s="283"/>
      <c r="G445" s="283">
        <v>2</v>
      </c>
      <c r="H445" s="283">
        <v>7</v>
      </c>
      <c r="I445" s="283" t="s">
        <v>2289</v>
      </c>
      <c r="J445" s="283" t="s">
        <v>3015</v>
      </c>
      <c r="K445" s="283"/>
      <c r="L445" s="289"/>
      <c r="M445" s="290" t="s">
        <v>6730</v>
      </c>
      <c r="N445" s="291"/>
      <c r="O445" s="291"/>
      <c r="P445" s="290"/>
      <c r="Q445" s="301"/>
      <c r="R445" s="301">
        <v>0</v>
      </c>
      <c r="S445" s="301" t="s">
        <v>5181</v>
      </c>
      <c r="T445" s="283"/>
      <c r="U445" s="301"/>
      <c r="V445" s="301"/>
      <c r="W445" s="301"/>
      <c r="X445" s="266" t="s">
        <v>6731</v>
      </c>
      <c r="Y445" s="301">
        <f>Y435</f>
        <v>0</v>
      </c>
      <c r="Z445" s="301">
        <f>Z435</f>
        <v>0</v>
      </c>
      <c r="AA445" s="301"/>
      <c r="AB445" s="301"/>
      <c r="AC445" s="283"/>
      <c r="AD445" s="283"/>
      <c r="AE445" s="283">
        <v>0</v>
      </c>
      <c r="AF445" s="283">
        <v>0</v>
      </c>
      <c r="AG445" s="283">
        <v>0</v>
      </c>
      <c r="AH445" s="283"/>
      <c r="AI445" s="283">
        <v>0</v>
      </c>
      <c r="AJ445" s="283">
        <v>0</v>
      </c>
      <c r="AK445" s="304"/>
      <c r="AL445" s="283"/>
      <c r="AM445" s="283"/>
      <c r="AN445" s="283"/>
      <c r="AO445" s="283" t="s">
        <v>6732</v>
      </c>
      <c r="AP445" s="32">
        <f t="shared" si="29"/>
        <v>2010601</v>
      </c>
      <c r="AQ445" s="32" t="str">
        <f t="shared" si="29"/>
        <v>太素灵枢篇</v>
      </c>
      <c r="AR445" s="283"/>
      <c r="BA445" s="308" t="s">
        <v>6733</v>
      </c>
    </row>
    <row r="446" spans="1:53" x14ac:dyDescent="0.25">
      <c r="A446" s="119">
        <v>2010602</v>
      </c>
      <c r="B446" s="119" t="s">
        <v>56</v>
      </c>
      <c r="C446" s="121" t="s">
        <v>58</v>
      </c>
      <c r="D446" s="283"/>
      <c r="E446" s="283" t="s">
        <v>4800</v>
      </c>
      <c r="F446" s="283"/>
      <c r="G446" s="283">
        <v>3</v>
      </c>
      <c r="H446" s="283">
        <v>7</v>
      </c>
      <c r="I446" s="283" t="s">
        <v>2289</v>
      </c>
      <c r="J446" s="283" t="s">
        <v>3015</v>
      </c>
      <c r="K446" s="283"/>
      <c r="L446" s="289"/>
      <c r="M446" s="290" t="s">
        <v>6734</v>
      </c>
      <c r="N446" s="291"/>
      <c r="O446" s="291"/>
      <c r="P446" s="290"/>
      <c r="Q446" s="301"/>
      <c r="R446" s="301">
        <v>0</v>
      </c>
      <c r="S446" s="301" t="s">
        <v>5181</v>
      </c>
      <c r="T446" s="283"/>
      <c r="U446" s="301"/>
      <c r="V446" s="301"/>
      <c r="W446" s="301"/>
      <c r="X446" s="266" t="s">
        <v>6735</v>
      </c>
      <c r="Y446" s="301">
        <f>Y436</f>
        <v>1</v>
      </c>
      <c r="Z446" s="301">
        <f>Z436</f>
        <v>2</v>
      </c>
      <c r="AA446" s="301"/>
      <c r="AB446" s="301"/>
      <c r="AC446" s="283"/>
      <c r="AD446" s="283"/>
      <c r="AE446" s="283">
        <v>0</v>
      </c>
      <c r="AF446" s="283">
        <v>0</v>
      </c>
      <c r="AG446" s="283">
        <v>0</v>
      </c>
      <c r="AH446" s="283"/>
      <c r="AI446" s="283">
        <v>0</v>
      </c>
      <c r="AJ446" s="283">
        <v>0</v>
      </c>
      <c r="AK446" s="304"/>
      <c r="AL446" s="283"/>
      <c r="AM446" s="283"/>
      <c r="AN446" s="283"/>
      <c r="AO446" s="283" t="s">
        <v>6736</v>
      </c>
      <c r="AP446" s="32">
        <f t="shared" si="29"/>
        <v>2010602</v>
      </c>
      <c r="AQ446" s="32" t="str">
        <f t="shared" si="29"/>
        <v>太素灵枢篇</v>
      </c>
      <c r="AR446" s="283"/>
      <c r="BA446" s="308" t="s">
        <v>6737</v>
      </c>
    </row>
    <row r="447" spans="1:53" x14ac:dyDescent="0.25">
      <c r="A447" s="119">
        <v>2010603</v>
      </c>
      <c r="B447" s="119" t="s">
        <v>56</v>
      </c>
      <c r="C447" s="121" t="s">
        <v>59</v>
      </c>
      <c r="D447" s="283"/>
      <c r="E447" s="283" t="s">
        <v>4800</v>
      </c>
      <c r="F447" s="283"/>
      <c r="G447" s="283">
        <v>4</v>
      </c>
      <c r="H447" s="283">
        <v>7</v>
      </c>
      <c r="I447" s="283" t="s">
        <v>2289</v>
      </c>
      <c r="J447" s="283" t="s">
        <v>3015</v>
      </c>
      <c r="K447" s="283"/>
      <c r="L447" s="289"/>
      <c r="M447" s="290" t="s">
        <v>6738</v>
      </c>
      <c r="N447" s="291"/>
      <c r="O447" s="291"/>
      <c r="P447" s="290"/>
      <c r="Q447" s="301"/>
      <c r="R447" s="301">
        <v>0</v>
      </c>
      <c r="S447" s="301" t="s">
        <v>5181</v>
      </c>
      <c r="T447" s="283"/>
      <c r="U447" s="301"/>
      <c r="V447" s="301"/>
      <c r="W447" s="301"/>
      <c r="X447" s="266" t="s">
        <v>6739</v>
      </c>
      <c r="Y447" s="301">
        <v>0</v>
      </c>
      <c r="Z447" s="301">
        <v>0</v>
      </c>
      <c r="AA447" s="301"/>
      <c r="AB447" s="301"/>
      <c r="AC447" s="283"/>
      <c r="AD447" s="283"/>
      <c r="AE447" s="283">
        <v>0</v>
      </c>
      <c r="AF447" s="283">
        <v>0</v>
      </c>
      <c r="AG447" s="283">
        <v>0</v>
      </c>
      <c r="AH447" s="283"/>
      <c r="AI447" s="283">
        <v>0</v>
      </c>
      <c r="AJ447" s="283">
        <v>0</v>
      </c>
      <c r="AK447" s="304"/>
      <c r="AL447" s="283"/>
      <c r="AM447" s="283"/>
      <c r="AN447" s="283"/>
      <c r="AO447" s="283" t="s">
        <v>6740</v>
      </c>
      <c r="AP447" s="32">
        <f t="shared" si="29"/>
        <v>2010603</v>
      </c>
      <c r="AQ447" s="32" t="str">
        <f t="shared" si="29"/>
        <v>太素灵枢篇</v>
      </c>
      <c r="AR447" s="283"/>
      <c r="BA447" s="308" t="s">
        <v>1377</v>
      </c>
    </row>
    <row r="448" spans="1:53" x14ac:dyDescent="0.25">
      <c r="A448" s="119">
        <v>2010604</v>
      </c>
      <c r="B448" s="119" t="s">
        <v>56</v>
      </c>
      <c r="C448" s="121" t="s">
        <v>62</v>
      </c>
      <c r="D448" s="283"/>
      <c r="E448" s="283" t="s">
        <v>4800</v>
      </c>
      <c r="F448" s="283"/>
      <c r="G448" s="283">
        <v>5</v>
      </c>
      <c r="H448" s="283">
        <v>7</v>
      </c>
      <c r="I448" s="283" t="s">
        <v>2289</v>
      </c>
      <c r="J448" s="283" t="s">
        <v>3015</v>
      </c>
      <c r="K448" s="283"/>
      <c r="L448" s="289"/>
      <c r="M448" s="290" t="s">
        <v>6741</v>
      </c>
      <c r="N448" s="291"/>
      <c r="O448" s="291"/>
      <c r="P448" s="290"/>
      <c r="Q448" s="301"/>
      <c r="R448" s="301">
        <v>0</v>
      </c>
      <c r="S448" s="301" t="s">
        <v>5181</v>
      </c>
      <c r="T448" s="283"/>
      <c r="U448" s="301"/>
      <c r="V448" s="301"/>
      <c r="W448" s="301"/>
      <c r="X448" s="266" t="s">
        <v>6742</v>
      </c>
      <c r="Y448" s="301">
        <f>Y437</f>
        <v>0</v>
      </c>
      <c r="Z448" s="301">
        <f>Z437</f>
        <v>0</v>
      </c>
      <c r="AA448" s="301"/>
      <c r="AB448" s="301"/>
      <c r="AC448" s="283"/>
      <c r="AD448" s="283"/>
      <c r="AE448" s="283">
        <v>0</v>
      </c>
      <c r="AF448" s="283">
        <v>0</v>
      </c>
      <c r="AG448" s="283">
        <v>0</v>
      </c>
      <c r="AH448" s="283"/>
      <c r="AI448" s="283">
        <v>0</v>
      </c>
      <c r="AJ448" s="283">
        <v>0</v>
      </c>
      <c r="AK448" s="304"/>
      <c r="AL448" s="283"/>
      <c r="AM448" s="283"/>
      <c r="AN448" s="283"/>
      <c r="AO448" s="283" t="s">
        <v>6743</v>
      </c>
      <c r="AP448" s="32">
        <f t="shared" si="29"/>
        <v>2010604</v>
      </c>
      <c r="AQ448" s="32" t="str">
        <f t="shared" si="29"/>
        <v>太素灵枢篇</v>
      </c>
      <c r="AR448" s="283"/>
      <c r="BA448" s="308" t="s">
        <v>6744</v>
      </c>
    </row>
    <row r="449" spans="1:53" x14ac:dyDescent="0.25">
      <c r="A449" s="119">
        <v>2010605</v>
      </c>
      <c r="B449" s="119" t="s">
        <v>56</v>
      </c>
      <c r="C449" s="121" t="s">
        <v>60</v>
      </c>
      <c r="D449" s="283"/>
      <c r="E449" s="283" t="s">
        <v>4800</v>
      </c>
      <c r="F449" s="283"/>
      <c r="G449" s="283">
        <v>6</v>
      </c>
      <c r="H449" s="283">
        <v>7</v>
      </c>
      <c r="I449" s="283" t="s">
        <v>2289</v>
      </c>
      <c r="J449" s="283" t="s">
        <v>3015</v>
      </c>
      <c r="K449" s="283"/>
      <c r="L449" s="289"/>
      <c r="M449" s="290" t="s">
        <v>6745</v>
      </c>
      <c r="N449" s="291"/>
      <c r="O449" s="291"/>
      <c r="P449" s="290"/>
      <c r="Q449" s="301"/>
      <c r="R449" s="301">
        <v>0</v>
      </c>
      <c r="S449" s="301" t="s">
        <v>5181</v>
      </c>
      <c r="T449" s="283"/>
      <c r="U449" s="301"/>
      <c r="V449" s="301"/>
      <c r="W449" s="301"/>
      <c r="X449" s="266" t="s">
        <v>6746</v>
      </c>
      <c r="Y449" s="301">
        <f>Y438</f>
        <v>0</v>
      </c>
      <c r="Z449" s="301">
        <f>Z438</f>
        <v>0</v>
      </c>
      <c r="AA449" s="301"/>
      <c r="AB449" s="301"/>
      <c r="AC449" s="283"/>
      <c r="AD449" s="283"/>
      <c r="AE449" s="283">
        <v>0</v>
      </c>
      <c r="AF449" s="283">
        <v>0</v>
      </c>
      <c r="AG449" s="283">
        <v>0</v>
      </c>
      <c r="AH449" s="283"/>
      <c r="AI449" s="283">
        <v>0</v>
      </c>
      <c r="AJ449" s="283">
        <v>0</v>
      </c>
      <c r="AK449" s="304"/>
      <c r="AL449" s="283"/>
      <c r="AM449" s="283"/>
      <c r="AN449" s="283"/>
      <c r="AO449" s="283" t="s">
        <v>6747</v>
      </c>
      <c r="AP449" s="32">
        <f t="shared" si="29"/>
        <v>2010605</v>
      </c>
      <c r="AQ449" s="32" t="str">
        <f t="shared" si="29"/>
        <v>太素灵枢篇</v>
      </c>
      <c r="AR449" s="283"/>
      <c r="BA449" s="308" t="s">
        <v>6748</v>
      </c>
    </row>
    <row r="450" spans="1:53" x14ac:dyDescent="0.25">
      <c r="A450" s="119">
        <v>2010606</v>
      </c>
      <c r="B450" s="119" t="s">
        <v>56</v>
      </c>
      <c r="C450" s="121" t="s">
        <v>61</v>
      </c>
      <c r="D450" s="283"/>
      <c r="E450" s="283" t="s">
        <v>4800</v>
      </c>
      <c r="F450" s="283"/>
      <c r="G450" s="283">
        <v>7</v>
      </c>
      <c r="H450" s="283">
        <v>7</v>
      </c>
      <c r="I450" s="283" t="s">
        <v>2289</v>
      </c>
      <c r="J450" s="283" t="s">
        <v>3015</v>
      </c>
      <c r="K450" s="283"/>
      <c r="L450" s="289"/>
      <c r="M450" s="290" t="s">
        <v>6749</v>
      </c>
      <c r="N450" s="291"/>
      <c r="O450" s="291"/>
      <c r="P450" s="290"/>
      <c r="Q450" s="301"/>
      <c r="R450" s="301">
        <v>0</v>
      </c>
      <c r="S450" s="301" t="s">
        <v>5181</v>
      </c>
      <c r="T450" s="283"/>
      <c r="U450" s="301"/>
      <c r="V450" s="301"/>
      <c r="W450" s="301"/>
      <c r="X450" s="266" t="s">
        <v>6750</v>
      </c>
      <c r="Y450" s="301">
        <f t="shared" ref="Y450:Z452" si="34">Y440</f>
        <v>0</v>
      </c>
      <c r="Z450" s="301">
        <f t="shared" si="34"/>
        <v>0</v>
      </c>
      <c r="AA450" s="301"/>
      <c r="AB450" s="301"/>
      <c r="AC450" s="283"/>
      <c r="AD450" s="283"/>
      <c r="AE450" s="283">
        <v>0</v>
      </c>
      <c r="AF450" s="283">
        <v>0</v>
      </c>
      <c r="AG450" s="283">
        <v>0</v>
      </c>
      <c r="AH450" s="283"/>
      <c r="AI450" s="283">
        <v>0</v>
      </c>
      <c r="AJ450" s="283">
        <v>0</v>
      </c>
      <c r="AK450" s="304"/>
      <c r="AL450" s="283"/>
      <c r="AM450" s="283"/>
      <c r="AN450" s="283"/>
      <c r="AO450" s="283" t="s">
        <v>6751</v>
      </c>
      <c r="AP450" s="32">
        <f t="shared" si="29"/>
        <v>2010606</v>
      </c>
      <c r="AQ450" s="32" t="str">
        <f t="shared" si="29"/>
        <v>太素灵枢篇</v>
      </c>
      <c r="AR450" s="283"/>
      <c r="BA450" s="308" t="s">
        <v>6752</v>
      </c>
    </row>
    <row r="451" spans="1:53" x14ac:dyDescent="0.25">
      <c r="A451" s="119">
        <v>2010607</v>
      </c>
      <c r="B451" s="119" t="s">
        <v>56</v>
      </c>
      <c r="C451" s="121" t="s">
        <v>63</v>
      </c>
      <c r="D451" s="309"/>
      <c r="E451" s="309" t="s">
        <v>4800</v>
      </c>
      <c r="F451" s="309"/>
      <c r="G451" s="309">
        <v>1</v>
      </c>
      <c r="H451" s="309">
        <v>7</v>
      </c>
      <c r="I451" s="309" t="s">
        <v>2401</v>
      </c>
      <c r="J451" s="309" t="s">
        <v>3011</v>
      </c>
      <c r="K451" s="309"/>
      <c r="L451" s="313"/>
      <c r="M451" s="314" t="s">
        <v>6721</v>
      </c>
      <c r="N451" s="315"/>
      <c r="O451" s="315">
        <v>24</v>
      </c>
      <c r="P451" s="314"/>
      <c r="Q451" s="325"/>
      <c r="R451" s="325">
        <v>0</v>
      </c>
      <c r="S451" s="325" t="s">
        <v>5181</v>
      </c>
      <c r="T451" s="309"/>
      <c r="U451" s="325"/>
      <c r="V451" s="325"/>
      <c r="W451" s="325"/>
      <c r="X451" s="266" t="s">
        <v>6753</v>
      </c>
      <c r="Y451" s="325">
        <f t="shared" si="34"/>
        <v>1</v>
      </c>
      <c r="Z451" s="325">
        <f t="shared" si="34"/>
        <v>1</v>
      </c>
      <c r="AA451" s="325"/>
      <c r="AB451" s="325"/>
      <c r="AC451" s="309"/>
      <c r="AD451" s="309"/>
      <c r="AE451" s="309">
        <v>1</v>
      </c>
      <c r="AF451" s="309">
        <v>0</v>
      </c>
      <c r="AG451" s="309">
        <v>0</v>
      </c>
      <c r="AH451" s="309"/>
      <c r="AI451" s="309"/>
      <c r="AJ451" s="309"/>
      <c r="AK451" s="329"/>
      <c r="AL451" s="242"/>
      <c r="AM451" s="309"/>
      <c r="AN451" s="309"/>
      <c r="AO451" s="309" t="s">
        <v>6754</v>
      </c>
      <c r="AP451" s="32">
        <f t="shared" si="29"/>
        <v>2010607</v>
      </c>
      <c r="AQ451" s="32" t="str">
        <f t="shared" si="29"/>
        <v>太素灵枢篇</v>
      </c>
      <c r="AR451" s="309"/>
      <c r="BA451" s="308" t="s">
        <v>6755</v>
      </c>
    </row>
    <row r="452" spans="1:53" x14ac:dyDescent="0.25">
      <c r="A452" s="119">
        <v>2010608</v>
      </c>
      <c r="B452" s="119" t="s">
        <v>56</v>
      </c>
      <c r="C452" s="121" t="s">
        <v>64</v>
      </c>
      <c r="D452" s="309"/>
      <c r="E452" s="309" t="s">
        <v>4800</v>
      </c>
      <c r="F452" s="309"/>
      <c r="G452" s="309">
        <v>1</v>
      </c>
      <c r="H452" s="309">
        <v>7</v>
      </c>
      <c r="I452" s="309" t="s">
        <v>2289</v>
      </c>
      <c r="J452" s="309" t="s">
        <v>3015</v>
      </c>
      <c r="K452" s="309"/>
      <c r="L452" s="313"/>
      <c r="M452" s="314" t="s">
        <v>6727</v>
      </c>
      <c r="N452" s="315"/>
      <c r="O452" s="315"/>
      <c r="P452" s="314"/>
      <c r="Q452" s="325"/>
      <c r="R452" s="325">
        <v>0</v>
      </c>
      <c r="S452" s="325" t="s">
        <v>5181</v>
      </c>
      <c r="T452" s="309"/>
      <c r="U452" s="325"/>
      <c r="V452" s="325"/>
      <c r="W452" s="325"/>
      <c r="X452" s="266" t="s">
        <v>6756</v>
      </c>
      <c r="Y452" s="325">
        <f t="shared" si="34"/>
        <v>0</v>
      </c>
      <c r="Z452" s="325">
        <f t="shared" si="34"/>
        <v>0</v>
      </c>
      <c r="AA452" s="325"/>
      <c r="AB452" s="325"/>
      <c r="AC452" s="309"/>
      <c r="AD452" s="309"/>
      <c r="AE452" s="309">
        <v>0</v>
      </c>
      <c r="AF452" s="309">
        <v>0</v>
      </c>
      <c r="AG452" s="309">
        <v>0</v>
      </c>
      <c r="AH452" s="309"/>
      <c r="AI452" s="309">
        <v>0</v>
      </c>
      <c r="AJ452" s="309">
        <v>0</v>
      </c>
      <c r="AK452" s="329"/>
      <c r="AL452" s="309"/>
      <c r="AM452" s="309"/>
      <c r="AN452" s="309"/>
      <c r="AO452" s="309" t="s">
        <v>6757</v>
      </c>
      <c r="AP452" s="32">
        <f t="shared" si="29"/>
        <v>2010608</v>
      </c>
      <c r="AQ452" s="32" t="str">
        <f t="shared" si="29"/>
        <v>太素灵枢篇</v>
      </c>
      <c r="AR452" s="309"/>
      <c r="BA452" s="308" t="s">
        <v>6758</v>
      </c>
    </row>
    <row r="453" spans="1:53" x14ac:dyDescent="0.25">
      <c r="A453" s="34">
        <f>A452+1</f>
        <v>2010609</v>
      </c>
      <c r="B453" s="34" t="str">
        <f>B452</f>
        <v>太素灵枢篇</v>
      </c>
      <c r="C453" s="33" t="s">
        <v>65</v>
      </c>
      <c r="D453" s="309"/>
      <c r="E453" s="309" t="s">
        <v>4800</v>
      </c>
      <c r="F453" s="309"/>
      <c r="G453" s="309">
        <v>2</v>
      </c>
      <c r="H453" s="309">
        <v>7</v>
      </c>
      <c r="I453" s="309" t="s">
        <v>2289</v>
      </c>
      <c r="J453" s="309" t="s">
        <v>3015</v>
      </c>
      <c r="K453" s="309"/>
      <c r="L453" s="313"/>
      <c r="M453" s="314" t="s">
        <v>6730</v>
      </c>
      <c r="N453" s="315"/>
      <c r="O453" s="315"/>
      <c r="P453" s="314"/>
      <c r="Q453" s="325"/>
      <c r="R453" s="325">
        <v>0</v>
      </c>
      <c r="S453" s="325" t="s">
        <v>5181</v>
      </c>
      <c r="T453" s="309"/>
      <c r="U453" s="325"/>
      <c r="V453" s="325"/>
      <c r="W453" s="325"/>
      <c r="X453" s="266" t="s">
        <v>6325</v>
      </c>
      <c r="Y453" s="325">
        <v>0</v>
      </c>
      <c r="Z453" s="325">
        <v>0</v>
      </c>
      <c r="AA453" s="325"/>
      <c r="AB453" s="325"/>
      <c r="AC453" s="309"/>
      <c r="AD453" s="309"/>
      <c r="AE453" s="309">
        <v>0</v>
      </c>
      <c r="AF453" s="309">
        <v>0</v>
      </c>
      <c r="AG453" s="309">
        <v>0</v>
      </c>
      <c r="AH453" s="309"/>
      <c r="AI453" s="309">
        <v>0</v>
      </c>
      <c r="AJ453" s="309">
        <v>0</v>
      </c>
      <c r="AK453" s="329"/>
      <c r="AL453" s="309"/>
      <c r="AM453" s="309"/>
      <c r="AN453" s="309"/>
      <c r="AO453" s="309" t="s">
        <v>6759</v>
      </c>
      <c r="AP453" s="32">
        <f t="shared" si="29"/>
        <v>2010609</v>
      </c>
      <c r="AQ453" s="32" t="str">
        <f t="shared" si="29"/>
        <v>太素灵枢篇</v>
      </c>
      <c r="AR453" s="309"/>
      <c r="BA453" s="101" t="s">
        <v>6621</v>
      </c>
    </row>
    <row r="454" spans="1:53" x14ac:dyDescent="0.25">
      <c r="A454" s="36"/>
      <c r="B454" s="36"/>
      <c r="C454" s="37"/>
      <c r="D454" s="36"/>
      <c r="E454" s="36"/>
      <c r="F454" s="36"/>
      <c r="G454" s="36"/>
      <c r="H454" s="36"/>
      <c r="I454" s="36"/>
      <c r="J454" s="36"/>
      <c r="K454" s="36"/>
      <c r="L454" s="36"/>
      <c r="M454" s="52"/>
      <c r="N454" s="53"/>
      <c r="O454" s="53"/>
      <c r="P454" s="36"/>
      <c r="Q454" s="65"/>
      <c r="R454" s="65"/>
      <c r="S454" s="65"/>
      <c r="T454" s="36"/>
      <c r="U454" s="65"/>
      <c r="V454" s="65"/>
      <c r="W454" s="65"/>
      <c r="X454" s="70"/>
      <c r="Y454" s="65"/>
      <c r="Z454" s="65"/>
      <c r="AA454" s="65"/>
      <c r="AB454" s="65"/>
      <c r="AC454" s="36"/>
      <c r="AD454" s="36"/>
      <c r="AE454" s="36"/>
      <c r="AF454" s="36"/>
      <c r="AG454" s="36"/>
      <c r="AH454" s="36"/>
      <c r="AI454" s="36"/>
      <c r="AJ454" s="36"/>
      <c r="AK454" s="89"/>
      <c r="AL454" s="36"/>
      <c r="AM454" s="36"/>
      <c r="AN454" s="36"/>
      <c r="AO454" s="36"/>
      <c r="AP454" s="36"/>
      <c r="AQ454" s="36"/>
      <c r="AR454" s="36"/>
      <c r="BA454" s="102"/>
    </row>
    <row r="455" spans="1:53" x14ac:dyDescent="0.25">
      <c r="A455" s="36"/>
      <c r="B455" s="36"/>
      <c r="C455" s="37"/>
      <c r="D455" s="36"/>
      <c r="E455" s="36"/>
      <c r="F455" s="36"/>
      <c r="G455" s="36"/>
      <c r="H455" s="36"/>
      <c r="I455" s="36"/>
      <c r="J455" s="36"/>
      <c r="K455" s="36"/>
      <c r="L455" s="36"/>
      <c r="M455" s="52"/>
      <c r="N455" s="53"/>
      <c r="O455" s="53"/>
      <c r="P455" s="36"/>
      <c r="Q455" s="65"/>
      <c r="R455" s="65"/>
      <c r="S455" s="65"/>
      <c r="T455" s="36"/>
      <c r="U455" s="65"/>
      <c r="V455" s="65"/>
      <c r="W455" s="65"/>
      <c r="X455" s="70"/>
      <c r="Y455" s="65"/>
      <c r="Z455" s="65"/>
      <c r="AA455" s="65"/>
      <c r="AB455" s="65"/>
      <c r="AC455" s="36"/>
      <c r="AD455" s="36"/>
      <c r="AE455" s="36"/>
      <c r="AF455" s="36"/>
      <c r="AG455" s="36"/>
      <c r="AH455" s="36"/>
      <c r="AI455" s="36"/>
      <c r="AJ455" s="36"/>
      <c r="AK455" s="89"/>
      <c r="AL455" s="36"/>
      <c r="AM455" s="36"/>
      <c r="AN455" s="36"/>
      <c r="AO455" s="36"/>
      <c r="AP455" s="36"/>
      <c r="AQ455" s="36"/>
      <c r="AR455" s="36"/>
      <c r="BA455" s="102"/>
    </row>
    <row r="456" spans="1:53" x14ac:dyDescent="0.25">
      <c r="A456" s="170">
        <v>2010701</v>
      </c>
      <c r="B456" s="170" t="s">
        <v>66</v>
      </c>
      <c r="C456" s="241" t="s">
        <v>1216</v>
      </c>
      <c r="D456" s="309"/>
      <c r="E456" s="309" t="s">
        <v>4800</v>
      </c>
      <c r="F456" s="309"/>
      <c r="G456" s="309">
        <v>4</v>
      </c>
      <c r="H456" s="309">
        <v>7</v>
      </c>
      <c r="I456" s="309" t="s">
        <v>2289</v>
      </c>
      <c r="J456" s="309" t="s">
        <v>3015</v>
      </c>
      <c r="K456" s="309"/>
      <c r="L456" s="313"/>
      <c r="M456" s="314" t="s">
        <v>6738</v>
      </c>
      <c r="N456" s="315"/>
      <c r="O456" s="315"/>
      <c r="P456" s="314"/>
      <c r="Q456" s="325"/>
      <c r="R456" s="325">
        <v>0</v>
      </c>
      <c r="S456" s="325" t="s">
        <v>5181</v>
      </c>
      <c r="T456" s="309"/>
      <c r="U456" s="325"/>
      <c r="V456" s="325"/>
      <c r="W456" s="325"/>
      <c r="X456" s="266" t="s">
        <v>6760</v>
      </c>
      <c r="Y456" s="325">
        <v>1</v>
      </c>
      <c r="Z456" s="325">
        <v>2</v>
      </c>
      <c r="AA456" s="325"/>
      <c r="AB456" s="325"/>
      <c r="AC456" s="309"/>
      <c r="AD456" s="309"/>
      <c r="AE456" s="309">
        <v>0</v>
      </c>
      <c r="AF456" s="309">
        <v>0</v>
      </c>
      <c r="AG456" s="309">
        <v>0</v>
      </c>
      <c r="AH456" s="309"/>
      <c r="AI456" s="309">
        <v>0</v>
      </c>
      <c r="AJ456" s="309">
        <v>0</v>
      </c>
      <c r="AK456" s="329"/>
      <c r="AL456" s="309"/>
      <c r="AM456" s="309"/>
      <c r="AN456" s="309"/>
      <c r="AO456" s="309" t="s">
        <v>6761</v>
      </c>
      <c r="AP456" s="32">
        <f t="shared" si="29"/>
        <v>2010701</v>
      </c>
      <c r="AQ456" s="32" t="str">
        <f t="shared" si="29"/>
        <v>太玄混元经</v>
      </c>
      <c r="AR456" s="309"/>
      <c r="BA456" s="308" t="s">
        <v>6762</v>
      </c>
    </row>
    <row r="457" spans="1:53" x14ac:dyDescent="0.25">
      <c r="A457" s="170">
        <v>2010702</v>
      </c>
      <c r="B457" s="170" t="s">
        <v>66</v>
      </c>
      <c r="C457" s="241" t="s">
        <v>67</v>
      </c>
      <c r="D457" s="309"/>
      <c r="E457" s="309" t="s">
        <v>4800</v>
      </c>
      <c r="F457" s="309"/>
      <c r="G457" s="309">
        <v>3</v>
      </c>
      <c r="H457" s="309">
        <v>7</v>
      </c>
      <c r="I457" s="309" t="s">
        <v>2289</v>
      </c>
      <c r="J457" s="309" t="s">
        <v>3015</v>
      </c>
      <c r="K457" s="309"/>
      <c r="L457" s="313"/>
      <c r="M457" s="314" t="s">
        <v>6734</v>
      </c>
      <c r="N457" s="315"/>
      <c r="O457" s="315"/>
      <c r="P457" s="314"/>
      <c r="Q457" s="325"/>
      <c r="R457" s="325">
        <v>0</v>
      </c>
      <c r="S457" s="325" t="s">
        <v>5181</v>
      </c>
      <c r="T457" s="309"/>
      <c r="U457" s="325"/>
      <c r="V457" s="325"/>
      <c r="W457" s="325"/>
      <c r="X457" s="266" t="s">
        <v>6763</v>
      </c>
      <c r="Y457" s="325">
        <f>Y448</f>
        <v>0</v>
      </c>
      <c r="Z457" s="325">
        <f>Z448</f>
        <v>0</v>
      </c>
      <c r="AA457" s="325"/>
      <c r="AB457" s="325"/>
      <c r="AC457" s="309"/>
      <c r="AD457" s="309"/>
      <c r="AE457" s="309">
        <v>0</v>
      </c>
      <c r="AF457" s="309">
        <v>0</v>
      </c>
      <c r="AG457" s="309">
        <v>0</v>
      </c>
      <c r="AH457" s="309"/>
      <c r="AI457" s="309">
        <v>0</v>
      </c>
      <c r="AJ457" s="309">
        <v>0</v>
      </c>
      <c r="AK457" s="329"/>
      <c r="AL457" s="309"/>
      <c r="AM457" s="309"/>
      <c r="AN457" s="309"/>
      <c r="AO457" s="309" t="s">
        <v>6764</v>
      </c>
      <c r="AP457" s="32">
        <f t="shared" si="29"/>
        <v>2010702</v>
      </c>
      <c r="AQ457" s="32" t="str">
        <f t="shared" si="29"/>
        <v>太玄混元经</v>
      </c>
      <c r="AR457" s="309"/>
      <c r="BA457" s="308" t="s">
        <v>6765</v>
      </c>
    </row>
    <row r="458" spans="1:53" x14ac:dyDescent="0.25">
      <c r="A458" s="170">
        <v>2010703</v>
      </c>
      <c r="B458" s="187" t="s">
        <v>66</v>
      </c>
      <c r="C458" s="241" t="s">
        <v>5003</v>
      </c>
      <c r="D458" s="309"/>
      <c r="E458" s="309" t="s">
        <v>4800</v>
      </c>
      <c r="F458" s="309"/>
      <c r="G458" s="309">
        <v>5</v>
      </c>
      <c r="H458" s="309">
        <v>7</v>
      </c>
      <c r="I458" s="309" t="s">
        <v>2289</v>
      </c>
      <c r="J458" s="309" t="s">
        <v>3015</v>
      </c>
      <c r="K458" s="309"/>
      <c r="L458" s="313"/>
      <c r="M458" s="314" t="s">
        <v>6741</v>
      </c>
      <c r="N458" s="315"/>
      <c r="O458" s="315"/>
      <c r="P458" s="314"/>
      <c r="Q458" s="325"/>
      <c r="R458" s="325">
        <v>0</v>
      </c>
      <c r="S458" s="325" t="s">
        <v>5181</v>
      </c>
      <c r="T458" s="309"/>
      <c r="U458" s="325"/>
      <c r="V458" s="325"/>
      <c r="W458" s="325"/>
      <c r="X458" s="266" t="s">
        <v>6766</v>
      </c>
      <c r="Y458" s="325">
        <f>Y449</f>
        <v>0</v>
      </c>
      <c r="Z458" s="325">
        <f>Z449</f>
        <v>0</v>
      </c>
      <c r="AA458" s="325"/>
      <c r="AB458" s="325"/>
      <c r="AC458" s="309"/>
      <c r="AD458" s="309"/>
      <c r="AE458" s="309">
        <v>0</v>
      </c>
      <c r="AF458" s="309">
        <v>0</v>
      </c>
      <c r="AG458" s="309">
        <v>0</v>
      </c>
      <c r="AH458" s="309"/>
      <c r="AI458" s="309">
        <v>0</v>
      </c>
      <c r="AJ458" s="309">
        <v>0</v>
      </c>
      <c r="AK458" s="329"/>
      <c r="AL458" s="309"/>
      <c r="AM458" s="309"/>
      <c r="AN458" s="309"/>
      <c r="AO458" s="309" t="s">
        <v>6767</v>
      </c>
      <c r="AP458" s="32">
        <f t="shared" si="29"/>
        <v>2010703</v>
      </c>
      <c r="AQ458" s="32" t="str">
        <f t="shared" si="29"/>
        <v>太玄混元经</v>
      </c>
      <c r="AR458" s="309"/>
      <c r="BA458" s="308" t="s">
        <v>6768</v>
      </c>
    </row>
    <row r="459" spans="1:53" x14ac:dyDescent="0.25">
      <c r="A459" s="170">
        <v>2010704</v>
      </c>
      <c r="B459" s="170" t="s">
        <v>66</v>
      </c>
      <c r="C459" s="241" t="s">
        <v>68</v>
      </c>
      <c r="D459" s="309"/>
      <c r="E459" s="309" t="s">
        <v>4800</v>
      </c>
      <c r="F459" s="309"/>
      <c r="G459" s="309">
        <v>6</v>
      </c>
      <c r="H459" s="309">
        <v>7</v>
      </c>
      <c r="I459" s="309" t="s">
        <v>2289</v>
      </c>
      <c r="J459" s="309" t="s">
        <v>3015</v>
      </c>
      <c r="K459" s="309"/>
      <c r="L459" s="313"/>
      <c r="M459" s="314" t="s">
        <v>6745</v>
      </c>
      <c r="N459" s="315"/>
      <c r="O459" s="315"/>
      <c r="P459" s="314"/>
      <c r="Q459" s="325"/>
      <c r="R459" s="325">
        <v>0</v>
      </c>
      <c r="S459" s="325" t="s">
        <v>5181</v>
      </c>
      <c r="T459" s="309"/>
      <c r="U459" s="325"/>
      <c r="V459" s="325"/>
      <c r="W459" s="325"/>
      <c r="X459" s="266" t="s">
        <v>6769</v>
      </c>
      <c r="Y459" s="325">
        <v>1</v>
      </c>
      <c r="Z459" s="325">
        <v>3</v>
      </c>
      <c r="AA459" s="325"/>
      <c r="AB459" s="325"/>
      <c r="AC459" s="309"/>
      <c r="AD459" s="309"/>
      <c r="AE459" s="309">
        <v>0</v>
      </c>
      <c r="AF459" s="309">
        <v>0</v>
      </c>
      <c r="AG459" s="309">
        <v>0</v>
      </c>
      <c r="AH459" s="309"/>
      <c r="AI459" s="309">
        <v>0</v>
      </c>
      <c r="AJ459" s="309">
        <v>0</v>
      </c>
      <c r="AK459" s="329"/>
      <c r="AL459" s="309"/>
      <c r="AM459" s="309"/>
      <c r="AN459" s="309"/>
      <c r="AO459" s="309" t="s">
        <v>6770</v>
      </c>
      <c r="AP459" s="32">
        <f t="shared" si="29"/>
        <v>2010704</v>
      </c>
      <c r="AQ459" s="32" t="str">
        <f t="shared" si="29"/>
        <v>太玄混元经</v>
      </c>
      <c r="AR459" s="309"/>
      <c r="BA459" s="308" t="s">
        <v>6771</v>
      </c>
    </row>
    <row r="460" spans="1:53" x14ac:dyDescent="0.25">
      <c r="A460" s="170">
        <v>2010705</v>
      </c>
      <c r="B460" s="187" t="s">
        <v>66</v>
      </c>
      <c r="C460" s="241" t="s">
        <v>69</v>
      </c>
      <c r="D460" s="309"/>
      <c r="E460" s="309" t="s">
        <v>4800</v>
      </c>
      <c r="F460" s="309"/>
      <c r="G460" s="309">
        <v>7</v>
      </c>
      <c r="H460" s="309">
        <v>7</v>
      </c>
      <c r="I460" s="309" t="s">
        <v>2289</v>
      </c>
      <c r="J460" s="309" t="s">
        <v>3015</v>
      </c>
      <c r="K460" s="309"/>
      <c r="L460" s="313"/>
      <c r="M460" s="314" t="s">
        <v>6749</v>
      </c>
      <c r="N460" s="315"/>
      <c r="O460" s="315"/>
      <c r="P460" s="314"/>
      <c r="Q460" s="325"/>
      <c r="R460" s="325">
        <v>0</v>
      </c>
      <c r="S460" s="325" t="s">
        <v>5181</v>
      </c>
      <c r="T460" s="309"/>
      <c r="U460" s="325"/>
      <c r="V460" s="325"/>
      <c r="W460" s="325"/>
      <c r="X460" s="266" t="s">
        <v>6772</v>
      </c>
      <c r="Y460" s="325">
        <f t="shared" ref="Y460:Z463" si="35">Y450</f>
        <v>0</v>
      </c>
      <c r="Z460" s="325">
        <f t="shared" si="35"/>
        <v>0</v>
      </c>
      <c r="AA460" s="325"/>
      <c r="AB460" s="325"/>
      <c r="AC460" s="309"/>
      <c r="AD460" s="309"/>
      <c r="AE460" s="309">
        <v>0</v>
      </c>
      <c r="AF460" s="309">
        <v>0</v>
      </c>
      <c r="AG460" s="309">
        <v>0</v>
      </c>
      <c r="AH460" s="309"/>
      <c r="AI460" s="309">
        <v>0</v>
      </c>
      <c r="AJ460" s="309">
        <v>0</v>
      </c>
      <c r="AK460" s="329"/>
      <c r="AL460" s="309"/>
      <c r="AM460" s="309"/>
      <c r="AN460" s="309"/>
      <c r="AO460" s="309" t="s">
        <v>6773</v>
      </c>
      <c r="AP460" s="32">
        <f t="shared" si="29"/>
        <v>2010705</v>
      </c>
      <c r="AQ460" s="32" t="str">
        <f t="shared" si="29"/>
        <v>太玄混元经</v>
      </c>
      <c r="AR460" s="309"/>
      <c r="BA460" s="308" t="s">
        <v>6774</v>
      </c>
    </row>
    <row r="461" spans="1:53" x14ac:dyDescent="0.25">
      <c r="A461" s="170">
        <v>2010706</v>
      </c>
      <c r="B461" s="187" t="s">
        <v>66</v>
      </c>
      <c r="C461" s="241" t="s">
        <v>70</v>
      </c>
      <c r="D461" s="310" t="s">
        <v>6117</v>
      </c>
      <c r="E461" s="310" t="s">
        <v>4829</v>
      </c>
      <c r="F461" s="310"/>
      <c r="G461" s="310">
        <v>1</v>
      </c>
      <c r="H461" s="310">
        <v>8</v>
      </c>
      <c r="I461" s="310" t="s">
        <v>2401</v>
      </c>
      <c r="J461" s="310" t="s">
        <v>3011</v>
      </c>
      <c r="K461" s="310"/>
      <c r="L461" s="316"/>
      <c r="M461" s="317" t="s">
        <v>6775</v>
      </c>
      <c r="N461" s="318"/>
      <c r="O461" s="212" t="e">
        <f>VLOOKUP(C461,[5]Sheet1!$B:$C,2,0)</f>
        <v>#N/A</v>
      </c>
      <c r="P461" s="317"/>
      <c r="Q461" s="326"/>
      <c r="R461" s="326">
        <v>0</v>
      </c>
      <c r="S461" s="326" t="s">
        <v>5181</v>
      </c>
      <c r="T461" s="310">
        <v>3010101</v>
      </c>
      <c r="U461" s="326"/>
      <c r="V461" s="326"/>
      <c r="W461" s="326" t="s">
        <v>6262</v>
      </c>
      <c r="X461" s="317" t="s">
        <v>6776</v>
      </c>
      <c r="Y461" s="326">
        <f t="shared" si="35"/>
        <v>1</v>
      </c>
      <c r="Z461" s="326">
        <f t="shared" si="35"/>
        <v>1</v>
      </c>
      <c r="AA461" s="326"/>
      <c r="AB461" s="326"/>
      <c r="AC461" s="310"/>
      <c r="AD461" s="310"/>
      <c r="AE461" s="310">
        <v>2</v>
      </c>
      <c r="AF461" s="310"/>
      <c r="AG461" s="310">
        <v>30</v>
      </c>
      <c r="AH461" s="310"/>
      <c r="AI461" s="310"/>
      <c r="AJ461" s="310"/>
      <c r="AK461" s="330"/>
      <c r="AL461" s="242" t="s">
        <v>6777</v>
      </c>
      <c r="AM461" s="310"/>
      <c r="AN461" s="310"/>
      <c r="AO461" s="310" t="s">
        <v>6778</v>
      </c>
      <c r="AP461" s="32">
        <f t="shared" si="29"/>
        <v>2010706</v>
      </c>
      <c r="AQ461" s="32" t="str">
        <f t="shared" si="29"/>
        <v>太玄混元经</v>
      </c>
      <c r="AR461" s="310"/>
      <c r="BA461" s="308" t="s">
        <v>6779</v>
      </c>
    </row>
    <row r="462" spans="1:53" x14ac:dyDescent="0.25">
      <c r="A462" s="170">
        <v>2010707</v>
      </c>
      <c r="B462" s="187" t="s">
        <v>66</v>
      </c>
      <c r="C462" s="241" t="s">
        <v>71</v>
      </c>
      <c r="D462" s="310" t="s">
        <v>6117</v>
      </c>
      <c r="E462" s="310" t="s">
        <v>4829</v>
      </c>
      <c r="F462" s="310"/>
      <c r="G462" s="310">
        <v>1</v>
      </c>
      <c r="H462" s="310">
        <v>8</v>
      </c>
      <c r="I462" s="310" t="s">
        <v>2289</v>
      </c>
      <c r="J462" s="310" t="s">
        <v>3015</v>
      </c>
      <c r="K462" s="310"/>
      <c r="L462" s="316"/>
      <c r="M462" s="317" t="s">
        <v>6780</v>
      </c>
      <c r="N462" s="318"/>
      <c r="O462" s="318"/>
      <c r="P462" s="317"/>
      <c r="Q462" s="326"/>
      <c r="R462" s="326">
        <v>0</v>
      </c>
      <c r="S462" s="326" t="s">
        <v>5181</v>
      </c>
      <c r="T462" s="310">
        <v>3010102</v>
      </c>
      <c r="U462" s="326"/>
      <c r="V462" s="326"/>
      <c r="W462" s="326" t="s">
        <v>6262</v>
      </c>
      <c r="X462" s="317" t="s">
        <v>6781</v>
      </c>
      <c r="Y462" s="326">
        <f t="shared" si="35"/>
        <v>0</v>
      </c>
      <c r="Z462" s="326">
        <f t="shared" si="35"/>
        <v>0</v>
      </c>
      <c r="AA462" s="326"/>
      <c r="AB462" s="326"/>
      <c r="AC462" s="310"/>
      <c r="AD462" s="310"/>
      <c r="AE462" s="310">
        <v>0</v>
      </c>
      <c r="AF462" s="310"/>
      <c r="AG462" s="310">
        <v>0</v>
      </c>
      <c r="AH462" s="310"/>
      <c r="AI462" s="310">
        <v>0</v>
      </c>
      <c r="AJ462" s="310">
        <v>0</v>
      </c>
      <c r="AK462" s="330"/>
      <c r="AL462" s="310"/>
      <c r="AM462" s="310"/>
      <c r="AN462" s="310"/>
      <c r="AO462" s="310" t="s">
        <v>6782</v>
      </c>
      <c r="AP462" s="32">
        <f t="shared" si="29"/>
        <v>2010707</v>
      </c>
      <c r="AQ462" s="32" t="str">
        <f t="shared" si="29"/>
        <v>太玄混元经</v>
      </c>
      <c r="AR462" s="310"/>
      <c r="BA462" s="308" t="s">
        <v>6771</v>
      </c>
    </row>
    <row r="463" spans="1:53" x14ac:dyDescent="0.25">
      <c r="A463" s="170">
        <v>2010708</v>
      </c>
      <c r="B463" s="187" t="s">
        <v>66</v>
      </c>
      <c r="C463" s="241" t="s">
        <v>72</v>
      </c>
      <c r="D463" s="310" t="s">
        <v>6117</v>
      </c>
      <c r="E463" s="310" t="s">
        <v>4829</v>
      </c>
      <c r="F463" s="310"/>
      <c r="G463" s="310">
        <v>3</v>
      </c>
      <c r="H463" s="310">
        <v>8</v>
      </c>
      <c r="I463" s="310" t="s">
        <v>2289</v>
      </c>
      <c r="J463" s="310" t="s">
        <v>3015</v>
      </c>
      <c r="K463" s="310"/>
      <c r="L463" s="316"/>
      <c r="M463" s="317" t="s">
        <v>6783</v>
      </c>
      <c r="N463" s="318"/>
      <c r="O463" s="318"/>
      <c r="P463" s="317"/>
      <c r="Q463" s="326"/>
      <c r="R463" s="326">
        <v>0</v>
      </c>
      <c r="S463" s="326" t="s">
        <v>5181</v>
      </c>
      <c r="T463" s="310">
        <v>3010104</v>
      </c>
      <c r="U463" s="326"/>
      <c r="V463" s="326"/>
      <c r="W463" s="326" t="s">
        <v>6262</v>
      </c>
      <c r="X463" s="317" t="s">
        <v>6784</v>
      </c>
      <c r="Y463" s="326">
        <f t="shared" si="35"/>
        <v>0</v>
      </c>
      <c r="Z463" s="326">
        <f t="shared" si="35"/>
        <v>0</v>
      </c>
      <c r="AA463" s="326"/>
      <c r="AB463" s="326"/>
      <c r="AC463" s="310"/>
      <c r="AD463" s="310"/>
      <c r="AE463" s="310">
        <v>0</v>
      </c>
      <c r="AF463" s="310"/>
      <c r="AG463" s="310">
        <v>0</v>
      </c>
      <c r="AH463" s="310"/>
      <c r="AI463" s="310">
        <v>0</v>
      </c>
      <c r="AJ463" s="310">
        <v>0</v>
      </c>
      <c r="AK463" s="330"/>
      <c r="AL463" s="310"/>
      <c r="AM463" s="310"/>
      <c r="AN463" s="310"/>
      <c r="AO463" s="310" t="s">
        <v>6785</v>
      </c>
      <c r="AP463" s="32">
        <f t="shared" si="29"/>
        <v>2010708</v>
      </c>
      <c r="AQ463" s="32" t="str">
        <f t="shared" si="29"/>
        <v>太玄混元经</v>
      </c>
      <c r="AR463" s="310"/>
      <c r="BA463" s="308" t="s">
        <v>6786</v>
      </c>
    </row>
    <row r="464" spans="1:53" x14ac:dyDescent="0.25">
      <c r="A464" s="34">
        <f>A463+1</f>
        <v>2010709</v>
      </c>
      <c r="B464" s="34" t="str">
        <f>B463</f>
        <v>太玄混元经</v>
      </c>
      <c r="C464" s="33" t="s">
        <v>73</v>
      </c>
      <c r="D464" s="310" t="s">
        <v>6117</v>
      </c>
      <c r="E464" s="310" t="s">
        <v>4829</v>
      </c>
      <c r="F464" s="310"/>
      <c r="G464" s="310">
        <v>2</v>
      </c>
      <c r="H464" s="310">
        <v>8</v>
      </c>
      <c r="I464" s="310" t="s">
        <v>2289</v>
      </c>
      <c r="J464" s="310" t="s">
        <v>3015</v>
      </c>
      <c r="K464" s="310"/>
      <c r="L464" s="316"/>
      <c r="M464" s="317" t="s">
        <v>6787</v>
      </c>
      <c r="N464" s="318"/>
      <c r="O464" s="318"/>
      <c r="P464" s="317"/>
      <c r="Q464" s="326"/>
      <c r="R464" s="326">
        <v>0</v>
      </c>
      <c r="S464" s="326" t="s">
        <v>5181</v>
      </c>
      <c r="T464" s="310">
        <v>3010103</v>
      </c>
      <c r="U464" s="326"/>
      <c r="V464" s="326"/>
      <c r="W464" s="326" t="s">
        <v>6262</v>
      </c>
      <c r="X464" s="317" t="s">
        <v>6788</v>
      </c>
      <c r="Y464" s="326">
        <f t="shared" ref="Y464:Z475" si="36">Y456</f>
        <v>1</v>
      </c>
      <c r="Z464" s="326">
        <f t="shared" si="36"/>
        <v>2</v>
      </c>
      <c r="AA464" s="326"/>
      <c r="AB464" s="326"/>
      <c r="AC464" s="310"/>
      <c r="AD464" s="310"/>
      <c r="AE464" s="310">
        <v>0</v>
      </c>
      <c r="AF464" s="310"/>
      <c r="AG464" s="310">
        <v>0</v>
      </c>
      <c r="AH464" s="310"/>
      <c r="AI464" s="310">
        <v>0</v>
      </c>
      <c r="AJ464" s="310">
        <v>0</v>
      </c>
      <c r="AK464" s="330"/>
      <c r="AL464" s="310"/>
      <c r="AM464" s="310"/>
      <c r="AN464" s="310"/>
      <c r="AO464" s="310" t="s">
        <v>6789</v>
      </c>
      <c r="AP464" s="32">
        <f t="shared" si="29"/>
        <v>2010709</v>
      </c>
      <c r="AQ464" s="32" t="str">
        <f t="shared" si="29"/>
        <v>太玄混元经</v>
      </c>
      <c r="AR464" s="310"/>
      <c r="BA464" s="101" t="s">
        <v>6621</v>
      </c>
    </row>
    <row r="465" spans="1:53" x14ac:dyDescent="0.25">
      <c r="A465" s="36"/>
      <c r="B465" s="36"/>
      <c r="C465" s="37"/>
      <c r="D465" s="36"/>
      <c r="E465" s="36"/>
      <c r="F465" s="36"/>
      <c r="G465" s="36"/>
      <c r="H465" s="36"/>
      <c r="I465" s="36"/>
      <c r="J465" s="36"/>
      <c r="K465" s="36"/>
      <c r="L465" s="36"/>
      <c r="M465" s="52"/>
      <c r="N465" s="53"/>
      <c r="O465" s="53"/>
      <c r="P465" s="36"/>
      <c r="Q465" s="65"/>
      <c r="R465" s="65"/>
      <c r="S465" s="65"/>
      <c r="T465" s="36"/>
      <c r="U465" s="65"/>
      <c r="V465" s="65"/>
      <c r="W465" s="65"/>
      <c r="X465" s="70"/>
      <c r="Y465" s="65"/>
      <c r="Z465" s="65"/>
      <c r="AA465" s="65"/>
      <c r="AB465" s="65"/>
      <c r="AC465" s="36"/>
      <c r="AD465" s="36"/>
      <c r="AE465" s="36"/>
      <c r="AF465" s="36"/>
      <c r="AG465" s="36"/>
      <c r="AH465" s="36"/>
      <c r="AI465" s="36"/>
      <c r="AJ465" s="36"/>
      <c r="AK465" s="89"/>
      <c r="AL465" s="36"/>
      <c r="AM465" s="36"/>
      <c r="AN465" s="36"/>
      <c r="AO465" s="36"/>
      <c r="AP465" s="36"/>
      <c r="AQ465" s="36"/>
      <c r="AR465" s="36"/>
      <c r="BA465" s="102"/>
    </row>
    <row r="466" spans="1:53" x14ac:dyDescent="0.25">
      <c r="A466" s="36"/>
      <c r="B466" s="36"/>
      <c r="C466" s="37"/>
      <c r="D466" s="36"/>
      <c r="E466" s="36"/>
      <c r="F466" s="36"/>
      <c r="G466" s="36"/>
      <c r="H466" s="36"/>
      <c r="I466" s="36"/>
      <c r="J466" s="36"/>
      <c r="K466" s="36"/>
      <c r="L466" s="36"/>
      <c r="M466" s="52"/>
      <c r="N466" s="53"/>
      <c r="O466" s="53"/>
      <c r="P466" s="36"/>
      <c r="Q466" s="65"/>
      <c r="R466" s="65"/>
      <c r="S466" s="65"/>
      <c r="T466" s="36"/>
      <c r="U466" s="65"/>
      <c r="V466" s="65"/>
      <c r="W466" s="65"/>
      <c r="X466" s="70"/>
      <c r="Y466" s="65"/>
      <c r="Z466" s="65"/>
      <c r="AA466" s="65"/>
      <c r="AB466" s="65"/>
      <c r="AC466" s="36"/>
      <c r="AD466" s="36"/>
      <c r="AE466" s="36"/>
      <c r="AF466" s="36"/>
      <c r="AG466" s="36"/>
      <c r="AH466" s="36"/>
      <c r="AI466" s="36"/>
      <c r="AJ466" s="36"/>
      <c r="AK466" s="89"/>
      <c r="AL466" s="36"/>
      <c r="AM466" s="36"/>
      <c r="AN466" s="36"/>
      <c r="AO466" s="36"/>
      <c r="AP466" s="36"/>
      <c r="AQ466" s="36"/>
      <c r="AR466" s="36"/>
      <c r="BA466" s="102"/>
    </row>
    <row r="467" spans="1:53" x14ac:dyDescent="0.25">
      <c r="A467" s="207">
        <v>2010801</v>
      </c>
      <c r="B467" s="311" t="s">
        <v>74</v>
      </c>
      <c r="C467" s="282" t="s">
        <v>5004</v>
      </c>
      <c r="D467" s="310" t="s">
        <v>6117</v>
      </c>
      <c r="E467" s="310" t="s">
        <v>4829</v>
      </c>
      <c r="F467" s="310"/>
      <c r="G467" s="310">
        <v>4</v>
      </c>
      <c r="H467" s="310">
        <v>8</v>
      </c>
      <c r="I467" s="310" t="s">
        <v>2289</v>
      </c>
      <c r="J467" s="310" t="s">
        <v>3015</v>
      </c>
      <c r="K467" s="310"/>
      <c r="L467" s="316"/>
      <c r="M467" s="317" t="s">
        <v>6790</v>
      </c>
      <c r="N467" s="318"/>
      <c r="O467" s="318"/>
      <c r="P467" s="317"/>
      <c r="Q467" s="326"/>
      <c r="R467" s="326">
        <v>0</v>
      </c>
      <c r="S467" s="326" t="s">
        <v>5181</v>
      </c>
      <c r="T467" s="310"/>
      <c r="U467" s="326"/>
      <c r="V467" s="326"/>
      <c r="W467" s="326"/>
      <c r="X467" s="317" t="s">
        <v>6791</v>
      </c>
      <c r="Y467" s="326">
        <f t="shared" ref="Y467:Z474" si="37">Y457</f>
        <v>0</v>
      </c>
      <c r="Z467" s="326">
        <f t="shared" si="37"/>
        <v>0</v>
      </c>
      <c r="AA467" s="326"/>
      <c r="AB467" s="326"/>
      <c r="AC467" s="310"/>
      <c r="AD467" s="310"/>
      <c r="AE467" s="310">
        <v>0</v>
      </c>
      <c r="AF467" s="310"/>
      <c r="AG467" s="310">
        <v>0</v>
      </c>
      <c r="AH467" s="310"/>
      <c r="AI467" s="310">
        <v>0</v>
      </c>
      <c r="AJ467" s="310">
        <v>0</v>
      </c>
      <c r="AK467" s="330"/>
      <c r="AL467" s="310"/>
      <c r="AM467" s="310"/>
      <c r="AN467" s="310"/>
      <c r="AO467" s="310" t="s">
        <v>6792</v>
      </c>
      <c r="AP467" s="32">
        <f t="shared" si="29"/>
        <v>2010801</v>
      </c>
      <c r="AQ467" s="32" t="str">
        <f t="shared" si="29"/>
        <v>悟玄参契</v>
      </c>
      <c r="AR467" s="310"/>
      <c r="BA467" s="308" t="s">
        <v>6793</v>
      </c>
    </row>
    <row r="468" spans="1:53" x14ac:dyDescent="0.25">
      <c r="A468" s="207">
        <v>2010802</v>
      </c>
      <c r="B468" s="311" t="s">
        <v>74</v>
      </c>
      <c r="C468" s="282" t="s">
        <v>75</v>
      </c>
      <c r="D468" s="310" t="s">
        <v>6117</v>
      </c>
      <c r="E468" s="310" t="s">
        <v>4829</v>
      </c>
      <c r="F468" s="310"/>
      <c r="G468" s="310">
        <v>6</v>
      </c>
      <c r="H468" s="310">
        <v>8</v>
      </c>
      <c r="I468" s="310" t="s">
        <v>2289</v>
      </c>
      <c r="J468" s="310" t="s">
        <v>3015</v>
      </c>
      <c r="K468" s="310"/>
      <c r="L468" s="316"/>
      <c r="M468" s="317" t="s">
        <v>6794</v>
      </c>
      <c r="N468" s="318"/>
      <c r="O468" s="318"/>
      <c r="P468" s="317"/>
      <c r="Q468" s="326"/>
      <c r="R468" s="326">
        <v>0</v>
      </c>
      <c r="S468" s="326" t="s">
        <v>5181</v>
      </c>
      <c r="T468" s="310"/>
      <c r="U468" s="326"/>
      <c r="V468" s="326"/>
      <c r="W468" s="326"/>
      <c r="X468" s="317" t="s">
        <v>6795</v>
      </c>
      <c r="Y468" s="326">
        <f t="shared" si="37"/>
        <v>0</v>
      </c>
      <c r="Z468" s="326">
        <f t="shared" si="37"/>
        <v>0</v>
      </c>
      <c r="AA468" s="326"/>
      <c r="AB468" s="326"/>
      <c r="AC468" s="310"/>
      <c r="AD468" s="310"/>
      <c r="AE468" s="310">
        <v>0</v>
      </c>
      <c r="AF468" s="310"/>
      <c r="AG468" s="310">
        <v>0</v>
      </c>
      <c r="AH468" s="310"/>
      <c r="AI468" s="310">
        <v>0</v>
      </c>
      <c r="AJ468" s="310">
        <v>0</v>
      </c>
      <c r="AK468" s="330"/>
      <c r="AL468" s="310"/>
      <c r="AM468" s="310"/>
      <c r="AN468" s="310"/>
      <c r="AO468" s="310" t="s">
        <v>6796</v>
      </c>
      <c r="AP468" s="32">
        <f t="shared" si="29"/>
        <v>2010802</v>
      </c>
      <c r="AQ468" s="32" t="str">
        <f t="shared" si="29"/>
        <v>悟玄参契</v>
      </c>
      <c r="AR468" s="310"/>
      <c r="BA468" s="308" t="s">
        <v>6797</v>
      </c>
    </row>
    <row r="469" spans="1:53" x14ac:dyDescent="0.25">
      <c r="A469" s="207">
        <v>2010803</v>
      </c>
      <c r="B469" s="311" t="s">
        <v>74</v>
      </c>
      <c r="C469" s="282" t="s">
        <v>76</v>
      </c>
      <c r="D469" s="310" t="s">
        <v>6117</v>
      </c>
      <c r="E469" s="310" t="s">
        <v>4829</v>
      </c>
      <c r="F469" s="310"/>
      <c r="G469" s="310">
        <v>5</v>
      </c>
      <c r="H469" s="310">
        <v>8</v>
      </c>
      <c r="I469" s="310" t="s">
        <v>2289</v>
      </c>
      <c r="J469" s="310" t="s">
        <v>3015</v>
      </c>
      <c r="K469" s="310"/>
      <c r="L469" s="316"/>
      <c r="M469" s="317" t="s">
        <v>6798</v>
      </c>
      <c r="N469" s="318"/>
      <c r="O469" s="318"/>
      <c r="P469" s="317"/>
      <c r="Q469" s="326"/>
      <c r="R469" s="326">
        <v>0</v>
      </c>
      <c r="S469" s="326" t="s">
        <v>5181</v>
      </c>
      <c r="T469" s="310">
        <v>3010105</v>
      </c>
      <c r="U469" s="326"/>
      <c r="V469" s="326"/>
      <c r="W469" s="326" t="s">
        <v>6262</v>
      </c>
      <c r="X469" s="317" t="s">
        <v>6799</v>
      </c>
      <c r="Y469" s="326">
        <f t="shared" si="37"/>
        <v>1</v>
      </c>
      <c r="Z469" s="326">
        <f t="shared" si="37"/>
        <v>3</v>
      </c>
      <c r="AA469" s="326"/>
      <c r="AB469" s="326"/>
      <c r="AC469" s="310"/>
      <c r="AD469" s="310"/>
      <c r="AE469" s="310">
        <v>0</v>
      </c>
      <c r="AF469" s="310"/>
      <c r="AG469" s="310">
        <v>0</v>
      </c>
      <c r="AH469" s="310"/>
      <c r="AI469" s="310">
        <v>0</v>
      </c>
      <c r="AJ469" s="310">
        <v>0</v>
      </c>
      <c r="AK469" s="330"/>
      <c r="AL469" s="310"/>
      <c r="AM469" s="310"/>
      <c r="AN469" s="310"/>
      <c r="AO469" s="310" t="s">
        <v>6800</v>
      </c>
      <c r="AP469" s="32">
        <f t="shared" si="29"/>
        <v>2010803</v>
      </c>
      <c r="AQ469" s="32" t="str">
        <f t="shared" si="29"/>
        <v>悟玄参契</v>
      </c>
      <c r="AR469" s="310"/>
      <c r="BA469" s="308" t="s">
        <v>6801</v>
      </c>
    </row>
    <row r="470" spans="1:53" x14ac:dyDescent="0.25">
      <c r="A470" s="207">
        <v>2010804</v>
      </c>
      <c r="B470" s="207" t="s">
        <v>74</v>
      </c>
      <c r="C470" s="282" t="s">
        <v>77</v>
      </c>
      <c r="D470" s="310" t="s">
        <v>6117</v>
      </c>
      <c r="E470" s="310" t="s">
        <v>4829</v>
      </c>
      <c r="F470" s="310"/>
      <c r="G470" s="310">
        <v>7</v>
      </c>
      <c r="H470" s="310">
        <v>8</v>
      </c>
      <c r="I470" s="310" t="s">
        <v>2289</v>
      </c>
      <c r="J470" s="310" t="s">
        <v>3015</v>
      </c>
      <c r="K470" s="310"/>
      <c r="L470" s="316"/>
      <c r="M470" s="317" t="s">
        <v>6802</v>
      </c>
      <c r="N470" s="318"/>
      <c r="O470" s="318"/>
      <c r="P470" s="317"/>
      <c r="Q470" s="326"/>
      <c r="R470" s="326">
        <v>0</v>
      </c>
      <c r="S470" s="326" t="s">
        <v>5181</v>
      </c>
      <c r="T470" s="310">
        <v>3010106</v>
      </c>
      <c r="U470" s="326"/>
      <c r="V470" s="326"/>
      <c r="W470" s="326" t="s">
        <v>6262</v>
      </c>
      <c r="X470" s="317" t="s">
        <v>6803</v>
      </c>
      <c r="Y470" s="326">
        <f t="shared" si="37"/>
        <v>0</v>
      </c>
      <c r="Z470" s="326">
        <f t="shared" si="37"/>
        <v>0</v>
      </c>
      <c r="AA470" s="326"/>
      <c r="AB470" s="326"/>
      <c r="AC470" s="310"/>
      <c r="AD470" s="310"/>
      <c r="AE470" s="310">
        <v>0</v>
      </c>
      <c r="AF470" s="310"/>
      <c r="AG470" s="310">
        <v>0</v>
      </c>
      <c r="AH470" s="310"/>
      <c r="AI470" s="310">
        <v>0</v>
      </c>
      <c r="AJ470" s="310">
        <v>0</v>
      </c>
      <c r="AK470" s="330"/>
      <c r="AL470" s="310"/>
      <c r="AM470" s="310"/>
      <c r="AN470" s="310"/>
      <c r="AO470" s="310" t="s">
        <v>6804</v>
      </c>
      <c r="AP470" s="32">
        <f t="shared" si="29"/>
        <v>2010804</v>
      </c>
      <c r="AQ470" s="32" t="str">
        <f t="shared" si="29"/>
        <v>悟玄参契</v>
      </c>
      <c r="AR470" s="310"/>
      <c r="BA470" s="308" t="s">
        <v>6805</v>
      </c>
    </row>
    <row r="471" spans="1:53" x14ac:dyDescent="0.25">
      <c r="A471" s="207">
        <v>2010805</v>
      </c>
      <c r="B471" s="207" t="s">
        <v>74</v>
      </c>
      <c r="C471" s="282" t="s">
        <v>78</v>
      </c>
      <c r="D471" s="312" t="s">
        <v>6117</v>
      </c>
      <c r="E471" s="312" t="s">
        <v>4829</v>
      </c>
      <c r="F471" s="312"/>
      <c r="G471" s="312">
        <v>1</v>
      </c>
      <c r="H471" s="312">
        <v>8</v>
      </c>
      <c r="I471" s="312" t="s">
        <v>2401</v>
      </c>
      <c r="J471" s="312" t="s">
        <v>3011</v>
      </c>
      <c r="K471" s="312"/>
      <c r="L471" s="319"/>
      <c r="M471" s="320" t="s">
        <v>6806</v>
      </c>
      <c r="N471" s="321"/>
      <c r="O471" s="212" t="e">
        <f>VLOOKUP(C471,[5]Sheet1!$B:$C,2,0)</f>
        <v>#N/A</v>
      </c>
      <c r="P471" s="320"/>
      <c r="Q471" s="327"/>
      <c r="R471" s="327">
        <v>0</v>
      </c>
      <c r="S471" s="327" t="s">
        <v>5181</v>
      </c>
      <c r="T471" s="312">
        <v>3010201</v>
      </c>
      <c r="U471" s="327"/>
      <c r="V471" s="327"/>
      <c r="W471" s="327" t="s">
        <v>6262</v>
      </c>
      <c r="X471" s="320" t="s">
        <v>6807</v>
      </c>
      <c r="Y471" s="327">
        <f t="shared" si="37"/>
        <v>1</v>
      </c>
      <c r="Z471" s="327">
        <f t="shared" si="37"/>
        <v>1</v>
      </c>
      <c r="AA471" s="327"/>
      <c r="AB471" s="327"/>
      <c r="AC471" s="312"/>
      <c r="AD471" s="312"/>
      <c r="AE471" s="312">
        <v>2</v>
      </c>
      <c r="AF471" s="312"/>
      <c r="AG471" s="312">
        <v>30</v>
      </c>
      <c r="AH471" s="312"/>
      <c r="AI471" s="312"/>
      <c r="AJ471" s="312"/>
      <c r="AK471" s="331"/>
      <c r="AL471" s="242" t="s">
        <v>6808</v>
      </c>
      <c r="AM471" s="312"/>
      <c r="AN471" s="312"/>
      <c r="AO471" s="312" t="s">
        <v>6809</v>
      </c>
      <c r="AP471" s="32">
        <f t="shared" si="29"/>
        <v>2010805</v>
      </c>
      <c r="AQ471" s="32" t="str">
        <f t="shared" si="29"/>
        <v>悟玄参契</v>
      </c>
      <c r="AR471" s="312"/>
      <c r="BA471" s="308" t="s">
        <v>6810</v>
      </c>
    </row>
    <row r="472" spans="1:53" x14ac:dyDescent="0.25">
      <c r="A472" s="207">
        <v>2010806</v>
      </c>
      <c r="B472" s="207" t="s">
        <v>74</v>
      </c>
      <c r="C472" s="282" t="s">
        <v>79</v>
      </c>
      <c r="D472" s="312" t="s">
        <v>6117</v>
      </c>
      <c r="E472" s="312" t="s">
        <v>4829</v>
      </c>
      <c r="F472" s="312"/>
      <c r="G472" s="312">
        <v>1</v>
      </c>
      <c r="H472" s="312">
        <v>8</v>
      </c>
      <c r="I472" s="312" t="s">
        <v>2289</v>
      </c>
      <c r="J472" s="312" t="s">
        <v>3015</v>
      </c>
      <c r="K472" s="312"/>
      <c r="L472" s="319"/>
      <c r="M472" s="320" t="s">
        <v>6811</v>
      </c>
      <c r="N472" s="321"/>
      <c r="O472" s="321"/>
      <c r="P472" s="320"/>
      <c r="Q472" s="327"/>
      <c r="R472" s="327">
        <v>0</v>
      </c>
      <c r="S472" s="327" t="s">
        <v>5181</v>
      </c>
      <c r="T472" s="312"/>
      <c r="U472" s="327"/>
      <c r="V472" s="327"/>
      <c r="W472" s="327"/>
      <c r="X472" s="320" t="s">
        <v>6812</v>
      </c>
      <c r="Y472" s="327">
        <f t="shared" si="37"/>
        <v>0</v>
      </c>
      <c r="Z472" s="327">
        <f t="shared" si="37"/>
        <v>0</v>
      </c>
      <c r="AA472" s="327"/>
      <c r="AB472" s="327"/>
      <c r="AC472" s="312"/>
      <c r="AD472" s="312"/>
      <c r="AE472" s="312">
        <v>0</v>
      </c>
      <c r="AF472" s="312"/>
      <c r="AG472" s="312"/>
      <c r="AH472" s="312"/>
      <c r="AI472" s="312"/>
      <c r="AJ472" s="312"/>
      <c r="AK472" s="331"/>
      <c r="AL472" s="312"/>
      <c r="AM472" s="312"/>
      <c r="AN472" s="312"/>
      <c r="AO472" s="312" t="s">
        <v>6813</v>
      </c>
      <c r="AP472" s="32">
        <f t="shared" si="29"/>
        <v>2010806</v>
      </c>
      <c r="AQ472" s="32" t="str">
        <f t="shared" si="29"/>
        <v>悟玄参契</v>
      </c>
      <c r="AR472" s="312"/>
      <c r="BA472" s="308" t="s">
        <v>6814</v>
      </c>
    </row>
    <row r="473" spans="1:53" x14ac:dyDescent="0.25">
      <c r="A473" s="207">
        <v>2010807</v>
      </c>
      <c r="B473" s="207" t="s">
        <v>74</v>
      </c>
      <c r="C473" s="282" t="s">
        <v>80</v>
      </c>
      <c r="D473" s="312" t="s">
        <v>6117</v>
      </c>
      <c r="E473" s="312" t="s">
        <v>4829</v>
      </c>
      <c r="F473" s="312"/>
      <c r="G473" s="312">
        <v>2</v>
      </c>
      <c r="H473" s="312">
        <v>8</v>
      </c>
      <c r="I473" s="312" t="s">
        <v>2289</v>
      </c>
      <c r="J473" s="312" t="s">
        <v>3015</v>
      </c>
      <c r="K473" s="312"/>
      <c r="L473" s="319"/>
      <c r="M473" s="320" t="s">
        <v>6815</v>
      </c>
      <c r="N473" s="321"/>
      <c r="O473" s="321"/>
      <c r="P473" s="320"/>
      <c r="Q473" s="327"/>
      <c r="R473" s="327">
        <v>0</v>
      </c>
      <c r="S473" s="327" t="s">
        <v>5181</v>
      </c>
      <c r="T473" s="312">
        <v>3010202</v>
      </c>
      <c r="U473" s="327"/>
      <c r="V473" s="327"/>
      <c r="W473" s="327" t="s">
        <v>6262</v>
      </c>
      <c r="X473" s="320" t="s">
        <v>6816</v>
      </c>
      <c r="Y473" s="327">
        <f t="shared" si="37"/>
        <v>0</v>
      </c>
      <c r="Z473" s="327">
        <f t="shared" si="37"/>
        <v>0</v>
      </c>
      <c r="AA473" s="327"/>
      <c r="AB473" s="327"/>
      <c r="AC473" s="312"/>
      <c r="AD473" s="312"/>
      <c r="AE473" s="312">
        <v>0</v>
      </c>
      <c r="AF473" s="312"/>
      <c r="AG473" s="312"/>
      <c r="AH473" s="312"/>
      <c r="AI473" s="312"/>
      <c r="AJ473" s="312"/>
      <c r="AK473" s="331"/>
      <c r="AL473" s="312"/>
      <c r="AM473" s="312"/>
      <c r="AN473" s="312"/>
      <c r="AO473" s="312" t="s">
        <v>6817</v>
      </c>
      <c r="AP473" s="32">
        <f t="shared" si="29"/>
        <v>2010807</v>
      </c>
      <c r="AQ473" s="32" t="str">
        <f t="shared" si="29"/>
        <v>悟玄参契</v>
      </c>
      <c r="AR473" s="312"/>
      <c r="BA473" s="308" t="s">
        <v>6818</v>
      </c>
    </row>
    <row r="474" spans="1:53" x14ac:dyDescent="0.25">
      <c r="A474" s="207">
        <v>2010808</v>
      </c>
      <c r="B474" s="207" t="s">
        <v>74</v>
      </c>
      <c r="C474" s="282" t="s">
        <v>81</v>
      </c>
      <c r="D474" s="205" t="s">
        <v>6117</v>
      </c>
      <c r="E474" s="205" t="s">
        <v>4829</v>
      </c>
      <c r="F474" s="205"/>
      <c r="G474" s="205">
        <v>3</v>
      </c>
      <c r="H474" s="205">
        <v>8</v>
      </c>
      <c r="I474" s="205" t="s">
        <v>2289</v>
      </c>
      <c r="J474" s="205" t="s">
        <v>3015</v>
      </c>
      <c r="K474" s="205"/>
      <c r="L474" s="224"/>
      <c r="M474" s="214" t="s">
        <v>6819</v>
      </c>
      <c r="N474" s="215"/>
      <c r="O474" s="215"/>
      <c r="P474" s="205"/>
      <c r="Q474" s="223"/>
      <c r="R474" s="223">
        <v>0</v>
      </c>
      <c r="S474" s="223" t="s">
        <v>5181</v>
      </c>
      <c r="T474" s="205">
        <v>3010203</v>
      </c>
      <c r="U474" s="253"/>
      <c r="V474" s="253"/>
      <c r="W474" s="223" t="s">
        <v>6262</v>
      </c>
      <c r="X474" s="224" t="s">
        <v>6820</v>
      </c>
      <c r="Y474" s="253">
        <f t="shared" si="37"/>
        <v>1</v>
      </c>
      <c r="Z474" s="253">
        <f t="shared" si="37"/>
        <v>2</v>
      </c>
      <c r="AA474" s="223"/>
      <c r="AB474" s="223"/>
      <c r="AC474" s="205"/>
      <c r="AD474" s="205"/>
      <c r="AE474" s="205">
        <v>0</v>
      </c>
      <c r="AF474" s="205"/>
      <c r="AG474" s="205"/>
      <c r="AH474" s="205"/>
      <c r="AI474" s="205"/>
      <c r="AJ474" s="205"/>
      <c r="AK474" s="230"/>
      <c r="AL474" s="332"/>
      <c r="AM474" s="205"/>
      <c r="AN474" s="205"/>
      <c r="AO474" s="205" t="s">
        <v>6821</v>
      </c>
      <c r="AP474" s="32">
        <f t="shared" si="29"/>
        <v>2010808</v>
      </c>
      <c r="AQ474" s="32" t="str">
        <f t="shared" si="29"/>
        <v>悟玄参契</v>
      </c>
      <c r="AR474" s="205"/>
      <c r="BA474" s="308" t="s">
        <v>6822</v>
      </c>
    </row>
    <row r="475" spans="1:53" x14ac:dyDescent="0.25">
      <c r="A475" s="34">
        <f>A474+1</f>
        <v>2010809</v>
      </c>
      <c r="B475" s="34" t="str">
        <f>B474</f>
        <v>悟玄参契</v>
      </c>
      <c r="C475" s="33" t="s">
        <v>82</v>
      </c>
      <c r="D475" s="205" t="s">
        <v>6117</v>
      </c>
      <c r="E475" s="205" t="s">
        <v>4829</v>
      </c>
      <c r="F475" s="205"/>
      <c r="G475" s="205">
        <v>4</v>
      </c>
      <c r="H475" s="205">
        <v>8</v>
      </c>
      <c r="I475" s="205" t="s">
        <v>2289</v>
      </c>
      <c r="J475" s="205" t="s">
        <v>3015</v>
      </c>
      <c r="K475" s="205"/>
      <c r="L475" s="224"/>
      <c r="M475" s="214" t="s">
        <v>6823</v>
      </c>
      <c r="N475" s="215"/>
      <c r="O475" s="215"/>
      <c r="P475" s="205"/>
      <c r="Q475" s="223"/>
      <c r="R475" s="223">
        <v>0</v>
      </c>
      <c r="S475" s="223" t="s">
        <v>5181</v>
      </c>
      <c r="T475" s="205">
        <v>3010204</v>
      </c>
      <c r="U475" s="259"/>
      <c r="V475" s="259"/>
      <c r="W475" s="223" t="s">
        <v>6262</v>
      </c>
      <c r="X475" s="259" t="s">
        <v>6824</v>
      </c>
      <c r="Y475" s="259">
        <f t="shared" si="36"/>
        <v>0</v>
      </c>
      <c r="Z475" s="259">
        <f t="shared" si="36"/>
        <v>0</v>
      </c>
      <c r="AA475" s="223"/>
      <c r="AB475" s="223"/>
      <c r="AC475" s="205"/>
      <c r="AD475" s="205"/>
      <c r="AE475" s="205">
        <v>0</v>
      </c>
      <c r="AF475" s="205"/>
      <c r="AG475" s="205"/>
      <c r="AH475" s="205"/>
      <c r="AI475" s="205"/>
      <c r="AJ475" s="205"/>
      <c r="AK475" s="230"/>
      <c r="AL475" s="205"/>
      <c r="AM475" s="205"/>
      <c r="AN475" s="205"/>
      <c r="AO475" s="205" t="s">
        <v>6825</v>
      </c>
      <c r="AP475" s="32">
        <f t="shared" si="29"/>
        <v>2010809</v>
      </c>
      <c r="AQ475" s="32" t="str">
        <f t="shared" si="29"/>
        <v>悟玄参契</v>
      </c>
      <c r="AR475" s="205"/>
      <c r="BA475" s="101" t="s">
        <v>6621</v>
      </c>
    </row>
    <row r="476" spans="1:53" x14ac:dyDescent="0.25">
      <c r="A476" s="36"/>
      <c r="B476" s="36"/>
      <c r="C476" s="37"/>
      <c r="D476" s="36"/>
      <c r="E476" s="36"/>
      <c r="F476" s="36"/>
      <c r="G476" s="36"/>
      <c r="H476" s="36"/>
      <c r="I476" s="36"/>
      <c r="J476" s="36"/>
      <c r="K476" s="36"/>
      <c r="L476" s="36"/>
      <c r="M476" s="52"/>
      <c r="N476" s="53"/>
      <c r="O476" s="53"/>
      <c r="P476" s="36"/>
      <c r="Q476" s="65"/>
      <c r="R476" s="65"/>
      <c r="S476" s="65"/>
      <c r="T476" s="36"/>
      <c r="U476" s="65"/>
      <c r="V476" s="65"/>
      <c r="W476" s="65"/>
      <c r="X476" s="70"/>
      <c r="Y476" s="65"/>
      <c r="Z476" s="65"/>
      <c r="AA476" s="65"/>
      <c r="AB476" s="65"/>
      <c r="AC476" s="36"/>
      <c r="AD476" s="36"/>
      <c r="AE476" s="36"/>
      <c r="AF476" s="36"/>
      <c r="AG476" s="36"/>
      <c r="AH476" s="36"/>
      <c r="AI476" s="36"/>
      <c r="AJ476" s="36"/>
      <c r="AK476" s="89"/>
      <c r="AL476" s="36"/>
      <c r="AM476" s="36"/>
      <c r="AN476" s="36"/>
      <c r="AO476" s="36"/>
      <c r="AP476" s="36"/>
      <c r="AQ476" s="36"/>
      <c r="AR476" s="36"/>
      <c r="BA476" s="102"/>
    </row>
    <row r="477" spans="1:53" x14ac:dyDescent="0.25">
      <c r="A477" s="36"/>
      <c r="B477" s="36"/>
      <c r="C477" s="37"/>
      <c r="D477" s="36"/>
      <c r="E477" s="36"/>
      <c r="F477" s="36"/>
      <c r="G477" s="36"/>
      <c r="H477" s="36"/>
      <c r="I477" s="36"/>
      <c r="J477" s="36"/>
      <c r="K477" s="36"/>
      <c r="L477" s="36"/>
      <c r="M477" s="52"/>
      <c r="N477" s="53"/>
      <c r="O477" s="53"/>
      <c r="P477" s="36"/>
      <c r="Q477" s="65"/>
      <c r="R477" s="65"/>
      <c r="S477" s="65"/>
      <c r="T477" s="36"/>
      <c r="U477" s="65"/>
      <c r="V477" s="65"/>
      <c r="W477" s="65"/>
      <c r="X477" s="70"/>
      <c r="Y477" s="65"/>
      <c r="Z477" s="65"/>
      <c r="AA477" s="65"/>
      <c r="AB477" s="65"/>
      <c r="AC477" s="36"/>
      <c r="AD477" s="36"/>
      <c r="AE477" s="36"/>
      <c r="AF477" s="36"/>
      <c r="AG477" s="36"/>
      <c r="AH477" s="36"/>
      <c r="AI477" s="36"/>
      <c r="AJ477" s="36"/>
      <c r="AK477" s="89"/>
      <c r="AL477" s="36"/>
      <c r="AM477" s="36"/>
      <c r="AN477" s="36"/>
      <c r="AO477" s="36"/>
      <c r="AP477" s="36"/>
      <c r="AQ477" s="36"/>
      <c r="AR477" s="36"/>
      <c r="BA477" s="102"/>
    </row>
    <row r="478" spans="1:53" x14ac:dyDescent="0.25">
      <c r="A478" s="35">
        <v>2010901</v>
      </c>
      <c r="B478" s="35" t="s">
        <v>83</v>
      </c>
      <c r="C478" s="69" t="s">
        <v>84</v>
      </c>
      <c r="D478" s="205" t="s">
        <v>6117</v>
      </c>
      <c r="E478" s="205" t="s">
        <v>4829</v>
      </c>
      <c r="F478" s="205"/>
      <c r="G478" s="205">
        <v>6</v>
      </c>
      <c r="H478" s="205">
        <v>8</v>
      </c>
      <c r="I478" s="205" t="s">
        <v>2289</v>
      </c>
      <c r="J478" s="205" t="s">
        <v>3015</v>
      </c>
      <c r="K478" s="205"/>
      <c r="L478" s="224"/>
      <c r="M478" s="214" t="s">
        <v>6826</v>
      </c>
      <c r="N478" s="215"/>
      <c r="O478" s="215"/>
      <c r="P478" s="205"/>
      <c r="Q478" s="223"/>
      <c r="R478" s="223">
        <v>0</v>
      </c>
      <c r="S478" s="223" t="s">
        <v>5181</v>
      </c>
      <c r="T478" s="205"/>
      <c r="U478" s="253"/>
      <c r="V478" s="253"/>
      <c r="W478" s="223"/>
      <c r="X478" s="259" t="s">
        <v>6827</v>
      </c>
      <c r="Y478" s="253">
        <f t="shared" ref="Y478:Z482" si="38">Y468</f>
        <v>0</v>
      </c>
      <c r="Z478" s="253">
        <f t="shared" si="38"/>
        <v>0</v>
      </c>
      <c r="AA478" s="223"/>
      <c r="AB478" s="223"/>
      <c r="AC478" s="205"/>
      <c r="AD478" s="205"/>
      <c r="AE478" s="205">
        <v>0</v>
      </c>
      <c r="AF478" s="205"/>
      <c r="AG478" s="205"/>
      <c r="AH478" s="205"/>
      <c r="AI478" s="205"/>
      <c r="AJ478" s="205"/>
      <c r="AK478" s="230"/>
      <c r="AL478" s="205"/>
      <c r="AM478" s="205"/>
      <c r="AN478" s="205"/>
      <c r="AO478" s="205" t="s">
        <v>6828</v>
      </c>
      <c r="AP478" s="32">
        <f t="shared" si="29"/>
        <v>2010901</v>
      </c>
      <c r="AQ478" s="32" t="str">
        <f t="shared" si="29"/>
        <v>吸星噬寰图</v>
      </c>
      <c r="AR478" s="205"/>
      <c r="BA478" s="308" t="s">
        <v>6829</v>
      </c>
    </row>
    <row r="479" spans="1:53" x14ac:dyDescent="0.25">
      <c r="A479" s="35">
        <v>2010902</v>
      </c>
      <c r="B479" s="35" t="s">
        <v>83</v>
      </c>
      <c r="C479" s="168" t="s">
        <v>85</v>
      </c>
      <c r="D479" s="205" t="s">
        <v>6117</v>
      </c>
      <c r="E479" s="205" t="s">
        <v>4829</v>
      </c>
      <c r="F479" s="205"/>
      <c r="G479" s="205">
        <v>5</v>
      </c>
      <c r="H479" s="205">
        <v>8</v>
      </c>
      <c r="I479" s="205" t="s">
        <v>2289</v>
      </c>
      <c r="J479" s="205" t="s">
        <v>3015</v>
      </c>
      <c r="K479" s="205"/>
      <c r="L479" s="224"/>
      <c r="M479" s="214" t="s">
        <v>6830</v>
      </c>
      <c r="N479" s="215"/>
      <c r="O479" s="215"/>
      <c r="P479" s="205"/>
      <c r="Q479" s="223"/>
      <c r="R479" s="223">
        <v>0</v>
      </c>
      <c r="S479" s="223" t="s">
        <v>5181</v>
      </c>
      <c r="T479" s="205">
        <v>3010205</v>
      </c>
      <c r="U479" s="259"/>
      <c r="V479" s="259"/>
      <c r="W479" s="223" t="s">
        <v>6262</v>
      </c>
      <c r="X479" s="259" t="s">
        <v>6831</v>
      </c>
      <c r="Y479" s="259">
        <f t="shared" si="38"/>
        <v>1</v>
      </c>
      <c r="Z479" s="259">
        <f t="shared" si="38"/>
        <v>3</v>
      </c>
      <c r="AA479" s="223"/>
      <c r="AB479" s="223"/>
      <c r="AC479" s="205"/>
      <c r="AD479" s="205"/>
      <c r="AE479" s="205">
        <v>0</v>
      </c>
      <c r="AF479" s="205"/>
      <c r="AG479" s="205"/>
      <c r="AH479" s="205"/>
      <c r="AI479" s="205"/>
      <c r="AJ479" s="205"/>
      <c r="AK479" s="230"/>
      <c r="AL479" s="205"/>
      <c r="AM479" s="205"/>
      <c r="AN479" s="205"/>
      <c r="AO479" s="205" t="s">
        <v>6832</v>
      </c>
      <c r="AP479" s="32">
        <f t="shared" ref="AP479:AQ556" si="39">A479</f>
        <v>2010902</v>
      </c>
      <c r="AQ479" s="32" t="str">
        <f t="shared" si="39"/>
        <v>吸星噬寰图</v>
      </c>
      <c r="AR479" s="205"/>
      <c r="BA479" s="308" t="s">
        <v>6833</v>
      </c>
    </row>
    <row r="480" spans="1:53" x14ac:dyDescent="0.25">
      <c r="A480" s="35">
        <v>2010903</v>
      </c>
      <c r="B480" s="35" t="s">
        <v>83</v>
      </c>
      <c r="C480" s="168" t="s">
        <v>86</v>
      </c>
      <c r="D480" s="205" t="s">
        <v>6117</v>
      </c>
      <c r="E480" s="205" t="s">
        <v>4829</v>
      </c>
      <c r="F480" s="205"/>
      <c r="G480" s="205">
        <v>7</v>
      </c>
      <c r="H480" s="205">
        <v>8</v>
      </c>
      <c r="I480" s="205" t="s">
        <v>2289</v>
      </c>
      <c r="J480" s="205" t="s">
        <v>3015</v>
      </c>
      <c r="K480" s="205"/>
      <c r="L480" s="224"/>
      <c r="M480" s="214" t="s">
        <v>6834</v>
      </c>
      <c r="N480" s="215"/>
      <c r="O480" s="215"/>
      <c r="P480" s="205"/>
      <c r="Q480" s="223"/>
      <c r="R480" s="223">
        <v>0</v>
      </c>
      <c r="S480" s="223" t="s">
        <v>5181</v>
      </c>
      <c r="T480" s="205">
        <v>3010206</v>
      </c>
      <c r="U480" s="259"/>
      <c r="V480" s="259"/>
      <c r="W480" s="223" t="s">
        <v>6262</v>
      </c>
      <c r="X480" s="259" t="s">
        <v>6835</v>
      </c>
      <c r="Y480" s="259">
        <f t="shared" si="38"/>
        <v>0</v>
      </c>
      <c r="Z480" s="259">
        <f t="shared" si="38"/>
        <v>0</v>
      </c>
      <c r="AA480" s="223"/>
      <c r="AB480" s="223"/>
      <c r="AC480" s="205"/>
      <c r="AD480" s="205"/>
      <c r="AE480" s="205">
        <v>0</v>
      </c>
      <c r="AF480" s="205"/>
      <c r="AG480" s="205"/>
      <c r="AH480" s="205"/>
      <c r="AI480" s="205"/>
      <c r="AJ480" s="205"/>
      <c r="AK480" s="230"/>
      <c r="AL480" s="205"/>
      <c r="AM480" s="205"/>
      <c r="AN480" s="205"/>
      <c r="AO480" s="205" t="s">
        <v>6836</v>
      </c>
      <c r="AP480" s="32">
        <f t="shared" si="39"/>
        <v>2010903</v>
      </c>
      <c r="AQ480" s="32" t="str">
        <f t="shared" si="39"/>
        <v>吸星噬寰图</v>
      </c>
      <c r="AR480" s="205"/>
      <c r="BA480" s="308" t="s">
        <v>6837</v>
      </c>
    </row>
    <row r="481" spans="1:53" x14ac:dyDescent="0.25">
      <c r="A481" s="35">
        <v>2010904</v>
      </c>
      <c r="B481" s="35" t="s">
        <v>83</v>
      </c>
      <c r="C481" s="168" t="s">
        <v>87</v>
      </c>
      <c r="D481" s="119" t="s">
        <v>6117</v>
      </c>
      <c r="E481" s="119" t="s">
        <v>4829</v>
      </c>
      <c r="F481" s="119"/>
      <c r="G481" s="119">
        <v>1</v>
      </c>
      <c r="H481" s="119">
        <v>8</v>
      </c>
      <c r="I481" s="119" t="s">
        <v>2401</v>
      </c>
      <c r="J481" s="119" t="s">
        <v>3011</v>
      </c>
      <c r="K481" s="119"/>
      <c r="L481" s="120"/>
      <c r="M481" s="276" t="s">
        <v>6838</v>
      </c>
      <c r="N481" s="132"/>
      <c r="O481" s="132"/>
      <c r="P481" s="119"/>
      <c r="Q481" s="144"/>
      <c r="R481" s="144">
        <v>0</v>
      </c>
      <c r="S481" s="144" t="s">
        <v>5181</v>
      </c>
      <c r="T481" s="119">
        <v>3010301</v>
      </c>
      <c r="U481" s="328"/>
      <c r="V481" s="328"/>
      <c r="W481" s="144" t="s">
        <v>6262</v>
      </c>
      <c r="X481" s="120" t="s">
        <v>6838</v>
      </c>
      <c r="Y481" s="328">
        <f t="shared" si="38"/>
        <v>1</v>
      </c>
      <c r="Z481" s="328">
        <f t="shared" si="38"/>
        <v>1</v>
      </c>
      <c r="AA481" s="144"/>
      <c r="AB481" s="144"/>
      <c r="AC481" s="119"/>
      <c r="AD481" s="119"/>
      <c r="AE481" s="119"/>
      <c r="AF481" s="119"/>
      <c r="AG481" s="119"/>
      <c r="AH481" s="119"/>
      <c r="AI481" s="119"/>
      <c r="AJ481" s="119"/>
      <c r="AK481" s="152"/>
      <c r="AL481" s="242"/>
      <c r="AM481" s="119"/>
      <c r="AN481" s="119"/>
      <c r="AO481" s="119" t="s">
        <v>6839</v>
      </c>
      <c r="AP481" s="32">
        <f t="shared" si="39"/>
        <v>2010904</v>
      </c>
      <c r="AQ481" s="32" t="str">
        <f t="shared" si="39"/>
        <v>吸星噬寰图</v>
      </c>
      <c r="AR481" s="119"/>
      <c r="BA481" s="308" t="s">
        <v>6840</v>
      </c>
    </row>
    <row r="482" spans="1:53" x14ac:dyDescent="0.25">
      <c r="A482" s="35">
        <v>2010905</v>
      </c>
      <c r="B482" s="35" t="s">
        <v>83</v>
      </c>
      <c r="C482" s="168" t="s">
        <v>88</v>
      </c>
      <c r="D482" s="119" t="s">
        <v>6117</v>
      </c>
      <c r="E482" s="119" t="s">
        <v>4829</v>
      </c>
      <c r="F482" s="119"/>
      <c r="G482" s="119">
        <v>1</v>
      </c>
      <c r="H482" s="119">
        <v>8</v>
      </c>
      <c r="I482" s="119" t="s">
        <v>2289</v>
      </c>
      <c r="J482" s="119" t="s">
        <v>3015</v>
      </c>
      <c r="K482" s="119"/>
      <c r="L482" s="119"/>
      <c r="M482" s="276" t="s">
        <v>6815</v>
      </c>
      <c r="N482" s="132"/>
      <c r="O482" s="132"/>
      <c r="P482" s="121"/>
      <c r="Q482" s="144"/>
      <c r="R482" s="144">
        <v>0</v>
      </c>
      <c r="S482" s="144" t="s">
        <v>5181</v>
      </c>
      <c r="T482" s="119">
        <v>3010302</v>
      </c>
      <c r="U482" s="144"/>
      <c r="V482" s="144"/>
      <c r="W482" s="144" t="s">
        <v>6262</v>
      </c>
      <c r="X482" s="120" t="s">
        <v>6815</v>
      </c>
      <c r="Y482" s="144">
        <f t="shared" si="38"/>
        <v>0</v>
      </c>
      <c r="Z482" s="144">
        <f t="shared" si="38"/>
        <v>0</v>
      </c>
      <c r="AA482" s="144"/>
      <c r="AB482" s="144"/>
      <c r="AC482" s="119"/>
      <c r="AD482" s="119"/>
      <c r="AE482" s="119"/>
      <c r="AF482" s="119"/>
      <c r="AG482" s="119"/>
      <c r="AH482" s="119"/>
      <c r="AI482" s="119"/>
      <c r="AJ482" s="119"/>
      <c r="AK482" s="152"/>
      <c r="AL482" s="119"/>
      <c r="AM482" s="119"/>
      <c r="AN482" s="119"/>
      <c r="AO482" s="119" t="s">
        <v>6841</v>
      </c>
      <c r="AP482" s="32">
        <f t="shared" si="39"/>
        <v>2010905</v>
      </c>
      <c r="AQ482" s="32" t="str">
        <f t="shared" si="39"/>
        <v>吸星噬寰图</v>
      </c>
      <c r="AR482" s="119"/>
      <c r="BA482" s="308" t="s">
        <v>6842</v>
      </c>
    </row>
    <row r="483" spans="1:53" x14ac:dyDescent="0.25">
      <c r="A483" s="35">
        <v>2010906</v>
      </c>
      <c r="B483" s="35" t="s">
        <v>83</v>
      </c>
      <c r="C483" s="168" t="s">
        <v>89</v>
      </c>
      <c r="D483" s="119" t="s">
        <v>6117</v>
      </c>
      <c r="E483" s="119" t="s">
        <v>4829</v>
      </c>
      <c r="F483" s="119"/>
      <c r="G483" s="119">
        <v>2</v>
      </c>
      <c r="H483" s="119">
        <v>8</v>
      </c>
      <c r="I483" s="119" t="s">
        <v>2289</v>
      </c>
      <c r="J483" s="119" t="s">
        <v>3015</v>
      </c>
      <c r="K483" s="119"/>
      <c r="L483" s="119"/>
      <c r="M483" s="276" t="s">
        <v>6843</v>
      </c>
      <c r="N483" s="132"/>
      <c r="O483" s="132"/>
      <c r="P483" s="121"/>
      <c r="Q483" s="144"/>
      <c r="R483" s="144">
        <v>0</v>
      </c>
      <c r="S483" s="144" t="s">
        <v>5181</v>
      </c>
      <c r="T483" s="119">
        <v>3010303</v>
      </c>
      <c r="U483" s="144"/>
      <c r="V483" s="144"/>
      <c r="W483" s="144" t="s">
        <v>6262</v>
      </c>
      <c r="X483" s="120" t="s">
        <v>6843</v>
      </c>
      <c r="Y483" s="144">
        <f>Y474</f>
        <v>1</v>
      </c>
      <c r="Z483" s="144">
        <f>Z474</f>
        <v>2</v>
      </c>
      <c r="AA483" s="144"/>
      <c r="AB483" s="144"/>
      <c r="AC483" s="119"/>
      <c r="AD483" s="119"/>
      <c r="AE483" s="119"/>
      <c r="AF483" s="119"/>
      <c r="AG483" s="119"/>
      <c r="AH483" s="119"/>
      <c r="AI483" s="119"/>
      <c r="AJ483" s="119"/>
      <c r="AK483" s="152"/>
      <c r="AL483" s="119"/>
      <c r="AM483" s="119"/>
      <c r="AN483" s="119"/>
      <c r="AO483" s="119" t="s">
        <v>6844</v>
      </c>
      <c r="AP483" s="32">
        <f t="shared" si="39"/>
        <v>2010906</v>
      </c>
      <c r="AQ483" s="32" t="str">
        <f t="shared" si="39"/>
        <v>吸星噬寰图</v>
      </c>
      <c r="AR483" s="119"/>
      <c r="BA483" s="308" t="s">
        <v>1248</v>
      </c>
    </row>
    <row r="484" spans="1:53" x14ac:dyDescent="0.25">
      <c r="A484" s="35">
        <v>2010907</v>
      </c>
      <c r="B484" s="35" t="s">
        <v>83</v>
      </c>
      <c r="C484" s="168" t="s">
        <v>90</v>
      </c>
      <c r="D484" s="119" t="s">
        <v>6117</v>
      </c>
      <c r="E484" s="119" t="s">
        <v>4829</v>
      </c>
      <c r="F484" s="119"/>
      <c r="G484" s="119">
        <v>3</v>
      </c>
      <c r="H484" s="119">
        <v>8</v>
      </c>
      <c r="I484" s="119" t="s">
        <v>2289</v>
      </c>
      <c r="J484" s="119" t="s">
        <v>3015</v>
      </c>
      <c r="K484" s="119"/>
      <c r="L484" s="119"/>
      <c r="M484" s="276" t="s">
        <v>6823</v>
      </c>
      <c r="N484" s="132"/>
      <c r="O484" s="132"/>
      <c r="P484" s="121"/>
      <c r="Q484" s="144"/>
      <c r="R484" s="144">
        <v>0</v>
      </c>
      <c r="S484" s="144" t="s">
        <v>5181</v>
      </c>
      <c r="T484" s="119">
        <v>3010304</v>
      </c>
      <c r="U484" s="144"/>
      <c r="V484" s="144"/>
      <c r="W484" s="144" t="s">
        <v>6262</v>
      </c>
      <c r="X484" s="120" t="s">
        <v>6823</v>
      </c>
      <c r="Y484" s="144">
        <f>Y473</f>
        <v>0</v>
      </c>
      <c r="Z484" s="144">
        <f>Z473</f>
        <v>0</v>
      </c>
      <c r="AA484" s="144"/>
      <c r="AB484" s="144"/>
      <c r="AC484" s="119"/>
      <c r="AD484" s="119"/>
      <c r="AE484" s="119"/>
      <c r="AF484" s="119"/>
      <c r="AG484" s="119"/>
      <c r="AH484" s="119"/>
      <c r="AI484" s="119"/>
      <c r="AJ484" s="119"/>
      <c r="AK484" s="152"/>
      <c r="AL484" s="119"/>
      <c r="AM484" s="119"/>
      <c r="AN484" s="119"/>
      <c r="AO484" s="119" t="s">
        <v>6845</v>
      </c>
      <c r="AP484" s="32">
        <f t="shared" si="39"/>
        <v>2010907</v>
      </c>
      <c r="AQ484" s="32" t="str">
        <f t="shared" si="39"/>
        <v>吸星噬寰图</v>
      </c>
      <c r="AR484" s="119"/>
      <c r="BA484" s="308" t="s">
        <v>6840</v>
      </c>
    </row>
    <row r="485" spans="1:53" x14ac:dyDescent="0.25">
      <c r="A485" s="35">
        <v>2010908</v>
      </c>
      <c r="B485" s="35" t="s">
        <v>83</v>
      </c>
      <c r="C485" s="168" t="s">
        <v>91</v>
      </c>
      <c r="D485" s="119" t="s">
        <v>6117</v>
      </c>
      <c r="E485" s="119" t="s">
        <v>4829</v>
      </c>
      <c r="F485" s="119"/>
      <c r="G485" s="119">
        <v>4</v>
      </c>
      <c r="H485" s="119">
        <v>8</v>
      </c>
      <c r="I485" s="119" t="s">
        <v>2289</v>
      </c>
      <c r="J485" s="119" t="s">
        <v>3015</v>
      </c>
      <c r="K485" s="119"/>
      <c r="L485" s="119"/>
      <c r="M485" s="276" t="s">
        <v>6846</v>
      </c>
      <c r="N485" s="132"/>
      <c r="O485" s="132"/>
      <c r="P485" s="121"/>
      <c r="Q485" s="144"/>
      <c r="R485" s="144">
        <v>0</v>
      </c>
      <c r="S485" s="144" t="s">
        <v>5181</v>
      </c>
      <c r="T485" s="119">
        <v>3010305</v>
      </c>
      <c r="U485" s="144"/>
      <c r="V485" s="144"/>
      <c r="W485" s="144" t="s">
        <v>6262</v>
      </c>
      <c r="X485" s="120" t="s">
        <v>6846</v>
      </c>
      <c r="Y485" s="144">
        <f>Y479</f>
        <v>1</v>
      </c>
      <c r="Z485" s="144">
        <f>Z479</f>
        <v>3</v>
      </c>
      <c r="AA485" s="144"/>
      <c r="AB485" s="144"/>
      <c r="AC485" s="119"/>
      <c r="AD485" s="119"/>
      <c r="AE485" s="119"/>
      <c r="AF485" s="119"/>
      <c r="AG485" s="119"/>
      <c r="AH485" s="119"/>
      <c r="AI485" s="119"/>
      <c r="AJ485" s="119"/>
      <c r="AK485" s="152"/>
      <c r="AL485" s="119"/>
      <c r="AM485" s="119"/>
      <c r="AN485" s="119"/>
      <c r="AO485" s="119" t="s">
        <v>6847</v>
      </c>
      <c r="AP485" s="32">
        <f t="shared" si="39"/>
        <v>2010908</v>
      </c>
      <c r="AQ485" s="32" t="str">
        <f t="shared" si="39"/>
        <v>吸星噬寰图</v>
      </c>
      <c r="AR485" s="119"/>
      <c r="BA485" s="308" t="s">
        <v>6848</v>
      </c>
    </row>
    <row r="486" spans="1:53" x14ac:dyDescent="0.25">
      <c r="A486" s="34">
        <f>A485+1</f>
        <v>2010909</v>
      </c>
      <c r="B486" s="34" t="str">
        <f>B485</f>
        <v>吸星噬寰图</v>
      </c>
      <c r="C486" s="33" t="s">
        <v>92</v>
      </c>
      <c r="D486" s="119" t="s">
        <v>6117</v>
      </c>
      <c r="E486" s="119" t="s">
        <v>4829</v>
      </c>
      <c r="F486" s="119"/>
      <c r="G486" s="119">
        <v>5</v>
      </c>
      <c r="H486" s="119">
        <v>8</v>
      </c>
      <c r="I486" s="119" t="s">
        <v>2289</v>
      </c>
      <c r="J486" s="119" t="s">
        <v>3015</v>
      </c>
      <c r="K486" s="119"/>
      <c r="L486" s="119"/>
      <c r="M486" s="276" t="s">
        <v>6849</v>
      </c>
      <c r="N486" s="132"/>
      <c r="O486" s="132"/>
      <c r="P486" s="121"/>
      <c r="Q486" s="144"/>
      <c r="R486" s="144">
        <v>0</v>
      </c>
      <c r="S486" s="144" t="s">
        <v>5181</v>
      </c>
      <c r="T486" s="119"/>
      <c r="U486" s="144"/>
      <c r="V486" s="144"/>
      <c r="W486" s="144"/>
      <c r="X486" s="120" t="s">
        <v>6850</v>
      </c>
      <c r="Y486" s="144">
        <f>Y475</f>
        <v>0</v>
      </c>
      <c r="Z486" s="144">
        <f>Z475</f>
        <v>0</v>
      </c>
      <c r="AA486" s="144"/>
      <c r="AB486" s="144"/>
      <c r="AC486" s="119"/>
      <c r="AD486" s="119"/>
      <c r="AE486" s="119"/>
      <c r="AF486" s="119"/>
      <c r="AG486" s="119"/>
      <c r="AH486" s="119"/>
      <c r="AI486" s="119"/>
      <c r="AJ486" s="119"/>
      <c r="AK486" s="152"/>
      <c r="AL486" s="119"/>
      <c r="AM486" s="119"/>
      <c r="AN486" s="119"/>
      <c r="AO486" s="119" t="s">
        <v>6851</v>
      </c>
      <c r="AP486" s="32">
        <f t="shared" si="39"/>
        <v>2010909</v>
      </c>
      <c r="AQ486" s="32" t="str">
        <f t="shared" si="39"/>
        <v>吸星噬寰图</v>
      </c>
      <c r="AR486" s="119"/>
      <c r="BA486" s="101" t="s">
        <v>6621</v>
      </c>
    </row>
    <row r="487" spans="1:53" x14ac:dyDescent="0.25">
      <c r="A487" s="36"/>
      <c r="B487" s="36"/>
      <c r="C487" s="37"/>
      <c r="D487" s="36"/>
      <c r="E487" s="36"/>
      <c r="F487" s="36"/>
      <c r="G487" s="36"/>
      <c r="H487" s="36"/>
      <c r="I487" s="36"/>
      <c r="J487" s="36"/>
      <c r="K487" s="36"/>
      <c r="L487" s="36"/>
      <c r="M487" s="52"/>
      <c r="N487" s="53"/>
      <c r="O487" s="53"/>
      <c r="P487" s="36"/>
      <c r="Q487" s="65"/>
      <c r="R487" s="65"/>
      <c r="S487" s="65"/>
      <c r="T487" s="36"/>
      <c r="U487" s="65"/>
      <c r="V487" s="65"/>
      <c r="W487" s="65"/>
      <c r="X487" s="70"/>
      <c r="Y487" s="65"/>
      <c r="Z487" s="65"/>
      <c r="AA487" s="65"/>
      <c r="AB487" s="65"/>
      <c r="AC487" s="36"/>
      <c r="AD487" s="36"/>
      <c r="AE487" s="36"/>
      <c r="AF487" s="36"/>
      <c r="AG487" s="36"/>
      <c r="AH487" s="36"/>
      <c r="AI487" s="36"/>
      <c r="AJ487" s="36"/>
      <c r="AK487" s="89"/>
      <c r="AL487" s="36"/>
      <c r="AM487" s="36"/>
      <c r="AN487" s="36"/>
      <c r="AO487" s="36"/>
      <c r="AP487" s="36"/>
      <c r="AQ487" s="36"/>
      <c r="AR487" s="36"/>
      <c r="BA487" s="102"/>
    </row>
    <row r="488" spans="1:53" x14ac:dyDescent="0.25">
      <c r="A488" s="36"/>
      <c r="B488" s="36"/>
      <c r="C488" s="37"/>
      <c r="D488" s="36"/>
      <c r="E488" s="36"/>
      <c r="F488" s="36"/>
      <c r="G488" s="36"/>
      <c r="H488" s="36"/>
      <c r="I488" s="36"/>
      <c r="J488" s="36"/>
      <c r="K488" s="36"/>
      <c r="L488" s="36"/>
      <c r="M488" s="52"/>
      <c r="N488" s="53"/>
      <c r="O488" s="53"/>
      <c r="P488" s="36"/>
      <c r="Q488" s="65"/>
      <c r="R488" s="65"/>
      <c r="S488" s="65"/>
      <c r="T488" s="36"/>
      <c r="U488" s="65"/>
      <c r="V488" s="65"/>
      <c r="W488" s="65"/>
      <c r="X488" s="70"/>
      <c r="Y488" s="65"/>
      <c r="Z488" s="65"/>
      <c r="AA488" s="65"/>
      <c r="AB488" s="65"/>
      <c r="AC488" s="36"/>
      <c r="AD488" s="36"/>
      <c r="AE488" s="36"/>
      <c r="AF488" s="36"/>
      <c r="AG488" s="36"/>
      <c r="AH488" s="36"/>
      <c r="AI488" s="36"/>
      <c r="AJ488" s="36"/>
      <c r="AK488" s="89"/>
      <c r="AL488" s="36"/>
      <c r="AM488" s="36"/>
      <c r="AN488" s="36"/>
      <c r="AO488" s="36"/>
      <c r="AP488" s="36"/>
      <c r="AQ488" s="36"/>
      <c r="AR488" s="36"/>
      <c r="BA488" s="102"/>
    </row>
    <row r="489" spans="1:53" x14ac:dyDescent="0.25">
      <c r="A489" s="271">
        <v>2011001</v>
      </c>
      <c r="B489" s="271" t="s">
        <v>93</v>
      </c>
      <c r="C489" s="275" t="s">
        <v>94</v>
      </c>
      <c r="D489" s="119" t="s">
        <v>6117</v>
      </c>
      <c r="E489" s="119" t="s">
        <v>4829</v>
      </c>
      <c r="F489" s="119"/>
      <c r="G489" s="119">
        <v>6</v>
      </c>
      <c r="H489" s="119">
        <v>8</v>
      </c>
      <c r="I489" s="119" t="s">
        <v>2289</v>
      </c>
      <c r="J489" s="119" t="s">
        <v>3015</v>
      </c>
      <c r="K489" s="119"/>
      <c r="L489" s="119"/>
      <c r="M489" s="276" t="s">
        <v>6852</v>
      </c>
      <c r="N489" s="132"/>
      <c r="O489" s="132"/>
      <c r="P489" s="121"/>
      <c r="Q489" s="144"/>
      <c r="R489" s="144">
        <v>0</v>
      </c>
      <c r="S489" s="144" t="s">
        <v>5181</v>
      </c>
      <c r="T489" s="119"/>
      <c r="U489" s="144"/>
      <c r="V489" s="144"/>
      <c r="W489" s="144"/>
      <c r="X489" s="120" t="s">
        <v>6853</v>
      </c>
      <c r="Y489" s="144">
        <f>Y478</f>
        <v>0</v>
      </c>
      <c r="Z489" s="144">
        <f>Z478</f>
        <v>0</v>
      </c>
      <c r="AA489" s="144"/>
      <c r="AB489" s="144"/>
      <c r="AC489" s="119"/>
      <c r="AD489" s="119"/>
      <c r="AE489" s="119"/>
      <c r="AF489" s="119"/>
      <c r="AG489" s="119"/>
      <c r="AH489" s="119"/>
      <c r="AI489" s="119"/>
      <c r="AJ489" s="119"/>
      <c r="AK489" s="152"/>
      <c r="AL489" s="119"/>
      <c r="AM489" s="119"/>
      <c r="AN489" s="119"/>
      <c r="AO489" s="119" t="s">
        <v>6854</v>
      </c>
      <c r="AP489" s="32">
        <f t="shared" si="39"/>
        <v>2011001</v>
      </c>
      <c r="AQ489" s="32" t="str">
        <f t="shared" si="39"/>
        <v>湘竹葬兰书</v>
      </c>
      <c r="AR489" s="119"/>
      <c r="BA489" s="308" t="s">
        <v>6532</v>
      </c>
    </row>
    <row r="490" spans="1:53" x14ac:dyDescent="0.25">
      <c r="A490" s="271">
        <v>2011002</v>
      </c>
      <c r="B490" s="271" t="s">
        <v>93</v>
      </c>
      <c r="C490" s="275" t="s">
        <v>95</v>
      </c>
      <c r="D490" s="119" t="s">
        <v>6117</v>
      </c>
      <c r="E490" s="119" t="s">
        <v>4829</v>
      </c>
      <c r="F490" s="119"/>
      <c r="G490" s="119">
        <v>7</v>
      </c>
      <c r="H490" s="119">
        <v>8</v>
      </c>
      <c r="I490" s="119" t="s">
        <v>2289</v>
      </c>
      <c r="J490" s="119" t="s">
        <v>3015</v>
      </c>
      <c r="K490" s="119"/>
      <c r="L490" s="119"/>
      <c r="M490" s="276" t="s">
        <v>6855</v>
      </c>
      <c r="N490" s="132"/>
      <c r="O490" s="132"/>
      <c r="P490" s="121"/>
      <c r="Q490" s="144"/>
      <c r="R490" s="144">
        <v>0</v>
      </c>
      <c r="S490" s="144" t="s">
        <v>5181</v>
      </c>
      <c r="T490" s="119">
        <v>3010306</v>
      </c>
      <c r="U490" s="144"/>
      <c r="V490" s="144"/>
      <c r="W490" s="144" t="s">
        <v>6262</v>
      </c>
      <c r="X490" s="120" t="s">
        <v>6855</v>
      </c>
      <c r="Y490" s="144">
        <f t="shared" ref="Y490:Z492" si="40">Y480</f>
        <v>0</v>
      </c>
      <c r="Z490" s="144">
        <f t="shared" si="40"/>
        <v>0</v>
      </c>
      <c r="AA490" s="144"/>
      <c r="AB490" s="144"/>
      <c r="AC490" s="119"/>
      <c r="AD490" s="119"/>
      <c r="AE490" s="119"/>
      <c r="AF490" s="119"/>
      <c r="AG490" s="119"/>
      <c r="AH490" s="119"/>
      <c r="AI490" s="119"/>
      <c r="AJ490" s="119"/>
      <c r="AK490" s="152"/>
      <c r="AL490" s="119"/>
      <c r="AM490" s="119"/>
      <c r="AN490" s="119"/>
      <c r="AO490" s="119" t="s">
        <v>6856</v>
      </c>
      <c r="AP490" s="32">
        <f t="shared" si="39"/>
        <v>2011002</v>
      </c>
      <c r="AQ490" s="32" t="str">
        <f t="shared" si="39"/>
        <v>湘竹葬兰书</v>
      </c>
      <c r="AR490" s="119"/>
      <c r="BA490" s="308" t="s">
        <v>6857</v>
      </c>
    </row>
    <row r="491" spans="1:53" x14ac:dyDescent="0.25">
      <c r="A491" s="271">
        <v>2011003</v>
      </c>
      <c r="B491" s="271" t="s">
        <v>93</v>
      </c>
      <c r="C491" s="275" t="s">
        <v>96</v>
      </c>
      <c r="D491" s="35" t="s">
        <v>6117</v>
      </c>
      <c r="E491" s="35" t="s">
        <v>4829</v>
      </c>
      <c r="F491" s="35"/>
      <c r="G491" s="35">
        <v>1</v>
      </c>
      <c r="H491" s="35">
        <v>8</v>
      </c>
      <c r="I491" s="35" t="s">
        <v>2401</v>
      </c>
      <c r="J491" s="35" t="s">
        <v>3011</v>
      </c>
      <c r="K491" s="35"/>
      <c r="L491" s="35"/>
      <c r="M491" s="50" t="s">
        <v>6858</v>
      </c>
      <c r="N491" s="51"/>
      <c r="O491" s="212" t="e">
        <f>VLOOKUP(C491,[5]Sheet1!$B:$C,2,0)</f>
        <v>#N/A</v>
      </c>
      <c r="P491" s="168"/>
      <c r="Q491" s="68"/>
      <c r="R491" s="68">
        <v>0</v>
      </c>
      <c r="S491" s="68" t="s">
        <v>5181</v>
      </c>
      <c r="T491" s="35">
        <v>3010401</v>
      </c>
      <c r="U491" s="68"/>
      <c r="V491" s="68"/>
      <c r="W491" s="68" t="s">
        <v>6262</v>
      </c>
      <c r="X491" s="69" t="s">
        <v>6859</v>
      </c>
      <c r="Y491" s="68">
        <f t="shared" si="40"/>
        <v>1</v>
      </c>
      <c r="Z491" s="68">
        <f t="shared" si="40"/>
        <v>1</v>
      </c>
      <c r="AA491" s="68"/>
      <c r="AB491" s="68"/>
      <c r="AC491" s="35"/>
      <c r="AD491" s="35"/>
      <c r="AE491" s="35">
        <v>2</v>
      </c>
      <c r="AF491" s="35"/>
      <c r="AG491" s="35">
        <v>30</v>
      </c>
      <c r="AH491" s="35"/>
      <c r="AI491" s="35"/>
      <c r="AJ491" s="35"/>
      <c r="AK491" s="88"/>
      <c r="AL491" s="242" t="s">
        <v>6860</v>
      </c>
      <c r="AM491" s="35"/>
      <c r="AN491" s="35"/>
      <c r="AO491" s="35" t="s">
        <v>6861</v>
      </c>
      <c r="AP491" s="32">
        <f t="shared" si="39"/>
        <v>2011003</v>
      </c>
      <c r="AQ491" s="32" t="str">
        <f t="shared" si="39"/>
        <v>湘竹葬兰书</v>
      </c>
      <c r="AR491" s="35"/>
      <c r="BA491" s="308" t="s">
        <v>6862</v>
      </c>
    </row>
    <row r="492" spans="1:53" x14ac:dyDescent="0.25">
      <c r="A492" s="271">
        <v>2011004</v>
      </c>
      <c r="B492" s="271" t="s">
        <v>93</v>
      </c>
      <c r="C492" s="275" t="s">
        <v>97</v>
      </c>
      <c r="D492" s="35" t="s">
        <v>6117</v>
      </c>
      <c r="E492" s="35" t="s">
        <v>4829</v>
      </c>
      <c r="F492" s="35"/>
      <c r="G492" s="35">
        <v>1</v>
      </c>
      <c r="H492" s="35">
        <v>8</v>
      </c>
      <c r="I492" s="35" t="s">
        <v>2289</v>
      </c>
      <c r="J492" s="35" t="s">
        <v>3015</v>
      </c>
      <c r="K492" s="35"/>
      <c r="L492" s="35"/>
      <c r="M492" s="50" t="s">
        <v>6823</v>
      </c>
      <c r="N492" s="51"/>
      <c r="O492" s="51"/>
      <c r="P492" s="168"/>
      <c r="Q492" s="68"/>
      <c r="R492" s="68">
        <v>0</v>
      </c>
      <c r="S492" s="68" t="s">
        <v>5181</v>
      </c>
      <c r="T492" s="35">
        <v>3010402</v>
      </c>
      <c r="U492" s="68"/>
      <c r="V492" s="68"/>
      <c r="W492" s="68" t="s">
        <v>6262</v>
      </c>
      <c r="X492" s="69" t="s">
        <v>6863</v>
      </c>
      <c r="Y492" s="68">
        <f t="shared" si="40"/>
        <v>0</v>
      </c>
      <c r="Z492" s="68">
        <f t="shared" si="40"/>
        <v>0</v>
      </c>
      <c r="AA492" s="68"/>
      <c r="AB492" s="68"/>
      <c r="AC492" s="35"/>
      <c r="AD492" s="35"/>
      <c r="AE492" s="35">
        <v>0</v>
      </c>
      <c r="AF492" s="35"/>
      <c r="AG492" s="35"/>
      <c r="AH492" s="35"/>
      <c r="AI492" s="35"/>
      <c r="AJ492" s="35"/>
      <c r="AK492" s="88"/>
      <c r="AL492" s="35"/>
      <c r="AM492" s="35"/>
      <c r="AN492" s="35"/>
      <c r="AO492" s="35" t="s">
        <v>6864</v>
      </c>
      <c r="AP492" s="32">
        <f t="shared" si="39"/>
        <v>2011004</v>
      </c>
      <c r="AQ492" s="32" t="str">
        <f t="shared" si="39"/>
        <v>湘竹葬兰书</v>
      </c>
      <c r="AR492" s="35"/>
      <c r="BA492" s="308" t="s">
        <v>6865</v>
      </c>
    </row>
    <row r="493" spans="1:53" x14ac:dyDescent="0.25">
      <c r="A493" s="271">
        <v>2011005</v>
      </c>
      <c r="B493" s="271" t="s">
        <v>93</v>
      </c>
      <c r="C493" s="275" t="s">
        <v>98</v>
      </c>
      <c r="D493" s="35" t="s">
        <v>6117</v>
      </c>
      <c r="E493" s="35" t="s">
        <v>4829</v>
      </c>
      <c r="F493" s="35"/>
      <c r="G493" s="35">
        <v>3</v>
      </c>
      <c r="H493" s="35">
        <v>8</v>
      </c>
      <c r="I493" s="35" t="s">
        <v>2289</v>
      </c>
      <c r="J493" s="35" t="s">
        <v>3015</v>
      </c>
      <c r="K493" s="35"/>
      <c r="L493" s="35"/>
      <c r="M493" s="50" t="s">
        <v>6866</v>
      </c>
      <c r="N493" s="51"/>
      <c r="O493" s="51"/>
      <c r="P493" s="168"/>
      <c r="Q493" s="68"/>
      <c r="R493" s="68"/>
      <c r="S493" s="68"/>
      <c r="T493" s="35"/>
      <c r="U493" s="68"/>
      <c r="V493" s="68"/>
      <c r="W493" s="68"/>
      <c r="X493" s="69" t="s">
        <v>6867</v>
      </c>
      <c r="Y493" s="68">
        <f>Y484</f>
        <v>0</v>
      </c>
      <c r="Z493" s="68">
        <f>Z484</f>
        <v>0</v>
      </c>
      <c r="AA493" s="68"/>
      <c r="AB493" s="68"/>
      <c r="AC493" s="35"/>
      <c r="AD493" s="35"/>
      <c r="AE493" s="35">
        <v>0</v>
      </c>
      <c r="AF493" s="35"/>
      <c r="AG493" s="35"/>
      <c r="AH493" s="35"/>
      <c r="AI493" s="35"/>
      <c r="AJ493" s="35"/>
      <c r="AK493" s="88"/>
      <c r="AL493" s="35"/>
      <c r="AM493" s="35"/>
      <c r="AN493" s="35"/>
      <c r="AO493" s="35" t="s">
        <v>6868</v>
      </c>
      <c r="AP493" s="32">
        <f t="shared" si="39"/>
        <v>2011005</v>
      </c>
      <c r="AQ493" s="32" t="str">
        <f t="shared" si="39"/>
        <v>湘竹葬兰书</v>
      </c>
      <c r="AR493" s="35"/>
      <c r="BA493" s="308" t="s">
        <v>6869</v>
      </c>
    </row>
    <row r="494" spans="1:53" x14ac:dyDescent="0.25">
      <c r="A494" s="271">
        <v>2011006</v>
      </c>
      <c r="B494" s="271" t="s">
        <v>93</v>
      </c>
      <c r="C494" s="275" t="s">
        <v>99</v>
      </c>
      <c r="D494" s="35" t="s">
        <v>6117</v>
      </c>
      <c r="E494" s="35" t="s">
        <v>4829</v>
      </c>
      <c r="F494" s="35"/>
      <c r="G494" s="35">
        <v>2</v>
      </c>
      <c r="H494" s="35">
        <v>8</v>
      </c>
      <c r="I494" s="35" t="s">
        <v>2289</v>
      </c>
      <c r="J494" s="35" t="s">
        <v>3015</v>
      </c>
      <c r="K494" s="35"/>
      <c r="L494" s="35"/>
      <c r="M494" s="50" t="s">
        <v>6870</v>
      </c>
      <c r="N494" s="51"/>
      <c r="O494" s="51"/>
      <c r="P494" s="168"/>
      <c r="Q494" s="68"/>
      <c r="R494" s="68">
        <v>0</v>
      </c>
      <c r="S494" s="68" t="s">
        <v>5181</v>
      </c>
      <c r="T494" s="35">
        <v>3010403</v>
      </c>
      <c r="U494" s="68"/>
      <c r="V494" s="68"/>
      <c r="W494" s="68" t="s">
        <v>6262</v>
      </c>
      <c r="X494" s="69" t="s">
        <v>6871</v>
      </c>
      <c r="Y494" s="68">
        <f>Y483</f>
        <v>1</v>
      </c>
      <c r="Z494" s="68">
        <f>Z483</f>
        <v>2</v>
      </c>
      <c r="AA494" s="68"/>
      <c r="AB494" s="68"/>
      <c r="AC494" s="35"/>
      <c r="AD494" s="35"/>
      <c r="AE494" s="35">
        <v>0</v>
      </c>
      <c r="AF494" s="35"/>
      <c r="AG494" s="35"/>
      <c r="AH494" s="35"/>
      <c r="AI494" s="35"/>
      <c r="AJ494" s="35"/>
      <c r="AK494" s="88"/>
      <c r="AL494" s="35"/>
      <c r="AM494" s="35"/>
      <c r="AN494" s="35"/>
      <c r="AO494" s="35" t="s">
        <v>6872</v>
      </c>
      <c r="AP494" s="32">
        <f t="shared" si="39"/>
        <v>2011006</v>
      </c>
      <c r="AQ494" s="32" t="str">
        <f t="shared" si="39"/>
        <v>湘竹葬兰书</v>
      </c>
      <c r="AR494" s="35"/>
      <c r="BA494" s="308" t="s">
        <v>6873</v>
      </c>
    </row>
    <row r="495" spans="1:53" x14ac:dyDescent="0.25">
      <c r="A495" s="271">
        <v>2011007</v>
      </c>
      <c r="B495" s="271" t="s">
        <v>93</v>
      </c>
      <c r="C495" s="275" t="s">
        <v>100</v>
      </c>
      <c r="D495" s="35" t="s">
        <v>6117</v>
      </c>
      <c r="E495" s="35" t="s">
        <v>4829</v>
      </c>
      <c r="F495" s="35"/>
      <c r="G495" s="35">
        <v>4</v>
      </c>
      <c r="H495" s="35">
        <v>8</v>
      </c>
      <c r="I495" s="35" t="s">
        <v>2289</v>
      </c>
      <c r="J495" s="35" t="s">
        <v>3015</v>
      </c>
      <c r="K495" s="35"/>
      <c r="L495" s="35"/>
      <c r="M495" s="50" t="s">
        <v>6874</v>
      </c>
      <c r="N495" s="51"/>
      <c r="O495" s="51"/>
      <c r="P495" s="168"/>
      <c r="Q495" s="68"/>
      <c r="R495" s="68"/>
      <c r="S495" s="68"/>
      <c r="T495" s="35"/>
      <c r="U495" s="68"/>
      <c r="V495" s="68"/>
      <c r="W495" s="68"/>
      <c r="X495" s="69" t="s">
        <v>6875</v>
      </c>
      <c r="Y495" s="68">
        <f>Y486</f>
        <v>0</v>
      </c>
      <c r="Z495" s="68">
        <f>Z486</f>
        <v>0</v>
      </c>
      <c r="AA495" s="68"/>
      <c r="AB495" s="68"/>
      <c r="AC495" s="35"/>
      <c r="AD495" s="35"/>
      <c r="AE495" s="35">
        <v>0</v>
      </c>
      <c r="AF495" s="35"/>
      <c r="AG495" s="35"/>
      <c r="AH495" s="35"/>
      <c r="AI495" s="35"/>
      <c r="AJ495" s="35"/>
      <c r="AK495" s="88"/>
      <c r="AL495" s="35"/>
      <c r="AM495" s="35"/>
      <c r="AN495" s="35"/>
      <c r="AO495" s="35" t="s">
        <v>6876</v>
      </c>
      <c r="AP495" s="32">
        <f t="shared" si="39"/>
        <v>2011007</v>
      </c>
      <c r="AQ495" s="32" t="str">
        <f t="shared" si="39"/>
        <v>湘竹葬兰书</v>
      </c>
      <c r="AR495" s="35"/>
      <c r="BA495" s="308" t="s">
        <v>6865</v>
      </c>
    </row>
    <row r="496" spans="1:53" x14ac:dyDescent="0.25">
      <c r="A496" s="271">
        <v>2011008</v>
      </c>
      <c r="B496" s="271" t="s">
        <v>93</v>
      </c>
      <c r="C496" s="275" t="s">
        <v>101</v>
      </c>
      <c r="D496" s="35" t="s">
        <v>6117</v>
      </c>
      <c r="E496" s="35" t="s">
        <v>4829</v>
      </c>
      <c r="F496" s="35"/>
      <c r="G496" s="35">
        <v>5</v>
      </c>
      <c r="H496" s="35">
        <v>8</v>
      </c>
      <c r="I496" s="35" t="s">
        <v>2289</v>
      </c>
      <c r="J496" s="35" t="s">
        <v>3015</v>
      </c>
      <c r="K496" s="35"/>
      <c r="L496" s="35"/>
      <c r="M496" s="168" t="s">
        <v>6877</v>
      </c>
      <c r="N496" s="51"/>
      <c r="O496" s="51"/>
      <c r="P496" s="168"/>
      <c r="Q496" s="68"/>
      <c r="R496" s="68">
        <v>0</v>
      </c>
      <c r="S496" s="68" t="s">
        <v>5181</v>
      </c>
      <c r="T496" s="35">
        <v>3010404</v>
      </c>
      <c r="U496" s="68"/>
      <c r="V496" s="68"/>
      <c r="W496" s="68" t="s">
        <v>6262</v>
      </c>
      <c r="X496" s="168" t="s">
        <v>6878</v>
      </c>
      <c r="Y496" s="68">
        <f>Y489</f>
        <v>0</v>
      </c>
      <c r="Z496" s="68">
        <f>Z489</f>
        <v>0</v>
      </c>
      <c r="AA496" s="68"/>
      <c r="AB496" s="68"/>
      <c r="AC496" s="35"/>
      <c r="AD496" s="35"/>
      <c r="AE496" s="35">
        <v>0</v>
      </c>
      <c r="AF496" s="35"/>
      <c r="AG496" s="35"/>
      <c r="AH496" s="35"/>
      <c r="AI496" s="35"/>
      <c r="AJ496" s="35"/>
      <c r="AK496" s="88"/>
      <c r="AL496" s="35"/>
      <c r="AM496" s="35"/>
      <c r="AN496" s="35"/>
      <c r="AO496" s="35" t="s">
        <v>6879</v>
      </c>
      <c r="AP496" s="32">
        <f t="shared" si="39"/>
        <v>2011008</v>
      </c>
      <c r="AQ496" s="32" t="str">
        <f t="shared" si="39"/>
        <v>湘竹葬兰书</v>
      </c>
      <c r="AR496" s="35"/>
      <c r="BA496" s="308" t="s">
        <v>6880</v>
      </c>
    </row>
    <row r="497" spans="1:53" x14ac:dyDescent="0.25">
      <c r="A497" s="34">
        <f>A496+1</f>
        <v>2011009</v>
      </c>
      <c r="B497" s="34" t="str">
        <f>B496</f>
        <v>湘竹葬兰书</v>
      </c>
      <c r="C497" s="33" t="s">
        <v>103</v>
      </c>
      <c r="D497" s="35" t="s">
        <v>6117</v>
      </c>
      <c r="E497" s="35" t="s">
        <v>4829</v>
      </c>
      <c r="F497" s="35"/>
      <c r="G497" s="35">
        <v>6</v>
      </c>
      <c r="H497" s="35">
        <v>8</v>
      </c>
      <c r="I497" s="35" t="s">
        <v>2289</v>
      </c>
      <c r="J497" s="35" t="s">
        <v>3015</v>
      </c>
      <c r="K497" s="35"/>
      <c r="L497" s="35"/>
      <c r="M497" s="168" t="s">
        <v>6881</v>
      </c>
      <c r="N497" s="51"/>
      <c r="O497" s="51"/>
      <c r="P497" s="168"/>
      <c r="Q497" s="68"/>
      <c r="R497" s="68">
        <v>0</v>
      </c>
      <c r="S497" s="68" t="s">
        <v>5181</v>
      </c>
      <c r="T497" s="35">
        <v>3010405</v>
      </c>
      <c r="U497" s="68"/>
      <c r="V497" s="68"/>
      <c r="W497" s="68" t="s">
        <v>6262</v>
      </c>
      <c r="X497" s="168" t="s">
        <v>6882</v>
      </c>
      <c r="Y497" s="68">
        <f>Y485</f>
        <v>1</v>
      </c>
      <c r="Z497" s="68">
        <f>Z485</f>
        <v>3</v>
      </c>
      <c r="AA497" s="68"/>
      <c r="AB497" s="68"/>
      <c r="AC497" s="35"/>
      <c r="AD497" s="35"/>
      <c r="AE497" s="35">
        <v>0</v>
      </c>
      <c r="AF497" s="35"/>
      <c r="AG497" s="35"/>
      <c r="AH497" s="35"/>
      <c r="AI497" s="35"/>
      <c r="AJ497" s="35"/>
      <c r="AK497" s="88"/>
      <c r="AL497" s="35"/>
      <c r="AM497" s="35"/>
      <c r="AN497" s="35"/>
      <c r="AO497" s="35" t="s">
        <v>6883</v>
      </c>
      <c r="AP497" s="32">
        <f t="shared" si="39"/>
        <v>2011009</v>
      </c>
      <c r="AQ497" s="32" t="str">
        <f t="shared" si="39"/>
        <v>湘竹葬兰书</v>
      </c>
      <c r="AR497" s="35"/>
      <c r="BA497" s="101" t="s">
        <v>6621</v>
      </c>
    </row>
    <row r="498" spans="1:53" x14ac:dyDescent="0.25">
      <c r="A498" s="36"/>
      <c r="B498" s="36"/>
      <c r="C498" s="37"/>
      <c r="D498" s="36"/>
      <c r="E498" s="36"/>
      <c r="F498" s="36"/>
      <c r="G498" s="36"/>
      <c r="H498" s="36"/>
      <c r="I498" s="36"/>
      <c r="J498" s="36"/>
      <c r="K498" s="36"/>
      <c r="L498" s="36"/>
      <c r="M498" s="52"/>
      <c r="N498" s="53"/>
      <c r="O498" s="53"/>
      <c r="P498" s="36"/>
      <c r="Q498" s="65"/>
      <c r="R498" s="65"/>
      <c r="S498" s="65"/>
      <c r="T498" s="36"/>
      <c r="U498" s="65"/>
      <c r="V498" s="65"/>
      <c r="W498" s="65"/>
      <c r="X498" s="70"/>
      <c r="Y498" s="65"/>
      <c r="Z498" s="65"/>
      <c r="AA498" s="65"/>
      <c r="AB498" s="65"/>
      <c r="AC498" s="36"/>
      <c r="AD498" s="36"/>
      <c r="AE498" s="36"/>
      <c r="AF498" s="36"/>
      <c r="AG498" s="36"/>
      <c r="AH498" s="36"/>
      <c r="AI498" s="36"/>
      <c r="AJ498" s="36"/>
      <c r="AK498" s="89"/>
      <c r="AL498" s="36"/>
      <c r="AM498" s="36"/>
      <c r="AN498" s="36"/>
      <c r="AO498" s="36"/>
      <c r="AP498" s="36"/>
      <c r="AQ498" s="36"/>
      <c r="AR498" s="36"/>
      <c r="BA498" s="102"/>
    </row>
    <row r="499" spans="1:53" x14ac:dyDescent="0.25">
      <c r="A499" s="36"/>
      <c r="B499" s="36"/>
      <c r="C499" s="37"/>
      <c r="D499" s="36"/>
      <c r="E499" s="36"/>
      <c r="F499" s="36"/>
      <c r="G499" s="36"/>
      <c r="H499" s="36"/>
      <c r="I499" s="36"/>
      <c r="J499" s="36"/>
      <c r="K499" s="36"/>
      <c r="L499" s="36"/>
      <c r="M499" s="52"/>
      <c r="N499" s="53"/>
      <c r="O499" s="53"/>
      <c r="P499" s="36"/>
      <c r="Q499" s="65"/>
      <c r="R499" s="65"/>
      <c r="S499" s="65"/>
      <c r="T499" s="36"/>
      <c r="U499" s="65"/>
      <c r="V499" s="65"/>
      <c r="W499" s="65"/>
      <c r="X499" s="70"/>
      <c r="Y499" s="65"/>
      <c r="Z499" s="65"/>
      <c r="AA499" s="65"/>
      <c r="AB499" s="65"/>
      <c r="AC499" s="36"/>
      <c r="AD499" s="36"/>
      <c r="AE499" s="36"/>
      <c r="AF499" s="36"/>
      <c r="AG499" s="36"/>
      <c r="AH499" s="36"/>
      <c r="AI499" s="36"/>
      <c r="AJ499" s="36"/>
      <c r="AK499" s="89"/>
      <c r="AL499" s="36"/>
      <c r="AM499" s="36"/>
      <c r="AN499" s="36"/>
      <c r="AO499" s="36"/>
      <c r="AP499" s="36"/>
      <c r="AQ499" s="36"/>
      <c r="AR499" s="36"/>
      <c r="BA499" s="102"/>
    </row>
    <row r="500" spans="1:53" x14ac:dyDescent="0.25">
      <c r="A500" s="209">
        <v>2011101</v>
      </c>
      <c r="B500" s="209" t="s">
        <v>104</v>
      </c>
      <c r="C500" s="217" t="s">
        <v>1266</v>
      </c>
      <c r="D500" s="35" t="s">
        <v>6117</v>
      </c>
      <c r="E500" s="35" t="s">
        <v>4829</v>
      </c>
      <c r="F500" s="35"/>
      <c r="G500" s="35">
        <v>7</v>
      </c>
      <c r="H500" s="35">
        <v>8</v>
      </c>
      <c r="I500" s="35" t="s">
        <v>2289</v>
      </c>
      <c r="J500" s="35" t="s">
        <v>3015</v>
      </c>
      <c r="K500" s="35"/>
      <c r="L500" s="35"/>
      <c r="M500" s="168" t="s">
        <v>6884</v>
      </c>
      <c r="N500" s="51"/>
      <c r="O500" s="51"/>
      <c r="P500" s="168"/>
      <c r="Q500" s="68"/>
      <c r="R500" s="68">
        <v>0</v>
      </c>
      <c r="S500" s="68" t="s">
        <v>5181</v>
      </c>
      <c r="T500" s="35">
        <v>3010406</v>
      </c>
      <c r="U500" s="68"/>
      <c r="V500" s="68"/>
      <c r="W500" s="68" t="s">
        <v>6262</v>
      </c>
      <c r="X500" s="168" t="s">
        <v>6885</v>
      </c>
      <c r="Y500" s="68">
        <f t="shared" ref="Y500:Z507" si="41">Y490</f>
        <v>0</v>
      </c>
      <c r="Z500" s="68">
        <f t="shared" si="41"/>
        <v>0</v>
      </c>
      <c r="AA500" s="68"/>
      <c r="AB500" s="68"/>
      <c r="AC500" s="35"/>
      <c r="AD500" s="35"/>
      <c r="AE500" s="35">
        <v>0</v>
      </c>
      <c r="AF500" s="35"/>
      <c r="AG500" s="35"/>
      <c r="AH500" s="35"/>
      <c r="AI500" s="35"/>
      <c r="AJ500" s="35"/>
      <c r="AK500" s="88"/>
      <c r="AL500" s="35"/>
      <c r="AM500" s="35"/>
      <c r="AN500" s="35"/>
      <c r="AO500" s="35" t="s">
        <v>6886</v>
      </c>
      <c r="AP500" s="32">
        <f t="shared" si="39"/>
        <v>2011101</v>
      </c>
      <c r="AQ500" s="32" t="str">
        <f t="shared" si="39"/>
        <v>昭霞别册</v>
      </c>
      <c r="AR500" s="35"/>
      <c r="BA500" s="308" t="s">
        <v>6887</v>
      </c>
    </row>
    <row r="501" spans="1:53" x14ac:dyDescent="0.25">
      <c r="A501" s="209">
        <v>2011102</v>
      </c>
      <c r="B501" s="209" t="s">
        <v>104</v>
      </c>
      <c r="C501" s="217" t="s">
        <v>105</v>
      </c>
      <c r="D501" s="210" t="s">
        <v>6117</v>
      </c>
      <c r="E501" s="210" t="s">
        <v>4829</v>
      </c>
      <c r="F501" s="210"/>
      <c r="G501" s="210">
        <v>1</v>
      </c>
      <c r="H501" s="210">
        <v>8</v>
      </c>
      <c r="I501" s="35" t="s">
        <v>2401</v>
      </c>
      <c r="J501" s="210" t="s">
        <v>3011</v>
      </c>
      <c r="K501" s="210">
        <v>1</v>
      </c>
      <c r="L501" s="210"/>
      <c r="M501" s="221" t="s">
        <v>6888</v>
      </c>
      <c r="N501" s="220"/>
      <c r="O501" s="220"/>
      <c r="P501" s="221"/>
      <c r="Q501" s="226"/>
      <c r="R501" s="226">
        <v>0</v>
      </c>
      <c r="S501" s="226" t="s">
        <v>5181</v>
      </c>
      <c r="T501" s="210">
        <v>3010501</v>
      </c>
      <c r="U501" s="226"/>
      <c r="V501" s="226"/>
      <c r="W501" s="226" t="s">
        <v>6262</v>
      </c>
      <c r="X501" s="221" t="s">
        <v>6889</v>
      </c>
      <c r="Y501" s="226">
        <f t="shared" si="41"/>
        <v>1</v>
      </c>
      <c r="Z501" s="226">
        <f t="shared" si="41"/>
        <v>1</v>
      </c>
      <c r="AA501" s="226"/>
      <c r="AB501" s="226"/>
      <c r="AC501" s="210"/>
      <c r="AD501" s="210"/>
      <c r="AE501" s="210">
        <v>0</v>
      </c>
      <c r="AF501" s="210"/>
      <c r="AG501" s="210"/>
      <c r="AH501" s="210"/>
      <c r="AI501" s="210"/>
      <c r="AJ501" s="210"/>
      <c r="AK501" s="233"/>
      <c r="AL501" s="242"/>
      <c r="AM501" s="210"/>
      <c r="AN501" s="210"/>
      <c r="AO501" s="210" t="s">
        <v>6890</v>
      </c>
      <c r="AP501" s="32">
        <f t="shared" si="39"/>
        <v>2011102</v>
      </c>
      <c r="AQ501" s="32" t="str">
        <f t="shared" si="39"/>
        <v>昭霞别册</v>
      </c>
      <c r="AR501" s="210"/>
      <c r="BA501" s="308" t="s">
        <v>6891</v>
      </c>
    </row>
    <row r="502" spans="1:53" x14ac:dyDescent="0.25">
      <c r="A502" s="209">
        <v>2011103</v>
      </c>
      <c r="B502" s="209" t="s">
        <v>104</v>
      </c>
      <c r="C502" s="217" t="s">
        <v>106</v>
      </c>
      <c r="D502" s="210" t="s">
        <v>6117</v>
      </c>
      <c r="E502" s="210" t="s">
        <v>4829</v>
      </c>
      <c r="F502" s="210"/>
      <c r="G502" s="210">
        <v>1</v>
      </c>
      <c r="H502" s="210">
        <v>8</v>
      </c>
      <c r="I502" s="210" t="s">
        <v>2289</v>
      </c>
      <c r="J502" s="210" t="s">
        <v>3015</v>
      </c>
      <c r="K502" s="210"/>
      <c r="L502" s="210"/>
      <c r="M502" s="221" t="s">
        <v>6892</v>
      </c>
      <c r="N502" s="220"/>
      <c r="O502" s="220"/>
      <c r="P502" s="221"/>
      <c r="Q502" s="226"/>
      <c r="R502" s="226">
        <v>0</v>
      </c>
      <c r="S502" s="226" t="s">
        <v>5181</v>
      </c>
      <c r="T502" s="210">
        <v>3010502</v>
      </c>
      <c r="U502" s="226"/>
      <c r="V502" s="226"/>
      <c r="W502" s="226" t="s">
        <v>6262</v>
      </c>
      <c r="X502" s="221" t="s">
        <v>6893</v>
      </c>
      <c r="Y502" s="226">
        <f t="shared" si="41"/>
        <v>0</v>
      </c>
      <c r="Z502" s="226">
        <f t="shared" si="41"/>
        <v>0</v>
      </c>
      <c r="AA502" s="226"/>
      <c r="AB502" s="226"/>
      <c r="AC502" s="210"/>
      <c r="AD502" s="210"/>
      <c r="AE502" s="210">
        <v>0</v>
      </c>
      <c r="AF502" s="210"/>
      <c r="AG502" s="210"/>
      <c r="AH502" s="210"/>
      <c r="AI502" s="210"/>
      <c r="AJ502" s="210"/>
      <c r="AK502" s="233"/>
      <c r="AL502" s="210"/>
      <c r="AM502" s="210"/>
      <c r="AN502" s="210"/>
      <c r="AO502" s="210" t="s">
        <v>6894</v>
      </c>
      <c r="AP502" s="32">
        <f t="shared" si="39"/>
        <v>2011103</v>
      </c>
      <c r="AQ502" s="32" t="str">
        <f t="shared" si="39"/>
        <v>昭霞别册</v>
      </c>
      <c r="AR502" s="210"/>
      <c r="BA502" s="308" t="s">
        <v>6895</v>
      </c>
    </row>
    <row r="503" spans="1:53" x14ac:dyDescent="0.25">
      <c r="A503" s="209">
        <v>2011104</v>
      </c>
      <c r="B503" s="209" t="s">
        <v>104</v>
      </c>
      <c r="C503" s="217" t="s">
        <v>107</v>
      </c>
      <c r="D503" s="210" t="s">
        <v>6117</v>
      </c>
      <c r="E503" s="210" t="s">
        <v>4829</v>
      </c>
      <c r="F503" s="210"/>
      <c r="G503" s="210">
        <v>2</v>
      </c>
      <c r="H503" s="210">
        <v>8</v>
      </c>
      <c r="I503" s="210" t="s">
        <v>2289</v>
      </c>
      <c r="J503" s="210" t="s">
        <v>3015</v>
      </c>
      <c r="K503" s="210"/>
      <c r="L503" s="210"/>
      <c r="M503" s="221" t="s">
        <v>6896</v>
      </c>
      <c r="N503" s="220"/>
      <c r="O503" s="220"/>
      <c r="P503" s="221"/>
      <c r="Q503" s="226"/>
      <c r="R503" s="226">
        <v>0</v>
      </c>
      <c r="S503" s="226" t="s">
        <v>5181</v>
      </c>
      <c r="T503" s="210"/>
      <c r="U503" s="226"/>
      <c r="V503" s="226"/>
      <c r="W503" s="226"/>
      <c r="X503" s="221" t="s">
        <v>6816</v>
      </c>
      <c r="Y503" s="226">
        <f t="shared" si="41"/>
        <v>0</v>
      </c>
      <c r="Z503" s="226">
        <f t="shared" si="41"/>
        <v>0</v>
      </c>
      <c r="AA503" s="226"/>
      <c r="AB503" s="226"/>
      <c r="AC503" s="210"/>
      <c r="AD503" s="210"/>
      <c r="AE503" s="210">
        <v>0</v>
      </c>
      <c r="AF503" s="210"/>
      <c r="AG503" s="210"/>
      <c r="AH503" s="210"/>
      <c r="AI503" s="210"/>
      <c r="AJ503" s="210"/>
      <c r="AK503" s="233"/>
      <c r="AL503" s="210"/>
      <c r="AM503" s="210"/>
      <c r="AN503" s="210"/>
      <c r="AO503" s="210" t="s">
        <v>6897</v>
      </c>
      <c r="AP503" s="32">
        <f t="shared" si="39"/>
        <v>2011104</v>
      </c>
      <c r="AQ503" s="32" t="str">
        <f t="shared" si="39"/>
        <v>昭霞别册</v>
      </c>
      <c r="AR503" s="210"/>
      <c r="BA503" s="308" t="s">
        <v>6898</v>
      </c>
    </row>
    <row r="504" spans="1:53" x14ac:dyDescent="0.25">
      <c r="A504" s="209">
        <v>2011105</v>
      </c>
      <c r="B504" s="209" t="s">
        <v>104</v>
      </c>
      <c r="C504" s="217" t="s">
        <v>108</v>
      </c>
      <c r="D504" s="210" t="s">
        <v>6117</v>
      </c>
      <c r="E504" s="210" t="s">
        <v>4829</v>
      </c>
      <c r="F504" s="210"/>
      <c r="G504" s="210">
        <v>3</v>
      </c>
      <c r="H504" s="210">
        <v>8</v>
      </c>
      <c r="I504" s="210" t="s">
        <v>2289</v>
      </c>
      <c r="J504" s="210" t="s">
        <v>3015</v>
      </c>
      <c r="K504" s="210"/>
      <c r="L504" s="210"/>
      <c r="M504" s="322" t="s">
        <v>6899</v>
      </c>
      <c r="N504" s="220"/>
      <c r="O504" s="220"/>
      <c r="P504" s="221"/>
      <c r="Q504" s="226"/>
      <c r="R504" s="226">
        <v>0</v>
      </c>
      <c r="S504" s="226" t="s">
        <v>5181</v>
      </c>
      <c r="T504" s="210">
        <v>3010503</v>
      </c>
      <c r="U504" s="226"/>
      <c r="V504" s="226"/>
      <c r="W504" s="226" t="s">
        <v>6262</v>
      </c>
      <c r="X504" s="323" t="s">
        <v>6900</v>
      </c>
      <c r="Y504" s="226">
        <f t="shared" si="41"/>
        <v>1</v>
      </c>
      <c r="Z504" s="226">
        <f t="shared" si="41"/>
        <v>2</v>
      </c>
      <c r="AA504" s="226"/>
      <c r="AB504" s="226"/>
      <c r="AC504" s="210"/>
      <c r="AD504" s="210"/>
      <c r="AE504" s="210">
        <v>0</v>
      </c>
      <c r="AF504" s="210"/>
      <c r="AG504" s="210"/>
      <c r="AH504" s="210"/>
      <c r="AI504" s="210"/>
      <c r="AJ504" s="210"/>
      <c r="AK504" s="233"/>
      <c r="AL504" s="210"/>
      <c r="AM504" s="210"/>
      <c r="AN504" s="210"/>
      <c r="AO504" s="210" t="s">
        <v>6901</v>
      </c>
      <c r="AP504" s="32">
        <f t="shared" si="39"/>
        <v>2011105</v>
      </c>
      <c r="AQ504" s="32" t="str">
        <f t="shared" si="39"/>
        <v>昭霞别册</v>
      </c>
      <c r="AR504" s="210"/>
      <c r="BA504" s="308" t="s">
        <v>6902</v>
      </c>
    </row>
    <row r="505" spans="1:53" x14ac:dyDescent="0.25">
      <c r="A505" s="209">
        <v>2011106</v>
      </c>
      <c r="B505" s="209" t="s">
        <v>104</v>
      </c>
      <c r="C505" s="217" t="s">
        <v>109</v>
      </c>
      <c r="D505" s="210" t="s">
        <v>6117</v>
      </c>
      <c r="E505" s="210" t="s">
        <v>4829</v>
      </c>
      <c r="F505" s="210"/>
      <c r="G505" s="210">
        <v>4</v>
      </c>
      <c r="H505" s="210">
        <v>8</v>
      </c>
      <c r="I505" s="210" t="s">
        <v>2289</v>
      </c>
      <c r="J505" s="210" t="s">
        <v>3015</v>
      </c>
      <c r="K505" s="210"/>
      <c r="L505" s="210"/>
      <c r="M505" s="322" t="s">
        <v>6903</v>
      </c>
      <c r="N505" s="220"/>
      <c r="O505" s="220"/>
      <c r="P505" s="323"/>
      <c r="Q505" s="226"/>
      <c r="R505" s="226">
        <v>0</v>
      </c>
      <c r="S505" s="226" t="s">
        <v>5181</v>
      </c>
      <c r="T505" s="210">
        <v>3010504</v>
      </c>
      <c r="U505" s="226"/>
      <c r="V505" s="226"/>
      <c r="W505" s="226" t="s">
        <v>6262</v>
      </c>
      <c r="X505" s="323" t="s">
        <v>6904</v>
      </c>
      <c r="Y505" s="226">
        <f t="shared" si="41"/>
        <v>0</v>
      </c>
      <c r="Z505" s="226">
        <f t="shared" si="41"/>
        <v>0</v>
      </c>
      <c r="AA505" s="226"/>
      <c r="AB505" s="226"/>
      <c r="AC505" s="210"/>
      <c r="AD505" s="210"/>
      <c r="AE505" s="210">
        <v>0</v>
      </c>
      <c r="AF505" s="210"/>
      <c r="AG505" s="210"/>
      <c r="AH505" s="210"/>
      <c r="AI505" s="210"/>
      <c r="AJ505" s="210"/>
      <c r="AK505" s="233"/>
      <c r="AL505" s="210"/>
      <c r="AM505" s="210"/>
      <c r="AN505" s="210"/>
      <c r="AO505" s="210" t="s">
        <v>6905</v>
      </c>
      <c r="AP505" s="32">
        <f t="shared" si="39"/>
        <v>2011106</v>
      </c>
      <c r="AQ505" s="32" t="str">
        <f t="shared" si="39"/>
        <v>昭霞别册</v>
      </c>
      <c r="AR505" s="210"/>
      <c r="BA505" s="308" t="s">
        <v>6906</v>
      </c>
    </row>
    <row r="506" spans="1:53" x14ac:dyDescent="0.25">
      <c r="A506" s="209">
        <v>2011107</v>
      </c>
      <c r="B506" s="209" t="s">
        <v>104</v>
      </c>
      <c r="C506" s="217" t="s">
        <v>110</v>
      </c>
      <c r="D506" s="210" t="s">
        <v>6117</v>
      </c>
      <c r="E506" s="210" t="s">
        <v>4829</v>
      </c>
      <c r="F506" s="210"/>
      <c r="G506" s="210">
        <v>5</v>
      </c>
      <c r="H506" s="210">
        <v>8</v>
      </c>
      <c r="I506" s="210" t="s">
        <v>2289</v>
      </c>
      <c r="J506" s="210" t="s">
        <v>3015</v>
      </c>
      <c r="K506" s="210"/>
      <c r="L506" s="210"/>
      <c r="M506" s="322" t="s">
        <v>6907</v>
      </c>
      <c r="N506" s="220"/>
      <c r="O506" s="220"/>
      <c r="P506" s="323"/>
      <c r="Q506" s="226"/>
      <c r="R506" s="226">
        <v>0</v>
      </c>
      <c r="S506" s="226" t="s">
        <v>5181</v>
      </c>
      <c r="T506" s="210"/>
      <c r="U506" s="226"/>
      <c r="V506" s="226"/>
      <c r="W506" s="226"/>
      <c r="X506" s="323" t="s">
        <v>6908</v>
      </c>
      <c r="Y506" s="226">
        <f t="shared" si="41"/>
        <v>0</v>
      </c>
      <c r="Z506" s="226">
        <f t="shared" si="41"/>
        <v>0</v>
      </c>
      <c r="AA506" s="226"/>
      <c r="AB506" s="226"/>
      <c r="AC506" s="210"/>
      <c r="AD506" s="210"/>
      <c r="AE506" s="210">
        <v>0</v>
      </c>
      <c r="AF506" s="210"/>
      <c r="AG506" s="210"/>
      <c r="AH506" s="210"/>
      <c r="AI506" s="210"/>
      <c r="AJ506" s="210"/>
      <c r="AK506" s="233"/>
      <c r="AL506" s="210"/>
      <c r="AM506" s="210"/>
      <c r="AN506" s="210"/>
      <c r="AO506" s="210" t="s">
        <v>6909</v>
      </c>
      <c r="AP506" s="32">
        <f t="shared" si="39"/>
        <v>2011107</v>
      </c>
      <c r="AQ506" s="32" t="str">
        <f t="shared" si="39"/>
        <v>昭霞别册</v>
      </c>
      <c r="AR506" s="210"/>
      <c r="BA506" s="308" t="s">
        <v>6898</v>
      </c>
    </row>
    <row r="507" spans="1:53" x14ac:dyDescent="0.25">
      <c r="A507" s="209">
        <v>2011108</v>
      </c>
      <c r="B507" s="209" t="s">
        <v>104</v>
      </c>
      <c r="C507" s="217" t="s">
        <v>5005</v>
      </c>
      <c r="D507" s="210" t="s">
        <v>6117</v>
      </c>
      <c r="E507" s="210" t="s">
        <v>4829</v>
      </c>
      <c r="F507" s="210"/>
      <c r="G507" s="210">
        <v>6</v>
      </c>
      <c r="H507" s="210">
        <v>8</v>
      </c>
      <c r="I507" s="210" t="s">
        <v>2289</v>
      </c>
      <c r="J507" s="210" t="s">
        <v>3015</v>
      </c>
      <c r="K507" s="210"/>
      <c r="L507" s="210"/>
      <c r="M507" s="322" t="s">
        <v>6910</v>
      </c>
      <c r="N507" s="220"/>
      <c r="O507" s="220"/>
      <c r="P507" s="323"/>
      <c r="Q507" s="226"/>
      <c r="R507" s="226">
        <v>0</v>
      </c>
      <c r="S507" s="226" t="s">
        <v>5181</v>
      </c>
      <c r="T507" s="210">
        <v>3010505</v>
      </c>
      <c r="U507" s="226"/>
      <c r="V507" s="226"/>
      <c r="W507" s="226" t="s">
        <v>6262</v>
      </c>
      <c r="X507" s="323" t="s">
        <v>6911</v>
      </c>
      <c r="Y507" s="226">
        <f t="shared" si="41"/>
        <v>1</v>
      </c>
      <c r="Z507" s="226">
        <f t="shared" si="41"/>
        <v>3</v>
      </c>
      <c r="AA507" s="226"/>
      <c r="AB507" s="226"/>
      <c r="AC507" s="210"/>
      <c r="AD507" s="210"/>
      <c r="AE507" s="210">
        <v>0</v>
      </c>
      <c r="AF507" s="210"/>
      <c r="AG507" s="210"/>
      <c r="AH507" s="210"/>
      <c r="AI507" s="210"/>
      <c r="AJ507" s="210"/>
      <c r="AK507" s="233"/>
      <c r="AL507" s="210"/>
      <c r="AM507" s="210"/>
      <c r="AN507" s="210"/>
      <c r="AO507" s="210" t="s">
        <v>6912</v>
      </c>
      <c r="AP507" s="32">
        <f t="shared" si="39"/>
        <v>2011108</v>
      </c>
      <c r="AQ507" s="32" t="str">
        <f t="shared" si="39"/>
        <v>昭霞别册</v>
      </c>
      <c r="AR507" s="210"/>
      <c r="BA507" s="308" t="s">
        <v>6913</v>
      </c>
    </row>
    <row r="508" spans="1:53" x14ac:dyDescent="0.25">
      <c r="A508" s="34">
        <f>A507+1</f>
        <v>2011109</v>
      </c>
      <c r="B508" s="34" t="str">
        <f>B507</f>
        <v>昭霞别册</v>
      </c>
      <c r="C508" s="33" t="s">
        <v>111</v>
      </c>
      <c r="D508" s="210" t="s">
        <v>6117</v>
      </c>
      <c r="E508" s="210" t="s">
        <v>4829</v>
      </c>
      <c r="F508" s="210"/>
      <c r="G508" s="210">
        <v>7</v>
      </c>
      <c r="H508" s="210">
        <v>8</v>
      </c>
      <c r="I508" s="210" t="s">
        <v>2289</v>
      </c>
      <c r="J508" s="210" t="s">
        <v>3015</v>
      </c>
      <c r="K508" s="210"/>
      <c r="L508" s="210"/>
      <c r="M508" s="322" t="s">
        <v>6914</v>
      </c>
      <c r="N508" s="220"/>
      <c r="O508" s="220"/>
      <c r="P508" s="323"/>
      <c r="Q508" s="226"/>
      <c r="R508" s="226">
        <v>0</v>
      </c>
      <c r="S508" s="226" t="s">
        <v>5181</v>
      </c>
      <c r="T508" s="210">
        <v>3010506</v>
      </c>
      <c r="U508" s="226"/>
      <c r="V508" s="226"/>
      <c r="W508" s="226" t="s">
        <v>6262</v>
      </c>
      <c r="X508" s="323" t="s">
        <v>6915</v>
      </c>
      <c r="Y508" s="226">
        <f t="shared" ref="Y508:Z519" si="42">Y500</f>
        <v>0</v>
      </c>
      <c r="Z508" s="226">
        <f t="shared" si="42"/>
        <v>0</v>
      </c>
      <c r="AA508" s="226"/>
      <c r="AB508" s="226"/>
      <c r="AC508" s="210"/>
      <c r="AD508" s="210"/>
      <c r="AE508" s="210">
        <v>0</v>
      </c>
      <c r="AF508" s="210"/>
      <c r="AG508" s="210"/>
      <c r="AH508" s="210"/>
      <c r="AI508" s="210"/>
      <c r="AJ508" s="210"/>
      <c r="AK508" s="233"/>
      <c r="AL508" s="210"/>
      <c r="AM508" s="210"/>
      <c r="AN508" s="210"/>
      <c r="AO508" s="210" t="s">
        <v>6916</v>
      </c>
      <c r="AP508" s="32">
        <f t="shared" si="39"/>
        <v>2011109</v>
      </c>
      <c r="AQ508" s="32" t="str">
        <f t="shared" si="39"/>
        <v>昭霞别册</v>
      </c>
      <c r="AR508" s="210"/>
      <c r="BA508" s="101" t="s">
        <v>6585</v>
      </c>
    </row>
    <row r="509" spans="1:53" x14ac:dyDescent="0.25">
      <c r="A509" s="36"/>
      <c r="B509" s="36"/>
      <c r="C509" s="37"/>
      <c r="D509" s="36"/>
      <c r="E509" s="36"/>
      <c r="F509" s="36"/>
      <c r="G509" s="36"/>
      <c r="H509" s="36"/>
      <c r="I509" s="36"/>
      <c r="J509" s="36"/>
      <c r="K509" s="36"/>
      <c r="L509" s="36"/>
      <c r="M509" s="52"/>
      <c r="N509" s="53"/>
      <c r="O509" s="53"/>
      <c r="P509" s="36"/>
      <c r="Q509" s="65"/>
      <c r="R509" s="65"/>
      <c r="S509" s="65"/>
      <c r="T509" s="36"/>
      <c r="U509" s="65"/>
      <c r="V509" s="65"/>
      <c r="W509" s="65"/>
      <c r="X509" s="70"/>
      <c r="Y509" s="65"/>
      <c r="Z509" s="65"/>
      <c r="AA509" s="65"/>
      <c r="AB509" s="65"/>
      <c r="AC509" s="36"/>
      <c r="AD509" s="36"/>
      <c r="AE509" s="36"/>
      <c r="AF509" s="36"/>
      <c r="AG509" s="36"/>
      <c r="AH509" s="36"/>
      <c r="AI509" s="36"/>
      <c r="AJ509" s="36"/>
      <c r="AK509" s="89"/>
      <c r="AL509" s="36"/>
      <c r="AM509" s="36"/>
      <c r="AN509" s="36"/>
      <c r="AO509" s="36"/>
      <c r="AP509" s="36"/>
      <c r="AQ509" s="36"/>
      <c r="AR509" s="36"/>
      <c r="BA509" s="102"/>
    </row>
    <row r="510" spans="1:53" x14ac:dyDescent="0.25">
      <c r="A510" s="36"/>
      <c r="B510" s="36"/>
      <c r="C510" s="37"/>
      <c r="D510" s="36"/>
      <c r="E510" s="36"/>
      <c r="F510" s="36"/>
      <c r="G510" s="36"/>
      <c r="H510" s="36"/>
      <c r="I510" s="36"/>
      <c r="J510" s="36"/>
      <c r="K510" s="36"/>
      <c r="L510" s="36"/>
      <c r="M510" s="52"/>
      <c r="N510" s="53"/>
      <c r="O510" s="53"/>
      <c r="P510" s="36"/>
      <c r="Q510" s="65"/>
      <c r="R510" s="65"/>
      <c r="S510" s="65"/>
      <c r="T510" s="36"/>
      <c r="U510" s="65"/>
      <c r="V510" s="65"/>
      <c r="W510" s="65"/>
      <c r="X510" s="70"/>
      <c r="Y510" s="65"/>
      <c r="Z510" s="65"/>
      <c r="AA510" s="65"/>
      <c r="AB510" s="65"/>
      <c r="AC510" s="36"/>
      <c r="AD510" s="36"/>
      <c r="AE510" s="36"/>
      <c r="AF510" s="36"/>
      <c r="AG510" s="36"/>
      <c r="AH510" s="36"/>
      <c r="AI510" s="36"/>
      <c r="AJ510" s="36"/>
      <c r="AK510" s="89"/>
      <c r="AL510" s="36"/>
      <c r="AM510" s="36"/>
      <c r="AN510" s="36"/>
      <c r="AO510" s="36"/>
      <c r="AP510" s="36"/>
      <c r="AQ510" s="36"/>
      <c r="AR510" s="36"/>
      <c r="BA510" s="102"/>
    </row>
    <row r="511" spans="1:53" x14ac:dyDescent="0.25">
      <c r="A511" s="34">
        <v>2011201</v>
      </c>
      <c r="B511" s="34" t="s">
        <v>112</v>
      </c>
      <c r="C511" s="33" t="s">
        <v>1280</v>
      </c>
      <c r="D511" s="204" t="s">
        <v>6117</v>
      </c>
      <c r="E511" s="204" t="s">
        <v>4829</v>
      </c>
      <c r="F511" s="204"/>
      <c r="G511" s="204">
        <v>1</v>
      </c>
      <c r="H511" s="204">
        <v>8</v>
      </c>
      <c r="I511" s="204" t="s">
        <v>2401</v>
      </c>
      <c r="J511" s="204" t="s">
        <v>3011</v>
      </c>
      <c r="K511" s="204"/>
      <c r="L511" s="204"/>
      <c r="M511" s="211" t="s">
        <v>6917</v>
      </c>
      <c r="N511" s="212"/>
      <c r="O511" s="212">
        <f>VLOOKUP(C511,[5]Sheet1!$B:$C,2,0)</f>
        <v>8</v>
      </c>
      <c r="P511" s="324"/>
      <c r="Q511" s="213"/>
      <c r="R511" s="213">
        <v>0</v>
      </c>
      <c r="S511" s="213" t="s">
        <v>4314</v>
      </c>
      <c r="T511" s="204">
        <v>3010601</v>
      </c>
      <c r="U511" s="213"/>
      <c r="V511" s="213"/>
      <c r="W511" s="213" t="s">
        <v>6262</v>
      </c>
      <c r="X511" s="324" t="s">
        <v>6917</v>
      </c>
      <c r="Y511" s="213">
        <f t="shared" ref="Y511:Z518" si="43">Y501</f>
        <v>1</v>
      </c>
      <c r="Z511" s="213">
        <f t="shared" si="43"/>
        <v>1</v>
      </c>
      <c r="AA511" s="213"/>
      <c r="AB511" s="213"/>
      <c r="AC511" s="204"/>
      <c r="AD511" s="204"/>
      <c r="AE511" s="204">
        <v>2</v>
      </c>
      <c r="AF511" s="204"/>
      <c r="AG511" s="204">
        <v>10</v>
      </c>
      <c r="AH511" s="204"/>
      <c r="AI511" s="204"/>
      <c r="AJ511" s="204"/>
      <c r="AK511" s="228"/>
      <c r="AL511" s="242" t="s">
        <v>6918</v>
      </c>
      <c r="AM511" s="204"/>
      <c r="AN511" s="204"/>
      <c r="AO511" s="204" t="s">
        <v>6919</v>
      </c>
      <c r="AP511" s="32">
        <f t="shared" si="39"/>
        <v>2011201</v>
      </c>
      <c r="AQ511" s="32" t="str">
        <f t="shared" si="39"/>
        <v>禅音狮子吼</v>
      </c>
      <c r="AR511" s="204"/>
      <c r="BA511" s="308" t="s">
        <v>6920</v>
      </c>
    </row>
    <row r="512" spans="1:53" x14ac:dyDescent="0.25">
      <c r="A512" s="34">
        <v>2011202</v>
      </c>
      <c r="B512" s="34" t="s">
        <v>112</v>
      </c>
      <c r="C512" s="33" t="s">
        <v>113</v>
      </c>
      <c r="D512" s="204" t="s">
        <v>6117</v>
      </c>
      <c r="E512" s="204" t="s">
        <v>4829</v>
      </c>
      <c r="F512" s="204"/>
      <c r="G512" s="204">
        <v>1</v>
      </c>
      <c r="H512" s="204">
        <v>8</v>
      </c>
      <c r="I512" s="204" t="s">
        <v>2289</v>
      </c>
      <c r="J512" s="204" t="s">
        <v>3015</v>
      </c>
      <c r="K512" s="204"/>
      <c r="L512" s="204"/>
      <c r="M512" s="211" t="s">
        <v>6921</v>
      </c>
      <c r="N512" s="212"/>
      <c r="O512" s="212"/>
      <c r="P512" s="256"/>
      <c r="Q512" s="213"/>
      <c r="R512" s="213">
        <v>0</v>
      </c>
      <c r="S512" s="213" t="s">
        <v>5181</v>
      </c>
      <c r="T512" s="204">
        <v>3010602</v>
      </c>
      <c r="U512" s="213"/>
      <c r="V512" s="213"/>
      <c r="W512" s="213" t="s">
        <v>6262</v>
      </c>
      <c r="X512" s="324" t="s">
        <v>6921</v>
      </c>
      <c r="Y512" s="213">
        <f t="shared" si="43"/>
        <v>0</v>
      </c>
      <c r="Z512" s="213">
        <f t="shared" si="43"/>
        <v>0</v>
      </c>
      <c r="AA512" s="213"/>
      <c r="AB512" s="213"/>
      <c r="AC512" s="204"/>
      <c r="AD512" s="204"/>
      <c r="AE512" s="204">
        <v>0</v>
      </c>
      <c r="AF512" s="204"/>
      <c r="AG512" s="204"/>
      <c r="AH512" s="204"/>
      <c r="AI512" s="204"/>
      <c r="AJ512" s="204"/>
      <c r="AK512" s="228"/>
      <c r="AL512" s="204"/>
      <c r="AM512" s="204"/>
      <c r="AN512" s="204"/>
      <c r="AO512" s="204" t="s">
        <v>6922</v>
      </c>
      <c r="AP512" s="32">
        <f t="shared" si="39"/>
        <v>2011202</v>
      </c>
      <c r="AQ512" s="32" t="str">
        <f t="shared" si="39"/>
        <v>禅音狮子吼</v>
      </c>
      <c r="AR512" s="204"/>
      <c r="BA512" s="308" t="s">
        <v>6923</v>
      </c>
    </row>
    <row r="513" spans="1:53" x14ac:dyDescent="0.25">
      <c r="A513" s="34">
        <v>2011203</v>
      </c>
      <c r="B513" s="34" t="s">
        <v>112</v>
      </c>
      <c r="C513" s="33" t="s">
        <v>114</v>
      </c>
      <c r="D513" s="204" t="s">
        <v>6117</v>
      </c>
      <c r="E513" s="204" t="s">
        <v>4829</v>
      </c>
      <c r="F513" s="204"/>
      <c r="G513" s="204">
        <v>3</v>
      </c>
      <c r="H513" s="204">
        <v>8</v>
      </c>
      <c r="I513" s="204" t="s">
        <v>2289</v>
      </c>
      <c r="J513" s="204" t="s">
        <v>3015</v>
      </c>
      <c r="K513" s="204"/>
      <c r="L513" s="204"/>
      <c r="M513" s="211" t="s">
        <v>6866</v>
      </c>
      <c r="N513" s="212"/>
      <c r="O513" s="212"/>
      <c r="P513" s="256"/>
      <c r="Q513" s="213"/>
      <c r="R513" s="213">
        <v>0</v>
      </c>
      <c r="S513" s="213" t="s">
        <v>5181</v>
      </c>
      <c r="T513" s="204"/>
      <c r="U513" s="213"/>
      <c r="V513" s="213"/>
      <c r="W513" s="213"/>
      <c r="X513" s="324" t="s">
        <v>6867</v>
      </c>
      <c r="Y513" s="213">
        <f t="shared" si="43"/>
        <v>0</v>
      </c>
      <c r="Z513" s="213">
        <f t="shared" si="43"/>
        <v>0</v>
      </c>
      <c r="AA513" s="213"/>
      <c r="AB513" s="213"/>
      <c r="AC513" s="204"/>
      <c r="AD513" s="204"/>
      <c r="AE513" s="204">
        <v>0</v>
      </c>
      <c r="AF513" s="204"/>
      <c r="AG513" s="204"/>
      <c r="AH513" s="204"/>
      <c r="AI513" s="204"/>
      <c r="AJ513" s="204"/>
      <c r="AK513" s="228"/>
      <c r="AL513" s="204"/>
      <c r="AM513" s="204"/>
      <c r="AN513" s="204"/>
      <c r="AO513" s="204" t="s">
        <v>6924</v>
      </c>
      <c r="AP513" s="32">
        <f t="shared" si="39"/>
        <v>2011203</v>
      </c>
      <c r="AQ513" s="32" t="str">
        <f t="shared" si="39"/>
        <v>禅音狮子吼</v>
      </c>
      <c r="AR513" s="204"/>
      <c r="BA513" s="308" t="s">
        <v>6925</v>
      </c>
    </row>
    <row r="514" spans="1:53" x14ac:dyDescent="0.25">
      <c r="A514" s="34">
        <v>2011204</v>
      </c>
      <c r="B514" s="283" t="s">
        <v>112</v>
      </c>
      <c r="C514" s="290" t="s">
        <v>115</v>
      </c>
      <c r="D514" s="204" t="s">
        <v>6117</v>
      </c>
      <c r="E514" s="204" t="s">
        <v>4829</v>
      </c>
      <c r="F514" s="204"/>
      <c r="G514" s="204">
        <v>2</v>
      </c>
      <c r="H514" s="204">
        <v>8</v>
      </c>
      <c r="I514" s="204" t="s">
        <v>2289</v>
      </c>
      <c r="J514" s="204" t="s">
        <v>3015</v>
      </c>
      <c r="K514" s="204"/>
      <c r="L514" s="204"/>
      <c r="M514" s="211" t="s">
        <v>6926</v>
      </c>
      <c r="N514" s="212"/>
      <c r="O514" s="212"/>
      <c r="P514" s="256"/>
      <c r="Q514" s="213"/>
      <c r="R514" s="213">
        <v>0</v>
      </c>
      <c r="S514" s="213" t="s">
        <v>5181</v>
      </c>
      <c r="T514" s="204">
        <v>3010603</v>
      </c>
      <c r="U514" s="213" t="s">
        <v>6927</v>
      </c>
      <c r="V514" s="213"/>
      <c r="W514" s="213" t="s">
        <v>6262</v>
      </c>
      <c r="X514" s="324" t="s">
        <v>6926</v>
      </c>
      <c r="Y514" s="213">
        <f t="shared" si="43"/>
        <v>1</v>
      </c>
      <c r="Z514" s="213">
        <f t="shared" si="43"/>
        <v>2</v>
      </c>
      <c r="AA514" s="213"/>
      <c r="AB514" s="213"/>
      <c r="AC514" s="204"/>
      <c r="AD514" s="204"/>
      <c r="AE514" s="204">
        <v>0</v>
      </c>
      <c r="AF514" s="204"/>
      <c r="AG514" s="204"/>
      <c r="AH514" s="204"/>
      <c r="AI514" s="204"/>
      <c r="AJ514" s="204"/>
      <c r="AK514" s="228"/>
      <c r="AL514" s="204"/>
      <c r="AM514" s="204"/>
      <c r="AN514" s="204"/>
      <c r="AO514" s="204" t="s">
        <v>6928</v>
      </c>
      <c r="AP514" s="32">
        <f t="shared" si="39"/>
        <v>2011204</v>
      </c>
      <c r="AQ514" s="32" t="str">
        <f t="shared" si="39"/>
        <v>禅音狮子吼</v>
      </c>
      <c r="AR514" s="204"/>
      <c r="BA514" s="308" t="s">
        <v>6929</v>
      </c>
    </row>
    <row r="515" spans="1:53" x14ac:dyDescent="0.25">
      <c r="A515" s="34">
        <v>2011205</v>
      </c>
      <c r="B515" s="283" t="s">
        <v>112</v>
      </c>
      <c r="C515" s="290" t="s">
        <v>116</v>
      </c>
      <c r="D515" s="204" t="s">
        <v>6117</v>
      </c>
      <c r="E515" s="204" t="s">
        <v>4829</v>
      </c>
      <c r="F515" s="204"/>
      <c r="G515" s="204">
        <v>4</v>
      </c>
      <c r="H515" s="204">
        <v>8</v>
      </c>
      <c r="I515" s="204" t="s">
        <v>2289</v>
      </c>
      <c r="J515" s="204" t="s">
        <v>3015</v>
      </c>
      <c r="K515" s="204"/>
      <c r="L515" s="204"/>
      <c r="M515" s="211" t="s">
        <v>6930</v>
      </c>
      <c r="N515" s="212"/>
      <c r="O515" s="212"/>
      <c r="P515" s="256"/>
      <c r="Q515" s="213"/>
      <c r="R515" s="213">
        <v>0</v>
      </c>
      <c r="S515" s="213" t="s">
        <v>5181</v>
      </c>
      <c r="T515" s="204">
        <v>3010604</v>
      </c>
      <c r="U515" s="213"/>
      <c r="V515" s="213"/>
      <c r="W515" s="213" t="s">
        <v>6262</v>
      </c>
      <c r="X515" s="324" t="s">
        <v>6931</v>
      </c>
      <c r="Y515" s="213">
        <f t="shared" si="43"/>
        <v>0</v>
      </c>
      <c r="Z515" s="213">
        <f t="shared" si="43"/>
        <v>0</v>
      </c>
      <c r="AA515" s="213"/>
      <c r="AB515" s="213"/>
      <c r="AC515" s="204"/>
      <c r="AD515" s="204"/>
      <c r="AE515" s="204">
        <v>0</v>
      </c>
      <c r="AF515" s="204"/>
      <c r="AG515" s="204"/>
      <c r="AH515" s="204"/>
      <c r="AI515" s="204"/>
      <c r="AJ515" s="204"/>
      <c r="AK515" s="228"/>
      <c r="AL515" s="204"/>
      <c r="AM515" s="204"/>
      <c r="AN515" s="204"/>
      <c r="AO515" s="204" t="s">
        <v>6932</v>
      </c>
      <c r="AP515" s="32">
        <f t="shared" si="39"/>
        <v>2011205</v>
      </c>
      <c r="AQ515" s="32" t="str">
        <f t="shared" si="39"/>
        <v>禅音狮子吼</v>
      </c>
      <c r="AR515" s="204"/>
      <c r="BA515" s="308" t="s">
        <v>6933</v>
      </c>
    </row>
    <row r="516" spans="1:53" x14ac:dyDescent="0.25">
      <c r="A516" s="34">
        <v>2011206</v>
      </c>
      <c r="B516" s="283" t="s">
        <v>112</v>
      </c>
      <c r="C516" s="290" t="s">
        <v>117</v>
      </c>
      <c r="D516" s="204" t="s">
        <v>6117</v>
      </c>
      <c r="E516" s="204" t="s">
        <v>4829</v>
      </c>
      <c r="F516" s="204"/>
      <c r="G516" s="204">
        <v>6</v>
      </c>
      <c r="H516" s="204">
        <v>8</v>
      </c>
      <c r="I516" s="204" t="s">
        <v>2289</v>
      </c>
      <c r="J516" s="204" t="s">
        <v>3015</v>
      </c>
      <c r="K516" s="204"/>
      <c r="L516" s="204"/>
      <c r="M516" s="211" t="s">
        <v>6934</v>
      </c>
      <c r="N516" s="212"/>
      <c r="O516" s="212"/>
      <c r="P516" s="256"/>
      <c r="Q516" s="213"/>
      <c r="R516" s="213">
        <v>0</v>
      </c>
      <c r="S516" s="213" t="s">
        <v>5181</v>
      </c>
      <c r="T516" s="204">
        <v>3010606</v>
      </c>
      <c r="U516" s="213"/>
      <c r="V516" s="213"/>
      <c r="W516" s="213" t="s">
        <v>6262</v>
      </c>
      <c r="X516" s="324" t="s">
        <v>6935</v>
      </c>
      <c r="Y516" s="213">
        <f t="shared" si="43"/>
        <v>0</v>
      </c>
      <c r="Z516" s="213">
        <f t="shared" si="43"/>
        <v>0</v>
      </c>
      <c r="AA516" s="213"/>
      <c r="AB516" s="213"/>
      <c r="AC516" s="204"/>
      <c r="AD516" s="204"/>
      <c r="AE516" s="204">
        <v>0</v>
      </c>
      <c r="AF516" s="204"/>
      <c r="AG516" s="204"/>
      <c r="AH516" s="204"/>
      <c r="AI516" s="204"/>
      <c r="AJ516" s="204"/>
      <c r="AK516" s="228"/>
      <c r="AL516" s="204"/>
      <c r="AM516" s="204"/>
      <c r="AN516" s="204"/>
      <c r="AO516" s="204" t="s">
        <v>6936</v>
      </c>
      <c r="AP516" s="32">
        <f t="shared" si="39"/>
        <v>2011206</v>
      </c>
      <c r="AQ516" s="32" t="str">
        <f t="shared" si="39"/>
        <v>禅音狮子吼</v>
      </c>
      <c r="AR516" s="204"/>
      <c r="BA516" s="308" t="s">
        <v>6937</v>
      </c>
    </row>
    <row r="517" spans="1:53" x14ac:dyDescent="0.25">
      <c r="A517" s="34">
        <v>2011207</v>
      </c>
      <c r="B517" s="283" t="s">
        <v>112</v>
      </c>
      <c r="C517" s="290" t="s">
        <v>118</v>
      </c>
      <c r="D517" s="204" t="s">
        <v>6117</v>
      </c>
      <c r="E517" s="204" t="s">
        <v>4829</v>
      </c>
      <c r="F517" s="204"/>
      <c r="G517" s="204">
        <v>5</v>
      </c>
      <c r="H517" s="204">
        <v>8</v>
      </c>
      <c r="I517" s="204" t="s">
        <v>2289</v>
      </c>
      <c r="J517" s="204" t="s">
        <v>3015</v>
      </c>
      <c r="K517" s="204"/>
      <c r="L517" s="204"/>
      <c r="M517" s="211" t="s">
        <v>6938</v>
      </c>
      <c r="N517" s="212"/>
      <c r="O517" s="212"/>
      <c r="P517" s="256"/>
      <c r="Q517" s="213"/>
      <c r="R517" s="213">
        <v>0</v>
      </c>
      <c r="S517" s="213" t="s">
        <v>5181</v>
      </c>
      <c r="T517" s="204">
        <v>3010605</v>
      </c>
      <c r="U517" s="213" t="s">
        <v>6939</v>
      </c>
      <c r="V517" s="213"/>
      <c r="W517" s="213" t="s">
        <v>6262</v>
      </c>
      <c r="X517" s="324" t="s">
        <v>6938</v>
      </c>
      <c r="Y517" s="213">
        <f t="shared" si="43"/>
        <v>1</v>
      </c>
      <c r="Z517" s="213">
        <f t="shared" si="43"/>
        <v>3</v>
      </c>
      <c r="AA517" s="213"/>
      <c r="AB517" s="213"/>
      <c r="AC517" s="204"/>
      <c r="AD517" s="204"/>
      <c r="AE517" s="204">
        <v>0</v>
      </c>
      <c r="AF517" s="204"/>
      <c r="AG517" s="204"/>
      <c r="AH517" s="204"/>
      <c r="AI517" s="204"/>
      <c r="AJ517" s="204"/>
      <c r="AK517" s="228"/>
      <c r="AL517" s="204"/>
      <c r="AM517" s="204"/>
      <c r="AN517" s="204"/>
      <c r="AO517" s="204" t="s">
        <v>6940</v>
      </c>
      <c r="AP517" s="32">
        <f t="shared" si="39"/>
        <v>2011207</v>
      </c>
      <c r="AQ517" s="32" t="str">
        <f t="shared" si="39"/>
        <v>禅音狮子吼</v>
      </c>
      <c r="AR517" s="204"/>
      <c r="BA517" s="308" t="s">
        <v>6941</v>
      </c>
    </row>
    <row r="518" spans="1:53" x14ac:dyDescent="0.25">
      <c r="A518" s="34">
        <v>2011208</v>
      </c>
      <c r="B518" s="283" t="s">
        <v>112</v>
      </c>
      <c r="C518" s="290" t="s">
        <v>119</v>
      </c>
      <c r="D518" s="204" t="s">
        <v>6117</v>
      </c>
      <c r="E518" s="204" t="s">
        <v>4829</v>
      </c>
      <c r="F518" s="204"/>
      <c r="G518" s="204">
        <v>7</v>
      </c>
      <c r="H518" s="204">
        <v>8</v>
      </c>
      <c r="I518" s="204" t="s">
        <v>2289</v>
      </c>
      <c r="J518" s="204" t="s">
        <v>3015</v>
      </c>
      <c r="K518" s="204"/>
      <c r="L518" s="204"/>
      <c r="M518" s="256" t="s">
        <v>6942</v>
      </c>
      <c r="N518" s="212"/>
      <c r="O518" s="212"/>
      <c r="P518" s="256"/>
      <c r="Q518" s="213"/>
      <c r="R518" s="213">
        <v>0</v>
      </c>
      <c r="S518" s="213" t="s">
        <v>5181</v>
      </c>
      <c r="T518" s="204"/>
      <c r="U518" s="213"/>
      <c r="V518" s="213"/>
      <c r="W518" s="213"/>
      <c r="X518" s="256" t="s">
        <v>6943</v>
      </c>
      <c r="Y518" s="213">
        <f t="shared" si="43"/>
        <v>0</v>
      </c>
      <c r="Z518" s="213">
        <f t="shared" si="43"/>
        <v>0</v>
      </c>
      <c r="AA518" s="213"/>
      <c r="AB518" s="213"/>
      <c r="AC518" s="204"/>
      <c r="AD518" s="204"/>
      <c r="AE518" s="204">
        <v>0</v>
      </c>
      <c r="AF518" s="204"/>
      <c r="AG518" s="204"/>
      <c r="AH518" s="204"/>
      <c r="AI518" s="204"/>
      <c r="AJ518" s="204"/>
      <c r="AK518" s="228"/>
      <c r="AL518" s="204"/>
      <c r="AM518" s="204"/>
      <c r="AN518" s="204"/>
      <c r="AO518" s="204" t="s">
        <v>6944</v>
      </c>
      <c r="AP518" s="32">
        <f t="shared" si="39"/>
        <v>2011208</v>
      </c>
      <c r="AQ518" s="32" t="str">
        <f t="shared" si="39"/>
        <v>禅音狮子吼</v>
      </c>
      <c r="AR518" s="204"/>
      <c r="BA518" s="308" t="s">
        <v>6945</v>
      </c>
    </row>
    <row r="519" spans="1:53" x14ac:dyDescent="0.25">
      <c r="A519" s="34">
        <f>A518+1</f>
        <v>2011209</v>
      </c>
      <c r="B519" s="34" t="str">
        <f>B518</f>
        <v>禅音狮子吼</v>
      </c>
      <c r="C519" s="33" t="s">
        <v>120</v>
      </c>
      <c r="D519" s="333" t="s">
        <v>6117</v>
      </c>
      <c r="E519" s="333" t="s">
        <v>4829</v>
      </c>
      <c r="F519" s="333"/>
      <c r="G519" s="333">
        <v>1</v>
      </c>
      <c r="H519" s="333">
        <v>8</v>
      </c>
      <c r="I519" s="333" t="s">
        <v>2401</v>
      </c>
      <c r="J519" s="333" t="s">
        <v>3011</v>
      </c>
      <c r="K519" s="333"/>
      <c r="L519" s="333"/>
      <c r="M519" s="337" t="s">
        <v>6946</v>
      </c>
      <c r="N519" s="338"/>
      <c r="O519" s="212" t="e">
        <f>VLOOKUP(C519,[5]Sheet1!$B:$C,2,0)</f>
        <v>#N/A</v>
      </c>
      <c r="P519" s="337"/>
      <c r="Q519" s="344"/>
      <c r="R519" s="344">
        <v>0</v>
      </c>
      <c r="S519" s="344" t="s">
        <v>5181</v>
      </c>
      <c r="T519" s="333">
        <v>3010701</v>
      </c>
      <c r="U519" s="344"/>
      <c r="V519" s="344"/>
      <c r="W519" s="344" t="s">
        <v>6262</v>
      </c>
      <c r="X519" s="337" t="s">
        <v>6947</v>
      </c>
      <c r="Y519" s="344">
        <f t="shared" si="42"/>
        <v>1</v>
      </c>
      <c r="Z519" s="344">
        <f t="shared" si="42"/>
        <v>1</v>
      </c>
      <c r="AA519" s="344"/>
      <c r="AB519" s="344"/>
      <c r="AC519" s="333"/>
      <c r="AD519" s="333"/>
      <c r="AE519" s="333">
        <v>2</v>
      </c>
      <c r="AF519" s="333"/>
      <c r="AG519" s="333">
        <v>15</v>
      </c>
      <c r="AH519" s="333"/>
      <c r="AI519" s="333"/>
      <c r="AJ519" s="333"/>
      <c r="AK519" s="346"/>
      <c r="AL519" s="242" t="s">
        <v>6948</v>
      </c>
      <c r="AM519" s="333"/>
      <c r="AN519" s="333"/>
      <c r="AO519" s="333" t="s">
        <v>6949</v>
      </c>
      <c r="AP519" s="32">
        <f t="shared" si="39"/>
        <v>2011209</v>
      </c>
      <c r="AQ519" s="32" t="str">
        <f t="shared" si="39"/>
        <v>禅音狮子吼</v>
      </c>
      <c r="AR519" s="333"/>
      <c r="BA519" s="101" t="s">
        <v>6585</v>
      </c>
    </row>
    <row r="520" spans="1:53" x14ac:dyDescent="0.25">
      <c r="A520" s="36"/>
      <c r="B520" s="36"/>
      <c r="C520" s="37"/>
      <c r="D520" s="36"/>
      <c r="E520" s="36"/>
      <c r="F520" s="36"/>
      <c r="G520" s="36"/>
      <c r="H520" s="36"/>
      <c r="I520" s="36"/>
      <c r="J520" s="36"/>
      <c r="K520" s="36"/>
      <c r="L520" s="36"/>
      <c r="M520" s="52"/>
      <c r="N520" s="53"/>
      <c r="O520" s="53"/>
      <c r="P520" s="36"/>
      <c r="Q520" s="65"/>
      <c r="R520" s="65"/>
      <c r="S520" s="65"/>
      <c r="T520" s="36"/>
      <c r="U520" s="65"/>
      <c r="V520" s="65"/>
      <c r="W520" s="65"/>
      <c r="X520" s="70"/>
      <c r="Y520" s="65"/>
      <c r="Z520" s="65"/>
      <c r="AA520" s="65"/>
      <c r="AB520" s="65"/>
      <c r="AC520" s="36"/>
      <c r="AD520" s="36"/>
      <c r="AE520" s="36"/>
      <c r="AF520" s="36"/>
      <c r="AG520" s="36"/>
      <c r="AH520" s="36"/>
      <c r="AI520" s="36"/>
      <c r="AJ520" s="36"/>
      <c r="AK520" s="89"/>
      <c r="AL520" s="36"/>
      <c r="AM520" s="36"/>
      <c r="AN520" s="36"/>
      <c r="AO520" s="36"/>
      <c r="AP520" s="36"/>
      <c r="AQ520" s="36"/>
      <c r="AR520" s="36"/>
      <c r="BA520" s="102"/>
    </row>
    <row r="521" spans="1:53" x14ac:dyDescent="0.25">
      <c r="A521" s="36"/>
      <c r="B521" s="36"/>
      <c r="C521" s="37"/>
      <c r="D521" s="36"/>
      <c r="E521" s="36"/>
      <c r="F521" s="36"/>
      <c r="G521" s="36"/>
      <c r="H521" s="36"/>
      <c r="I521" s="36"/>
      <c r="J521" s="36"/>
      <c r="K521" s="36"/>
      <c r="L521" s="36"/>
      <c r="M521" s="52"/>
      <c r="N521" s="53"/>
      <c r="O521" s="53"/>
      <c r="P521" s="36"/>
      <c r="Q521" s="65"/>
      <c r="R521" s="65"/>
      <c r="S521" s="65"/>
      <c r="T521" s="36"/>
      <c r="U521" s="65"/>
      <c r="V521" s="65"/>
      <c r="W521" s="65"/>
      <c r="X521" s="70"/>
      <c r="Y521" s="65"/>
      <c r="Z521" s="65"/>
      <c r="AA521" s="65"/>
      <c r="AB521" s="65"/>
      <c r="AC521" s="36"/>
      <c r="AD521" s="36"/>
      <c r="AE521" s="36"/>
      <c r="AF521" s="36"/>
      <c r="AG521" s="36"/>
      <c r="AH521" s="36"/>
      <c r="AI521" s="36"/>
      <c r="AJ521" s="36"/>
      <c r="AK521" s="89"/>
      <c r="AL521" s="36"/>
      <c r="AM521" s="36"/>
      <c r="AN521" s="36"/>
      <c r="AO521" s="36"/>
      <c r="AP521" s="36"/>
      <c r="AQ521" s="36"/>
      <c r="AR521" s="36"/>
      <c r="BA521" s="102"/>
    </row>
    <row r="522" spans="1:53" x14ac:dyDescent="0.25">
      <c r="A522" s="281">
        <v>2011301</v>
      </c>
      <c r="B522" s="281" t="s">
        <v>121</v>
      </c>
      <c r="C522" s="334" t="s">
        <v>122</v>
      </c>
      <c r="D522" s="333" t="s">
        <v>6117</v>
      </c>
      <c r="E522" s="333" t="s">
        <v>4829</v>
      </c>
      <c r="F522" s="333"/>
      <c r="G522" s="333">
        <v>1</v>
      </c>
      <c r="H522" s="333">
        <v>8</v>
      </c>
      <c r="I522" s="333" t="s">
        <v>2289</v>
      </c>
      <c r="J522" s="333" t="s">
        <v>3015</v>
      </c>
      <c r="K522" s="333"/>
      <c r="L522" s="333"/>
      <c r="M522" s="337" t="s">
        <v>6950</v>
      </c>
      <c r="N522" s="338"/>
      <c r="O522" s="338"/>
      <c r="P522" s="337"/>
      <c r="Q522" s="344"/>
      <c r="R522" s="344">
        <v>0</v>
      </c>
      <c r="S522" s="344" t="s">
        <v>5181</v>
      </c>
      <c r="T522" s="333">
        <v>3010702</v>
      </c>
      <c r="U522" s="344"/>
      <c r="V522" s="344"/>
      <c r="W522" s="344" t="s">
        <v>6262</v>
      </c>
      <c r="X522" s="337" t="s">
        <v>6867</v>
      </c>
      <c r="Y522" s="344">
        <f t="shared" ref="Y522:Z529" si="44">Y512</f>
        <v>0</v>
      </c>
      <c r="Z522" s="344">
        <f t="shared" si="44"/>
        <v>0</v>
      </c>
      <c r="AA522" s="344"/>
      <c r="AB522" s="344"/>
      <c r="AC522" s="333"/>
      <c r="AD522" s="333"/>
      <c r="AE522" s="333">
        <v>0</v>
      </c>
      <c r="AF522" s="333"/>
      <c r="AG522" s="333"/>
      <c r="AH522" s="333"/>
      <c r="AI522" s="333"/>
      <c r="AJ522" s="333"/>
      <c r="AK522" s="346"/>
      <c r="AL522" s="333"/>
      <c r="AM522" s="333"/>
      <c r="AN522" s="333"/>
      <c r="AO522" s="333" t="s">
        <v>6951</v>
      </c>
      <c r="AP522" s="32">
        <f t="shared" si="39"/>
        <v>2011301</v>
      </c>
      <c r="AQ522" s="32" t="str">
        <f t="shared" si="39"/>
        <v>金钟护体罩</v>
      </c>
      <c r="AR522" s="333"/>
      <c r="BA522" s="308" t="s">
        <v>6952</v>
      </c>
    </row>
    <row r="523" spans="1:53" x14ac:dyDescent="0.25">
      <c r="A523" s="281">
        <v>2011302</v>
      </c>
      <c r="B523" s="281" t="s">
        <v>121</v>
      </c>
      <c r="C523" s="334" t="s">
        <v>123</v>
      </c>
      <c r="D523" s="333" t="s">
        <v>6117</v>
      </c>
      <c r="E523" s="333" t="s">
        <v>4829</v>
      </c>
      <c r="F523" s="333"/>
      <c r="G523" s="333">
        <v>3</v>
      </c>
      <c r="H523" s="333">
        <v>8</v>
      </c>
      <c r="I523" s="333" t="s">
        <v>2289</v>
      </c>
      <c r="J523" s="333" t="s">
        <v>3015</v>
      </c>
      <c r="K523" s="333"/>
      <c r="L523" s="333"/>
      <c r="M523" s="337" t="s">
        <v>6953</v>
      </c>
      <c r="N523" s="338"/>
      <c r="O523" s="338"/>
      <c r="P523" s="337"/>
      <c r="Q523" s="344"/>
      <c r="R523" s="344">
        <v>0</v>
      </c>
      <c r="S523" s="344" t="s">
        <v>5181</v>
      </c>
      <c r="T523" s="333">
        <v>3010704</v>
      </c>
      <c r="U523" s="344"/>
      <c r="V523" s="344"/>
      <c r="W523" s="344" t="s">
        <v>6262</v>
      </c>
      <c r="X523" s="337" t="s">
        <v>6954</v>
      </c>
      <c r="Y523" s="344">
        <f t="shared" si="44"/>
        <v>0</v>
      </c>
      <c r="Z523" s="344">
        <f t="shared" si="44"/>
        <v>0</v>
      </c>
      <c r="AA523" s="344"/>
      <c r="AB523" s="344"/>
      <c r="AC523" s="333"/>
      <c r="AD523" s="333"/>
      <c r="AE523" s="333">
        <v>0</v>
      </c>
      <c r="AF523" s="333"/>
      <c r="AG523" s="333"/>
      <c r="AH523" s="333"/>
      <c r="AI523" s="333"/>
      <c r="AJ523" s="333"/>
      <c r="AK523" s="346"/>
      <c r="AL523" s="333"/>
      <c r="AM523" s="333"/>
      <c r="AN523" s="333"/>
      <c r="AO523" s="333" t="s">
        <v>6955</v>
      </c>
      <c r="AP523" s="32">
        <f t="shared" si="39"/>
        <v>2011302</v>
      </c>
      <c r="AQ523" s="32" t="str">
        <f t="shared" si="39"/>
        <v>金钟护体罩</v>
      </c>
      <c r="AR523" s="333"/>
      <c r="BA523" s="308" t="s">
        <v>6631</v>
      </c>
    </row>
    <row r="524" spans="1:53" x14ac:dyDescent="0.25">
      <c r="A524" s="281">
        <v>2011303</v>
      </c>
      <c r="B524" s="281" t="s">
        <v>121</v>
      </c>
      <c r="C524" s="334" t="s">
        <v>124</v>
      </c>
      <c r="D524" s="333" t="s">
        <v>6117</v>
      </c>
      <c r="E524" s="333" t="s">
        <v>4829</v>
      </c>
      <c r="F524" s="333"/>
      <c r="G524" s="333">
        <v>2</v>
      </c>
      <c r="H524" s="333">
        <v>8</v>
      </c>
      <c r="I524" s="333" t="s">
        <v>2289</v>
      </c>
      <c r="J524" s="333" t="s">
        <v>3015</v>
      </c>
      <c r="K524" s="333"/>
      <c r="L524" s="333"/>
      <c r="M524" s="337" t="s">
        <v>6956</v>
      </c>
      <c r="N524" s="338"/>
      <c r="O524" s="338"/>
      <c r="P524" s="337"/>
      <c r="Q524" s="344"/>
      <c r="R524" s="344">
        <v>0</v>
      </c>
      <c r="S524" s="344" t="s">
        <v>5181</v>
      </c>
      <c r="T524" s="333">
        <v>3010703</v>
      </c>
      <c r="U524" s="344"/>
      <c r="V524" s="344"/>
      <c r="W524" s="344" t="s">
        <v>6262</v>
      </c>
      <c r="X524" s="337" t="s">
        <v>6957</v>
      </c>
      <c r="Y524" s="344">
        <f t="shared" si="44"/>
        <v>1</v>
      </c>
      <c r="Z524" s="344">
        <f t="shared" si="44"/>
        <v>2</v>
      </c>
      <c r="AA524" s="344"/>
      <c r="AB524" s="344"/>
      <c r="AC524" s="333"/>
      <c r="AD524" s="333"/>
      <c r="AE524" s="333">
        <v>0</v>
      </c>
      <c r="AF524" s="333"/>
      <c r="AG524" s="333"/>
      <c r="AH524" s="333"/>
      <c r="AI524" s="333"/>
      <c r="AJ524" s="333"/>
      <c r="AK524" s="346"/>
      <c r="AL524" s="333"/>
      <c r="AM524" s="333"/>
      <c r="AN524" s="333"/>
      <c r="AO524" s="333" t="s">
        <v>6958</v>
      </c>
      <c r="AP524" s="32">
        <f t="shared" si="39"/>
        <v>2011303</v>
      </c>
      <c r="AQ524" s="32" t="str">
        <f t="shared" si="39"/>
        <v>金钟护体罩</v>
      </c>
      <c r="AR524" s="333"/>
      <c r="BA524" s="308" t="s">
        <v>6959</v>
      </c>
    </row>
    <row r="525" spans="1:53" x14ac:dyDescent="0.25">
      <c r="A525" s="281">
        <v>2011304</v>
      </c>
      <c r="B525" s="281" t="s">
        <v>121</v>
      </c>
      <c r="C525" s="334" t="s">
        <v>125</v>
      </c>
      <c r="D525" s="333" t="s">
        <v>6117</v>
      </c>
      <c r="E525" s="333" t="s">
        <v>4829</v>
      </c>
      <c r="F525" s="333"/>
      <c r="G525" s="333">
        <v>4</v>
      </c>
      <c r="H525" s="333">
        <v>8</v>
      </c>
      <c r="I525" s="333" t="s">
        <v>2289</v>
      </c>
      <c r="J525" s="333" t="s">
        <v>3015</v>
      </c>
      <c r="K525" s="333"/>
      <c r="L525" s="333"/>
      <c r="M525" s="337" t="s">
        <v>6960</v>
      </c>
      <c r="N525" s="338"/>
      <c r="O525" s="338"/>
      <c r="P525" s="337"/>
      <c r="Q525" s="344"/>
      <c r="R525" s="344">
        <v>0</v>
      </c>
      <c r="S525" s="344" t="s">
        <v>5181</v>
      </c>
      <c r="T525" s="333"/>
      <c r="U525" s="344"/>
      <c r="V525" s="344"/>
      <c r="W525" s="344"/>
      <c r="X525" s="337" t="s">
        <v>6961</v>
      </c>
      <c r="Y525" s="344">
        <f t="shared" si="44"/>
        <v>0</v>
      </c>
      <c r="Z525" s="344">
        <f t="shared" si="44"/>
        <v>0</v>
      </c>
      <c r="AA525" s="344"/>
      <c r="AB525" s="344"/>
      <c r="AC525" s="333"/>
      <c r="AD525" s="333"/>
      <c r="AE525" s="333">
        <v>0</v>
      </c>
      <c r="AF525" s="333"/>
      <c r="AG525" s="333"/>
      <c r="AH525" s="333"/>
      <c r="AI525" s="333"/>
      <c r="AJ525" s="333"/>
      <c r="AK525" s="346"/>
      <c r="AL525" s="333"/>
      <c r="AM525" s="333"/>
      <c r="AN525" s="333"/>
      <c r="AO525" s="333" t="s">
        <v>6962</v>
      </c>
      <c r="AP525" s="32">
        <f t="shared" si="39"/>
        <v>2011304</v>
      </c>
      <c r="AQ525" s="32" t="str">
        <f t="shared" si="39"/>
        <v>金钟护体罩</v>
      </c>
      <c r="AR525" s="333"/>
      <c r="BA525" s="308" t="s">
        <v>6963</v>
      </c>
    </row>
    <row r="526" spans="1:53" x14ac:dyDescent="0.25">
      <c r="A526" s="281">
        <v>2011305</v>
      </c>
      <c r="B526" s="281" t="s">
        <v>121</v>
      </c>
      <c r="C526" s="334" t="s">
        <v>126</v>
      </c>
      <c r="D526" s="333" t="s">
        <v>6117</v>
      </c>
      <c r="E526" s="333" t="s">
        <v>4829</v>
      </c>
      <c r="F526" s="333"/>
      <c r="G526" s="333">
        <v>6</v>
      </c>
      <c r="H526" s="333">
        <v>8</v>
      </c>
      <c r="I526" s="333" t="s">
        <v>2289</v>
      </c>
      <c r="J526" s="333" t="s">
        <v>3015</v>
      </c>
      <c r="K526" s="333"/>
      <c r="L526" s="333"/>
      <c r="M526" s="337" t="s">
        <v>6964</v>
      </c>
      <c r="N526" s="338"/>
      <c r="O526" s="338"/>
      <c r="P526" s="337"/>
      <c r="Q526" s="344"/>
      <c r="R526" s="344">
        <v>0</v>
      </c>
      <c r="S526" s="344" t="s">
        <v>5181</v>
      </c>
      <c r="T526" s="333"/>
      <c r="U526" s="344"/>
      <c r="V526" s="344"/>
      <c r="W526" s="344"/>
      <c r="X526" s="337" t="s">
        <v>6965</v>
      </c>
      <c r="Y526" s="344">
        <f t="shared" si="44"/>
        <v>0</v>
      </c>
      <c r="Z526" s="344">
        <f t="shared" si="44"/>
        <v>0</v>
      </c>
      <c r="AA526" s="344"/>
      <c r="AB526" s="344"/>
      <c r="AC526" s="333"/>
      <c r="AD526" s="333"/>
      <c r="AE526" s="333">
        <v>0</v>
      </c>
      <c r="AF526" s="333"/>
      <c r="AG526" s="333"/>
      <c r="AH526" s="333"/>
      <c r="AI526" s="333"/>
      <c r="AJ526" s="333"/>
      <c r="AK526" s="346"/>
      <c r="AL526" s="333"/>
      <c r="AM526" s="333"/>
      <c r="AN526" s="333"/>
      <c r="AO526" s="333" t="s">
        <v>6966</v>
      </c>
      <c r="AP526" s="32">
        <f t="shared" si="39"/>
        <v>2011305</v>
      </c>
      <c r="AQ526" s="32" t="str">
        <f t="shared" si="39"/>
        <v>金钟护体罩</v>
      </c>
      <c r="AR526" s="333"/>
      <c r="BA526" s="308" t="s">
        <v>6967</v>
      </c>
    </row>
    <row r="527" spans="1:53" x14ac:dyDescent="0.25">
      <c r="A527" s="281">
        <v>2011306</v>
      </c>
      <c r="B527" s="281" t="s">
        <v>121</v>
      </c>
      <c r="C527" s="334" t="s">
        <v>127</v>
      </c>
      <c r="D527" s="333" t="s">
        <v>6117</v>
      </c>
      <c r="E527" s="333" t="s">
        <v>4829</v>
      </c>
      <c r="F527" s="333"/>
      <c r="G527" s="333">
        <v>5</v>
      </c>
      <c r="H527" s="333">
        <v>8</v>
      </c>
      <c r="I527" s="333" t="s">
        <v>2289</v>
      </c>
      <c r="J527" s="333" t="s">
        <v>3015</v>
      </c>
      <c r="K527" s="333"/>
      <c r="L527" s="333"/>
      <c r="M527" s="337" t="s">
        <v>6968</v>
      </c>
      <c r="N527" s="338"/>
      <c r="O527" s="338"/>
      <c r="P527" s="337"/>
      <c r="Q527" s="344"/>
      <c r="R527" s="344">
        <v>0</v>
      </c>
      <c r="S527" s="344" t="s">
        <v>5181</v>
      </c>
      <c r="T527" s="333">
        <v>3010705</v>
      </c>
      <c r="U527" s="344"/>
      <c r="V527" s="344"/>
      <c r="W527" s="344" t="s">
        <v>6262</v>
      </c>
      <c r="X527" s="337" t="s">
        <v>6969</v>
      </c>
      <c r="Y527" s="344">
        <f t="shared" si="44"/>
        <v>1</v>
      </c>
      <c r="Z527" s="344">
        <f t="shared" si="44"/>
        <v>3</v>
      </c>
      <c r="AA527" s="344"/>
      <c r="AB527" s="344"/>
      <c r="AC527" s="333"/>
      <c r="AD527" s="333"/>
      <c r="AE527" s="333">
        <v>0</v>
      </c>
      <c r="AF527" s="333"/>
      <c r="AG527" s="333"/>
      <c r="AH527" s="333"/>
      <c r="AI527" s="333"/>
      <c r="AJ527" s="333"/>
      <c r="AK527" s="346"/>
      <c r="AL527" s="333"/>
      <c r="AM527" s="333"/>
      <c r="AN527" s="333"/>
      <c r="AO527" s="333" t="s">
        <v>6970</v>
      </c>
      <c r="AP527" s="32">
        <f t="shared" si="39"/>
        <v>2011306</v>
      </c>
      <c r="AQ527" s="32" t="str">
        <f t="shared" si="39"/>
        <v>金钟护体罩</v>
      </c>
      <c r="AR527" s="333"/>
      <c r="BA527" s="308" t="s">
        <v>6971</v>
      </c>
    </row>
    <row r="528" spans="1:53" x14ac:dyDescent="0.25">
      <c r="A528" s="281">
        <v>2011307</v>
      </c>
      <c r="B528" s="281" t="s">
        <v>121</v>
      </c>
      <c r="C528" s="334" t="s">
        <v>128</v>
      </c>
      <c r="D528" s="333" t="s">
        <v>6117</v>
      </c>
      <c r="E528" s="333" t="s">
        <v>4829</v>
      </c>
      <c r="F528" s="333"/>
      <c r="G528" s="333">
        <v>7</v>
      </c>
      <c r="H528" s="333">
        <v>8</v>
      </c>
      <c r="I528" s="333" t="s">
        <v>2289</v>
      </c>
      <c r="J528" s="333" t="s">
        <v>3015</v>
      </c>
      <c r="K528" s="333"/>
      <c r="L528" s="333"/>
      <c r="M528" s="337" t="s">
        <v>6972</v>
      </c>
      <c r="N528" s="338"/>
      <c r="O528" s="338"/>
      <c r="P528" s="337"/>
      <c r="Q528" s="344"/>
      <c r="R528" s="344">
        <v>0</v>
      </c>
      <c r="S528" s="344" t="s">
        <v>5181</v>
      </c>
      <c r="T528" s="333">
        <v>3010706</v>
      </c>
      <c r="U528" s="344"/>
      <c r="V528" s="344"/>
      <c r="W528" s="344" t="s">
        <v>6262</v>
      </c>
      <c r="X528" s="337" t="s">
        <v>6973</v>
      </c>
      <c r="Y528" s="344">
        <f t="shared" si="44"/>
        <v>0</v>
      </c>
      <c r="Z528" s="344">
        <f t="shared" si="44"/>
        <v>0</v>
      </c>
      <c r="AA528" s="344"/>
      <c r="AB528" s="344"/>
      <c r="AC528" s="333"/>
      <c r="AD528" s="333"/>
      <c r="AE528" s="333">
        <v>0</v>
      </c>
      <c r="AF528" s="333"/>
      <c r="AG528" s="333"/>
      <c r="AH528" s="333"/>
      <c r="AI528" s="333"/>
      <c r="AJ528" s="333"/>
      <c r="AK528" s="346"/>
      <c r="AL528" s="333"/>
      <c r="AM528" s="333"/>
      <c r="AN528" s="333"/>
      <c r="AO528" s="333" t="s">
        <v>6974</v>
      </c>
      <c r="AP528" s="32">
        <f t="shared" si="39"/>
        <v>2011307</v>
      </c>
      <c r="AQ528" s="32" t="str">
        <f t="shared" si="39"/>
        <v>金钟护体罩</v>
      </c>
      <c r="AR528" s="333"/>
      <c r="BA528" s="308" t="s">
        <v>6975</v>
      </c>
    </row>
    <row r="529" spans="1:53" x14ac:dyDescent="0.25">
      <c r="A529" s="281">
        <v>2011308</v>
      </c>
      <c r="B529" s="281" t="s">
        <v>121</v>
      </c>
      <c r="C529" s="334" t="s">
        <v>129</v>
      </c>
      <c r="D529" s="205" t="s">
        <v>6117</v>
      </c>
      <c r="E529" s="205" t="s">
        <v>4829</v>
      </c>
      <c r="F529" s="205"/>
      <c r="G529" s="205">
        <v>1</v>
      </c>
      <c r="H529" s="205">
        <v>8</v>
      </c>
      <c r="I529" s="205" t="s">
        <v>2401</v>
      </c>
      <c r="J529" s="205" t="s">
        <v>3011</v>
      </c>
      <c r="K529" s="205"/>
      <c r="L529" s="205"/>
      <c r="M529" s="253" t="s">
        <v>6976</v>
      </c>
      <c r="N529" s="215"/>
      <c r="O529" s="212" t="e">
        <f>VLOOKUP(C529,[5]Sheet1!$B:$C,2,0)</f>
        <v>#N/A</v>
      </c>
      <c r="P529" s="253"/>
      <c r="Q529" s="223"/>
      <c r="R529" s="223">
        <v>0</v>
      </c>
      <c r="S529" s="223" t="s">
        <v>5181</v>
      </c>
      <c r="T529" s="205">
        <v>3010801</v>
      </c>
      <c r="U529" s="223"/>
      <c r="V529" s="223"/>
      <c r="W529" s="223" t="s">
        <v>6262</v>
      </c>
      <c r="X529" s="253" t="s">
        <v>6977</v>
      </c>
      <c r="Y529" s="223">
        <f t="shared" si="44"/>
        <v>1</v>
      </c>
      <c r="Z529" s="223">
        <f t="shared" si="44"/>
        <v>1</v>
      </c>
      <c r="AA529" s="223"/>
      <c r="AB529" s="223"/>
      <c r="AC529" s="205"/>
      <c r="AD529" s="205"/>
      <c r="AE529" s="205">
        <v>2</v>
      </c>
      <c r="AF529" s="205"/>
      <c r="AG529" s="205">
        <v>45</v>
      </c>
      <c r="AH529" s="205">
        <v>5</v>
      </c>
      <c r="AI529" s="205"/>
      <c r="AJ529" s="205"/>
      <c r="AK529" s="230"/>
      <c r="AL529" s="242" t="s">
        <v>6978</v>
      </c>
      <c r="AM529" s="205"/>
      <c r="AN529" s="205"/>
      <c r="AO529" s="205" t="s">
        <v>6979</v>
      </c>
      <c r="AP529" s="32">
        <f t="shared" si="39"/>
        <v>2011308</v>
      </c>
      <c r="AQ529" s="32" t="str">
        <f t="shared" si="39"/>
        <v>金钟护体罩</v>
      </c>
      <c r="AR529" s="205"/>
      <c r="BA529" s="308" t="s">
        <v>6980</v>
      </c>
    </row>
    <row r="530" spans="1:53" x14ac:dyDescent="0.25">
      <c r="A530" s="34">
        <f>A529+1</f>
        <v>2011309</v>
      </c>
      <c r="B530" s="34" t="str">
        <f>B529</f>
        <v>金钟护体罩</v>
      </c>
      <c r="C530" s="33" t="s">
        <v>130</v>
      </c>
      <c r="D530" s="205" t="s">
        <v>6117</v>
      </c>
      <c r="E530" s="205" t="s">
        <v>4829</v>
      </c>
      <c r="F530" s="205"/>
      <c r="G530" s="205">
        <v>1</v>
      </c>
      <c r="H530" s="205">
        <v>8</v>
      </c>
      <c r="I530" s="205" t="s">
        <v>2289</v>
      </c>
      <c r="J530" s="205" t="s">
        <v>3015</v>
      </c>
      <c r="K530" s="205"/>
      <c r="L530" s="205"/>
      <c r="M530" s="253" t="s">
        <v>6981</v>
      </c>
      <c r="N530" s="215"/>
      <c r="O530" s="215"/>
      <c r="P530" s="253"/>
      <c r="Q530" s="223"/>
      <c r="R530" s="223">
        <v>0</v>
      </c>
      <c r="S530" s="223" t="s">
        <v>5181</v>
      </c>
      <c r="T530" s="205">
        <v>3010802</v>
      </c>
      <c r="U530" s="223"/>
      <c r="V530" s="223"/>
      <c r="W530" s="223" t="s">
        <v>6262</v>
      </c>
      <c r="X530" s="253" t="s">
        <v>6867</v>
      </c>
      <c r="Y530" s="223">
        <f t="shared" ref="Y530:Z541" si="45">Y522</f>
        <v>0</v>
      </c>
      <c r="Z530" s="223">
        <f t="shared" si="45"/>
        <v>0</v>
      </c>
      <c r="AA530" s="223"/>
      <c r="AB530" s="223"/>
      <c r="AC530" s="205"/>
      <c r="AD530" s="205"/>
      <c r="AE530" s="205">
        <v>0</v>
      </c>
      <c r="AF530" s="205"/>
      <c r="AG530" s="205"/>
      <c r="AH530" s="205"/>
      <c r="AI530" s="205"/>
      <c r="AJ530" s="205"/>
      <c r="AK530" s="230"/>
      <c r="AL530" s="205"/>
      <c r="AM530" s="205"/>
      <c r="AN530" s="205"/>
      <c r="AO530" s="205" t="s">
        <v>6982</v>
      </c>
      <c r="AP530" s="32">
        <f t="shared" si="39"/>
        <v>2011309</v>
      </c>
      <c r="AQ530" s="32" t="str">
        <f t="shared" si="39"/>
        <v>金钟护体罩</v>
      </c>
      <c r="AR530" s="205"/>
      <c r="BA530" s="101" t="s">
        <v>6657</v>
      </c>
    </row>
    <row r="531" spans="1:53" x14ac:dyDescent="0.25">
      <c r="A531" s="36"/>
      <c r="B531" s="36"/>
      <c r="C531" s="37"/>
      <c r="D531" s="36"/>
      <c r="E531" s="36"/>
      <c r="F531" s="36"/>
      <c r="G531" s="36"/>
      <c r="H531" s="36"/>
      <c r="I531" s="36"/>
      <c r="J531" s="36"/>
      <c r="K531" s="36"/>
      <c r="L531" s="36"/>
      <c r="M531" s="52"/>
      <c r="N531" s="53"/>
      <c r="O531" s="53"/>
      <c r="P531" s="36"/>
      <c r="Q531" s="65"/>
      <c r="R531" s="65"/>
      <c r="S531" s="65"/>
      <c r="T531" s="36"/>
      <c r="U531" s="65"/>
      <c r="V531" s="65"/>
      <c r="W531" s="65"/>
      <c r="X531" s="70"/>
      <c r="Y531" s="65"/>
      <c r="Z531" s="65"/>
      <c r="AA531" s="65"/>
      <c r="AB531" s="65"/>
      <c r="AC531" s="36"/>
      <c r="AD531" s="36"/>
      <c r="AE531" s="36"/>
      <c r="AF531" s="36"/>
      <c r="AG531" s="36"/>
      <c r="AH531" s="36"/>
      <c r="AI531" s="36"/>
      <c r="AJ531" s="36"/>
      <c r="AK531" s="89"/>
      <c r="AL531" s="36"/>
      <c r="AM531" s="36"/>
      <c r="AN531" s="36"/>
      <c r="AO531" s="36"/>
      <c r="AP531" s="36"/>
      <c r="AQ531" s="36"/>
      <c r="AR531" s="36"/>
      <c r="BA531" s="102"/>
    </row>
    <row r="532" spans="1:53" x14ac:dyDescent="0.25">
      <c r="A532" s="36"/>
      <c r="B532" s="36"/>
      <c r="C532" s="37"/>
      <c r="D532" s="36"/>
      <c r="E532" s="36"/>
      <c r="F532" s="36"/>
      <c r="G532" s="36"/>
      <c r="H532" s="36"/>
      <c r="I532" s="36"/>
      <c r="J532" s="36"/>
      <c r="K532" s="36"/>
      <c r="L532" s="36"/>
      <c r="M532" s="52"/>
      <c r="N532" s="53"/>
      <c r="O532" s="53"/>
      <c r="P532" s="36"/>
      <c r="Q532" s="65"/>
      <c r="R532" s="65"/>
      <c r="S532" s="65"/>
      <c r="T532" s="36"/>
      <c r="U532" s="65"/>
      <c r="V532" s="65"/>
      <c r="W532" s="65"/>
      <c r="X532" s="70"/>
      <c r="Y532" s="65"/>
      <c r="Z532" s="65"/>
      <c r="AA532" s="65"/>
      <c r="AB532" s="65"/>
      <c r="AC532" s="36"/>
      <c r="AD532" s="36"/>
      <c r="AE532" s="36"/>
      <c r="AF532" s="36"/>
      <c r="AG532" s="36"/>
      <c r="AH532" s="36"/>
      <c r="AI532" s="36"/>
      <c r="AJ532" s="36"/>
      <c r="AK532" s="89"/>
      <c r="AL532" s="36"/>
      <c r="AM532" s="36"/>
      <c r="AN532" s="36"/>
      <c r="AO532" s="36"/>
      <c r="AP532" s="36"/>
      <c r="AQ532" s="36"/>
      <c r="AR532" s="36"/>
      <c r="BA532" s="102"/>
    </row>
    <row r="533" spans="1:53" x14ac:dyDescent="0.25">
      <c r="A533" s="286">
        <v>2011401</v>
      </c>
      <c r="B533" s="286" t="s">
        <v>131</v>
      </c>
      <c r="C533" s="295" t="s">
        <v>132</v>
      </c>
      <c r="D533" s="205" t="s">
        <v>6117</v>
      </c>
      <c r="E533" s="205" t="s">
        <v>4829</v>
      </c>
      <c r="F533" s="205"/>
      <c r="G533" s="205">
        <v>2</v>
      </c>
      <c r="H533" s="205">
        <v>8</v>
      </c>
      <c r="I533" s="205" t="s">
        <v>2289</v>
      </c>
      <c r="J533" s="205" t="s">
        <v>3015</v>
      </c>
      <c r="K533" s="205"/>
      <c r="L533" s="205"/>
      <c r="M533" s="253" t="s">
        <v>6983</v>
      </c>
      <c r="N533" s="215"/>
      <c r="O533" s="215"/>
      <c r="P533" s="253"/>
      <c r="Q533" s="223"/>
      <c r="R533" s="223">
        <v>0</v>
      </c>
      <c r="S533" s="223" t="s">
        <v>5181</v>
      </c>
      <c r="T533" s="205"/>
      <c r="U533" s="223"/>
      <c r="V533" s="223"/>
      <c r="W533" s="223"/>
      <c r="X533" s="253" t="s">
        <v>6984</v>
      </c>
      <c r="Y533" s="223">
        <f t="shared" ref="Y533:Z540" si="46">Y523</f>
        <v>0</v>
      </c>
      <c r="Z533" s="223">
        <f t="shared" si="46"/>
        <v>0</v>
      </c>
      <c r="AA533" s="223"/>
      <c r="AB533" s="223"/>
      <c r="AC533" s="205"/>
      <c r="AD533" s="205"/>
      <c r="AE533" s="205">
        <v>0</v>
      </c>
      <c r="AF533" s="205"/>
      <c r="AG533" s="205"/>
      <c r="AH533" s="205"/>
      <c r="AI533" s="205"/>
      <c r="AJ533" s="205"/>
      <c r="AK533" s="230"/>
      <c r="AL533" s="205"/>
      <c r="AM533" s="205"/>
      <c r="AN533" s="205"/>
      <c r="AO533" s="205" t="s">
        <v>6985</v>
      </c>
      <c r="AP533" s="32">
        <f t="shared" si="39"/>
        <v>2011401</v>
      </c>
      <c r="AQ533" s="32" t="str">
        <f t="shared" si="39"/>
        <v>太虚无极劲</v>
      </c>
      <c r="AR533" s="205"/>
      <c r="BA533" s="308" t="s">
        <v>6659</v>
      </c>
    </row>
    <row r="534" spans="1:53" x14ac:dyDescent="0.25">
      <c r="A534" s="286">
        <v>2011402</v>
      </c>
      <c r="B534" s="286" t="s">
        <v>131</v>
      </c>
      <c r="C534" s="295" t="s">
        <v>133</v>
      </c>
      <c r="D534" s="205" t="s">
        <v>6117</v>
      </c>
      <c r="E534" s="205" t="s">
        <v>4829</v>
      </c>
      <c r="F534" s="205"/>
      <c r="G534" s="205">
        <v>3</v>
      </c>
      <c r="H534" s="205">
        <v>8</v>
      </c>
      <c r="I534" s="205" t="s">
        <v>2289</v>
      </c>
      <c r="J534" s="205" t="s">
        <v>3015</v>
      </c>
      <c r="K534" s="205"/>
      <c r="L534" s="205"/>
      <c r="M534" s="253" t="s">
        <v>6986</v>
      </c>
      <c r="N534" s="215"/>
      <c r="O534" s="215"/>
      <c r="P534" s="253"/>
      <c r="Q534" s="223"/>
      <c r="R534" s="223">
        <v>0</v>
      </c>
      <c r="S534" s="223" t="s">
        <v>5181</v>
      </c>
      <c r="T534" s="205">
        <v>3010803</v>
      </c>
      <c r="U534" s="223"/>
      <c r="V534" s="223"/>
      <c r="W534" s="223" t="s">
        <v>6262</v>
      </c>
      <c r="X534" s="253" t="s">
        <v>6987</v>
      </c>
      <c r="Y534" s="223">
        <f t="shared" si="46"/>
        <v>1</v>
      </c>
      <c r="Z534" s="223">
        <f t="shared" si="46"/>
        <v>2</v>
      </c>
      <c r="AA534" s="223"/>
      <c r="AB534" s="223"/>
      <c r="AC534" s="205"/>
      <c r="AD534" s="205"/>
      <c r="AE534" s="205">
        <v>0</v>
      </c>
      <c r="AF534" s="205"/>
      <c r="AG534" s="205"/>
      <c r="AH534" s="205"/>
      <c r="AI534" s="205"/>
      <c r="AJ534" s="205"/>
      <c r="AK534" s="230"/>
      <c r="AL534" s="205"/>
      <c r="AM534" s="205"/>
      <c r="AN534" s="205"/>
      <c r="AO534" s="205" t="s">
        <v>6988</v>
      </c>
      <c r="AP534" s="32">
        <f t="shared" si="39"/>
        <v>2011402</v>
      </c>
      <c r="AQ534" s="32" t="str">
        <f t="shared" si="39"/>
        <v>太虚无极劲</v>
      </c>
      <c r="AR534" s="205"/>
      <c r="BA534" s="308" t="s">
        <v>1307</v>
      </c>
    </row>
    <row r="535" spans="1:53" x14ac:dyDescent="0.25">
      <c r="A535" s="286">
        <v>2011403</v>
      </c>
      <c r="B535" s="286" t="s">
        <v>131</v>
      </c>
      <c r="C535" s="295" t="s">
        <v>134</v>
      </c>
      <c r="D535" s="205" t="s">
        <v>6117</v>
      </c>
      <c r="E535" s="205" t="s">
        <v>4829</v>
      </c>
      <c r="F535" s="205"/>
      <c r="G535" s="205">
        <v>4</v>
      </c>
      <c r="H535" s="205">
        <v>8</v>
      </c>
      <c r="I535" s="205" t="s">
        <v>2289</v>
      </c>
      <c r="J535" s="205" t="s">
        <v>3015</v>
      </c>
      <c r="K535" s="205"/>
      <c r="L535" s="205"/>
      <c r="M535" s="253" t="s">
        <v>6903</v>
      </c>
      <c r="N535" s="215"/>
      <c r="O535" s="215"/>
      <c r="P535" s="253"/>
      <c r="Q535" s="223"/>
      <c r="R535" s="223">
        <v>0</v>
      </c>
      <c r="S535" s="223" t="s">
        <v>5181</v>
      </c>
      <c r="T535" s="205">
        <v>3010804</v>
      </c>
      <c r="U535" s="223"/>
      <c r="V535" s="223"/>
      <c r="W535" s="223" t="s">
        <v>6262</v>
      </c>
      <c r="X535" s="253" t="s">
        <v>6989</v>
      </c>
      <c r="Y535" s="223">
        <f t="shared" si="46"/>
        <v>0</v>
      </c>
      <c r="Z535" s="223">
        <f t="shared" si="46"/>
        <v>0</v>
      </c>
      <c r="AA535" s="223"/>
      <c r="AB535" s="223"/>
      <c r="AC535" s="205"/>
      <c r="AD535" s="205"/>
      <c r="AE535" s="205">
        <v>0</v>
      </c>
      <c r="AF535" s="205"/>
      <c r="AG535" s="205"/>
      <c r="AH535" s="205"/>
      <c r="AI535" s="205"/>
      <c r="AJ535" s="205"/>
      <c r="AK535" s="230"/>
      <c r="AL535" s="205"/>
      <c r="AM535" s="205"/>
      <c r="AN535" s="205"/>
      <c r="AO535" s="205" t="s">
        <v>6990</v>
      </c>
      <c r="AP535" s="32">
        <f t="shared" si="39"/>
        <v>2011403</v>
      </c>
      <c r="AQ535" s="32" t="str">
        <f t="shared" si="39"/>
        <v>太虚无极劲</v>
      </c>
      <c r="AR535" s="205"/>
      <c r="BA535" s="308" t="s">
        <v>6991</v>
      </c>
    </row>
    <row r="536" spans="1:53" x14ac:dyDescent="0.25">
      <c r="A536" s="286">
        <v>2011404</v>
      </c>
      <c r="B536" s="286" t="s">
        <v>131</v>
      </c>
      <c r="C536" s="295" t="s">
        <v>135</v>
      </c>
      <c r="D536" s="205" t="s">
        <v>6117</v>
      </c>
      <c r="E536" s="205" t="s">
        <v>4829</v>
      </c>
      <c r="F536" s="205"/>
      <c r="G536" s="205">
        <v>5</v>
      </c>
      <c r="H536" s="205">
        <v>8</v>
      </c>
      <c r="I536" s="205" t="s">
        <v>2289</v>
      </c>
      <c r="J536" s="205" t="s">
        <v>3015</v>
      </c>
      <c r="K536" s="205"/>
      <c r="L536" s="205"/>
      <c r="M536" s="253" t="s">
        <v>6992</v>
      </c>
      <c r="N536" s="215"/>
      <c r="O536" s="215"/>
      <c r="P536" s="253"/>
      <c r="Q536" s="223"/>
      <c r="R536" s="223">
        <v>0</v>
      </c>
      <c r="S536" s="223" t="s">
        <v>5181</v>
      </c>
      <c r="T536" s="205"/>
      <c r="U536" s="223"/>
      <c r="V536" s="223"/>
      <c r="W536" s="223"/>
      <c r="X536" s="253" t="s">
        <v>6993</v>
      </c>
      <c r="Y536" s="223">
        <f t="shared" si="46"/>
        <v>0</v>
      </c>
      <c r="Z536" s="223">
        <f t="shared" si="46"/>
        <v>0</v>
      </c>
      <c r="AA536" s="223"/>
      <c r="AB536" s="223"/>
      <c r="AC536" s="205"/>
      <c r="AD536" s="205"/>
      <c r="AE536" s="205">
        <v>0</v>
      </c>
      <c r="AF536" s="205"/>
      <c r="AG536" s="205"/>
      <c r="AH536" s="205"/>
      <c r="AI536" s="205"/>
      <c r="AJ536" s="205"/>
      <c r="AK536" s="230"/>
      <c r="AL536" s="205"/>
      <c r="AM536" s="205"/>
      <c r="AN536" s="205"/>
      <c r="AO536" s="205" t="s">
        <v>6994</v>
      </c>
      <c r="AP536" s="32">
        <f t="shared" si="39"/>
        <v>2011404</v>
      </c>
      <c r="AQ536" s="32" t="str">
        <f t="shared" si="39"/>
        <v>太虚无极劲</v>
      </c>
      <c r="AR536" s="205"/>
      <c r="BA536" s="308" t="s">
        <v>6995</v>
      </c>
    </row>
    <row r="537" spans="1:53" x14ac:dyDescent="0.25">
      <c r="A537" s="286">
        <v>2011405</v>
      </c>
      <c r="B537" s="286" t="s">
        <v>131</v>
      </c>
      <c r="C537" s="295" t="s">
        <v>136</v>
      </c>
      <c r="D537" s="205" t="s">
        <v>6117</v>
      </c>
      <c r="E537" s="205" t="s">
        <v>4829</v>
      </c>
      <c r="F537" s="205"/>
      <c r="G537" s="205">
        <v>6</v>
      </c>
      <c r="H537" s="205">
        <v>8</v>
      </c>
      <c r="I537" s="205" t="s">
        <v>2289</v>
      </c>
      <c r="J537" s="205" t="s">
        <v>3015</v>
      </c>
      <c r="K537" s="205"/>
      <c r="L537" s="205"/>
      <c r="M537" s="253" t="s">
        <v>6996</v>
      </c>
      <c r="N537" s="215"/>
      <c r="O537" s="215"/>
      <c r="P537" s="253"/>
      <c r="Q537" s="223"/>
      <c r="R537" s="223">
        <v>0</v>
      </c>
      <c r="S537" s="223" t="s">
        <v>5181</v>
      </c>
      <c r="T537" s="205">
        <v>3010805</v>
      </c>
      <c r="U537" s="223"/>
      <c r="V537" s="223"/>
      <c r="W537" s="223" t="s">
        <v>6262</v>
      </c>
      <c r="X537" s="253" t="s">
        <v>6997</v>
      </c>
      <c r="Y537" s="223">
        <f t="shared" si="46"/>
        <v>1</v>
      </c>
      <c r="Z537" s="223">
        <f t="shared" si="46"/>
        <v>3</v>
      </c>
      <c r="AA537" s="223"/>
      <c r="AB537" s="223"/>
      <c r="AC537" s="205"/>
      <c r="AD537" s="205"/>
      <c r="AE537" s="205">
        <v>0</v>
      </c>
      <c r="AF537" s="205"/>
      <c r="AG537" s="205"/>
      <c r="AH537" s="205"/>
      <c r="AI537" s="205"/>
      <c r="AJ537" s="205"/>
      <c r="AK537" s="230"/>
      <c r="AL537" s="205"/>
      <c r="AM537" s="205"/>
      <c r="AN537" s="205"/>
      <c r="AO537" s="205" t="s">
        <v>6998</v>
      </c>
      <c r="AP537" s="32">
        <f t="shared" si="39"/>
        <v>2011405</v>
      </c>
      <c r="AQ537" s="32" t="str">
        <f t="shared" si="39"/>
        <v>太虚无极劲</v>
      </c>
      <c r="AR537" s="205"/>
      <c r="BA537" s="308" t="s">
        <v>6999</v>
      </c>
    </row>
    <row r="538" spans="1:53" x14ac:dyDescent="0.25">
      <c r="A538" s="286">
        <v>2011406</v>
      </c>
      <c r="B538" s="286" t="s">
        <v>131</v>
      </c>
      <c r="C538" s="295" t="s">
        <v>137</v>
      </c>
      <c r="D538" s="205" t="s">
        <v>6117</v>
      </c>
      <c r="E538" s="205" t="s">
        <v>4829</v>
      </c>
      <c r="F538" s="205"/>
      <c r="G538" s="205">
        <v>7</v>
      </c>
      <c r="H538" s="205">
        <v>8</v>
      </c>
      <c r="I538" s="205" t="s">
        <v>2289</v>
      </c>
      <c r="J538" s="205" t="s">
        <v>3015</v>
      </c>
      <c r="K538" s="205"/>
      <c r="L538" s="205"/>
      <c r="M538" s="253" t="s">
        <v>7000</v>
      </c>
      <c r="N538" s="215"/>
      <c r="O538" s="215"/>
      <c r="P538" s="253"/>
      <c r="Q538" s="223"/>
      <c r="R538" s="223">
        <v>0</v>
      </c>
      <c r="S538" s="223" t="s">
        <v>5181</v>
      </c>
      <c r="T538" s="205">
        <v>3010806</v>
      </c>
      <c r="U538" s="223"/>
      <c r="V538" s="223"/>
      <c r="W538" s="223" t="s">
        <v>6262</v>
      </c>
      <c r="X538" s="253" t="s">
        <v>7001</v>
      </c>
      <c r="Y538" s="223">
        <f t="shared" si="46"/>
        <v>0</v>
      </c>
      <c r="Z538" s="223">
        <f t="shared" si="46"/>
        <v>0</v>
      </c>
      <c r="AA538" s="223"/>
      <c r="AB538" s="223"/>
      <c r="AC538" s="205"/>
      <c r="AD538" s="205"/>
      <c r="AE538" s="205">
        <v>0</v>
      </c>
      <c r="AF538" s="205"/>
      <c r="AG538" s="205"/>
      <c r="AH538" s="205"/>
      <c r="AI538" s="205"/>
      <c r="AJ538" s="205"/>
      <c r="AK538" s="230"/>
      <c r="AL538" s="205"/>
      <c r="AM538" s="205"/>
      <c r="AN538" s="205"/>
      <c r="AO538" s="205" t="s">
        <v>7002</v>
      </c>
      <c r="AP538" s="32">
        <f t="shared" si="39"/>
        <v>2011406</v>
      </c>
      <c r="AQ538" s="32" t="str">
        <f t="shared" si="39"/>
        <v>太虚无极劲</v>
      </c>
      <c r="AR538" s="205"/>
      <c r="BA538" s="308" t="s">
        <v>7003</v>
      </c>
    </row>
    <row r="539" spans="1:53" x14ac:dyDescent="0.25">
      <c r="A539" s="286">
        <v>2011407</v>
      </c>
      <c r="B539" s="286" t="s">
        <v>131</v>
      </c>
      <c r="C539" s="295" t="s">
        <v>139</v>
      </c>
      <c r="D539" s="34" t="s">
        <v>6117</v>
      </c>
      <c r="E539" s="34" t="s">
        <v>4829</v>
      </c>
      <c r="F539" s="34"/>
      <c r="G539" s="34">
        <v>1</v>
      </c>
      <c r="H539" s="34">
        <v>8</v>
      </c>
      <c r="I539" s="34" t="s">
        <v>2401</v>
      </c>
      <c r="J539" s="34" t="s">
        <v>3011</v>
      </c>
      <c r="K539" s="34"/>
      <c r="L539" s="34"/>
      <c r="M539" s="33" t="s">
        <v>7004</v>
      </c>
      <c r="N539" s="49"/>
      <c r="O539" s="212" t="e">
        <f>VLOOKUP(C539,[5]Sheet1!$B:$C,2,0)</f>
        <v>#N/A</v>
      </c>
      <c r="P539" s="33"/>
      <c r="Q539" s="67"/>
      <c r="R539" s="67">
        <v>0</v>
      </c>
      <c r="S539" s="67" t="s">
        <v>5181</v>
      </c>
      <c r="T539" s="34">
        <v>3010901</v>
      </c>
      <c r="U539" s="67"/>
      <c r="V539" s="67"/>
      <c r="W539" s="67" t="s">
        <v>6262</v>
      </c>
      <c r="X539" s="33" t="s">
        <v>7005</v>
      </c>
      <c r="Y539" s="67">
        <f t="shared" si="46"/>
        <v>1</v>
      </c>
      <c r="Z539" s="67">
        <f t="shared" si="46"/>
        <v>1</v>
      </c>
      <c r="AA539" s="67"/>
      <c r="AB539" s="67"/>
      <c r="AC539" s="34"/>
      <c r="AD539" s="34"/>
      <c r="AE539" s="34">
        <v>2</v>
      </c>
      <c r="AF539" s="34"/>
      <c r="AG539" s="34">
        <v>30</v>
      </c>
      <c r="AH539" s="34"/>
      <c r="AI539" s="34"/>
      <c r="AJ539" s="34"/>
      <c r="AK539" s="87"/>
      <c r="AL539" s="242" t="s">
        <v>7006</v>
      </c>
      <c r="AM539" s="34"/>
      <c r="AN539" s="34"/>
      <c r="AO539" s="34" t="s">
        <v>7007</v>
      </c>
      <c r="AP539" s="32">
        <f t="shared" si="39"/>
        <v>2011407</v>
      </c>
      <c r="AQ539" s="32" t="str">
        <f t="shared" si="39"/>
        <v>太虚无极劲</v>
      </c>
      <c r="AR539" s="34"/>
      <c r="BA539" s="308" t="s">
        <v>7008</v>
      </c>
    </row>
    <row r="540" spans="1:53" x14ac:dyDescent="0.25">
      <c r="A540" s="286">
        <v>2011408</v>
      </c>
      <c r="B540" s="286" t="s">
        <v>131</v>
      </c>
      <c r="C540" s="295" t="s">
        <v>140</v>
      </c>
      <c r="D540" s="34" t="s">
        <v>6117</v>
      </c>
      <c r="E540" s="34" t="s">
        <v>4829</v>
      </c>
      <c r="F540" s="34"/>
      <c r="G540" s="34">
        <v>1</v>
      </c>
      <c r="H540" s="34">
        <v>8</v>
      </c>
      <c r="I540" s="34" t="s">
        <v>2289</v>
      </c>
      <c r="J540" s="34" t="s">
        <v>3015</v>
      </c>
      <c r="K540" s="34"/>
      <c r="L540" s="34"/>
      <c r="M540" s="33" t="s">
        <v>7009</v>
      </c>
      <c r="N540" s="49"/>
      <c r="O540" s="49"/>
      <c r="P540" s="33"/>
      <c r="Q540" s="67"/>
      <c r="R540" s="67">
        <v>0</v>
      </c>
      <c r="S540" s="67" t="s">
        <v>5181</v>
      </c>
      <c r="T540" s="34">
        <v>3010902</v>
      </c>
      <c r="U540" s="67"/>
      <c r="V540" s="67"/>
      <c r="W540" s="67" t="s">
        <v>6262</v>
      </c>
      <c r="X540" s="33" t="s">
        <v>6867</v>
      </c>
      <c r="Y540" s="67">
        <f t="shared" si="46"/>
        <v>0</v>
      </c>
      <c r="Z540" s="67">
        <f t="shared" si="46"/>
        <v>0</v>
      </c>
      <c r="AA540" s="67"/>
      <c r="AB540" s="67"/>
      <c r="AC540" s="34"/>
      <c r="AD540" s="34"/>
      <c r="AE540" s="34">
        <v>0</v>
      </c>
      <c r="AF540" s="34"/>
      <c r="AG540" s="34"/>
      <c r="AH540" s="34"/>
      <c r="AI540" s="34"/>
      <c r="AJ540" s="34"/>
      <c r="AK540" s="87"/>
      <c r="AL540" s="34"/>
      <c r="AM540" s="34"/>
      <c r="AN540" s="34"/>
      <c r="AO540" s="34" t="s">
        <v>7010</v>
      </c>
      <c r="AP540" s="32">
        <f t="shared" si="39"/>
        <v>2011408</v>
      </c>
      <c r="AQ540" s="32" t="str">
        <f t="shared" si="39"/>
        <v>太虚无极劲</v>
      </c>
      <c r="AR540" s="34"/>
      <c r="BA540" s="308" t="s">
        <v>7011</v>
      </c>
    </row>
    <row r="541" spans="1:53" x14ac:dyDescent="0.25">
      <c r="A541" s="34">
        <f>A540+1</f>
        <v>2011409</v>
      </c>
      <c r="B541" s="34" t="str">
        <f>B540</f>
        <v>太虚无极劲</v>
      </c>
      <c r="C541" s="33" t="s">
        <v>141</v>
      </c>
      <c r="D541" s="34" t="s">
        <v>6117</v>
      </c>
      <c r="E541" s="34" t="s">
        <v>4829</v>
      </c>
      <c r="F541" s="34"/>
      <c r="G541" s="34">
        <v>3</v>
      </c>
      <c r="H541" s="34">
        <v>8</v>
      </c>
      <c r="I541" s="34" t="s">
        <v>2289</v>
      </c>
      <c r="J541" s="34" t="s">
        <v>3015</v>
      </c>
      <c r="K541" s="34"/>
      <c r="L541" s="34"/>
      <c r="M541" s="33" t="s">
        <v>6823</v>
      </c>
      <c r="N541" s="49"/>
      <c r="O541" s="49"/>
      <c r="P541" s="33"/>
      <c r="Q541" s="67"/>
      <c r="R541" s="67">
        <v>0</v>
      </c>
      <c r="S541" s="67" t="s">
        <v>5181</v>
      </c>
      <c r="T541" s="34">
        <v>3010904</v>
      </c>
      <c r="U541" s="67"/>
      <c r="V541" s="67"/>
      <c r="W541" s="67" t="s">
        <v>6262</v>
      </c>
      <c r="X541" s="33" t="s">
        <v>6984</v>
      </c>
      <c r="Y541" s="67">
        <f t="shared" si="45"/>
        <v>0</v>
      </c>
      <c r="Z541" s="67">
        <f t="shared" si="45"/>
        <v>0</v>
      </c>
      <c r="AA541" s="67"/>
      <c r="AB541" s="67"/>
      <c r="AC541" s="34"/>
      <c r="AD541" s="34"/>
      <c r="AE541" s="34">
        <v>0</v>
      </c>
      <c r="AF541" s="34"/>
      <c r="AG541" s="34"/>
      <c r="AH541" s="34"/>
      <c r="AI541" s="34"/>
      <c r="AJ541" s="34"/>
      <c r="AK541" s="87"/>
      <c r="AL541" s="34"/>
      <c r="AM541" s="34"/>
      <c r="AN541" s="34"/>
      <c r="AO541" s="34" t="s">
        <v>7012</v>
      </c>
      <c r="AP541" s="32">
        <f t="shared" si="39"/>
        <v>2011409</v>
      </c>
      <c r="AQ541" s="32" t="str">
        <f t="shared" si="39"/>
        <v>太虚无极劲</v>
      </c>
      <c r="AR541" s="34"/>
      <c r="BA541" s="101" t="s">
        <v>6621</v>
      </c>
    </row>
    <row r="542" spans="1:53" x14ac:dyDescent="0.25">
      <c r="A542" s="36"/>
      <c r="B542" s="36"/>
      <c r="C542" s="37"/>
      <c r="D542" s="36"/>
      <c r="E542" s="36"/>
      <c r="F542" s="36"/>
      <c r="G542" s="36"/>
      <c r="H542" s="36"/>
      <c r="I542" s="36"/>
      <c r="J542" s="36"/>
      <c r="K542" s="36"/>
      <c r="L542" s="36"/>
      <c r="M542" s="52"/>
      <c r="N542" s="53"/>
      <c r="O542" s="53"/>
      <c r="P542" s="36"/>
      <c r="Q542" s="65"/>
      <c r="R542" s="65"/>
      <c r="S542" s="65"/>
      <c r="T542" s="36"/>
      <c r="U542" s="65"/>
      <c r="V542" s="65"/>
      <c r="W542" s="65"/>
      <c r="X542" s="70"/>
      <c r="Y542" s="65"/>
      <c r="Z542" s="65"/>
      <c r="AA542" s="65"/>
      <c r="AB542" s="65"/>
      <c r="AC542" s="36"/>
      <c r="AD542" s="36"/>
      <c r="AE542" s="36"/>
      <c r="AF542" s="36"/>
      <c r="AG542" s="36"/>
      <c r="AH542" s="36"/>
      <c r="AI542" s="36"/>
      <c r="AJ542" s="36"/>
      <c r="AK542" s="89"/>
      <c r="AL542" s="36"/>
      <c r="AM542" s="36"/>
      <c r="AN542" s="36"/>
      <c r="AO542" s="36"/>
      <c r="AP542" s="36"/>
      <c r="AQ542" s="36"/>
      <c r="AR542" s="36"/>
      <c r="BA542" s="102"/>
    </row>
    <row r="543" spans="1:53" x14ac:dyDescent="0.25">
      <c r="A543" s="36"/>
      <c r="B543" s="36"/>
      <c r="C543" s="37"/>
      <c r="D543" s="36"/>
      <c r="E543" s="36"/>
      <c r="F543" s="36"/>
      <c r="G543" s="36"/>
      <c r="H543" s="36"/>
      <c r="I543" s="36"/>
      <c r="J543" s="36"/>
      <c r="K543" s="36"/>
      <c r="L543" s="36"/>
      <c r="M543" s="52"/>
      <c r="N543" s="53"/>
      <c r="O543" s="53"/>
      <c r="P543" s="36"/>
      <c r="Q543" s="65"/>
      <c r="R543" s="65"/>
      <c r="S543" s="65"/>
      <c r="T543" s="36"/>
      <c r="U543" s="65"/>
      <c r="V543" s="65"/>
      <c r="W543" s="65"/>
      <c r="X543" s="70"/>
      <c r="Y543" s="65"/>
      <c r="Z543" s="65"/>
      <c r="AA543" s="65"/>
      <c r="AB543" s="65"/>
      <c r="AC543" s="36"/>
      <c r="AD543" s="36"/>
      <c r="AE543" s="36"/>
      <c r="AF543" s="36"/>
      <c r="AG543" s="36"/>
      <c r="AH543" s="36"/>
      <c r="AI543" s="36"/>
      <c r="AJ543" s="36"/>
      <c r="AK543" s="89"/>
      <c r="AL543" s="36"/>
      <c r="AM543" s="36"/>
      <c r="AN543" s="36"/>
      <c r="AO543" s="36"/>
      <c r="AP543" s="36"/>
      <c r="AQ543" s="36"/>
      <c r="AR543" s="36"/>
      <c r="BA543" s="102"/>
    </row>
    <row r="544" spans="1:53" x14ac:dyDescent="0.25">
      <c r="A544" s="287">
        <v>2011501</v>
      </c>
      <c r="B544" s="287" t="s">
        <v>142</v>
      </c>
      <c r="C544" s="299" t="s">
        <v>143</v>
      </c>
      <c r="D544" s="34" t="s">
        <v>6117</v>
      </c>
      <c r="E544" s="34" t="s">
        <v>4829</v>
      </c>
      <c r="F544" s="34"/>
      <c r="G544" s="34">
        <v>2</v>
      </c>
      <c r="H544" s="34">
        <v>8</v>
      </c>
      <c r="I544" s="34" t="s">
        <v>2289</v>
      </c>
      <c r="J544" s="34" t="s">
        <v>3015</v>
      </c>
      <c r="K544" s="34"/>
      <c r="L544" s="34"/>
      <c r="M544" s="33" t="s">
        <v>7013</v>
      </c>
      <c r="N544" s="49"/>
      <c r="O544" s="49"/>
      <c r="P544" s="33"/>
      <c r="Q544" s="67"/>
      <c r="R544" s="67">
        <v>0</v>
      </c>
      <c r="S544" s="67" t="s">
        <v>5181</v>
      </c>
      <c r="T544" s="34">
        <v>3010903</v>
      </c>
      <c r="U544" s="67"/>
      <c r="V544" s="67"/>
      <c r="W544" s="67" t="s">
        <v>6262</v>
      </c>
      <c r="X544" s="33" t="s">
        <v>7014</v>
      </c>
      <c r="Y544" s="67">
        <f t="shared" ref="Y544:Z551" si="47">Y534</f>
        <v>1</v>
      </c>
      <c r="Z544" s="67">
        <f t="shared" si="47"/>
        <v>2</v>
      </c>
      <c r="AA544" s="67"/>
      <c r="AB544" s="67"/>
      <c r="AC544" s="34"/>
      <c r="AD544" s="34"/>
      <c r="AE544" s="34">
        <v>0</v>
      </c>
      <c r="AF544" s="34"/>
      <c r="AG544" s="34"/>
      <c r="AH544" s="34"/>
      <c r="AI544" s="34"/>
      <c r="AJ544" s="34"/>
      <c r="AK544" s="87"/>
      <c r="AL544" s="34"/>
      <c r="AM544" s="34"/>
      <c r="AN544" s="34"/>
      <c r="AO544" s="34" t="s">
        <v>7015</v>
      </c>
      <c r="AP544" s="32">
        <f t="shared" si="39"/>
        <v>2011501</v>
      </c>
      <c r="AQ544" s="32" t="str">
        <f t="shared" si="39"/>
        <v>霸王卸甲</v>
      </c>
      <c r="AR544" s="34"/>
      <c r="BA544" s="308" t="s">
        <v>7016</v>
      </c>
    </row>
    <row r="545" spans="1:53" x14ac:dyDescent="0.25">
      <c r="A545" s="287">
        <v>2011502</v>
      </c>
      <c r="B545" s="287" t="s">
        <v>142</v>
      </c>
      <c r="C545" s="299" t="s">
        <v>144</v>
      </c>
      <c r="D545" s="34" t="s">
        <v>6117</v>
      </c>
      <c r="E545" s="34" t="s">
        <v>4829</v>
      </c>
      <c r="F545" s="34"/>
      <c r="G545" s="34">
        <v>5</v>
      </c>
      <c r="H545" s="34">
        <v>8</v>
      </c>
      <c r="I545" s="34" t="s">
        <v>2289</v>
      </c>
      <c r="J545" s="34" t="s">
        <v>3015</v>
      </c>
      <c r="K545" s="34"/>
      <c r="L545" s="34"/>
      <c r="M545" s="33" t="s">
        <v>7017</v>
      </c>
      <c r="N545" s="49"/>
      <c r="O545" s="49"/>
      <c r="P545" s="33"/>
      <c r="Q545" s="67"/>
      <c r="R545" s="67"/>
      <c r="S545" s="67"/>
      <c r="T545" s="34"/>
      <c r="U545" s="67"/>
      <c r="V545" s="67"/>
      <c r="W545" s="67"/>
      <c r="X545" s="33" t="s">
        <v>6989</v>
      </c>
      <c r="Y545" s="67">
        <f t="shared" si="47"/>
        <v>0</v>
      </c>
      <c r="Z545" s="67">
        <f t="shared" si="47"/>
        <v>0</v>
      </c>
      <c r="AA545" s="67"/>
      <c r="AB545" s="67"/>
      <c r="AC545" s="34"/>
      <c r="AD545" s="34"/>
      <c r="AE545" s="34">
        <v>0</v>
      </c>
      <c r="AF545" s="34"/>
      <c r="AG545" s="34"/>
      <c r="AH545" s="34"/>
      <c r="AI545" s="34"/>
      <c r="AJ545" s="34"/>
      <c r="AK545" s="87"/>
      <c r="AL545" s="34"/>
      <c r="AM545" s="34"/>
      <c r="AN545" s="34"/>
      <c r="AO545" s="34" t="s">
        <v>7018</v>
      </c>
      <c r="AP545" s="32">
        <f t="shared" si="39"/>
        <v>2011502</v>
      </c>
      <c r="AQ545" s="32" t="str">
        <f t="shared" si="39"/>
        <v>霸王卸甲</v>
      </c>
      <c r="AR545" s="34"/>
      <c r="BA545" s="308" t="s">
        <v>7019</v>
      </c>
    </row>
    <row r="546" spans="1:53" x14ac:dyDescent="0.25">
      <c r="A546" s="287">
        <v>2011503</v>
      </c>
      <c r="B546" s="287" t="s">
        <v>142</v>
      </c>
      <c r="C546" s="299" t="s">
        <v>145</v>
      </c>
      <c r="D546" s="34" t="s">
        <v>6117</v>
      </c>
      <c r="E546" s="34" t="s">
        <v>4829</v>
      </c>
      <c r="F546" s="34"/>
      <c r="G546" s="34">
        <v>6</v>
      </c>
      <c r="H546" s="34">
        <v>8</v>
      </c>
      <c r="I546" s="34" t="s">
        <v>2289</v>
      </c>
      <c r="J546" s="34" t="s">
        <v>3015</v>
      </c>
      <c r="K546" s="34"/>
      <c r="L546" s="34"/>
      <c r="M546" s="33" t="s">
        <v>7020</v>
      </c>
      <c r="N546" s="49"/>
      <c r="O546" s="49"/>
      <c r="P546" s="33"/>
      <c r="Q546" s="67"/>
      <c r="R546" s="67">
        <v>0</v>
      </c>
      <c r="S546" s="67" t="s">
        <v>5181</v>
      </c>
      <c r="T546" s="34">
        <v>3010906</v>
      </c>
      <c r="U546" s="67"/>
      <c r="V546" s="67"/>
      <c r="W546" s="67" t="s">
        <v>6262</v>
      </c>
      <c r="X546" s="33" t="s">
        <v>7021</v>
      </c>
      <c r="Y546" s="67">
        <f t="shared" si="47"/>
        <v>0</v>
      </c>
      <c r="Z546" s="67">
        <f t="shared" si="47"/>
        <v>0</v>
      </c>
      <c r="AA546" s="67"/>
      <c r="AB546" s="67"/>
      <c r="AC546" s="34"/>
      <c r="AD546" s="34"/>
      <c r="AE546" s="34">
        <v>0</v>
      </c>
      <c r="AF546" s="34"/>
      <c r="AG546" s="34"/>
      <c r="AH546" s="34"/>
      <c r="AI546" s="34"/>
      <c r="AJ546" s="34"/>
      <c r="AK546" s="87"/>
      <c r="AL546" s="34"/>
      <c r="AM546" s="34"/>
      <c r="AN546" s="34"/>
      <c r="AO546" s="34" t="s">
        <v>7022</v>
      </c>
      <c r="AP546" s="32">
        <f t="shared" si="39"/>
        <v>2011503</v>
      </c>
      <c r="AQ546" s="32" t="str">
        <f t="shared" si="39"/>
        <v>霸王卸甲</v>
      </c>
      <c r="AR546" s="34"/>
      <c r="BA546" s="308" t="s">
        <v>7023</v>
      </c>
    </row>
    <row r="547" spans="1:53" x14ac:dyDescent="0.25">
      <c r="A547" s="287">
        <v>2011504</v>
      </c>
      <c r="B547" s="287" t="s">
        <v>142</v>
      </c>
      <c r="C547" s="299" t="s">
        <v>146</v>
      </c>
      <c r="D547" s="34" t="s">
        <v>6117</v>
      </c>
      <c r="E547" s="34" t="s">
        <v>4829</v>
      </c>
      <c r="F547" s="34"/>
      <c r="G547" s="34">
        <v>4</v>
      </c>
      <c r="H547" s="34">
        <v>8</v>
      </c>
      <c r="I547" s="34" t="s">
        <v>2289</v>
      </c>
      <c r="J547" s="34" t="s">
        <v>3015</v>
      </c>
      <c r="K547" s="34"/>
      <c r="L547" s="34"/>
      <c r="M547" s="33" t="s">
        <v>1170</v>
      </c>
      <c r="N547" s="49"/>
      <c r="O547" s="49"/>
      <c r="P547" s="33"/>
      <c r="Q547" s="67"/>
      <c r="R547" s="67">
        <v>0</v>
      </c>
      <c r="S547" s="67" t="s">
        <v>5181</v>
      </c>
      <c r="T547" s="34">
        <v>3010905</v>
      </c>
      <c r="U547" s="67"/>
      <c r="V547" s="67"/>
      <c r="W547" s="67" t="s">
        <v>6262</v>
      </c>
      <c r="X547" s="33" t="s">
        <v>7024</v>
      </c>
      <c r="Y547" s="67">
        <f t="shared" si="47"/>
        <v>1</v>
      </c>
      <c r="Z547" s="67">
        <f t="shared" si="47"/>
        <v>3</v>
      </c>
      <c r="AA547" s="67"/>
      <c r="AB547" s="67"/>
      <c r="AC547" s="34"/>
      <c r="AD547" s="34"/>
      <c r="AE547" s="34">
        <v>0</v>
      </c>
      <c r="AF547" s="34"/>
      <c r="AG547" s="34"/>
      <c r="AH547" s="34"/>
      <c r="AI547" s="34"/>
      <c r="AJ547" s="34"/>
      <c r="AK547" s="87"/>
      <c r="AL547" s="34"/>
      <c r="AM547" s="34"/>
      <c r="AN547" s="34"/>
      <c r="AO547" s="34" t="s">
        <v>7025</v>
      </c>
      <c r="AP547" s="32">
        <f t="shared" si="39"/>
        <v>2011504</v>
      </c>
      <c r="AQ547" s="32" t="str">
        <f t="shared" si="39"/>
        <v>霸王卸甲</v>
      </c>
      <c r="AR547" s="34"/>
      <c r="BA547" s="308" t="s">
        <v>7016</v>
      </c>
    </row>
    <row r="548" spans="1:53" x14ac:dyDescent="0.25">
      <c r="A548" s="287">
        <v>2011505</v>
      </c>
      <c r="B548" s="287" t="s">
        <v>142</v>
      </c>
      <c r="C548" s="299" t="s">
        <v>147</v>
      </c>
      <c r="D548" s="34" t="s">
        <v>6117</v>
      </c>
      <c r="E548" s="34" t="s">
        <v>4829</v>
      </c>
      <c r="F548" s="34"/>
      <c r="G548" s="34">
        <v>7</v>
      </c>
      <c r="H548" s="34">
        <v>8</v>
      </c>
      <c r="I548" s="34" t="s">
        <v>2289</v>
      </c>
      <c r="J548" s="34" t="s">
        <v>3015</v>
      </c>
      <c r="K548" s="34"/>
      <c r="L548" s="34"/>
      <c r="M548" s="34" t="s">
        <v>7026</v>
      </c>
      <c r="N548" s="49"/>
      <c r="O548" s="49"/>
      <c r="P548" s="34"/>
      <c r="Q548" s="67"/>
      <c r="R548" s="67"/>
      <c r="S548" s="67"/>
      <c r="T548" s="34"/>
      <c r="U548" s="67"/>
      <c r="V548" s="67"/>
      <c r="W548" s="67"/>
      <c r="X548" s="34" t="s">
        <v>7027</v>
      </c>
      <c r="Y548" s="67">
        <f t="shared" si="47"/>
        <v>0</v>
      </c>
      <c r="Z548" s="67">
        <f t="shared" si="47"/>
        <v>0</v>
      </c>
      <c r="AA548" s="67"/>
      <c r="AB548" s="67"/>
      <c r="AC548" s="34"/>
      <c r="AD548" s="34"/>
      <c r="AE548" s="34">
        <v>0</v>
      </c>
      <c r="AF548" s="34"/>
      <c r="AG548" s="34"/>
      <c r="AH548" s="34"/>
      <c r="AI548" s="34"/>
      <c r="AJ548" s="34"/>
      <c r="AK548" s="87"/>
      <c r="AL548" s="347"/>
      <c r="AM548" s="347"/>
      <c r="AN548" s="347"/>
      <c r="AO548" s="34" t="s">
        <v>7028</v>
      </c>
      <c r="AP548" s="32">
        <f t="shared" si="39"/>
        <v>2011505</v>
      </c>
      <c r="AQ548" s="32" t="str">
        <f t="shared" si="39"/>
        <v>霸王卸甲</v>
      </c>
      <c r="AR548" s="34"/>
      <c r="BA548" s="308" t="s">
        <v>7029</v>
      </c>
    </row>
    <row r="549" spans="1:53" x14ac:dyDescent="0.25">
      <c r="A549" s="287">
        <v>2011506</v>
      </c>
      <c r="B549" s="287" t="s">
        <v>142</v>
      </c>
      <c r="C549" s="299" t="s">
        <v>148</v>
      </c>
      <c r="D549" s="204" t="s">
        <v>6117</v>
      </c>
      <c r="E549" s="204" t="s">
        <v>4829</v>
      </c>
      <c r="F549" s="204"/>
      <c r="G549" s="204">
        <v>1</v>
      </c>
      <c r="H549" s="204">
        <v>8</v>
      </c>
      <c r="I549" s="204" t="s">
        <v>2401</v>
      </c>
      <c r="J549" s="204" t="s">
        <v>3011</v>
      </c>
      <c r="K549" s="204"/>
      <c r="L549" s="204"/>
      <c r="M549" s="204" t="s">
        <v>7030</v>
      </c>
      <c r="N549" s="212"/>
      <c r="O549" s="212" t="e">
        <f>VLOOKUP(C549,[5]Sheet1!$B:$C,2,0)</f>
        <v>#N/A</v>
      </c>
      <c r="P549" s="204"/>
      <c r="Q549" s="213"/>
      <c r="R549" s="213">
        <v>0</v>
      </c>
      <c r="S549" s="213" t="s">
        <v>5181</v>
      </c>
      <c r="T549" s="204">
        <v>3011001</v>
      </c>
      <c r="U549" s="213"/>
      <c r="V549" s="213"/>
      <c r="W549" s="213" t="s">
        <v>6262</v>
      </c>
      <c r="X549" s="204" t="s">
        <v>7031</v>
      </c>
      <c r="Y549" s="213">
        <f t="shared" si="47"/>
        <v>1</v>
      </c>
      <c r="Z549" s="213">
        <f t="shared" si="47"/>
        <v>1</v>
      </c>
      <c r="AA549" s="213"/>
      <c r="AB549" s="213"/>
      <c r="AC549" s="204"/>
      <c r="AD549" s="204"/>
      <c r="AE549" s="204">
        <v>2</v>
      </c>
      <c r="AF549" s="204"/>
      <c r="AG549" s="204">
        <v>40</v>
      </c>
      <c r="AH549" s="204"/>
      <c r="AI549" s="204"/>
      <c r="AJ549" s="204"/>
      <c r="AK549" s="228"/>
      <c r="AL549" s="242" t="s">
        <v>7032</v>
      </c>
      <c r="AM549" s="348"/>
      <c r="AN549" s="348"/>
      <c r="AO549" s="204" t="s">
        <v>7033</v>
      </c>
      <c r="AP549" s="32">
        <f t="shared" si="39"/>
        <v>2011506</v>
      </c>
      <c r="AQ549" s="32" t="str">
        <f t="shared" si="39"/>
        <v>霸王卸甲</v>
      </c>
      <c r="AR549" s="204"/>
      <c r="BA549" s="308" t="s">
        <v>7034</v>
      </c>
    </row>
    <row r="550" spans="1:53" x14ac:dyDescent="0.25">
      <c r="A550" s="287">
        <v>2011507</v>
      </c>
      <c r="B550" s="287" t="s">
        <v>142</v>
      </c>
      <c r="C550" s="299" t="s">
        <v>149</v>
      </c>
      <c r="D550" s="204" t="s">
        <v>6117</v>
      </c>
      <c r="E550" s="204" t="s">
        <v>4829</v>
      </c>
      <c r="F550" s="204"/>
      <c r="G550" s="204">
        <v>3</v>
      </c>
      <c r="H550" s="204">
        <v>8</v>
      </c>
      <c r="I550" s="204" t="s">
        <v>2289</v>
      </c>
      <c r="J550" s="204" t="s">
        <v>3015</v>
      </c>
      <c r="K550" s="204"/>
      <c r="L550" s="204"/>
      <c r="M550" s="339" t="s">
        <v>7035</v>
      </c>
      <c r="N550" s="212"/>
      <c r="O550" s="212"/>
      <c r="P550" s="204"/>
      <c r="Q550" s="213"/>
      <c r="R550" s="213">
        <v>0</v>
      </c>
      <c r="S550" s="213" t="s">
        <v>5181</v>
      </c>
      <c r="T550" s="204">
        <v>3011004</v>
      </c>
      <c r="U550" s="213"/>
      <c r="V550" s="213"/>
      <c r="W550" s="213" t="s">
        <v>6262</v>
      </c>
      <c r="X550" s="339" t="s">
        <v>7036</v>
      </c>
      <c r="Y550" s="213">
        <f t="shared" si="47"/>
        <v>0</v>
      </c>
      <c r="Z550" s="213">
        <f t="shared" si="47"/>
        <v>0</v>
      </c>
      <c r="AA550" s="213"/>
      <c r="AB550" s="213"/>
      <c r="AC550" s="204"/>
      <c r="AD550" s="204"/>
      <c r="AE550" s="204">
        <v>0</v>
      </c>
      <c r="AF550" s="204"/>
      <c r="AG550" s="204"/>
      <c r="AH550" s="204"/>
      <c r="AI550" s="204"/>
      <c r="AJ550" s="204"/>
      <c r="AK550" s="228"/>
      <c r="AL550" s="204"/>
      <c r="AM550" s="204"/>
      <c r="AN550" s="204"/>
      <c r="AO550" s="204" t="s">
        <v>7037</v>
      </c>
      <c r="AP550" s="32">
        <f t="shared" si="39"/>
        <v>2011507</v>
      </c>
      <c r="AQ550" s="32" t="str">
        <f t="shared" si="39"/>
        <v>霸王卸甲</v>
      </c>
      <c r="AR550" s="204"/>
      <c r="BA550" s="308" t="s">
        <v>7038</v>
      </c>
    </row>
    <row r="551" spans="1:53" x14ac:dyDescent="0.25">
      <c r="A551" s="287">
        <v>2011508</v>
      </c>
      <c r="B551" s="287" t="s">
        <v>142</v>
      </c>
      <c r="C551" s="299" t="s">
        <v>5006</v>
      </c>
      <c r="D551" s="204" t="s">
        <v>6117</v>
      </c>
      <c r="E551" s="204" t="s">
        <v>4829</v>
      </c>
      <c r="F551" s="204"/>
      <c r="G551" s="204">
        <v>1</v>
      </c>
      <c r="H551" s="204">
        <v>8</v>
      </c>
      <c r="I551" s="204" t="s">
        <v>2289</v>
      </c>
      <c r="J551" s="204" t="s">
        <v>3015</v>
      </c>
      <c r="K551" s="204"/>
      <c r="L551" s="204"/>
      <c r="M551" s="204" t="s">
        <v>7039</v>
      </c>
      <c r="N551" s="212"/>
      <c r="O551" s="212"/>
      <c r="P551" s="204"/>
      <c r="Q551" s="213"/>
      <c r="R551" s="213">
        <v>0</v>
      </c>
      <c r="S551" s="213" t="s">
        <v>5181</v>
      </c>
      <c r="T551" s="204">
        <v>3011002</v>
      </c>
      <c r="U551" s="213"/>
      <c r="V551" s="213"/>
      <c r="W551" s="213" t="s">
        <v>6262</v>
      </c>
      <c r="X551" s="204" t="s">
        <v>7040</v>
      </c>
      <c r="Y551" s="213">
        <f t="shared" si="47"/>
        <v>0</v>
      </c>
      <c r="Z551" s="213">
        <f t="shared" si="47"/>
        <v>0</v>
      </c>
      <c r="AA551" s="213"/>
      <c r="AB551" s="213"/>
      <c r="AC551" s="204"/>
      <c r="AD551" s="204"/>
      <c r="AE551" s="204">
        <v>0</v>
      </c>
      <c r="AF551" s="204"/>
      <c r="AG551" s="204"/>
      <c r="AH551" s="204"/>
      <c r="AI551" s="204"/>
      <c r="AJ551" s="204"/>
      <c r="AK551" s="228"/>
      <c r="AL551" s="348"/>
      <c r="AM551" s="348"/>
      <c r="AN551" s="348"/>
      <c r="AO551" s="204" t="s">
        <v>7041</v>
      </c>
      <c r="AP551" s="32">
        <f t="shared" si="39"/>
        <v>2011508</v>
      </c>
      <c r="AQ551" s="32" t="str">
        <f t="shared" si="39"/>
        <v>霸王卸甲</v>
      </c>
      <c r="AR551" s="204"/>
      <c r="BA551" s="308" t="s">
        <v>7042</v>
      </c>
    </row>
    <row r="552" spans="1:53" x14ac:dyDescent="0.25">
      <c r="A552" s="34">
        <f>A551+1</f>
        <v>2011509</v>
      </c>
      <c r="B552" s="34" t="str">
        <f>B551</f>
        <v>霸王卸甲</v>
      </c>
      <c r="C552" s="33" t="s">
        <v>150</v>
      </c>
      <c r="D552" s="204" t="s">
        <v>6117</v>
      </c>
      <c r="E552" s="204" t="s">
        <v>4829</v>
      </c>
      <c r="F552" s="204"/>
      <c r="G552" s="204">
        <v>2</v>
      </c>
      <c r="H552" s="204">
        <v>8</v>
      </c>
      <c r="I552" s="204" t="s">
        <v>2289</v>
      </c>
      <c r="J552" s="204" t="s">
        <v>3015</v>
      </c>
      <c r="K552" s="204"/>
      <c r="L552" s="204"/>
      <c r="M552" s="339" t="s">
        <v>7043</v>
      </c>
      <c r="N552" s="212"/>
      <c r="O552" s="212"/>
      <c r="P552" s="204"/>
      <c r="Q552" s="213"/>
      <c r="R552" s="213">
        <v>0</v>
      </c>
      <c r="S552" s="213" t="s">
        <v>5181</v>
      </c>
      <c r="T552" s="204">
        <v>3011003</v>
      </c>
      <c r="U552" s="213"/>
      <c r="V552" s="213"/>
      <c r="W552" s="213" t="s">
        <v>6262</v>
      </c>
      <c r="X552" s="339" t="s">
        <v>7044</v>
      </c>
      <c r="Y552" s="213">
        <f t="shared" ref="Y552:Z563" si="48">Y544</f>
        <v>1</v>
      </c>
      <c r="Z552" s="213">
        <f t="shared" si="48"/>
        <v>2</v>
      </c>
      <c r="AA552" s="213"/>
      <c r="AB552" s="213"/>
      <c r="AC552" s="204"/>
      <c r="AD552" s="204"/>
      <c r="AE552" s="204">
        <v>0</v>
      </c>
      <c r="AF552" s="204"/>
      <c r="AG552" s="204"/>
      <c r="AH552" s="204"/>
      <c r="AI552" s="204"/>
      <c r="AJ552" s="204"/>
      <c r="AK552" s="228"/>
      <c r="AL552" s="204"/>
      <c r="AM552" s="204"/>
      <c r="AN552" s="204"/>
      <c r="AO552" s="204" t="s">
        <v>7045</v>
      </c>
      <c r="AP552" s="32">
        <f t="shared" si="39"/>
        <v>2011509</v>
      </c>
      <c r="AQ552" s="32" t="str">
        <f t="shared" si="39"/>
        <v>霸王卸甲</v>
      </c>
      <c r="AR552" s="204"/>
      <c r="BA552" s="101" t="s">
        <v>6657</v>
      </c>
    </row>
    <row r="553" spans="1:53" x14ac:dyDescent="0.25">
      <c r="A553" s="36"/>
      <c r="B553" s="36"/>
      <c r="C553" s="37"/>
      <c r="D553" s="36"/>
      <c r="E553" s="36"/>
      <c r="F553" s="36"/>
      <c r="G553" s="36"/>
      <c r="H553" s="36"/>
      <c r="I553" s="36"/>
      <c r="J553" s="36"/>
      <c r="K553" s="36"/>
      <c r="L553" s="36"/>
      <c r="M553" s="52"/>
      <c r="N553" s="53"/>
      <c r="O553" s="53"/>
      <c r="P553" s="36"/>
      <c r="Q553" s="65"/>
      <c r="R553" s="65"/>
      <c r="S553" s="65"/>
      <c r="T553" s="36"/>
      <c r="U553" s="65"/>
      <c r="V553" s="65"/>
      <c r="W553" s="65"/>
      <c r="X553" s="70"/>
      <c r="Y553" s="65"/>
      <c r="Z553" s="65"/>
      <c r="AA553" s="65"/>
      <c r="AB553" s="65"/>
      <c r="AC553" s="36"/>
      <c r="AD553" s="36"/>
      <c r="AE553" s="36"/>
      <c r="AF553" s="36"/>
      <c r="AG553" s="36"/>
      <c r="AH553" s="36"/>
      <c r="AI553" s="36"/>
      <c r="AJ553" s="36"/>
      <c r="AK553" s="89"/>
      <c r="AL553" s="36"/>
      <c r="AM553" s="36"/>
      <c r="AN553" s="36"/>
      <c r="AO553" s="36"/>
      <c r="AP553" s="36"/>
      <c r="AQ553" s="36"/>
      <c r="AR553" s="36"/>
      <c r="BA553" s="102"/>
    </row>
    <row r="554" spans="1:53" x14ac:dyDescent="0.25">
      <c r="A554" s="36"/>
      <c r="B554" s="36"/>
      <c r="C554" s="37"/>
      <c r="D554" s="36"/>
      <c r="E554" s="36"/>
      <c r="F554" s="36"/>
      <c r="G554" s="36"/>
      <c r="H554" s="36"/>
      <c r="I554" s="36"/>
      <c r="J554" s="36"/>
      <c r="K554" s="36"/>
      <c r="L554" s="36"/>
      <c r="M554" s="52"/>
      <c r="N554" s="53"/>
      <c r="O554" s="53"/>
      <c r="P554" s="36"/>
      <c r="Q554" s="65"/>
      <c r="R554" s="65"/>
      <c r="S554" s="65"/>
      <c r="T554" s="36"/>
      <c r="U554" s="65"/>
      <c r="V554" s="65"/>
      <c r="W554" s="65"/>
      <c r="X554" s="70"/>
      <c r="Y554" s="65"/>
      <c r="Z554" s="65"/>
      <c r="AA554" s="65"/>
      <c r="AB554" s="65"/>
      <c r="AC554" s="36"/>
      <c r="AD554" s="36"/>
      <c r="AE554" s="36"/>
      <c r="AF554" s="36"/>
      <c r="AG554" s="36"/>
      <c r="AH554" s="36"/>
      <c r="AI554" s="36"/>
      <c r="AJ554" s="36"/>
      <c r="AK554" s="89"/>
      <c r="AL554" s="36"/>
      <c r="AM554" s="36"/>
      <c r="AN554" s="36"/>
      <c r="AO554" s="36"/>
      <c r="AP554" s="36"/>
      <c r="AQ554" s="36"/>
      <c r="AR554" s="36"/>
      <c r="BA554" s="102"/>
    </row>
    <row r="555" spans="1:53" x14ac:dyDescent="0.25">
      <c r="A555" s="283">
        <v>2011601</v>
      </c>
      <c r="B555" s="283" t="s">
        <v>151</v>
      </c>
      <c r="C555" s="290" t="s">
        <v>152</v>
      </c>
      <c r="D555" s="204" t="s">
        <v>6117</v>
      </c>
      <c r="E555" s="204" t="s">
        <v>4829</v>
      </c>
      <c r="F555" s="204"/>
      <c r="G555" s="204">
        <v>4</v>
      </c>
      <c r="H555" s="204">
        <v>8</v>
      </c>
      <c r="I555" s="204" t="s">
        <v>2289</v>
      </c>
      <c r="J555" s="204" t="s">
        <v>3015</v>
      </c>
      <c r="K555" s="204"/>
      <c r="L555" s="204"/>
      <c r="M555" s="339" t="s">
        <v>6896</v>
      </c>
      <c r="N555" s="212"/>
      <c r="O555" s="212"/>
      <c r="P555" s="204"/>
      <c r="Q555" s="213"/>
      <c r="R555" s="213">
        <v>1</v>
      </c>
      <c r="S555" s="213" t="s">
        <v>5181</v>
      </c>
      <c r="T555" s="204"/>
      <c r="U555" s="213"/>
      <c r="V555" s="213"/>
      <c r="W555" s="213"/>
      <c r="X555" s="345" t="s">
        <v>7046</v>
      </c>
      <c r="Y555" s="213">
        <f t="shared" ref="Y555:Z562" si="49">Y545</f>
        <v>0</v>
      </c>
      <c r="Z555" s="213">
        <f t="shared" si="49"/>
        <v>0</v>
      </c>
      <c r="AA555" s="213"/>
      <c r="AB555" s="213"/>
      <c r="AC555" s="204"/>
      <c r="AD555" s="204"/>
      <c r="AE555" s="204">
        <v>0</v>
      </c>
      <c r="AF555" s="204"/>
      <c r="AG555" s="204"/>
      <c r="AH555" s="204"/>
      <c r="AI555" s="204"/>
      <c r="AJ555" s="204"/>
      <c r="AK555" s="228"/>
      <c r="AL555" s="204"/>
      <c r="AM555" s="204"/>
      <c r="AN555" s="204"/>
      <c r="AO555" s="204" t="s">
        <v>7047</v>
      </c>
      <c r="AP555" s="32">
        <f t="shared" si="39"/>
        <v>2011601</v>
      </c>
      <c r="AQ555" s="32" t="str">
        <f t="shared" si="39"/>
        <v>青囊宝钞</v>
      </c>
      <c r="AR555" s="204"/>
      <c r="BA555" s="308" t="s">
        <v>7048</v>
      </c>
    </row>
    <row r="556" spans="1:53" x14ac:dyDescent="0.25">
      <c r="A556" s="283">
        <v>2011602</v>
      </c>
      <c r="B556" s="283" t="s">
        <v>151</v>
      </c>
      <c r="C556" s="290" t="s">
        <v>154</v>
      </c>
      <c r="D556" s="204" t="s">
        <v>6117</v>
      </c>
      <c r="E556" s="204" t="s">
        <v>4829</v>
      </c>
      <c r="F556" s="204"/>
      <c r="G556" s="204">
        <v>5</v>
      </c>
      <c r="H556" s="204">
        <v>8</v>
      </c>
      <c r="I556" s="204" t="s">
        <v>2289</v>
      </c>
      <c r="J556" s="204" t="s">
        <v>3015</v>
      </c>
      <c r="K556" s="204"/>
      <c r="L556" s="204"/>
      <c r="M556" s="339" t="s">
        <v>7049</v>
      </c>
      <c r="N556" s="212"/>
      <c r="O556" s="212"/>
      <c r="P556" s="204"/>
      <c r="Q556" s="213"/>
      <c r="R556" s="213">
        <v>2</v>
      </c>
      <c r="S556" s="213" t="s">
        <v>5181</v>
      </c>
      <c r="T556" s="204"/>
      <c r="U556" s="213"/>
      <c r="V556" s="213"/>
      <c r="W556" s="213"/>
      <c r="X556" s="213" t="s">
        <v>7050</v>
      </c>
      <c r="Y556" s="213">
        <f t="shared" si="49"/>
        <v>0</v>
      </c>
      <c r="Z556" s="213">
        <f t="shared" si="49"/>
        <v>0</v>
      </c>
      <c r="AA556" s="213"/>
      <c r="AB556" s="213"/>
      <c r="AC556" s="204"/>
      <c r="AD556" s="204"/>
      <c r="AE556" s="204">
        <v>0</v>
      </c>
      <c r="AF556" s="204"/>
      <c r="AG556" s="204"/>
      <c r="AH556" s="204"/>
      <c r="AI556" s="204"/>
      <c r="AJ556" s="204"/>
      <c r="AK556" s="228"/>
      <c r="AL556" s="204"/>
      <c r="AM556" s="204"/>
      <c r="AN556" s="204"/>
      <c r="AO556" s="204" t="s">
        <v>7051</v>
      </c>
      <c r="AP556" s="32">
        <f t="shared" si="39"/>
        <v>2011602</v>
      </c>
      <c r="AQ556" s="32" t="str">
        <f t="shared" si="39"/>
        <v>青囊宝钞</v>
      </c>
      <c r="AR556" s="204"/>
      <c r="BA556" s="308" t="s">
        <v>7052</v>
      </c>
    </row>
    <row r="557" spans="1:53" x14ac:dyDescent="0.25">
      <c r="A557" s="283">
        <v>2011603</v>
      </c>
      <c r="B557" s="283" t="s">
        <v>151</v>
      </c>
      <c r="C557" s="290" t="s">
        <v>153</v>
      </c>
      <c r="D557" s="204" t="s">
        <v>6117</v>
      </c>
      <c r="E557" s="204" t="s">
        <v>4829</v>
      </c>
      <c r="F557" s="204"/>
      <c r="G557" s="204">
        <v>6</v>
      </c>
      <c r="H557" s="204">
        <v>8</v>
      </c>
      <c r="I557" s="204" t="s">
        <v>2289</v>
      </c>
      <c r="J557" s="204" t="s">
        <v>3015</v>
      </c>
      <c r="K557" s="204"/>
      <c r="L557" s="204"/>
      <c r="M557" s="339" t="s">
        <v>7053</v>
      </c>
      <c r="N557" s="212"/>
      <c r="O557" s="212"/>
      <c r="P557" s="204"/>
      <c r="Q557" s="213"/>
      <c r="R557" s="213">
        <v>0</v>
      </c>
      <c r="S557" s="213" t="s">
        <v>5181</v>
      </c>
      <c r="T557" s="204">
        <v>3011005</v>
      </c>
      <c r="U557" s="213"/>
      <c r="V557" s="213"/>
      <c r="W557" s="213" t="s">
        <v>6262</v>
      </c>
      <c r="X557" s="213" t="s">
        <v>7054</v>
      </c>
      <c r="Y557" s="213">
        <f t="shared" si="49"/>
        <v>1</v>
      </c>
      <c r="Z557" s="213">
        <f t="shared" si="49"/>
        <v>3</v>
      </c>
      <c r="AA557" s="213"/>
      <c r="AB557" s="213"/>
      <c r="AC557" s="204"/>
      <c r="AD557" s="204"/>
      <c r="AE557" s="204">
        <v>0</v>
      </c>
      <c r="AF557" s="204"/>
      <c r="AG557" s="204"/>
      <c r="AH557" s="204"/>
      <c r="AI557" s="204"/>
      <c r="AJ557" s="204"/>
      <c r="AK557" s="228"/>
      <c r="AL557" s="204"/>
      <c r="AM557" s="204"/>
      <c r="AN557" s="204"/>
      <c r="AO557" s="204" t="s">
        <v>7055</v>
      </c>
      <c r="AP557" s="32">
        <f t="shared" ref="AP557:AP585" si="50">A557</f>
        <v>2011603</v>
      </c>
      <c r="AQ557" s="32" t="str">
        <f t="shared" ref="AQ557:AQ585" si="51">B557</f>
        <v>青囊宝钞</v>
      </c>
      <c r="AR557" s="204"/>
      <c r="BA557" s="308" t="s">
        <v>7056</v>
      </c>
    </row>
    <row r="558" spans="1:53" x14ac:dyDescent="0.25">
      <c r="A558" s="283">
        <v>2011604</v>
      </c>
      <c r="B558" s="283" t="s">
        <v>151</v>
      </c>
      <c r="C558" s="290" t="s">
        <v>155</v>
      </c>
      <c r="D558" s="204" t="s">
        <v>6117</v>
      </c>
      <c r="E558" s="204" t="s">
        <v>4829</v>
      </c>
      <c r="F558" s="204"/>
      <c r="G558" s="204">
        <v>7</v>
      </c>
      <c r="H558" s="204">
        <v>8</v>
      </c>
      <c r="I558" s="204" t="s">
        <v>2289</v>
      </c>
      <c r="J558" s="204" t="s">
        <v>3015</v>
      </c>
      <c r="K558" s="204"/>
      <c r="L558" s="204"/>
      <c r="M558" s="340" t="s">
        <v>7057</v>
      </c>
      <c r="N558" s="212"/>
      <c r="O558" s="212"/>
      <c r="P558" s="204"/>
      <c r="Q558" s="213"/>
      <c r="R558" s="213">
        <v>0</v>
      </c>
      <c r="S558" s="213" t="s">
        <v>5181</v>
      </c>
      <c r="T558" s="204">
        <v>3011006</v>
      </c>
      <c r="U558" s="213"/>
      <c r="V558" s="213"/>
      <c r="W558" s="213" t="s">
        <v>6262</v>
      </c>
      <c r="X558" s="204" t="s">
        <v>7058</v>
      </c>
      <c r="Y558" s="213">
        <f t="shared" si="49"/>
        <v>0</v>
      </c>
      <c r="Z558" s="213">
        <f t="shared" si="49"/>
        <v>0</v>
      </c>
      <c r="AA558" s="213"/>
      <c r="AB558" s="213"/>
      <c r="AC558" s="204"/>
      <c r="AD558" s="204"/>
      <c r="AE558" s="204">
        <v>0</v>
      </c>
      <c r="AF558" s="204"/>
      <c r="AG558" s="204"/>
      <c r="AH558" s="204"/>
      <c r="AI558" s="204"/>
      <c r="AJ558" s="204"/>
      <c r="AK558" s="228"/>
      <c r="AL558" s="348"/>
      <c r="AM558" s="348"/>
      <c r="AN558" s="348"/>
      <c r="AO558" s="204" t="s">
        <v>7059</v>
      </c>
      <c r="AP558" s="32">
        <f t="shared" si="50"/>
        <v>2011604</v>
      </c>
      <c r="AQ558" s="32" t="str">
        <f t="shared" si="51"/>
        <v>青囊宝钞</v>
      </c>
      <c r="AR558" s="204"/>
      <c r="BA558" s="308" t="s">
        <v>7060</v>
      </c>
    </row>
    <row r="559" spans="1:53" x14ac:dyDescent="0.25">
      <c r="A559" s="283">
        <v>2011605</v>
      </c>
      <c r="B559" s="283" t="s">
        <v>151</v>
      </c>
      <c r="C559" s="290" t="s">
        <v>156</v>
      </c>
      <c r="D559" s="333" t="s">
        <v>6117</v>
      </c>
      <c r="E559" s="333" t="s">
        <v>4829</v>
      </c>
      <c r="F559" s="333"/>
      <c r="G559" s="333">
        <v>1</v>
      </c>
      <c r="H559" s="333">
        <v>8</v>
      </c>
      <c r="I559" s="333" t="s">
        <v>2401</v>
      </c>
      <c r="J559" s="333" t="s">
        <v>3011</v>
      </c>
      <c r="K559" s="333"/>
      <c r="L559" s="333"/>
      <c r="M559" s="341" t="s">
        <v>7061</v>
      </c>
      <c r="N559" s="338"/>
      <c r="O559" s="338">
        <v>22</v>
      </c>
      <c r="P559" s="333"/>
      <c r="Q559" s="344"/>
      <c r="R559" s="344">
        <v>0</v>
      </c>
      <c r="S559" s="344" t="s">
        <v>5181</v>
      </c>
      <c r="T559" s="333"/>
      <c r="U559" s="344"/>
      <c r="V559" s="344"/>
      <c r="W559" s="344"/>
      <c r="X559" s="333" t="s">
        <v>7062</v>
      </c>
      <c r="Y559" s="344">
        <f t="shared" si="49"/>
        <v>1</v>
      </c>
      <c r="Z559" s="344">
        <f t="shared" si="49"/>
        <v>1</v>
      </c>
      <c r="AA559" s="344"/>
      <c r="AB559" s="344"/>
      <c r="AC559" s="333"/>
      <c r="AD559" s="333"/>
      <c r="AE559" s="333">
        <v>2</v>
      </c>
      <c r="AF559" s="333"/>
      <c r="AG559" s="333">
        <v>30</v>
      </c>
      <c r="AH559" s="333"/>
      <c r="AI559" s="333"/>
      <c r="AJ559" s="333"/>
      <c r="AK559" s="346"/>
      <c r="AL559" s="242" t="s">
        <v>7063</v>
      </c>
      <c r="AM559" s="349"/>
      <c r="AN559" s="349"/>
      <c r="AO559" s="333" t="s">
        <v>7064</v>
      </c>
      <c r="AP559" s="32">
        <f t="shared" si="50"/>
        <v>2011605</v>
      </c>
      <c r="AQ559" s="32" t="str">
        <f t="shared" si="51"/>
        <v>青囊宝钞</v>
      </c>
      <c r="AR559" s="333"/>
      <c r="BA559" s="308" t="s">
        <v>7065</v>
      </c>
    </row>
    <row r="560" spans="1:53" x14ac:dyDescent="0.25">
      <c r="A560" s="283">
        <v>2011606</v>
      </c>
      <c r="B560" s="283" t="s">
        <v>151</v>
      </c>
      <c r="C560" s="290" t="s">
        <v>1328</v>
      </c>
      <c r="D560" s="333" t="s">
        <v>6117</v>
      </c>
      <c r="E560" s="333" t="s">
        <v>4829</v>
      </c>
      <c r="F560" s="333"/>
      <c r="G560" s="333">
        <v>1</v>
      </c>
      <c r="H560" s="333">
        <v>8</v>
      </c>
      <c r="I560" s="333" t="s">
        <v>2289</v>
      </c>
      <c r="J560" s="333" t="s">
        <v>3015</v>
      </c>
      <c r="K560" s="333"/>
      <c r="L560" s="333"/>
      <c r="M560" s="341" t="s">
        <v>7066</v>
      </c>
      <c r="N560" s="338"/>
      <c r="O560" s="338"/>
      <c r="P560" s="333"/>
      <c r="Q560" s="344"/>
      <c r="R560" s="344">
        <v>0</v>
      </c>
      <c r="S560" s="344" t="s">
        <v>5181</v>
      </c>
      <c r="T560" s="333"/>
      <c r="U560" s="344"/>
      <c r="V560" s="344"/>
      <c r="W560" s="344"/>
      <c r="X560" s="333" t="s">
        <v>7067</v>
      </c>
      <c r="Y560" s="344">
        <f t="shared" si="49"/>
        <v>0</v>
      </c>
      <c r="Z560" s="344">
        <f t="shared" si="49"/>
        <v>0</v>
      </c>
      <c r="AA560" s="344"/>
      <c r="AB560" s="344"/>
      <c r="AC560" s="333"/>
      <c r="AD560" s="333"/>
      <c r="AE560" s="333">
        <v>0</v>
      </c>
      <c r="AF560" s="333"/>
      <c r="AG560" s="333"/>
      <c r="AH560" s="333"/>
      <c r="AI560" s="333"/>
      <c r="AJ560" s="333"/>
      <c r="AK560" s="346"/>
      <c r="AL560" s="349"/>
      <c r="AM560" s="349"/>
      <c r="AN560" s="349"/>
      <c r="AO560" s="333" t="s">
        <v>7068</v>
      </c>
      <c r="AP560" s="32">
        <f t="shared" si="50"/>
        <v>2011606</v>
      </c>
      <c r="AQ560" s="32" t="str">
        <f t="shared" si="51"/>
        <v>青囊宝钞</v>
      </c>
      <c r="AR560" s="333"/>
      <c r="BA560" s="308" t="s">
        <v>6738</v>
      </c>
    </row>
    <row r="561" spans="1:53" x14ac:dyDescent="0.25">
      <c r="A561" s="283">
        <v>2011607</v>
      </c>
      <c r="B561" s="283" t="s">
        <v>151</v>
      </c>
      <c r="C561" s="290" t="s">
        <v>157</v>
      </c>
      <c r="D561" s="333" t="s">
        <v>6117</v>
      </c>
      <c r="E561" s="333" t="s">
        <v>4829</v>
      </c>
      <c r="F561" s="333"/>
      <c r="G561" s="333">
        <v>2</v>
      </c>
      <c r="H561" s="333">
        <v>8</v>
      </c>
      <c r="I561" s="333" t="s">
        <v>2289</v>
      </c>
      <c r="J561" s="333" t="s">
        <v>3015</v>
      </c>
      <c r="K561" s="333"/>
      <c r="L561" s="333"/>
      <c r="M561" s="341" t="s">
        <v>7069</v>
      </c>
      <c r="N561" s="338"/>
      <c r="O561" s="338"/>
      <c r="P561" s="333"/>
      <c r="Q561" s="344"/>
      <c r="R561" s="344">
        <v>0</v>
      </c>
      <c r="S561" s="344" t="s">
        <v>5181</v>
      </c>
      <c r="T561" s="333"/>
      <c r="U561" s="344"/>
      <c r="V561" s="344"/>
      <c r="W561" s="344"/>
      <c r="X561" s="333" t="s">
        <v>7070</v>
      </c>
      <c r="Y561" s="344">
        <f t="shared" si="49"/>
        <v>0</v>
      </c>
      <c r="Z561" s="344">
        <f t="shared" si="49"/>
        <v>0</v>
      </c>
      <c r="AA561" s="344"/>
      <c r="AB561" s="344"/>
      <c r="AC561" s="333"/>
      <c r="AD561" s="333"/>
      <c r="AE561" s="333">
        <v>0</v>
      </c>
      <c r="AF561" s="333"/>
      <c r="AG561" s="333"/>
      <c r="AH561" s="333"/>
      <c r="AI561" s="333"/>
      <c r="AJ561" s="333"/>
      <c r="AK561" s="346"/>
      <c r="AL561" s="349"/>
      <c r="AM561" s="349"/>
      <c r="AN561" s="349"/>
      <c r="AO561" s="333" t="s">
        <v>7071</v>
      </c>
      <c r="AP561" s="32">
        <f t="shared" si="50"/>
        <v>2011607</v>
      </c>
      <c r="AQ561" s="32" t="str">
        <f t="shared" si="51"/>
        <v>青囊宝钞</v>
      </c>
      <c r="AR561" s="333"/>
      <c r="BA561" s="308" t="s">
        <v>7072</v>
      </c>
    </row>
    <row r="562" spans="1:53" x14ac:dyDescent="0.25">
      <c r="A562" s="283">
        <v>2011608</v>
      </c>
      <c r="B562" s="283" t="s">
        <v>151</v>
      </c>
      <c r="C562" s="290" t="s">
        <v>158</v>
      </c>
      <c r="D562" s="333" t="s">
        <v>6117</v>
      </c>
      <c r="E562" s="333" t="s">
        <v>4829</v>
      </c>
      <c r="F562" s="333"/>
      <c r="G562" s="333">
        <v>3</v>
      </c>
      <c r="H562" s="333">
        <v>8</v>
      </c>
      <c r="I562" s="333" t="s">
        <v>2289</v>
      </c>
      <c r="J562" s="333" t="s">
        <v>3015</v>
      </c>
      <c r="K562" s="333"/>
      <c r="L562" s="333"/>
      <c r="M562" s="342" t="s">
        <v>7073</v>
      </c>
      <c r="N562" s="338"/>
      <c r="O562" s="338"/>
      <c r="P562" s="333"/>
      <c r="Q562" s="344"/>
      <c r="R562" s="344">
        <v>0</v>
      </c>
      <c r="S562" s="344" t="s">
        <v>5181</v>
      </c>
      <c r="T562" s="333"/>
      <c r="U562" s="344"/>
      <c r="V562" s="344"/>
      <c r="W562" s="344"/>
      <c r="X562" s="333" t="s">
        <v>7074</v>
      </c>
      <c r="Y562" s="344">
        <f t="shared" si="49"/>
        <v>1</v>
      </c>
      <c r="Z562" s="344">
        <f t="shared" si="49"/>
        <v>2</v>
      </c>
      <c r="AA562" s="344"/>
      <c r="AB562" s="344"/>
      <c r="AC562" s="333"/>
      <c r="AD562" s="333"/>
      <c r="AE562" s="333">
        <v>0</v>
      </c>
      <c r="AF562" s="333"/>
      <c r="AG562" s="333"/>
      <c r="AH562" s="333"/>
      <c r="AI562" s="333"/>
      <c r="AJ562" s="333"/>
      <c r="AK562" s="346"/>
      <c r="AL562" s="349"/>
      <c r="AM562" s="349"/>
      <c r="AN562" s="349"/>
      <c r="AO562" s="333" t="s">
        <v>7075</v>
      </c>
      <c r="AP562" s="32">
        <f t="shared" si="50"/>
        <v>2011608</v>
      </c>
      <c r="AQ562" s="32" t="str">
        <f t="shared" si="51"/>
        <v>青囊宝钞</v>
      </c>
      <c r="AR562" s="333"/>
      <c r="BA562" s="308" t="s">
        <v>7076</v>
      </c>
    </row>
    <row r="563" spans="1:53" x14ac:dyDescent="0.25">
      <c r="A563" s="34">
        <f>A562+1</f>
        <v>2011609</v>
      </c>
      <c r="B563" s="34" t="str">
        <f>B562</f>
        <v>青囊宝钞</v>
      </c>
      <c r="C563" s="33" t="s">
        <v>159</v>
      </c>
      <c r="D563" s="333" t="s">
        <v>6117</v>
      </c>
      <c r="E563" s="333" t="s">
        <v>4829</v>
      </c>
      <c r="F563" s="333"/>
      <c r="G563" s="333">
        <v>4</v>
      </c>
      <c r="H563" s="333">
        <v>8</v>
      </c>
      <c r="I563" s="333" t="s">
        <v>2289</v>
      </c>
      <c r="J563" s="333" t="s">
        <v>3015</v>
      </c>
      <c r="K563" s="333"/>
      <c r="L563" s="333"/>
      <c r="M563" s="342" t="s">
        <v>7077</v>
      </c>
      <c r="N563" s="338"/>
      <c r="O563" s="338"/>
      <c r="P563" s="333"/>
      <c r="Q563" s="344"/>
      <c r="R563" s="344">
        <v>0</v>
      </c>
      <c r="S563" s="344" t="s">
        <v>5181</v>
      </c>
      <c r="T563" s="333"/>
      <c r="U563" s="344"/>
      <c r="V563" s="344"/>
      <c r="W563" s="344"/>
      <c r="X563" s="333" t="s">
        <v>7078</v>
      </c>
      <c r="Y563" s="344">
        <f t="shared" si="48"/>
        <v>0</v>
      </c>
      <c r="Z563" s="344">
        <f t="shared" si="48"/>
        <v>0</v>
      </c>
      <c r="AA563" s="344"/>
      <c r="AB563" s="344"/>
      <c r="AC563" s="333"/>
      <c r="AD563" s="333"/>
      <c r="AE563" s="333">
        <v>0</v>
      </c>
      <c r="AF563" s="333"/>
      <c r="AG563" s="333"/>
      <c r="AH563" s="333"/>
      <c r="AI563" s="333"/>
      <c r="AJ563" s="333"/>
      <c r="AK563" s="346"/>
      <c r="AL563" s="349"/>
      <c r="AM563" s="349"/>
      <c r="AN563" s="349"/>
      <c r="AO563" s="333" t="s">
        <v>7079</v>
      </c>
      <c r="AP563" s="32">
        <f t="shared" si="50"/>
        <v>2011609</v>
      </c>
      <c r="AQ563" s="32" t="str">
        <f t="shared" si="51"/>
        <v>青囊宝钞</v>
      </c>
      <c r="AR563" s="333"/>
      <c r="BA563" s="101" t="s">
        <v>6621</v>
      </c>
    </row>
    <row r="564" spans="1:53" x14ac:dyDescent="0.25">
      <c r="A564" s="36"/>
      <c r="B564" s="36"/>
      <c r="C564" s="37"/>
      <c r="D564" s="36"/>
      <c r="E564" s="36"/>
      <c r="F564" s="36"/>
      <c r="G564" s="36"/>
      <c r="H564" s="36"/>
      <c r="I564" s="36"/>
      <c r="J564" s="36"/>
      <c r="K564" s="36"/>
      <c r="L564" s="36"/>
      <c r="M564" s="52"/>
      <c r="N564" s="53"/>
      <c r="O564" s="53"/>
      <c r="P564" s="36"/>
      <c r="Q564" s="65"/>
      <c r="R564" s="65"/>
      <c r="S564" s="65"/>
      <c r="T564" s="36"/>
      <c r="U564" s="65"/>
      <c r="V564" s="65"/>
      <c r="W564" s="65"/>
      <c r="X564" s="70"/>
      <c r="Y564" s="65"/>
      <c r="Z564" s="65"/>
      <c r="AA564" s="65"/>
      <c r="AB564" s="65"/>
      <c r="AC564" s="36"/>
      <c r="AD564" s="36"/>
      <c r="AE564" s="36"/>
      <c r="AF564" s="36"/>
      <c r="AG564" s="36"/>
      <c r="AH564" s="36"/>
      <c r="AI564" s="36"/>
      <c r="AJ564" s="36"/>
      <c r="AK564" s="89"/>
      <c r="AL564" s="36"/>
      <c r="AM564" s="36"/>
      <c r="AN564" s="36"/>
      <c r="AO564" s="36"/>
      <c r="AP564" s="36"/>
      <c r="AQ564" s="36"/>
      <c r="AR564" s="36"/>
      <c r="BA564" s="102"/>
    </row>
    <row r="565" spans="1:53" x14ac:dyDescent="0.25">
      <c r="A565" s="36"/>
      <c r="B565" s="36"/>
      <c r="C565" s="37"/>
      <c r="D565" s="36"/>
      <c r="E565" s="36"/>
      <c r="F565" s="36"/>
      <c r="G565" s="36"/>
      <c r="H565" s="36"/>
      <c r="I565" s="36"/>
      <c r="J565" s="36"/>
      <c r="K565" s="36"/>
      <c r="L565" s="36"/>
      <c r="M565" s="52"/>
      <c r="N565" s="53"/>
      <c r="O565" s="53"/>
      <c r="P565" s="36"/>
      <c r="Q565" s="65"/>
      <c r="R565" s="65"/>
      <c r="S565" s="65"/>
      <c r="T565" s="36"/>
      <c r="U565" s="65"/>
      <c r="V565" s="65"/>
      <c r="W565" s="65"/>
      <c r="X565" s="70"/>
      <c r="Y565" s="65"/>
      <c r="Z565" s="65"/>
      <c r="AA565" s="65"/>
      <c r="AB565" s="65"/>
      <c r="AC565" s="36"/>
      <c r="AD565" s="36"/>
      <c r="AE565" s="36"/>
      <c r="AF565" s="36"/>
      <c r="AG565" s="36"/>
      <c r="AH565" s="36"/>
      <c r="AI565" s="36"/>
      <c r="AJ565" s="36"/>
      <c r="AK565" s="89"/>
      <c r="AL565" s="36"/>
      <c r="AM565" s="36"/>
      <c r="AN565" s="36"/>
      <c r="AO565" s="36"/>
      <c r="AP565" s="36"/>
      <c r="AQ565" s="36"/>
      <c r="AR565" s="36"/>
      <c r="BA565" s="102"/>
    </row>
    <row r="566" spans="1:53" x14ac:dyDescent="0.25">
      <c r="A566" s="335">
        <v>2011701</v>
      </c>
      <c r="B566" s="335" t="s">
        <v>160</v>
      </c>
      <c r="C566" s="336" t="s">
        <v>161</v>
      </c>
      <c r="D566" s="333" t="s">
        <v>6117</v>
      </c>
      <c r="E566" s="333" t="s">
        <v>4829</v>
      </c>
      <c r="F566" s="333"/>
      <c r="G566" s="333">
        <v>5</v>
      </c>
      <c r="H566" s="333">
        <v>8</v>
      </c>
      <c r="I566" s="333" t="s">
        <v>2289</v>
      </c>
      <c r="J566" s="333" t="s">
        <v>3015</v>
      </c>
      <c r="K566" s="333"/>
      <c r="L566" s="333"/>
      <c r="M566" s="342" t="s">
        <v>7080</v>
      </c>
      <c r="N566" s="338"/>
      <c r="O566" s="338"/>
      <c r="P566" s="333"/>
      <c r="Q566" s="344"/>
      <c r="R566" s="344">
        <v>0</v>
      </c>
      <c r="S566" s="344" t="s">
        <v>5181</v>
      </c>
      <c r="T566" s="333"/>
      <c r="U566" s="344"/>
      <c r="V566" s="344"/>
      <c r="W566" s="344"/>
      <c r="X566" s="344" t="s">
        <v>7081</v>
      </c>
      <c r="Y566" s="344">
        <f t="shared" ref="Y566:Z570" si="52">Y556</f>
        <v>0</v>
      </c>
      <c r="Z566" s="344">
        <f t="shared" si="52"/>
        <v>0</v>
      </c>
      <c r="AA566" s="344"/>
      <c r="AB566" s="344"/>
      <c r="AC566" s="333"/>
      <c r="AD566" s="333"/>
      <c r="AE566" s="333">
        <v>0</v>
      </c>
      <c r="AF566" s="333"/>
      <c r="AG566" s="333"/>
      <c r="AH566" s="333"/>
      <c r="AI566" s="333"/>
      <c r="AJ566" s="333"/>
      <c r="AK566" s="346"/>
      <c r="AL566" s="349"/>
      <c r="AM566" s="349"/>
      <c r="AN566" s="349"/>
      <c r="AO566" s="333" t="s">
        <v>7082</v>
      </c>
      <c r="AP566" s="32">
        <f t="shared" si="50"/>
        <v>2011701</v>
      </c>
      <c r="AQ566" s="32" t="str">
        <f t="shared" si="51"/>
        <v>饮情蛊</v>
      </c>
      <c r="AR566" s="333"/>
      <c r="BA566" s="308" t="s">
        <v>7083</v>
      </c>
    </row>
    <row r="567" spans="1:53" x14ac:dyDescent="0.25">
      <c r="A567" s="335">
        <v>2011702</v>
      </c>
      <c r="B567" s="335" t="s">
        <v>160</v>
      </c>
      <c r="C567" s="336" t="s">
        <v>162</v>
      </c>
      <c r="D567" s="333" t="s">
        <v>6117</v>
      </c>
      <c r="E567" s="333" t="s">
        <v>4829</v>
      </c>
      <c r="F567" s="333"/>
      <c r="G567" s="333">
        <v>6</v>
      </c>
      <c r="H567" s="333">
        <v>8</v>
      </c>
      <c r="I567" s="333" t="s">
        <v>2289</v>
      </c>
      <c r="J567" s="333" t="s">
        <v>3015</v>
      </c>
      <c r="K567" s="333"/>
      <c r="L567" s="333"/>
      <c r="M567" s="342" t="s">
        <v>7084</v>
      </c>
      <c r="N567" s="338"/>
      <c r="O567" s="338"/>
      <c r="P567" s="333"/>
      <c r="Q567" s="344"/>
      <c r="R567" s="344">
        <v>0</v>
      </c>
      <c r="S567" s="344" t="s">
        <v>5181</v>
      </c>
      <c r="T567" s="333"/>
      <c r="U567" s="344"/>
      <c r="V567" s="344"/>
      <c r="W567" s="344"/>
      <c r="X567" s="333" t="s">
        <v>7085</v>
      </c>
      <c r="Y567" s="344">
        <f t="shared" si="52"/>
        <v>1</v>
      </c>
      <c r="Z567" s="344">
        <f t="shared" si="52"/>
        <v>3</v>
      </c>
      <c r="AA567" s="344"/>
      <c r="AB567" s="344"/>
      <c r="AC567" s="333"/>
      <c r="AD567" s="333"/>
      <c r="AE567" s="333">
        <v>0</v>
      </c>
      <c r="AF567" s="333"/>
      <c r="AG567" s="333"/>
      <c r="AH567" s="333"/>
      <c r="AI567" s="333"/>
      <c r="AJ567" s="333"/>
      <c r="AK567" s="346"/>
      <c r="AL567" s="349"/>
      <c r="AM567" s="349"/>
      <c r="AN567" s="349"/>
      <c r="AO567" s="333" t="s">
        <v>7086</v>
      </c>
      <c r="AP567" s="32">
        <f t="shared" si="50"/>
        <v>2011702</v>
      </c>
      <c r="AQ567" s="32" t="str">
        <f t="shared" si="51"/>
        <v>饮情蛊</v>
      </c>
      <c r="AR567" s="333"/>
      <c r="BA567" s="308" t="s">
        <v>7087</v>
      </c>
    </row>
    <row r="568" spans="1:53" x14ac:dyDescent="0.25">
      <c r="A568" s="335">
        <v>2011703</v>
      </c>
      <c r="B568" s="335" t="s">
        <v>160</v>
      </c>
      <c r="C568" s="336" t="s">
        <v>163</v>
      </c>
      <c r="D568" s="333" t="s">
        <v>6117</v>
      </c>
      <c r="E568" s="333" t="s">
        <v>4829</v>
      </c>
      <c r="F568" s="333"/>
      <c r="G568" s="333">
        <v>7</v>
      </c>
      <c r="H568" s="333">
        <v>8</v>
      </c>
      <c r="I568" s="333" t="s">
        <v>2289</v>
      </c>
      <c r="J568" s="333" t="s">
        <v>3015</v>
      </c>
      <c r="K568" s="333"/>
      <c r="L568" s="333"/>
      <c r="M568" s="342" t="s">
        <v>7088</v>
      </c>
      <c r="N568" s="338"/>
      <c r="O568" s="338"/>
      <c r="P568" s="333"/>
      <c r="Q568" s="344"/>
      <c r="R568" s="344">
        <v>0</v>
      </c>
      <c r="S568" s="344" t="s">
        <v>5181</v>
      </c>
      <c r="T568" s="333"/>
      <c r="U568" s="344"/>
      <c r="V568" s="344"/>
      <c r="W568" s="344"/>
      <c r="X568" s="333" t="s">
        <v>7089</v>
      </c>
      <c r="Y568" s="344">
        <f t="shared" si="52"/>
        <v>0</v>
      </c>
      <c r="Z568" s="344">
        <f t="shared" si="52"/>
        <v>0</v>
      </c>
      <c r="AA568" s="344"/>
      <c r="AB568" s="344"/>
      <c r="AC568" s="333"/>
      <c r="AD568" s="333"/>
      <c r="AE568" s="333">
        <v>0</v>
      </c>
      <c r="AF568" s="333"/>
      <c r="AG568" s="333"/>
      <c r="AH568" s="333"/>
      <c r="AI568" s="333"/>
      <c r="AJ568" s="333"/>
      <c r="AK568" s="346"/>
      <c r="AL568" s="349"/>
      <c r="AM568" s="349"/>
      <c r="AN568" s="349"/>
      <c r="AO568" s="333" t="s">
        <v>7090</v>
      </c>
      <c r="AP568" s="32">
        <f t="shared" si="50"/>
        <v>2011703</v>
      </c>
      <c r="AQ568" s="32" t="str">
        <f t="shared" si="51"/>
        <v>饮情蛊</v>
      </c>
      <c r="AR568" s="333"/>
      <c r="BA568" s="308" t="s">
        <v>7091</v>
      </c>
    </row>
    <row r="569" spans="1:53" x14ac:dyDescent="0.25">
      <c r="A569" s="335">
        <v>2011704</v>
      </c>
      <c r="B569" s="335" t="s">
        <v>160</v>
      </c>
      <c r="C569" s="336" t="s">
        <v>164</v>
      </c>
      <c r="D569" s="169" t="s">
        <v>6117</v>
      </c>
      <c r="E569" s="169" t="s">
        <v>4829</v>
      </c>
      <c r="F569" s="169"/>
      <c r="G569" s="169">
        <v>1</v>
      </c>
      <c r="H569" s="169">
        <v>8</v>
      </c>
      <c r="I569" s="169" t="s">
        <v>2401</v>
      </c>
      <c r="J569" s="169" t="s">
        <v>3011</v>
      </c>
      <c r="K569" s="169"/>
      <c r="L569" s="169"/>
      <c r="M569" s="343" t="s">
        <v>7092</v>
      </c>
      <c r="N569" s="175"/>
      <c r="O569" s="212" t="e">
        <f>VLOOKUP(C569,[5]Sheet1!$B:$C,2,0)</f>
        <v>#N/A</v>
      </c>
      <c r="P569" s="169"/>
      <c r="Q569" s="183"/>
      <c r="R569" s="183">
        <v>0</v>
      </c>
      <c r="S569" s="183" t="s">
        <v>5181</v>
      </c>
      <c r="T569" s="169"/>
      <c r="U569" s="183"/>
      <c r="V569" s="183"/>
      <c r="W569" s="183"/>
      <c r="X569" s="343" t="s">
        <v>7093</v>
      </c>
      <c r="Y569" s="183">
        <f t="shared" si="52"/>
        <v>1</v>
      </c>
      <c r="Z569" s="183">
        <f t="shared" si="52"/>
        <v>1</v>
      </c>
      <c r="AA569" s="183"/>
      <c r="AB569" s="183"/>
      <c r="AC569" s="169"/>
      <c r="AD569" s="169"/>
      <c r="AE569" s="169">
        <v>2</v>
      </c>
      <c r="AF569" s="169"/>
      <c r="AG569" s="169">
        <v>40</v>
      </c>
      <c r="AH569" s="169"/>
      <c r="AI569" s="169"/>
      <c r="AJ569" s="169"/>
      <c r="AK569" s="193"/>
      <c r="AL569" s="242" t="s">
        <v>7094</v>
      </c>
      <c r="AM569" s="194"/>
      <c r="AN569" s="194"/>
      <c r="AO569" s="169" t="s">
        <v>7095</v>
      </c>
      <c r="AP569" s="32">
        <f t="shared" si="50"/>
        <v>2011704</v>
      </c>
      <c r="AQ569" s="32" t="str">
        <f t="shared" si="51"/>
        <v>饮情蛊</v>
      </c>
      <c r="AR569" s="169"/>
      <c r="BA569" s="308" t="s">
        <v>7096</v>
      </c>
    </row>
    <row r="570" spans="1:53" x14ac:dyDescent="0.25">
      <c r="A570" s="335">
        <v>2011705</v>
      </c>
      <c r="B570" s="335" t="s">
        <v>160</v>
      </c>
      <c r="C570" s="336" t="s">
        <v>165</v>
      </c>
      <c r="D570" s="169" t="s">
        <v>6117</v>
      </c>
      <c r="E570" s="169" t="s">
        <v>4829</v>
      </c>
      <c r="F570" s="169"/>
      <c r="G570" s="169">
        <v>1</v>
      </c>
      <c r="H570" s="169">
        <v>8</v>
      </c>
      <c r="I570" s="169" t="s">
        <v>2289</v>
      </c>
      <c r="J570" s="169" t="s">
        <v>3015</v>
      </c>
      <c r="K570" s="169"/>
      <c r="L570" s="169"/>
      <c r="M570" s="343" t="s">
        <v>7097</v>
      </c>
      <c r="N570" s="175"/>
      <c r="O570" s="175"/>
      <c r="P570" s="169"/>
      <c r="Q570" s="183"/>
      <c r="R570" s="183">
        <v>0</v>
      </c>
      <c r="S570" s="183" t="s">
        <v>5181</v>
      </c>
      <c r="T570" s="169"/>
      <c r="U570" s="183"/>
      <c r="V570" s="183"/>
      <c r="W570" s="183"/>
      <c r="X570" s="343" t="s">
        <v>7097</v>
      </c>
      <c r="Y570" s="183">
        <f t="shared" si="52"/>
        <v>0</v>
      </c>
      <c r="Z570" s="183">
        <f t="shared" si="52"/>
        <v>0</v>
      </c>
      <c r="AA570" s="183"/>
      <c r="AB570" s="183"/>
      <c r="AC570" s="169"/>
      <c r="AD570" s="169"/>
      <c r="AE570" s="169">
        <v>0</v>
      </c>
      <c r="AF570" s="169"/>
      <c r="AG570" s="169"/>
      <c r="AH570" s="169"/>
      <c r="AI570" s="169"/>
      <c r="AJ570" s="169"/>
      <c r="AK570" s="193"/>
      <c r="AL570" s="194"/>
      <c r="AM570" s="194"/>
      <c r="AN570" s="194"/>
      <c r="AO570" s="169" t="s">
        <v>7098</v>
      </c>
      <c r="AP570" s="32">
        <f t="shared" si="50"/>
        <v>2011705</v>
      </c>
      <c r="AQ570" s="32" t="str">
        <f t="shared" si="51"/>
        <v>饮情蛊</v>
      </c>
      <c r="AR570" s="169"/>
      <c r="BA570" s="308" t="s">
        <v>7099</v>
      </c>
    </row>
    <row r="571" spans="1:53" x14ac:dyDescent="0.25">
      <c r="A571" s="335">
        <v>2011706</v>
      </c>
      <c r="B571" s="335" t="s">
        <v>160</v>
      </c>
      <c r="C571" s="336" t="s">
        <v>166</v>
      </c>
      <c r="D571" s="169" t="s">
        <v>6117</v>
      </c>
      <c r="E571" s="169" t="s">
        <v>4829</v>
      </c>
      <c r="F571" s="169"/>
      <c r="G571" s="169">
        <v>2</v>
      </c>
      <c r="H571" s="169">
        <v>8</v>
      </c>
      <c r="I571" s="169" t="s">
        <v>2289</v>
      </c>
      <c r="J571" s="169" t="s">
        <v>3015</v>
      </c>
      <c r="K571" s="169"/>
      <c r="L571" s="169"/>
      <c r="M571" s="343" t="s">
        <v>7100</v>
      </c>
      <c r="N571" s="175"/>
      <c r="O571" s="175"/>
      <c r="P571" s="169"/>
      <c r="Q571" s="183"/>
      <c r="R571" s="183">
        <v>0</v>
      </c>
      <c r="S571" s="183" t="s">
        <v>5181</v>
      </c>
      <c r="T571" s="169"/>
      <c r="U571" s="183"/>
      <c r="V571" s="183"/>
      <c r="W571" s="183"/>
      <c r="X571" s="343" t="s">
        <v>7101</v>
      </c>
      <c r="Y571" s="183">
        <f>Y562</f>
        <v>1</v>
      </c>
      <c r="Z571" s="183">
        <f>Z562</f>
        <v>2</v>
      </c>
      <c r="AA571" s="183"/>
      <c r="AB571" s="183"/>
      <c r="AC571" s="169"/>
      <c r="AD571" s="169"/>
      <c r="AE571" s="169">
        <v>0</v>
      </c>
      <c r="AF571" s="169"/>
      <c r="AG571" s="169"/>
      <c r="AH571" s="169"/>
      <c r="AI571" s="169"/>
      <c r="AJ571" s="169"/>
      <c r="AK571" s="193"/>
      <c r="AL571" s="194"/>
      <c r="AM571" s="194"/>
      <c r="AN571" s="194"/>
      <c r="AO571" s="169" t="s">
        <v>7102</v>
      </c>
      <c r="AP571" s="32">
        <f t="shared" si="50"/>
        <v>2011706</v>
      </c>
      <c r="AQ571" s="32" t="str">
        <f t="shared" si="51"/>
        <v>饮情蛊</v>
      </c>
      <c r="AR571" s="169"/>
      <c r="BA571" s="308" t="s">
        <v>7103</v>
      </c>
    </row>
    <row r="572" spans="1:53" x14ac:dyDescent="0.25">
      <c r="A572" s="335">
        <v>2011707</v>
      </c>
      <c r="B572" s="335" t="s">
        <v>160</v>
      </c>
      <c r="C572" s="336" t="s">
        <v>167</v>
      </c>
      <c r="D572" s="169" t="s">
        <v>6117</v>
      </c>
      <c r="E572" s="169" t="s">
        <v>4829</v>
      </c>
      <c r="F572" s="169"/>
      <c r="G572" s="169">
        <v>4</v>
      </c>
      <c r="H572" s="169">
        <v>8</v>
      </c>
      <c r="I572" s="169" t="s">
        <v>2289</v>
      </c>
      <c r="J572" s="169" t="s">
        <v>3015</v>
      </c>
      <c r="K572" s="169"/>
      <c r="L572" s="169"/>
      <c r="M572" s="174" t="s">
        <v>7104</v>
      </c>
      <c r="N572" s="175"/>
      <c r="O572" s="175"/>
      <c r="P572" s="169"/>
      <c r="Q572" s="183"/>
      <c r="R572" s="183">
        <v>0</v>
      </c>
      <c r="S572" s="183" t="s">
        <v>5181</v>
      </c>
      <c r="T572" s="169"/>
      <c r="U572" s="183"/>
      <c r="V572" s="183"/>
      <c r="W572" s="183"/>
      <c r="X572" s="174" t="s">
        <v>7105</v>
      </c>
      <c r="Y572" s="183">
        <f>Y561</f>
        <v>0</v>
      </c>
      <c r="Z572" s="183">
        <f>Z561</f>
        <v>0</v>
      </c>
      <c r="AA572" s="183"/>
      <c r="AB572" s="183"/>
      <c r="AC572" s="169"/>
      <c r="AD572" s="169"/>
      <c r="AE572" s="169">
        <v>0</v>
      </c>
      <c r="AF572" s="169"/>
      <c r="AG572" s="169"/>
      <c r="AH572" s="169"/>
      <c r="AI572" s="169"/>
      <c r="AJ572" s="169"/>
      <c r="AK572" s="193"/>
      <c r="AL572" s="194"/>
      <c r="AM572" s="169"/>
      <c r="AN572" s="169"/>
      <c r="AO572" s="169" t="s">
        <v>7106</v>
      </c>
      <c r="AP572" s="32">
        <f t="shared" si="50"/>
        <v>2011707</v>
      </c>
      <c r="AQ572" s="32" t="str">
        <f t="shared" si="51"/>
        <v>饮情蛊</v>
      </c>
      <c r="AR572" s="169"/>
      <c r="BA572" s="308" t="s">
        <v>7107</v>
      </c>
    </row>
    <row r="573" spans="1:53" x14ac:dyDescent="0.25">
      <c r="A573" s="335">
        <v>2011708</v>
      </c>
      <c r="B573" s="335" t="s">
        <v>160</v>
      </c>
      <c r="C573" s="336" t="s">
        <v>168</v>
      </c>
      <c r="D573" s="169" t="s">
        <v>6117</v>
      </c>
      <c r="E573" s="169" t="s">
        <v>4829</v>
      </c>
      <c r="F573" s="169"/>
      <c r="G573" s="169">
        <v>3</v>
      </c>
      <c r="H573" s="169">
        <v>8</v>
      </c>
      <c r="I573" s="169" t="s">
        <v>2289</v>
      </c>
      <c r="J573" s="169" t="s">
        <v>3015</v>
      </c>
      <c r="K573" s="169"/>
      <c r="L573" s="169"/>
      <c r="M573" s="343" t="s">
        <v>7108</v>
      </c>
      <c r="N573" s="175"/>
      <c r="O573" s="175"/>
      <c r="P573" s="169"/>
      <c r="Q573" s="183"/>
      <c r="R573" s="183">
        <v>0</v>
      </c>
      <c r="S573" s="183" t="s">
        <v>5181</v>
      </c>
      <c r="T573" s="169"/>
      <c r="U573" s="183"/>
      <c r="V573" s="183"/>
      <c r="W573" s="183"/>
      <c r="X573" s="343" t="s">
        <v>7109</v>
      </c>
      <c r="Y573" s="183">
        <f>Y566</f>
        <v>0</v>
      </c>
      <c r="Z573" s="183">
        <f>Z566</f>
        <v>0</v>
      </c>
      <c r="AA573" s="183"/>
      <c r="AB573" s="183"/>
      <c r="AC573" s="169"/>
      <c r="AD573" s="169"/>
      <c r="AE573" s="169">
        <v>0</v>
      </c>
      <c r="AF573" s="169"/>
      <c r="AG573" s="169"/>
      <c r="AH573" s="169"/>
      <c r="AI573" s="169"/>
      <c r="AJ573" s="169"/>
      <c r="AK573" s="193"/>
      <c r="AL573" s="194"/>
      <c r="AM573" s="194"/>
      <c r="AN573" s="194"/>
      <c r="AO573" s="169" t="s">
        <v>7110</v>
      </c>
      <c r="AP573" s="32">
        <f t="shared" si="50"/>
        <v>2011708</v>
      </c>
      <c r="AQ573" s="32" t="str">
        <f t="shared" si="51"/>
        <v>饮情蛊</v>
      </c>
      <c r="AR573" s="169"/>
      <c r="BA573" s="308" t="s">
        <v>7111</v>
      </c>
    </row>
    <row r="574" spans="1:53" x14ac:dyDescent="0.25">
      <c r="A574" s="34">
        <f>A573+1</f>
        <v>2011709</v>
      </c>
      <c r="B574" s="34" t="str">
        <f>B573</f>
        <v>饮情蛊</v>
      </c>
      <c r="C574" s="33" t="s">
        <v>169</v>
      </c>
      <c r="D574" s="169" t="s">
        <v>6117</v>
      </c>
      <c r="E574" s="169" t="s">
        <v>4829</v>
      </c>
      <c r="F574" s="169"/>
      <c r="G574" s="169">
        <v>5</v>
      </c>
      <c r="H574" s="169">
        <v>8</v>
      </c>
      <c r="I574" s="169" t="s">
        <v>2289</v>
      </c>
      <c r="J574" s="169" t="s">
        <v>3015</v>
      </c>
      <c r="K574" s="169"/>
      <c r="L574" s="169"/>
      <c r="M574" s="174" t="s">
        <v>7112</v>
      </c>
      <c r="N574" s="175"/>
      <c r="O574" s="175"/>
      <c r="P574" s="169"/>
      <c r="Q574" s="183"/>
      <c r="R574" s="183">
        <v>0</v>
      </c>
      <c r="S574" s="183" t="s">
        <v>5181</v>
      </c>
      <c r="T574" s="169"/>
      <c r="U574" s="183"/>
      <c r="V574" s="183"/>
      <c r="W574" s="183"/>
      <c r="X574" s="174" t="s">
        <v>7113</v>
      </c>
      <c r="Y574" s="183">
        <f>Y567</f>
        <v>1</v>
      </c>
      <c r="Z574" s="183">
        <f>Z567</f>
        <v>3</v>
      </c>
      <c r="AA574" s="183"/>
      <c r="AB574" s="183"/>
      <c r="AC574" s="169"/>
      <c r="AD574" s="169"/>
      <c r="AE574" s="169">
        <v>0</v>
      </c>
      <c r="AF574" s="169"/>
      <c r="AG574" s="169"/>
      <c r="AH574" s="169"/>
      <c r="AI574" s="169"/>
      <c r="AJ574" s="169"/>
      <c r="AK574" s="193"/>
      <c r="AL574" s="194"/>
      <c r="AM574" s="169"/>
      <c r="AN574" s="169"/>
      <c r="AO574" s="169" t="s">
        <v>7114</v>
      </c>
      <c r="AP574" s="32">
        <f t="shared" si="50"/>
        <v>2011709</v>
      </c>
      <c r="AQ574" s="32" t="str">
        <f t="shared" si="51"/>
        <v>饮情蛊</v>
      </c>
      <c r="AR574" s="169"/>
      <c r="BA574" s="101" t="s">
        <v>6621</v>
      </c>
    </row>
    <row r="575" spans="1:53" x14ac:dyDescent="0.25">
      <c r="A575" s="36"/>
      <c r="B575" s="36"/>
      <c r="C575" s="37"/>
      <c r="D575" s="36"/>
      <c r="E575" s="36"/>
      <c r="F575" s="36"/>
      <c r="G575" s="36"/>
      <c r="H575" s="36"/>
      <c r="I575" s="36"/>
      <c r="J575" s="36"/>
      <c r="K575" s="36"/>
      <c r="L575" s="36"/>
      <c r="M575" s="52"/>
      <c r="N575" s="53"/>
      <c r="O575" s="53"/>
      <c r="P575" s="36"/>
      <c r="Q575" s="65"/>
      <c r="R575" s="65"/>
      <c r="S575" s="65"/>
      <c r="T575" s="36"/>
      <c r="U575" s="65"/>
      <c r="V575" s="65"/>
      <c r="W575" s="65"/>
      <c r="X575" s="70"/>
      <c r="Y575" s="65"/>
      <c r="Z575" s="65"/>
      <c r="AA575" s="65"/>
      <c r="AB575" s="65"/>
      <c r="AC575" s="36"/>
      <c r="AD575" s="36"/>
      <c r="AE575" s="36"/>
      <c r="AF575" s="36"/>
      <c r="AG575" s="36"/>
      <c r="AH575" s="36"/>
      <c r="AI575" s="36"/>
      <c r="AJ575" s="36"/>
      <c r="AK575" s="89"/>
      <c r="AL575" s="36"/>
      <c r="AM575" s="36"/>
      <c r="AN575" s="36"/>
      <c r="AO575" s="36"/>
      <c r="AP575" s="36"/>
      <c r="AQ575" s="36"/>
      <c r="AR575" s="36"/>
      <c r="BA575" s="102"/>
    </row>
    <row r="576" spans="1:53" x14ac:dyDescent="0.25">
      <c r="A576" s="36"/>
      <c r="B576" s="36"/>
      <c r="C576" s="37"/>
      <c r="D576" s="36"/>
      <c r="E576" s="36"/>
      <c r="F576" s="36"/>
      <c r="G576" s="36"/>
      <c r="H576" s="36"/>
      <c r="I576" s="36"/>
      <c r="J576" s="36"/>
      <c r="K576" s="36"/>
      <c r="L576" s="36"/>
      <c r="M576" s="52"/>
      <c r="N576" s="53"/>
      <c r="O576" s="53"/>
      <c r="P576" s="36"/>
      <c r="Q576" s="65"/>
      <c r="R576" s="65"/>
      <c r="S576" s="65"/>
      <c r="T576" s="36"/>
      <c r="U576" s="65"/>
      <c r="V576" s="65"/>
      <c r="W576" s="65"/>
      <c r="X576" s="70"/>
      <c r="Y576" s="65"/>
      <c r="Z576" s="65"/>
      <c r="AA576" s="65"/>
      <c r="AB576" s="65"/>
      <c r="AC576" s="36"/>
      <c r="AD576" s="36"/>
      <c r="AE576" s="36"/>
      <c r="AF576" s="36"/>
      <c r="AG576" s="36"/>
      <c r="AH576" s="36"/>
      <c r="AI576" s="36"/>
      <c r="AJ576" s="36"/>
      <c r="AK576" s="89"/>
      <c r="AL576" s="36"/>
      <c r="AM576" s="36"/>
      <c r="AN576" s="36"/>
      <c r="AO576" s="36"/>
      <c r="AP576" s="36"/>
      <c r="AQ576" s="36"/>
      <c r="AR576" s="36"/>
      <c r="BA576" s="102"/>
    </row>
    <row r="577" spans="1:53" x14ac:dyDescent="0.25">
      <c r="A577" s="283">
        <v>2011801</v>
      </c>
      <c r="B577" s="283" t="s">
        <v>170</v>
      </c>
      <c r="C577" s="290" t="s">
        <v>171</v>
      </c>
      <c r="D577" s="169" t="s">
        <v>6117</v>
      </c>
      <c r="E577" s="169" t="s">
        <v>4829</v>
      </c>
      <c r="F577" s="169"/>
      <c r="G577" s="169">
        <v>7</v>
      </c>
      <c r="H577" s="169">
        <v>8</v>
      </c>
      <c r="I577" s="169" t="s">
        <v>2289</v>
      </c>
      <c r="J577" s="169" t="s">
        <v>3015</v>
      </c>
      <c r="K577" s="169"/>
      <c r="L577" s="169"/>
      <c r="M577" s="343" t="s">
        <v>7115</v>
      </c>
      <c r="N577" s="175"/>
      <c r="O577" s="175"/>
      <c r="P577" s="169"/>
      <c r="Q577" s="183"/>
      <c r="R577" s="183">
        <v>0</v>
      </c>
      <c r="S577" s="183" t="s">
        <v>5181</v>
      </c>
      <c r="T577" s="169"/>
      <c r="U577" s="183"/>
      <c r="V577" s="183"/>
      <c r="W577" s="183"/>
      <c r="X577" s="343" t="s">
        <v>7116</v>
      </c>
      <c r="Y577" s="183">
        <f>Y563</f>
        <v>0</v>
      </c>
      <c r="Z577" s="183">
        <f>Z563</f>
        <v>0</v>
      </c>
      <c r="AA577" s="183"/>
      <c r="AB577" s="183"/>
      <c r="AC577" s="169"/>
      <c r="AD577" s="169"/>
      <c r="AE577" s="169">
        <v>0</v>
      </c>
      <c r="AF577" s="169"/>
      <c r="AG577" s="169"/>
      <c r="AH577" s="169"/>
      <c r="AI577" s="169"/>
      <c r="AJ577" s="169"/>
      <c r="AK577" s="193"/>
      <c r="AL577" s="194"/>
      <c r="AM577" s="169"/>
      <c r="AN577" s="169"/>
      <c r="AO577" s="169" t="s">
        <v>7117</v>
      </c>
      <c r="AP577" s="32">
        <f t="shared" si="50"/>
        <v>2011801</v>
      </c>
      <c r="AQ577" s="32" t="str">
        <f t="shared" si="51"/>
        <v>支山祁</v>
      </c>
      <c r="AR577" s="169"/>
      <c r="BA577" s="308" t="s">
        <v>7118</v>
      </c>
    </row>
    <row r="578" spans="1:53" x14ac:dyDescent="0.25">
      <c r="A578" s="283">
        <v>2011802</v>
      </c>
      <c r="B578" s="283" t="s">
        <v>170</v>
      </c>
      <c r="C578" s="290" t="s">
        <v>172</v>
      </c>
      <c r="D578" s="169" t="s">
        <v>6117</v>
      </c>
      <c r="E578" s="169" t="s">
        <v>4829</v>
      </c>
      <c r="F578" s="169"/>
      <c r="G578" s="169">
        <v>6</v>
      </c>
      <c r="H578" s="169">
        <v>8</v>
      </c>
      <c r="I578" s="169" t="s">
        <v>2289</v>
      </c>
      <c r="J578" s="169" t="s">
        <v>3015</v>
      </c>
      <c r="K578" s="169"/>
      <c r="L578" s="169"/>
      <c r="M578" s="343" t="s">
        <v>7119</v>
      </c>
      <c r="N578" s="175"/>
      <c r="O578" s="175"/>
      <c r="P578" s="169"/>
      <c r="Q578" s="183"/>
      <c r="R578" s="183">
        <v>0</v>
      </c>
      <c r="S578" s="183" t="s">
        <v>5181</v>
      </c>
      <c r="T578" s="169"/>
      <c r="U578" s="183"/>
      <c r="V578" s="183"/>
      <c r="W578" s="183"/>
      <c r="X578" s="343" t="s">
        <v>7120</v>
      </c>
      <c r="Y578" s="183">
        <f t="shared" ref="Y578:Z584" si="53">Y568</f>
        <v>0</v>
      </c>
      <c r="Z578" s="183">
        <f t="shared" si="53"/>
        <v>0</v>
      </c>
      <c r="AA578" s="183"/>
      <c r="AB578" s="183"/>
      <c r="AC578" s="169"/>
      <c r="AD578" s="169"/>
      <c r="AE578" s="169">
        <v>0</v>
      </c>
      <c r="AF578" s="169"/>
      <c r="AG578" s="169"/>
      <c r="AH578" s="169"/>
      <c r="AI578" s="169"/>
      <c r="AJ578" s="169"/>
      <c r="AK578" s="193"/>
      <c r="AL578" s="194"/>
      <c r="AM578" s="169"/>
      <c r="AN578" s="169"/>
      <c r="AO578" s="169" t="s">
        <v>7121</v>
      </c>
      <c r="AP578" s="32">
        <f t="shared" si="50"/>
        <v>2011802</v>
      </c>
      <c r="AQ578" s="32" t="str">
        <f t="shared" si="51"/>
        <v>支山祁</v>
      </c>
      <c r="AR578" s="169"/>
      <c r="BA578" s="308" t="s">
        <v>7122</v>
      </c>
    </row>
    <row r="579" spans="1:53" x14ac:dyDescent="0.25">
      <c r="A579" s="283">
        <v>2011803</v>
      </c>
      <c r="B579" s="283" t="s">
        <v>170</v>
      </c>
      <c r="C579" s="290" t="s">
        <v>173</v>
      </c>
      <c r="D579" s="170" t="s">
        <v>6117</v>
      </c>
      <c r="E579" s="170" t="s">
        <v>4829</v>
      </c>
      <c r="F579" s="170"/>
      <c r="G579" s="170">
        <v>1</v>
      </c>
      <c r="H579" s="170">
        <v>8</v>
      </c>
      <c r="I579" s="170" t="s">
        <v>2401</v>
      </c>
      <c r="J579" s="170" t="s">
        <v>3011</v>
      </c>
      <c r="K579" s="170"/>
      <c r="L579" s="170"/>
      <c r="M579" s="179" t="s">
        <v>7123</v>
      </c>
      <c r="N579" s="178"/>
      <c r="O579" s="212" t="e">
        <f>VLOOKUP(C579,[5]Sheet1!$B:$C,2,0)</f>
        <v>#N/A</v>
      </c>
      <c r="P579" s="170"/>
      <c r="Q579" s="185"/>
      <c r="R579" s="185">
        <v>0</v>
      </c>
      <c r="S579" s="185" t="s">
        <v>5181</v>
      </c>
      <c r="T579" s="170"/>
      <c r="U579" s="185"/>
      <c r="V579" s="185"/>
      <c r="W579" s="185"/>
      <c r="X579" s="179" t="s">
        <v>7124</v>
      </c>
      <c r="Y579" s="185">
        <f t="shared" si="53"/>
        <v>1</v>
      </c>
      <c r="Z579" s="185">
        <f t="shared" si="53"/>
        <v>1</v>
      </c>
      <c r="AA579" s="185"/>
      <c r="AB579" s="185"/>
      <c r="AC579" s="170"/>
      <c r="AD579" s="170"/>
      <c r="AE579" s="170">
        <v>2</v>
      </c>
      <c r="AF579" s="170"/>
      <c r="AG579" s="170">
        <v>30</v>
      </c>
      <c r="AH579" s="170"/>
      <c r="AI579" s="170"/>
      <c r="AJ579" s="170"/>
      <c r="AK579" s="195"/>
      <c r="AL579" s="242" t="s">
        <v>7125</v>
      </c>
      <c r="AM579" s="196"/>
      <c r="AN579" s="196"/>
      <c r="AO579" s="170" t="s">
        <v>7126</v>
      </c>
      <c r="AP579" s="32">
        <f t="shared" si="50"/>
        <v>2011803</v>
      </c>
      <c r="AQ579" s="32" t="str">
        <f t="shared" si="51"/>
        <v>支山祁</v>
      </c>
      <c r="AR579" s="170"/>
      <c r="BA579" s="308" t="s">
        <v>7127</v>
      </c>
    </row>
    <row r="580" spans="1:53" x14ac:dyDescent="0.25">
      <c r="A580" s="283">
        <v>2011804</v>
      </c>
      <c r="B580" s="283" t="s">
        <v>170</v>
      </c>
      <c r="C580" s="290" t="s">
        <v>174</v>
      </c>
      <c r="D580" s="170" t="s">
        <v>6117</v>
      </c>
      <c r="E580" s="170" t="s">
        <v>4829</v>
      </c>
      <c r="F580" s="170"/>
      <c r="G580" s="170">
        <v>1</v>
      </c>
      <c r="H580" s="170">
        <v>8</v>
      </c>
      <c r="I580" s="170" t="s">
        <v>2289</v>
      </c>
      <c r="J580" s="170" t="s">
        <v>3015</v>
      </c>
      <c r="K580" s="170"/>
      <c r="L580" s="170"/>
      <c r="M580" s="179" t="s">
        <v>7128</v>
      </c>
      <c r="N580" s="178"/>
      <c r="O580" s="178"/>
      <c r="P580" s="170"/>
      <c r="Q580" s="185"/>
      <c r="R580" s="185">
        <v>0</v>
      </c>
      <c r="S580" s="185" t="s">
        <v>5181</v>
      </c>
      <c r="T580" s="170"/>
      <c r="U580" s="185"/>
      <c r="V580" s="185"/>
      <c r="W580" s="185"/>
      <c r="X580" s="179" t="s">
        <v>7128</v>
      </c>
      <c r="Y580" s="185">
        <f t="shared" si="53"/>
        <v>0</v>
      </c>
      <c r="Z580" s="185">
        <f t="shared" si="53"/>
        <v>0</v>
      </c>
      <c r="AA580" s="185"/>
      <c r="AB580" s="185"/>
      <c r="AC580" s="170"/>
      <c r="AD580" s="170"/>
      <c r="AE580" s="170">
        <v>0</v>
      </c>
      <c r="AF580" s="170"/>
      <c r="AG580" s="170"/>
      <c r="AH580" s="170"/>
      <c r="AI580" s="170"/>
      <c r="AJ580" s="170"/>
      <c r="AK580" s="170"/>
      <c r="AL580" s="196"/>
      <c r="AM580" s="196"/>
      <c r="AN580" s="196"/>
      <c r="AO580" s="170" t="s">
        <v>7129</v>
      </c>
      <c r="AP580" s="32">
        <f t="shared" si="50"/>
        <v>2011804</v>
      </c>
      <c r="AQ580" s="32" t="str">
        <f t="shared" si="51"/>
        <v>支山祁</v>
      </c>
      <c r="AR580" s="170"/>
      <c r="BA580" s="308" t="s">
        <v>7130</v>
      </c>
    </row>
    <row r="581" spans="1:53" x14ac:dyDescent="0.25">
      <c r="A581" s="283">
        <v>2011805</v>
      </c>
      <c r="B581" s="283" t="s">
        <v>170</v>
      </c>
      <c r="C581" s="290" t="s">
        <v>175</v>
      </c>
      <c r="D581" s="170" t="s">
        <v>6117</v>
      </c>
      <c r="E581" s="170" t="s">
        <v>4829</v>
      </c>
      <c r="F581" s="170"/>
      <c r="G581" s="170">
        <v>2</v>
      </c>
      <c r="H581" s="170">
        <v>8</v>
      </c>
      <c r="I581" s="170" t="s">
        <v>2289</v>
      </c>
      <c r="J581" s="170" t="s">
        <v>3015</v>
      </c>
      <c r="K581" s="170"/>
      <c r="L581" s="170"/>
      <c r="M581" s="179" t="s">
        <v>7131</v>
      </c>
      <c r="N581" s="178"/>
      <c r="O581" s="178"/>
      <c r="P581" s="170"/>
      <c r="Q581" s="185"/>
      <c r="R581" s="185">
        <v>0</v>
      </c>
      <c r="S581" s="185" t="s">
        <v>5181</v>
      </c>
      <c r="T581" s="170"/>
      <c r="U581" s="185"/>
      <c r="V581" s="185"/>
      <c r="W581" s="185"/>
      <c r="X581" s="179" t="s">
        <v>7132</v>
      </c>
      <c r="Y581" s="185">
        <f t="shared" si="53"/>
        <v>1</v>
      </c>
      <c r="Z581" s="185">
        <f t="shared" si="53"/>
        <v>2</v>
      </c>
      <c r="AA581" s="185"/>
      <c r="AB581" s="185"/>
      <c r="AC581" s="170"/>
      <c r="AD581" s="170"/>
      <c r="AE581" s="170">
        <v>0</v>
      </c>
      <c r="AF581" s="170"/>
      <c r="AG581" s="170"/>
      <c r="AH581" s="170"/>
      <c r="AI581" s="170"/>
      <c r="AJ581" s="170"/>
      <c r="AK581" s="170"/>
      <c r="AL581" s="196"/>
      <c r="AM581" s="196"/>
      <c r="AN581" s="196"/>
      <c r="AO581" s="170" t="s">
        <v>7133</v>
      </c>
      <c r="AP581" s="32">
        <f t="shared" si="50"/>
        <v>2011805</v>
      </c>
      <c r="AQ581" s="32" t="str">
        <f t="shared" si="51"/>
        <v>支山祁</v>
      </c>
      <c r="AR581" s="170"/>
      <c r="BA581" s="308" t="s">
        <v>1377</v>
      </c>
    </row>
    <row r="582" spans="1:53" x14ac:dyDescent="0.25">
      <c r="A582" s="283">
        <v>2011806</v>
      </c>
      <c r="B582" s="283" t="s">
        <v>170</v>
      </c>
      <c r="C582" s="290" t="s">
        <v>176</v>
      </c>
      <c r="D582" s="170" t="s">
        <v>6117</v>
      </c>
      <c r="E582" s="170" t="s">
        <v>4829</v>
      </c>
      <c r="F582" s="170"/>
      <c r="G582" s="170">
        <v>3</v>
      </c>
      <c r="H582" s="170">
        <v>8</v>
      </c>
      <c r="I582" s="170" t="s">
        <v>2289</v>
      </c>
      <c r="J582" s="170" t="s">
        <v>3015</v>
      </c>
      <c r="K582" s="170"/>
      <c r="L582" s="170"/>
      <c r="M582" s="179" t="s">
        <v>7134</v>
      </c>
      <c r="N582" s="178"/>
      <c r="O582" s="178"/>
      <c r="P582" s="170"/>
      <c r="Q582" s="185"/>
      <c r="R582" s="185">
        <v>0</v>
      </c>
      <c r="S582" s="185" t="s">
        <v>5181</v>
      </c>
      <c r="T582" s="170"/>
      <c r="U582" s="185"/>
      <c r="V582" s="185"/>
      <c r="W582" s="185"/>
      <c r="X582" s="179" t="s">
        <v>7135</v>
      </c>
      <c r="Y582" s="185">
        <f t="shared" si="53"/>
        <v>0</v>
      </c>
      <c r="Z582" s="185">
        <f t="shared" si="53"/>
        <v>0</v>
      </c>
      <c r="AA582" s="185"/>
      <c r="AB582" s="185"/>
      <c r="AC582" s="170"/>
      <c r="AD582" s="170"/>
      <c r="AE582" s="170">
        <v>0</v>
      </c>
      <c r="AF582" s="170"/>
      <c r="AG582" s="170"/>
      <c r="AH582" s="170"/>
      <c r="AI582" s="170"/>
      <c r="AJ582" s="170"/>
      <c r="AK582" s="170"/>
      <c r="AL582" s="196"/>
      <c r="AM582" s="196"/>
      <c r="AN582" s="196"/>
      <c r="AO582" s="170" t="s">
        <v>7136</v>
      </c>
      <c r="AP582" s="32">
        <f t="shared" si="50"/>
        <v>2011806</v>
      </c>
      <c r="AQ582" s="32" t="str">
        <f t="shared" si="51"/>
        <v>支山祁</v>
      </c>
      <c r="AR582" s="170"/>
      <c r="BA582" s="308" t="s">
        <v>7137</v>
      </c>
    </row>
    <row r="583" spans="1:53" x14ac:dyDescent="0.25">
      <c r="A583" s="283">
        <v>2011807</v>
      </c>
      <c r="B583" s="283" t="s">
        <v>170</v>
      </c>
      <c r="C583" s="290" t="s">
        <v>177</v>
      </c>
      <c r="D583" s="170" t="s">
        <v>6117</v>
      </c>
      <c r="E583" s="170" t="s">
        <v>4829</v>
      </c>
      <c r="F583" s="170"/>
      <c r="G583" s="170">
        <v>4</v>
      </c>
      <c r="H583" s="170">
        <v>8</v>
      </c>
      <c r="I583" s="170" t="s">
        <v>2289</v>
      </c>
      <c r="J583" s="170" t="s">
        <v>3015</v>
      </c>
      <c r="K583" s="170"/>
      <c r="L583" s="170"/>
      <c r="M583" s="179" t="s">
        <v>6849</v>
      </c>
      <c r="N583" s="178"/>
      <c r="O583" s="178"/>
      <c r="P583" s="170"/>
      <c r="Q583" s="185"/>
      <c r="R583" s="185">
        <v>0</v>
      </c>
      <c r="S583" s="185" t="s">
        <v>5181</v>
      </c>
      <c r="T583" s="170"/>
      <c r="U583" s="185"/>
      <c r="V583" s="185"/>
      <c r="W583" s="185"/>
      <c r="X583" s="179" t="s">
        <v>6849</v>
      </c>
      <c r="Y583" s="185">
        <f t="shared" si="53"/>
        <v>0</v>
      </c>
      <c r="Z583" s="185">
        <f t="shared" si="53"/>
        <v>0</v>
      </c>
      <c r="AA583" s="185"/>
      <c r="AB583" s="185"/>
      <c r="AC583" s="170"/>
      <c r="AD583" s="170"/>
      <c r="AE583" s="170">
        <v>0</v>
      </c>
      <c r="AF583" s="170"/>
      <c r="AG583" s="170"/>
      <c r="AH583" s="170"/>
      <c r="AI583" s="170"/>
      <c r="AJ583" s="170"/>
      <c r="AK583" s="170"/>
      <c r="AL583" s="196"/>
      <c r="AM583" s="196"/>
      <c r="AN583" s="196"/>
      <c r="AO583" s="170" t="s">
        <v>7138</v>
      </c>
      <c r="AP583" s="32">
        <f t="shared" si="50"/>
        <v>2011807</v>
      </c>
      <c r="AQ583" s="32" t="str">
        <f t="shared" si="51"/>
        <v>支山祁</v>
      </c>
      <c r="AR583" s="170"/>
      <c r="BA583" s="308" t="s">
        <v>7139</v>
      </c>
    </row>
    <row r="584" spans="1:53" x14ac:dyDescent="0.25">
      <c r="A584" s="283">
        <v>2011808</v>
      </c>
      <c r="B584" s="283" t="s">
        <v>170</v>
      </c>
      <c r="C584" s="290" t="s">
        <v>179</v>
      </c>
      <c r="D584" s="170" t="s">
        <v>6117</v>
      </c>
      <c r="E584" s="170" t="s">
        <v>4829</v>
      </c>
      <c r="F584" s="170"/>
      <c r="G584" s="170">
        <v>6</v>
      </c>
      <c r="H584" s="170">
        <v>8</v>
      </c>
      <c r="I584" s="170" t="s">
        <v>2289</v>
      </c>
      <c r="J584" s="170" t="s">
        <v>3015</v>
      </c>
      <c r="K584" s="170"/>
      <c r="L584" s="170"/>
      <c r="M584" s="179" t="s">
        <v>7140</v>
      </c>
      <c r="N584" s="178"/>
      <c r="O584" s="178"/>
      <c r="P584" s="170"/>
      <c r="Q584" s="185"/>
      <c r="R584" s="185">
        <v>0</v>
      </c>
      <c r="S584" s="185" t="s">
        <v>5181</v>
      </c>
      <c r="T584" s="170"/>
      <c r="U584" s="185"/>
      <c r="V584" s="185"/>
      <c r="W584" s="185"/>
      <c r="X584" s="179" t="s">
        <v>7141</v>
      </c>
      <c r="Y584" s="185">
        <f t="shared" si="53"/>
        <v>1</v>
      </c>
      <c r="Z584" s="185">
        <f t="shared" si="53"/>
        <v>3</v>
      </c>
      <c r="AA584" s="185"/>
      <c r="AB584" s="185"/>
      <c r="AC584" s="170"/>
      <c r="AD584" s="170"/>
      <c r="AE584" s="170">
        <v>0</v>
      </c>
      <c r="AF584" s="170"/>
      <c r="AG584" s="170"/>
      <c r="AH584" s="170"/>
      <c r="AI584" s="170"/>
      <c r="AJ584" s="170"/>
      <c r="AK584" s="195"/>
      <c r="AL584" s="196"/>
      <c r="AM584" s="196"/>
      <c r="AN584" s="196"/>
      <c r="AO584" s="170" t="s">
        <v>7142</v>
      </c>
      <c r="AP584" s="32">
        <f t="shared" si="50"/>
        <v>2011808</v>
      </c>
      <c r="AQ584" s="32" t="str">
        <f t="shared" si="51"/>
        <v>支山祁</v>
      </c>
      <c r="AR584" s="170"/>
      <c r="BA584" s="308" t="s">
        <v>7143</v>
      </c>
    </row>
    <row r="585" spans="1:53" x14ac:dyDescent="0.25">
      <c r="A585" s="34">
        <f>A584+1</f>
        <v>2011809</v>
      </c>
      <c r="B585" s="34" t="str">
        <f>B584</f>
        <v>支山祁</v>
      </c>
      <c r="C585" s="33" t="s">
        <v>180</v>
      </c>
      <c r="D585" s="170" t="s">
        <v>6117</v>
      </c>
      <c r="E585" s="170" t="s">
        <v>4829</v>
      </c>
      <c r="F585" s="170"/>
      <c r="G585" s="170">
        <v>5</v>
      </c>
      <c r="H585" s="170">
        <v>8</v>
      </c>
      <c r="I585" s="170" t="s">
        <v>2289</v>
      </c>
      <c r="J585" s="170" t="s">
        <v>3015</v>
      </c>
      <c r="K585" s="170"/>
      <c r="L585" s="170"/>
      <c r="M585" s="179" t="s">
        <v>7144</v>
      </c>
      <c r="N585" s="178"/>
      <c r="O585" s="178"/>
      <c r="P585" s="170"/>
      <c r="Q585" s="185"/>
      <c r="R585" s="185">
        <v>0</v>
      </c>
      <c r="S585" s="185" t="s">
        <v>5181</v>
      </c>
      <c r="T585" s="170"/>
      <c r="U585" s="185"/>
      <c r="V585" s="185"/>
      <c r="W585" s="185"/>
      <c r="X585" s="179" t="s">
        <v>7145</v>
      </c>
      <c r="Y585" s="185">
        <f t="shared" ref="Y585" si="54">Y577</f>
        <v>0</v>
      </c>
      <c r="Z585" s="185">
        <f t="shared" ref="Z585" si="55">Z577</f>
        <v>0</v>
      </c>
      <c r="AA585" s="185"/>
      <c r="AB585" s="185"/>
      <c r="AC585" s="170"/>
      <c r="AD585" s="170"/>
      <c r="AE585" s="170">
        <v>0</v>
      </c>
      <c r="AF585" s="170"/>
      <c r="AG585" s="170"/>
      <c r="AH585" s="170"/>
      <c r="AI585" s="170"/>
      <c r="AJ585" s="170"/>
      <c r="AK585" s="170"/>
      <c r="AL585" s="196"/>
      <c r="AM585" s="196"/>
      <c r="AN585" s="196"/>
      <c r="AO585" s="170" t="s">
        <v>7146</v>
      </c>
      <c r="AP585" s="32">
        <f t="shared" si="50"/>
        <v>2011809</v>
      </c>
      <c r="AQ585" s="32" t="str">
        <f t="shared" si="51"/>
        <v>支山祁</v>
      </c>
      <c r="AR585" s="170"/>
      <c r="BA585" s="101" t="s">
        <v>6585</v>
      </c>
    </row>
    <row r="586" spans="1:53" x14ac:dyDescent="0.25">
      <c r="A586" s="36"/>
      <c r="B586" s="36"/>
      <c r="C586" s="37"/>
      <c r="D586" s="36"/>
      <c r="E586" s="36"/>
      <c r="F586" s="36"/>
      <c r="G586" s="36"/>
      <c r="H586" s="36"/>
      <c r="I586" s="36"/>
      <c r="J586" s="36"/>
      <c r="K586" s="36"/>
      <c r="L586" s="36"/>
      <c r="M586" s="52"/>
      <c r="N586" s="53"/>
      <c r="O586" s="53"/>
      <c r="P586" s="36"/>
      <c r="Q586" s="65"/>
      <c r="R586" s="65"/>
      <c r="S586" s="65"/>
      <c r="T586" s="36"/>
      <c r="U586" s="65"/>
      <c r="V586" s="65"/>
      <c r="W586" s="65"/>
      <c r="X586" s="70"/>
      <c r="Y586" s="65"/>
      <c r="Z586" s="65"/>
      <c r="AA586" s="65"/>
      <c r="AB586" s="65"/>
      <c r="AC586" s="36"/>
      <c r="AD586" s="36"/>
      <c r="AE586" s="36"/>
      <c r="AF586" s="36"/>
      <c r="AG586" s="36"/>
      <c r="AH586" s="36"/>
      <c r="AI586" s="36"/>
      <c r="AJ586" s="36"/>
      <c r="AK586" s="89"/>
      <c r="AL586" s="36"/>
      <c r="AM586" s="36"/>
      <c r="AN586" s="36"/>
      <c r="AO586" s="36"/>
      <c r="AP586" s="36"/>
      <c r="AQ586" s="36"/>
      <c r="AR586" s="36"/>
      <c r="BA586" s="102"/>
    </row>
    <row r="587" spans="1:53" x14ac:dyDescent="0.25">
      <c r="A587" s="36"/>
      <c r="B587" s="36"/>
      <c r="C587" s="37"/>
      <c r="D587" s="36"/>
      <c r="E587" s="36"/>
      <c r="F587" s="36"/>
      <c r="G587" s="36"/>
      <c r="H587" s="36"/>
      <c r="I587" s="36"/>
      <c r="J587" s="36"/>
      <c r="K587" s="36"/>
      <c r="L587" s="36"/>
      <c r="M587" s="52"/>
      <c r="N587" s="53"/>
      <c r="O587" s="53"/>
      <c r="P587" s="36"/>
      <c r="Q587" s="65"/>
      <c r="R587" s="65"/>
      <c r="S587" s="65"/>
      <c r="T587" s="36"/>
      <c r="U587" s="65"/>
      <c r="V587" s="65"/>
      <c r="W587" s="65"/>
      <c r="X587" s="70"/>
      <c r="Y587" s="65"/>
      <c r="Z587" s="65"/>
      <c r="AA587" s="65"/>
      <c r="AB587" s="65"/>
      <c r="AC587" s="36"/>
      <c r="AD587" s="36"/>
      <c r="AE587" s="36"/>
      <c r="AF587" s="36"/>
      <c r="AG587" s="36"/>
      <c r="AH587" s="36"/>
      <c r="AI587" s="36"/>
      <c r="AJ587" s="36"/>
      <c r="AK587" s="89"/>
      <c r="AL587" s="36"/>
      <c r="AM587" s="36"/>
      <c r="AN587" s="36"/>
      <c r="AO587" s="36"/>
      <c r="AP587" s="36"/>
      <c r="AQ587" s="36"/>
      <c r="AR587" s="36"/>
      <c r="BA587" s="102"/>
    </row>
    <row r="588" spans="1:53" s="20" customFormat="1" ht="15" customHeight="1" x14ac:dyDescent="0.25">
      <c r="A588" s="271">
        <v>2011901</v>
      </c>
      <c r="B588" s="271" t="s">
        <v>190</v>
      </c>
      <c r="C588" s="295" t="s">
        <v>191</v>
      </c>
      <c r="D588" s="286" t="s">
        <v>4800</v>
      </c>
      <c r="E588" s="286"/>
      <c r="F588" s="286">
        <v>1</v>
      </c>
      <c r="G588" s="286">
        <f>G585</f>
        <v>5</v>
      </c>
      <c r="H588" s="286" t="s">
        <v>2401</v>
      </c>
      <c r="I588" s="286" t="s">
        <v>3011</v>
      </c>
      <c r="J588" s="286">
        <v>1</v>
      </c>
      <c r="K588" s="294"/>
      <c r="L588" s="295"/>
      <c r="M588" s="296"/>
      <c r="N588" s="274"/>
      <c r="O588" s="295"/>
      <c r="P588" s="302"/>
      <c r="Q588" s="302">
        <v>0</v>
      </c>
      <c r="R588" s="302" t="s">
        <v>5181</v>
      </c>
      <c r="S588" s="286"/>
      <c r="T588" s="354"/>
      <c r="U588" s="355"/>
      <c r="V588" s="302"/>
      <c r="W588" s="295">
        <f t="shared" ref="W588:W596" si="56">X588</f>
        <v>0</v>
      </c>
      <c r="X588" s="356"/>
      <c r="Y588" s="302">
        <v>0</v>
      </c>
      <c r="Z588" s="302">
        <v>0</v>
      </c>
      <c r="AA588" s="302"/>
      <c r="AB588" s="302"/>
      <c r="AC588" s="286"/>
      <c r="AD588" s="286"/>
      <c r="AE588" s="286">
        <v>0</v>
      </c>
      <c r="AF588" s="286">
        <v>0</v>
      </c>
      <c r="AG588" s="286">
        <v>0</v>
      </c>
      <c r="AH588" s="286"/>
      <c r="AI588" s="286"/>
      <c r="AJ588" s="286"/>
      <c r="AK588" s="306"/>
      <c r="AL588" s="306"/>
      <c r="AM588" s="306"/>
      <c r="AN588" s="286"/>
      <c r="AO588" s="286"/>
      <c r="AP588" s="271">
        <v>2011901</v>
      </c>
      <c r="AQ588" s="271" t="s">
        <v>190</v>
      </c>
      <c r="AR588" s="363"/>
    </row>
    <row r="589" spans="1:53" s="20" customFormat="1" ht="15" customHeight="1" x14ac:dyDescent="0.25">
      <c r="A589" s="286">
        <v>2011902</v>
      </c>
      <c r="B589" s="271" t="s">
        <v>190</v>
      </c>
      <c r="C589" s="295" t="s">
        <v>192</v>
      </c>
      <c r="D589" s="286" t="s">
        <v>4800</v>
      </c>
      <c r="E589" s="286"/>
      <c r="F589" s="286">
        <v>1</v>
      </c>
      <c r="G589" s="286">
        <f t="shared" ref="G589:G596" si="57">G588</f>
        <v>5</v>
      </c>
      <c r="H589" s="286" t="s">
        <v>2289</v>
      </c>
      <c r="I589" s="286" t="s">
        <v>3015</v>
      </c>
      <c r="J589" s="286"/>
      <c r="K589" s="294"/>
      <c r="L589" s="295"/>
      <c r="M589" s="296"/>
      <c r="N589" s="296"/>
      <c r="O589" s="295"/>
      <c r="P589" s="302"/>
      <c r="Q589" s="302">
        <v>0</v>
      </c>
      <c r="R589" s="302" t="s">
        <v>5181</v>
      </c>
      <c r="S589" s="286"/>
      <c r="T589" s="354"/>
      <c r="U589" s="355"/>
      <c r="V589" s="302"/>
      <c r="W589" s="295">
        <f t="shared" si="56"/>
        <v>0</v>
      </c>
      <c r="X589" s="356"/>
      <c r="Y589" s="302">
        <v>0</v>
      </c>
      <c r="Z589" s="302">
        <v>0</v>
      </c>
      <c r="AA589" s="302"/>
      <c r="AB589" s="302"/>
      <c r="AC589" s="286"/>
      <c r="AD589" s="286"/>
      <c r="AE589" s="286">
        <v>0</v>
      </c>
      <c r="AF589" s="286">
        <v>0</v>
      </c>
      <c r="AG589" s="286">
        <v>0</v>
      </c>
      <c r="AH589" s="286"/>
      <c r="AI589" s="286">
        <v>0</v>
      </c>
      <c r="AJ589" s="286">
        <v>0</v>
      </c>
      <c r="AK589" s="306"/>
      <c r="AL589" s="306"/>
      <c r="AM589" s="306"/>
      <c r="AN589" s="286"/>
      <c r="AO589" s="286"/>
      <c r="AP589" s="286">
        <v>2011902</v>
      </c>
      <c r="AQ589" s="271" t="s">
        <v>190</v>
      </c>
      <c r="AR589" s="363"/>
    </row>
    <row r="590" spans="1:53" s="20" customFormat="1" ht="15" customHeight="1" x14ac:dyDescent="0.25">
      <c r="A590" s="271">
        <v>2011903</v>
      </c>
      <c r="B590" s="271" t="s">
        <v>190</v>
      </c>
      <c r="C590" s="295" t="s">
        <v>194</v>
      </c>
      <c r="D590" s="286" t="s">
        <v>4800</v>
      </c>
      <c r="E590" s="286"/>
      <c r="F590" s="286">
        <v>2</v>
      </c>
      <c r="G590" s="286">
        <f t="shared" si="57"/>
        <v>5</v>
      </c>
      <c r="H590" s="286" t="s">
        <v>2289</v>
      </c>
      <c r="I590" s="286" t="s">
        <v>3015</v>
      </c>
      <c r="J590" s="286"/>
      <c r="K590" s="294"/>
      <c r="L590" s="295"/>
      <c r="M590" s="296"/>
      <c r="N590" s="296"/>
      <c r="O590" s="295"/>
      <c r="P590" s="302"/>
      <c r="Q590" s="302">
        <v>0</v>
      </c>
      <c r="R590" s="302" t="s">
        <v>5181</v>
      </c>
      <c r="S590" s="286"/>
      <c r="T590" s="354"/>
      <c r="U590" s="355"/>
      <c r="V590" s="302"/>
      <c r="W590" s="295">
        <f t="shared" si="56"/>
        <v>0</v>
      </c>
      <c r="X590" s="356"/>
      <c r="Y590" s="302">
        <v>0</v>
      </c>
      <c r="Z590" s="302">
        <v>0</v>
      </c>
      <c r="AA590" s="302"/>
      <c r="AB590" s="302"/>
      <c r="AC590" s="286"/>
      <c r="AD590" s="286"/>
      <c r="AE590" s="286">
        <v>0</v>
      </c>
      <c r="AF590" s="286">
        <v>0</v>
      </c>
      <c r="AG590" s="286">
        <v>0</v>
      </c>
      <c r="AH590" s="286"/>
      <c r="AI590" s="286">
        <v>0</v>
      </c>
      <c r="AJ590" s="286">
        <v>0</v>
      </c>
      <c r="AK590" s="306"/>
      <c r="AL590" s="306"/>
      <c r="AM590" s="306"/>
      <c r="AN590" s="286"/>
      <c r="AO590" s="286"/>
      <c r="AP590" s="271">
        <v>2011903</v>
      </c>
      <c r="AQ590" s="271" t="s">
        <v>190</v>
      </c>
      <c r="AR590" s="363"/>
    </row>
    <row r="591" spans="1:53" s="20" customFormat="1" ht="15" customHeight="1" x14ac:dyDescent="0.25">
      <c r="A591" s="286">
        <v>2011904</v>
      </c>
      <c r="B591" s="271" t="s">
        <v>190</v>
      </c>
      <c r="C591" s="295" t="s">
        <v>196</v>
      </c>
      <c r="D591" s="286" t="s">
        <v>4800</v>
      </c>
      <c r="E591" s="286"/>
      <c r="F591" s="286">
        <v>4</v>
      </c>
      <c r="G591" s="286">
        <f t="shared" si="57"/>
        <v>5</v>
      </c>
      <c r="H591" s="286" t="s">
        <v>2289</v>
      </c>
      <c r="I591" s="286" t="s">
        <v>3015</v>
      </c>
      <c r="J591" s="286"/>
      <c r="K591" s="294"/>
      <c r="L591" s="295"/>
      <c r="M591" s="296"/>
      <c r="N591" s="296"/>
      <c r="O591" s="295"/>
      <c r="P591" s="302"/>
      <c r="Q591" s="302">
        <v>0</v>
      </c>
      <c r="R591" s="302" t="s">
        <v>5181</v>
      </c>
      <c r="S591" s="286"/>
      <c r="T591" s="354"/>
      <c r="U591" s="355"/>
      <c r="V591" s="302"/>
      <c r="W591" s="295">
        <f t="shared" si="56"/>
        <v>0</v>
      </c>
      <c r="X591" s="356"/>
      <c r="Y591" s="302">
        <v>0</v>
      </c>
      <c r="Z591" s="302">
        <v>0</v>
      </c>
      <c r="AA591" s="302"/>
      <c r="AB591" s="302"/>
      <c r="AC591" s="286"/>
      <c r="AD591" s="286"/>
      <c r="AE591" s="286">
        <v>0</v>
      </c>
      <c r="AF591" s="286">
        <v>0</v>
      </c>
      <c r="AG591" s="286">
        <v>0</v>
      </c>
      <c r="AH591" s="286"/>
      <c r="AI591" s="286">
        <v>0</v>
      </c>
      <c r="AJ591" s="286">
        <v>0</v>
      </c>
      <c r="AK591" s="306"/>
      <c r="AL591" s="306"/>
      <c r="AM591" s="306"/>
      <c r="AN591" s="286"/>
      <c r="AO591" s="286"/>
      <c r="AP591" s="286">
        <v>2011904</v>
      </c>
      <c r="AQ591" s="271" t="s">
        <v>190</v>
      </c>
      <c r="AR591" s="363"/>
    </row>
    <row r="592" spans="1:53" s="20" customFormat="1" ht="15" customHeight="1" x14ac:dyDescent="0.25">
      <c r="A592" s="271">
        <v>2011905</v>
      </c>
      <c r="B592" s="271" t="s">
        <v>190</v>
      </c>
      <c r="C592" s="295" t="s">
        <v>195</v>
      </c>
      <c r="D592" s="286" t="s">
        <v>4800</v>
      </c>
      <c r="E592" s="286"/>
      <c r="F592" s="286">
        <v>3</v>
      </c>
      <c r="G592" s="286">
        <f t="shared" si="57"/>
        <v>5</v>
      </c>
      <c r="H592" s="286" t="s">
        <v>2289</v>
      </c>
      <c r="I592" s="286" t="s">
        <v>3015</v>
      </c>
      <c r="J592" s="286"/>
      <c r="K592" s="294"/>
      <c r="L592" s="295"/>
      <c r="M592" s="296"/>
      <c r="N592" s="296"/>
      <c r="O592" s="295"/>
      <c r="P592" s="302"/>
      <c r="Q592" s="302">
        <v>0</v>
      </c>
      <c r="R592" s="302" t="s">
        <v>5181</v>
      </c>
      <c r="S592" s="286"/>
      <c r="T592" s="354"/>
      <c r="U592" s="355"/>
      <c r="V592" s="302"/>
      <c r="W592" s="295">
        <f t="shared" si="56"/>
        <v>0</v>
      </c>
      <c r="X592" s="356"/>
      <c r="Y592" s="302">
        <v>0</v>
      </c>
      <c r="Z592" s="302">
        <v>0</v>
      </c>
      <c r="AA592" s="302"/>
      <c r="AB592" s="302"/>
      <c r="AC592" s="286"/>
      <c r="AD592" s="286"/>
      <c r="AE592" s="286">
        <v>0</v>
      </c>
      <c r="AF592" s="286">
        <v>0</v>
      </c>
      <c r="AG592" s="286">
        <v>0</v>
      </c>
      <c r="AH592" s="286"/>
      <c r="AI592" s="286">
        <v>0</v>
      </c>
      <c r="AJ592" s="286">
        <v>0</v>
      </c>
      <c r="AK592" s="306"/>
      <c r="AL592" s="306"/>
      <c r="AM592" s="306"/>
      <c r="AN592" s="286"/>
      <c r="AO592" s="286"/>
      <c r="AP592" s="271">
        <v>2011905</v>
      </c>
      <c r="AQ592" s="271" t="s">
        <v>190</v>
      </c>
      <c r="AR592" s="363"/>
    </row>
    <row r="593" spans="1:53" s="20" customFormat="1" ht="15" customHeight="1" x14ac:dyDescent="0.25">
      <c r="A593" s="286">
        <v>2011906</v>
      </c>
      <c r="B593" s="271" t="s">
        <v>190</v>
      </c>
      <c r="C593" s="295" t="s">
        <v>197</v>
      </c>
      <c r="D593" s="286" t="s">
        <v>4800</v>
      </c>
      <c r="E593" s="286"/>
      <c r="F593" s="286">
        <v>5</v>
      </c>
      <c r="G593" s="286">
        <f t="shared" si="57"/>
        <v>5</v>
      </c>
      <c r="H593" s="286" t="s">
        <v>2289</v>
      </c>
      <c r="I593" s="286" t="s">
        <v>3015</v>
      </c>
      <c r="J593" s="286"/>
      <c r="K593" s="294"/>
      <c r="L593" s="295"/>
      <c r="M593" s="296"/>
      <c r="N593" s="296"/>
      <c r="O593" s="295"/>
      <c r="P593" s="302"/>
      <c r="Q593" s="302">
        <v>0</v>
      </c>
      <c r="R593" s="302" t="s">
        <v>5181</v>
      </c>
      <c r="S593" s="286"/>
      <c r="T593" s="354"/>
      <c r="U593" s="355"/>
      <c r="V593" s="302"/>
      <c r="W593" s="295">
        <f t="shared" si="56"/>
        <v>0</v>
      </c>
      <c r="X593" s="356"/>
      <c r="Y593" s="302">
        <v>0</v>
      </c>
      <c r="Z593" s="302">
        <v>0</v>
      </c>
      <c r="AA593" s="302"/>
      <c r="AB593" s="302"/>
      <c r="AC593" s="286"/>
      <c r="AD593" s="286"/>
      <c r="AE593" s="286">
        <v>0</v>
      </c>
      <c r="AF593" s="286">
        <v>0</v>
      </c>
      <c r="AG593" s="286">
        <v>0</v>
      </c>
      <c r="AH593" s="286"/>
      <c r="AI593" s="286">
        <v>0</v>
      </c>
      <c r="AJ593" s="286">
        <v>0</v>
      </c>
      <c r="AK593" s="306"/>
      <c r="AL593" s="306"/>
      <c r="AM593" s="306"/>
      <c r="AN593" s="286"/>
      <c r="AO593" s="286"/>
      <c r="AP593" s="286">
        <v>2011906</v>
      </c>
      <c r="AQ593" s="271" t="s">
        <v>190</v>
      </c>
      <c r="AR593" s="363"/>
    </row>
    <row r="594" spans="1:53" s="20" customFormat="1" ht="15" customHeight="1" x14ac:dyDescent="0.25">
      <c r="A594" s="271">
        <v>2011907</v>
      </c>
      <c r="B594" s="271" t="s">
        <v>190</v>
      </c>
      <c r="C594" s="295" t="s">
        <v>198</v>
      </c>
      <c r="D594" s="286" t="s">
        <v>4800</v>
      </c>
      <c r="E594" s="286"/>
      <c r="F594" s="286">
        <v>6</v>
      </c>
      <c r="G594" s="286">
        <f t="shared" si="57"/>
        <v>5</v>
      </c>
      <c r="H594" s="286" t="s">
        <v>2289</v>
      </c>
      <c r="I594" s="286" t="s">
        <v>3015</v>
      </c>
      <c r="J594" s="286"/>
      <c r="K594" s="294"/>
      <c r="L594" s="295"/>
      <c r="M594" s="296"/>
      <c r="N594" s="296"/>
      <c r="O594" s="295"/>
      <c r="P594" s="302"/>
      <c r="Q594" s="302">
        <v>0</v>
      </c>
      <c r="R594" s="302" t="s">
        <v>5181</v>
      </c>
      <c r="S594" s="286"/>
      <c r="T594" s="354"/>
      <c r="U594" s="355"/>
      <c r="V594" s="302"/>
      <c r="W594" s="295">
        <f t="shared" si="56"/>
        <v>0</v>
      </c>
      <c r="X594" s="356"/>
      <c r="Y594" s="302">
        <v>0</v>
      </c>
      <c r="Z594" s="302">
        <v>0</v>
      </c>
      <c r="AA594" s="302"/>
      <c r="AB594" s="302"/>
      <c r="AC594" s="286"/>
      <c r="AD594" s="286"/>
      <c r="AE594" s="286">
        <v>0</v>
      </c>
      <c r="AF594" s="286">
        <v>0</v>
      </c>
      <c r="AG594" s="286">
        <v>0</v>
      </c>
      <c r="AH594" s="286"/>
      <c r="AI594" s="286">
        <v>0</v>
      </c>
      <c r="AJ594" s="286">
        <v>0</v>
      </c>
      <c r="AK594" s="306"/>
      <c r="AL594" s="306"/>
      <c r="AM594" s="306"/>
      <c r="AN594" s="286"/>
      <c r="AO594" s="286"/>
      <c r="AP594" s="271">
        <v>2011907</v>
      </c>
      <c r="AQ594" s="271" t="s">
        <v>190</v>
      </c>
      <c r="AR594" s="363"/>
    </row>
    <row r="595" spans="1:53" s="20" customFormat="1" ht="15" customHeight="1" x14ac:dyDescent="0.25">
      <c r="A595" s="286">
        <v>2011908</v>
      </c>
      <c r="B595" s="271" t="s">
        <v>190</v>
      </c>
      <c r="C595" s="295" t="s">
        <v>199</v>
      </c>
      <c r="D595" s="286" t="s">
        <v>4800</v>
      </c>
      <c r="E595" s="286"/>
      <c r="F595" s="286">
        <v>7</v>
      </c>
      <c r="G595" s="286">
        <f t="shared" si="57"/>
        <v>5</v>
      </c>
      <c r="H595" s="286" t="s">
        <v>2289</v>
      </c>
      <c r="I595" s="286" t="s">
        <v>3015</v>
      </c>
      <c r="J595" s="286"/>
      <c r="K595" s="294"/>
      <c r="L595" s="295"/>
      <c r="M595" s="296"/>
      <c r="N595" s="296"/>
      <c r="O595" s="295"/>
      <c r="P595" s="302"/>
      <c r="Q595" s="302">
        <v>0</v>
      </c>
      <c r="R595" s="302" t="s">
        <v>5181</v>
      </c>
      <c r="S595" s="286"/>
      <c r="T595" s="354"/>
      <c r="U595" s="355"/>
      <c r="V595" s="302"/>
      <c r="W595" s="295">
        <f t="shared" si="56"/>
        <v>0</v>
      </c>
      <c r="X595" s="356"/>
      <c r="Y595" s="302">
        <v>0</v>
      </c>
      <c r="Z595" s="302">
        <v>0</v>
      </c>
      <c r="AA595" s="302"/>
      <c r="AB595" s="302"/>
      <c r="AC595" s="286"/>
      <c r="AD595" s="286"/>
      <c r="AE595" s="286">
        <v>0</v>
      </c>
      <c r="AF595" s="286">
        <v>0</v>
      </c>
      <c r="AG595" s="286">
        <v>0</v>
      </c>
      <c r="AH595" s="286"/>
      <c r="AI595" s="286">
        <v>0</v>
      </c>
      <c r="AJ595" s="286">
        <v>0</v>
      </c>
      <c r="AK595" s="306"/>
      <c r="AL595" s="306"/>
      <c r="AM595" s="306"/>
      <c r="AN595" s="286"/>
      <c r="AO595" s="286"/>
      <c r="AP595" s="286">
        <v>2011908</v>
      </c>
      <c r="AQ595" s="271" t="s">
        <v>190</v>
      </c>
      <c r="AR595" s="363"/>
    </row>
    <row r="596" spans="1:53" s="21" customFormat="1" ht="15" customHeight="1" x14ac:dyDescent="0.25">
      <c r="A596" s="271">
        <v>2011909</v>
      </c>
      <c r="B596" s="271" t="s">
        <v>190</v>
      </c>
      <c r="C596" s="275" t="s">
        <v>200</v>
      </c>
      <c r="D596" s="271" t="s">
        <v>5111</v>
      </c>
      <c r="E596" s="271">
        <f>E595</f>
        <v>0</v>
      </c>
      <c r="F596" s="271">
        <f>F595+1</f>
        <v>8</v>
      </c>
      <c r="G596" s="271">
        <f t="shared" si="57"/>
        <v>5</v>
      </c>
      <c r="H596" s="271" t="s">
        <v>2289</v>
      </c>
      <c r="I596" s="271" t="s">
        <v>3015</v>
      </c>
      <c r="J596" s="271"/>
      <c r="K596" s="271"/>
      <c r="L596" s="275"/>
      <c r="M596" s="274"/>
      <c r="N596" s="274"/>
      <c r="O596" s="275"/>
      <c r="P596" s="277"/>
      <c r="Q596" s="277">
        <v>0</v>
      </c>
      <c r="R596" s="277" t="s">
        <v>5181</v>
      </c>
      <c r="S596" s="271"/>
      <c r="T596" s="354"/>
      <c r="U596" s="355"/>
      <c r="V596" s="277"/>
      <c r="W596" s="357">
        <f t="shared" si="56"/>
        <v>0</v>
      </c>
      <c r="X596" s="358"/>
      <c r="Y596" s="277"/>
      <c r="Z596" s="277"/>
      <c r="AA596" s="277"/>
      <c r="AB596" s="277" t="s">
        <v>5139</v>
      </c>
      <c r="AC596" s="271"/>
      <c r="AD596" s="271"/>
      <c r="AE596" s="271">
        <v>0</v>
      </c>
      <c r="AF596" s="271">
        <v>0</v>
      </c>
      <c r="AG596" s="271">
        <v>0</v>
      </c>
      <c r="AH596" s="271"/>
      <c r="AI596" s="271">
        <v>0</v>
      </c>
      <c r="AJ596" s="271">
        <v>0</v>
      </c>
      <c r="AK596" s="271">
        <v>0</v>
      </c>
      <c r="AL596" s="271"/>
      <c r="AM596" s="271"/>
      <c r="AN596" s="271"/>
      <c r="AO596" s="271"/>
      <c r="AP596" s="271">
        <v>2011909</v>
      </c>
      <c r="AQ596" s="271" t="s">
        <v>190</v>
      </c>
      <c r="AR596" s="363"/>
    </row>
    <row r="597" spans="1:53" x14ac:dyDescent="0.25">
      <c r="A597" s="36"/>
      <c r="B597" s="36"/>
      <c r="C597" s="37"/>
      <c r="D597" s="36"/>
      <c r="E597" s="36"/>
      <c r="F597" s="36"/>
      <c r="G597" s="36"/>
      <c r="H597" s="36"/>
      <c r="I597" s="36"/>
      <c r="J597" s="36"/>
      <c r="K597" s="36"/>
      <c r="L597" s="36"/>
      <c r="M597" s="52"/>
      <c r="N597" s="53"/>
      <c r="O597" s="53"/>
      <c r="P597" s="36"/>
      <c r="Q597" s="65"/>
      <c r="R597" s="65"/>
      <c r="S597" s="65"/>
      <c r="T597" s="36"/>
      <c r="U597" s="65"/>
      <c r="V597" s="65"/>
      <c r="W597" s="65"/>
      <c r="X597" s="70"/>
      <c r="Y597" s="65"/>
      <c r="Z597" s="65"/>
      <c r="AA597" s="65"/>
      <c r="AB597" s="65"/>
      <c r="AC597" s="36"/>
      <c r="AD597" s="36"/>
      <c r="AE597" s="36"/>
      <c r="AF597" s="36"/>
      <c r="AG597" s="36"/>
      <c r="AH597" s="36"/>
      <c r="AI597" s="36"/>
      <c r="AJ597" s="36"/>
      <c r="AK597" s="89"/>
      <c r="AL597" s="36"/>
      <c r="AM597" s="36"/>
      <c r="AN597" s="36"/>
      <c r="AO597" s="36"/>
      <c r="AP597" s="36"/>
      <c r="AQ597" s="36"/>
      <c r="AR597" s="36"/>
      <c r="BA597" s="102"/>
    </row>
    <row r="598" spans="1:53" x14ac:dyDescent="0.25">
      <c r="A598" s="36"/>
      <c r="B598" s="36"/>
      <c r="C598" s="37"/>
      <c r="D598" s="36"/>
      <c r="E598" s="36"/>
      <c r="F598" s="36"/>
      <c r="G598" s="36"/>
      <c r="H598" s="36"/>
      <c r="I598" s="36"/>
      <c r="J598" s="36"/>
      <c r="K598" s="36"/>
      <c r="L598" s="36"/>
      <c r="M598" s="52"/>
      <c r="N598" s="53"/>
      <c r="O598" s="53"/>
      <c r="P598" s="36"/>
      <c r="Q598" s="65"/>
      <c r="R598" s="65"/>
      <c r="S598" s="65"/>
      <c r="T598" s="36"/>
      <c r="U598" s="65"/>
      <c r="V598" s="65"/>
      <c r="W598" s="65"/>
      <c r="X598" s="70"/>
      <c r="Y598" s="65"/>
      <c r="Z598" s="65"/>
      <c r="AA598" s="65"/>
      <c r="AB598" s="65"/>
      <c r="AC598" s="36"/>
      <c r="AD598" s="36"/>
      <c r="AE598" s="36"/>
      <c r="AF598" s="36"/>
      <c r="AG598" s="36"/>
      <c r="AH598" s="36"/>
      <c r="AI598" s="36"/>
      <c r="AJ598" s="36"/>
      <c r="AK598" s="89"/>
      <c r="AL598" s="36"/>
      <c r="AM598" s="36"/>
      <c r="AN598" s="36"/>
      <c r="AO598" s="36"/>
      <c r="AP598" s="36"/>
      <c r="AQ598" s="36"/>
      <c r="AR598" s="36"/>
      <c r="BA598" s="102"/>
    </row>
    <row r="599" spans="1:53" x14ac:dyDescent="0.25">
      <c r="A599" s="310">
        <v>3010101</v>
      </c>
      <c r="B599" s="310" t="s">
        <v>181</v>
      </c>
      <c r="C599" s="317" t="s">
        <v>1379</v>
      </c>
      <c r="D599" s="170" t="s">
        <v>6117</v>
      </c>
      <c r="E599" s="170" t="s">
        <v>4829</v>
      </c>
      <c r="F599" s="170"/>
      <c r="G599" s="170">
        <v>7</v>
      </c>
      <c r="H599" s="170">
        <v>8</v>
      </c>
      <c r="I599" s="170" t="s">
        <v>2289</v>
      </c>
      <c r="J599" s="170" t="s">
        <v>3015</v>
      </c>
      <c r="K599" s="170"/>
      <c r="L599" s="170"/>
      <c r="M599" s="179" t="s">
        <v>7147</v>
      </c>
      <c r="N599" s="178"/>
      <c r="O599" s="178"/>
      <c r="P599" s="170"/>
      <c r="Q599" s="185"/>
      <c r="R599" s="185">
        <v>0</v>
      </c>
      <c r="S599" s="185" t="s">
        <v>5181</v>
      </c>
      <c r="T599" s="170"/>
      <c r="U599" s="185"/>
      <c r="V599" s="185"/>
      <c r="W599" s="185"/>
      <c r="X599" s="179" t="s">
        <v>7148</v>
      </c>
      <c r="Y599" s="185">
        <f t="shared" ref="Y599:Z606" si="58">Y578</f>
        <v>0</v>
      </c>
      <c r="Z599" s="185">
        <f t="shared" si="58"/>
        <v>0</v>
      </c>
      <c r="AA599" s="185"/>
      <c r="AB599" s="185"/>
      <c r="AC599" s="170"/>
      <c r="AD599" s="170"/>
      <c r="AE599" s="170">
        <v>0</v>
      </c>
      <c r="AF599" s="170"/>
      <c r="AG599" s="170"/>
      <c r="AH599" s="170"/>
      <c r="AI599" s="170"/>
      <c r="AJ599" s="170"/>
      <c r="AK599" s="195"/>
      <c r="AL599" s="196"/>
      <c r="AM599" s="196"/>
      <c r="AN599" s="196"/>
      <c r="AO599" s="170" t="s">
        <v>7149</v>
      </c>
      <c r="AP599" s="32">
        <f t="shared" ref="AP599:AQ645" si="59">A599</f>
        <v>3010101</v>
      </c>
      <c r="AQ599" s="32" t="str">
        <f t="shared" si="59"/>
        <v>步海阁</v>
      </c>
      <c r="AR599" s="170"/>
      <c r="BA599" s="364" t="s">
        <v>6776</v>
      </c>
    </row>
    <row r="600" spans="1:53" x14ac:dyDescent="0.25">
      <c r="A600" s="326">
        <v>3010102</v>
      </c>
      <c r="B600" s="326" t="s">
        <v>181</v>
      </c>
      <c r="C600" s="350" t="s">
        <v>182</v>
      </c>
      <c r="D600" s="32" t="s">
        <v>6117</v>
      </c>
      <c r="E600" s="32" t="s">
        <v>4829</v>
      </c>
      <c r="F600" s="32"/>
      <c r="G600" s="32">
        <v>1</v>
      </c>
      <c r="H600" s="32">
        <v>8</v>
      </c>
      <c r="I600" s="170" t="s">
        <v>2401</v>
      </c>
      <c r="J600" s="32" t="s">
        <v>3011</v>
      </c>
      <c r="K600" s="32">
        <v>1</v>
      </c>
      <c r="L600" s="32"/>
      <c r="M600" s="137" t="s">
        <v>7150</v>
      </c>
      <c r="N600" s="47"/>
      <c r="O600" s="47"/>
      <c r="P600" s="32"/>
      <c r="Q600" s="66"/>
      <c r="R600" s="66">
        <v>0</v>
      </c>
      <c r="S600" s="66" t="s">
        <v>5181</v>
      </c>
      <c r="T600" s="32"/>
      <c r="U600" s="66"/>
      <c r="V600" s="66"/>
      <c r="W600" s="66"/>
      <c r="X600" s="137" t="s">
        <v>7150</v>
      </c>
      <c r="Y600" s="66">
        <f t="shared" si="58"/>
        <v>1</v>
      </c>
      <c r="Z600" s="66">
        <f t="shared" si="58"/>
        <v>1</v>
      </c>
      <c r="AA600" s="66"/>
      <c r="AB600" s="66"/>
      <c r="AC600" s="32"/>
      <c r="AD600" s="32"/>
      <c r="AE600" s="32">
        <v>0</v>
      </c>
      <c r="AF600" s="32"/>
      <c r="AG600" s="32"/>
      <c r="AH600" s="32"/>
      <c r="AI600" s="32"/>
      <c r="AJ600" s="32"/>
      <c r="AK600" s="85"/>
      <c r="AL600" s="242"/>
      <c r="AM600" s="32"/>
      <c r="AN600" s="32"/>
      <c r="AO600" s="32" t="s">
        <v>7151</v>
      </c>
      <c r="AP600" s="32">
        <f t="shared" si="59"/>
        <v>3010102</v>
      </c>
      <c r="AQ600" s="32" t="str">
        <f t="shared" si="59"/>
        <v>步海阁</v>
      </c>
      <c r="AR600" s="32"/>
      <c r="BA600" s="159" t="s">
        <v>7152</v>
      </c>
    </row>
    <row r="601" spans="1:53" x14ac:dyDescent="0.25">
      <c r="A601" s="310">
        <v>3010103</v>
      </c>
      <c r="B601" s="310" t="s">
        <v>181</v>
      </c>
      <c r="C601" s="317" t="s">
        <v>183</v>
      </c>
      <c r="D601" s="32" t="s">
        <v>6117</v>
      </c>
      <c r="E601" s="32" t="s">
        <v>4829</v>
      </c>
      <c r="F601" s="32"/>
      <c r="G601" s="32">
        <v>1</v>
      </c>
      <c r="H601" s="32">
        <v>8</v>
      </c>
      <c r="I601" s="32" t="s">
        <v>2289</v>
      </c>
      <c r="J601" s="32" t="s">
        <v>3015</v>
      </c>
      <c r="K601" s="32"/>
      <c r="L601" s="32"/>
      <c r="M601" s="58" t="s">
        <v>7153</v>
      </c>
      <c r="N601" s="47"/>
      <c r="O601" s="47"/>
      <c r="P601" s="32"/>
      <c r="Q601" s="66"/>
      <c r="R601" s="66">
        <v>0</v>
      </c>
      <c r="S601" s="66" t="s">
        <v>5181</v>
      </c>
      <c r="T601" s="32"/>
      <c r="U601" s="66"/>
      <c r="V601" s="66"/>
      <c r="W601" s="66"/>
      <c r="X601" s="58" t="s">
        <v>7153</v>
      </c>
      <c r="Y601" s="66">
        <f t="shared" si="58"/>
        <v>0</v>
      </c>
      <c r="Z601" s="66">
        <f t="shared" si="58"/>
        <v>0</v>
      </c>
      <c r="AA601" s="66"/>
      <c r="AB601" s="66"/>
      <c r="AC601" s="32"/>
      <c r="AD601" s="32"/>
      <c r="AE601" s="32">
        <v>0</v>
      </c>
      <c r="AF601" s="32"/>
      <c r="AG601" s="32"/>
      <c r="AH601" s="32"/>
      <c r="AI601" s="32"/>
      <c r="AJ601" s="32"/>
      <c r="AK601" s="85"/>
      <c r="AL601" s="86"/>
      <c r="AM601" s="86"/>
      <c r="AN601" s="86"/>
      <c r="AO601" s="32" t="s">
        <v>7154</v>
      </c>
      <c r="AP601" s="32">
        <f t="shared" si="59"/>
        <v>3010103</v>
      </c>
      <c r="AQ601" s="32" t="str">
        <f t="shared" si="59"/>
        <v>步海阁</v>
      </c>
      <c r="AR601" s="32"/>
      <c r="BA601" s="159" t="s">
        <v>7155</v>
      </c>
    </row>
    <row r="602" spans="1:53" x14ac:dyDescent="0.25">
      <c r="A602" s="310">
        <v>3010104</v>
      </c>
      <c r="B602" s="310" t="s">
        <v>181</v>
      </c>
      <c r="C602" s="317" t="s">
        <v>184</v>
      </c>
      <c r="D602" s="32" t="s">
        <v>6117</v>
      </c>
      <c r="E602" s="32" t="s">
        <v>4829</v>
      </c>
      <c r="F602" s="32"/>
      <c r="G602" s="32">
        <v>2</v>
      </c>
      <c r="H602" s="32">
        <v>8</v>
      </c>
      <c r="I602" s="32" t="s">
        <v>2289</v>
      </c>
      <c r="J602" s="32" t="s">
        <v>3015</v>
      </c>
      <c r="K602" s="32"/>
      <c r="L602" s="32"/>
      <c r="M602" s="58" t="s">
        <v>7156</v>
      </c>
      <c r="N602" s="47"/>
      <c r="O602" s="47"/>
      <c r="P602" s="32"/>
      <c r="Q602" s="66"/>
      <c r="R602" s="66">
        <v>0</v>
      </c>
      <c r="S602" s="66" t="s">
        <v>5181</v>
      </c>
      <c r="T602" s="32"/>
      <c r="U602" s="66"/>
      <c r="V602" s="66"/>
      <c r="W602" s="66"/>
      <c r="X602" s="58" t="s">
        <v>7156</v>
      </c>
      <c r="Y602" s="66">
        <f t="shared" si="58"/>
        <v>1</v>
      </c>
      <c r="Z602" s="66">
        <f t="shared" si="58"/>
        <v>2</v>
      </c>
      <c r="AA602" s="66"/>
      <c r="AB602" s="66"/>
      <c r="AC602" s="32"/>
      <c r="AD602" s="32"/>
      <c r="AE602" s="32">
        <v>0</v>
      </c>
      <c r="AF602" s="32"/>
      <c r="AG602" s="32"/>
      <c r="AH602" s="32"/>
      <c r="AI602" s="32"/>
      <c r="AJ602" s="32"/>
      <c r="AK602" s="85"/>
      <c r="AL602" s="86"/>
      <c r="AM602" s="86"/>
      <c r="AN602" s="86"/>
      <c r="AO602" s="32" t="s">
        <v>7157</v>
      </c>
      <c r="AP602" s="32">
        <f t="shared" si="59"/>
        <v>3010104</v>
      </c>
      <c r="AQ602" s="32" t="str">
        <f t="shared" si="59"/>
        <v>步海阁</v>
      </c>
      <c r="AR602" s="32"/>
      <c r="BA602" s="159" t="s">
        <v>7158</v>
      </c>
    </row>
    <row r="603" spans="1:53" x14ac:dyDescent="0.25">
      <c r="A603" s="326">
        <v>3010105</v>
      </c>
      <c r="B603" s="326" t="s">
        <v>181</v>
      </c>
      <c r="C603" s="350" t="s">
        <v>185</v>
      </c>
      <c r="D603" s="32" t="s">
        <v>6117</v>
      </c>
      <c r="E603" s="32" t="s">
        <v>4829</v>
      </c>
      <c r="F603" s="32"/>
      <c r="G603" s="32">
        <v>3</v>
      </c>
      <c r="H603" s="32">
        <v>8</v>
      </c>
      <c r="I603" s="32" t="s">
        <v>2289</v>
      </c>
      <c r="J603" s="32" t="s">
        <v>3015</v>
      </c>
      <c r="K603" s="32"/>
      <c r="L603" s="32"/>
      <c r="M603" s="58" t="s">
        <v>7159</v>
      </c>
      <c r="N603" s="47"/>
      <c r="O603" s="47"/>
      <c r="P603" s="32"/>
      <c r="Q603" s="66"/>
      <c r="R603" s="66">
        <v>0</v>
      </c>
      <c r="S603" s="66" t="s">
        <v>5181</v>
      </c>
      <c r="T603" s="32"/>
      <c r="U603" s="66"/>
      <c r="V603" s="66"/>
      <c r="W603" s="66"/>
      <c r="X603" s="58" t="s">
        <v>7160</v>
      </c>
      <c r="Y603" s="66">
        <f t="shared" si="58"/>
        <v>0</v>
      </c>
      <c r="Z603" s="66">
        <f t="shared" si="58"/>
        <v>0</v>
      </c>
      <c r="AA603" s="66"/>
      <c r="AB603" s="66"/>
      <c r="AC603" s="32"/>
      <c r="AD603" s="32"/>
      <c r="AE603" s="32">
        <v>0</v>
      </c>
      <c r="AF603" s="32"/>
      <c r="AG603" s="32"/>
      <c r="AH603" s="32"/>
      <c r="AI603" s="32"/>
      <c r="AJ603" s="32"/>
      <c r="AK603" s="85"/>
      <c r="AL603" s="86"/>
      <c r="AM603" s="86"/>
      <c r="AN603" s="86"/>
      <c r="AO603" s="32" t="s">
        <v>7161</v>
      </c>
      <c r="AP603" s="32">
        <f t="shared" si="59"/>
        <v>3010105</v>
      </c>
      <c r="AQ603" s="32" t="str">
        <f t="shared" si="59"/>
        <v>步海阁</v>
      </c>
      <c r="AR603" s="32"/>
      <c r="BA603" s="159" t="s">
        <v>6556</v>
      </c>
    </row>
    <row r="604" spans="1:53" x14ac:dyDescent="0.25">
      <c r="A604" s="310">
        <v>3010106</v>
      </c>
      <c r="B604" s="310" t="s">
        <v>181</v>
      </c>
      <c r="C604" s="317" t="s">
        <v>186</v>
      </c>
      <c r="D604" s="32" t="s">
        <v>6117</v>
      </c>
      <c r="E604" s="32" t="s">
        <v>4829</v>
      </c>
      <c r="F604" s="32"/>
      <c r="G604" s="32">
        <v>4</v>
      </c>
      <c r="H604" s="32">
        <v>8</v>
      </c>
      <c r="I604" s="32" t="s">
        <v>2289</v>
      </c>
      <c r="J604" s="32" t="s">
        <v>3015</v>
      </c>
      <c r="K604" s="32"/>
      <c r="L604" s="32"/>
      <c r="M604" s="58" t="s">
        <v>7162</v>
      </c>
      <c r="N604" s="47"/>
      <c r="O604" s="47"/>
      <c r="P604" s="32"/>
      <c r="Q604" s="66"/>
      <c r="R604" s="66">
        <v>0</v>
      </c>
      <c r="S604" s="66" t="s">
        <v>5181</v>
      </c>
      <c r="T604" s="32"/>
      <c r="U604" s="66"/>
      <c r="V604" s="66"/>
      <c r="W604" s="66"/>
      <c r="X604" s="58" t="s">
        <v>7162</v>
      </c>
      <c r="Y604" s="66">
        <f t="shared" si="58"/>
        <v>0</v>
      </c>
      <c r="Z604" s="66">
        <f t="shared" si="58"/>
        <v>0</v>
      </c>
      <c r="AA604" s="66"/>
      <c r="AB604" s="66"/>
      <c r="AC604" s="32"/>
      <c r="AD604" s="32"/>
      <c r="AE604" s="32">
        <v>0</v>
      </c>
      <c r="AF604" s="32"/>
      <c r="AG604" s="32"/>
      <c r="AH604" s="32"/>
      <c r="AI604" s="32"/>
      <c r="AJ604" s="32"/>
      <c r="AK604" s="85"/>
      <c r="AL604" s="86"/>
      <c r="AM604" s="86"/>
      <c r="AN604" s="86"/>
      <c r="AO604" s="32" t="s">
        <v>7163</v>
      </c>
      <c r="AP604" s="32">
        <f t="shared" si="59"/>
        <v>3010106</v>
      </c>
      <c r="AQ604" s="32" t="str">
        <f t="shared" si="59"/>
        <v>步海阁</v>
      </c>
      <c r="AR604" s="32"/>
      <c r="BA604" s="159" t="s">
        <v>7164</v>
      </c>
    </row>
    <row r="605" spans="1:53" x14ac:dyDescent="0.25">
      <c r="A605" s="310">
        <v>3010107</v>
      </c>
      <c r="B605" s="310" t="s">
        <v>181</v>
      </c>
      <c r="C605" s="317" t="s">
        <v>187</v>
      </c>
      <c r="D605" s="32" t="s">
        <v>6117</v>
      </c>
      <c r="E605" s="32" t="s">
        <v>4829</v>
      </c>
      <c r="F605" s="32"/>
      <c r="G605" s="32">
        <v>5</v>
      </c>
      <c r="H605" s="32">
        <v>8</v>
      </c>
      <c r="I605" s="32" t="s">
        <v>2289</v>
      </c>
      <c r="J605" s="32" t="s">
        <v>3015</v>
      </c>
      <c r="K605" s="32"/>
      <c r="L605" s="32"/>
      <c r="M605" s="137" t="s">
        <v>7165</v>
      </c>
      <c r="N605" s="47"/>
      <c r="O605" s="47"/>
      <c r="P605" s="32"/>
      <c r="Q605" s="66"/>
      <c r="R605" s="66">
        <v>0</v>
      </c>
      <c r="S605" s="66" t="s">
        <v>5181</v>
      </c>
      <c r="T605" s="32"/>
      <c r="U605" s="66"/>
      <c r="V605" s="66"/>
      <c r="W605" s="66"/>
      <c r="X605" s="137" t="s">
        <v>7165</v>
      </c>
      <c r="Y605" s="66">
        <f t="shared" si="58"/>
        <v>1</v>
      </c>
      <c r="Z605" s="66">
        <f t="shared" si="58"/>
        <v>3</v>
      </c>
      <c r="AA605" s="66"/>
      <c r="AB605" s="66"/>
      <c r="AC605" s="32"/>
      <c r="AD605" s="32"/>
      <c r="AE605" s="32">
        <v>0</v>
      </c>
      <c r="AF605" s="32"/>
      <c r="AG605" s="32"/>
      <c r="AH605" s="32"/>
      <c r="AI605" s="32"/>
      <c r="AJ605" s="32"/>
      <c r="AK605" s="85"/>
      <c r="AL605" s="86"/>
      <c r="AM605" s="86"/>
      <c r="AN605" s="86"/>
      <c r="AO605" s="32" t="s">
        <v>7166</v>
      </c>
      <c r="AP605" s="32">
        <f t="shared" si="59"/>
        <v>3010107</v>
      </c>
      <c r="AQ605" s="32" t="str">
        <f t="shared" si="59"/>
        <v>步海阁</v>
      </c>
      <c r="AR605" s="32"/>
      <c r="BA605" s="159" t="s">
        <v>7167</v>
      </c>
    </row>
    <row r="606" spans="1:53" x14ac:dyDescent="0.25">
      <c r="A606" s="310">
        <v>3010108</v>
      </c>
      <c r="B606" s="310" t="s">
        <v>181</v>
      </c>
      <c r="C606" s="317" t="s">
        <v>188</v>
      </c>
      <c r="D606" s="32" t="s">
        <v>6117</v>
      </c>
      <c r="E606" s="32" t="s">
        <v>4829</v>
      </c>
      <c r="F606" s="32"/>
      <c r="G606" s="32">
        <v>6</v>
      </c>
      <c r="H606" s="32">
        <v>8</v>
      </c>
      <c r="I606" s="32" t="s">
        <v>2289</v>
      </c>
      <c r="J606" s="32" t="s">
        <v>3015</v>
      </c>
      <c r="K606" s="32"/>
      <c r="L606" s="32"/>
      <c r="M606" s="137" t="s">
        <v>7168</v>
      </c>
      <c r="N606" s="47"/>
      <c r="O606" s="47"/>
      <c r="P606" s="32"/>
      <c r="Q606" s="66"/>
      <c r="R606" s="66">
        <v>0</v>
      </c>
      <c r="S606" s="66" t="s">
        <v>5181</v>
      </c>
      <c r="T606" s="32"/>
      <c r="U606" s="66"/>
      <c r="V606" s="66"/>
      <c r="W606" s="66"/>
      <c r="X606" s="137" t="s">
        <v>7169</v>
      </c>
      <c r="Y606" s="66">
        <f t="shared" si="58"/>
        <v>0</v>
      </c>
      <c r="Z606" s="66">
        <f t="shared" si="58"/>
        <v>0</v>
      </c>
      <c r="AA606" s="66"/>
      <c r="AB606" s="66"/>
      <c r="AC606" s="32"/>
      <c r="AD606" s="32"/>
      <c r="AE606" s="32">
        <v>0</v>
      </c>
      <c r="AF606" s="32"/>
      <c r="AG606" s="32"/>
      <c r="AH606" s="32"/>
      <c r="AI606" s="32"/>
      <c r="AJ606" s="32"/>
      <c r="AK606" s="85"/>
      <c r="AL606" s="86"/>
      <c r="AM606" s="86"/>
      <c r="AN606" s="86"/>
      <c r="AO606" s="32" t="s">
        <v>7170</v>
      </c>
      <c r="AP606" s="32">
        <f t="shared" si="59"/>
        <v>3010108</v>
      </c>
      <c r="AQ606" s="32" t="str">
        <f t="shared" si="59"/>
        <v>步海阁</v>
      </c>
      <c r="AR606" s="32"/>
      <c r="BA606" s="159" t="s">
        <v>7171</v>
      </c>
    </row>
    <row r="607" spans="1:53" x14ac:dyDescent="0.25">
      <c r="A607" s="34">
        <f>A606+1</f>
        <v>3010109</v>
      </c>
      <c r="B607" s="34" t="str">
        <f>B606</f>
        <v>步海阁</v>
      </c>
      <c r="C607" s="33" t="s">
        <v>189</v>
      </c>
      <c r="D607" s="32" t="s">
        <v>6117</v>
      </c>
      <c r="E607" s="32" t="s">
        <v>4829</v>
      </c>
      <c r="F607" s="32"/>
      <c r="G607" s="32">
        <v>7</v>
      </c>
      <c r="H607" s="32">
        <v>8</v>
      </c>
      <c r="I607" s="32" t="s">
        <v>2289</v>
      </c>
      <c r="J607" s="32" t="s">
        <v>3015</v>
      </c>
      <c r="K607" s="32"/>
      <c r="L607" s="32"/>
      <c r="M607" s="137" t="s">
        <v>7172</v>
      </c>
      <c r="N607" s="47"/>
      <c r="O607" s="47"/>
      <c r="P607" s="32"/>
      <c r="Q607" s="66"/>
      <c r="R607" s="66">
        <v>0</v>
      </c>
      <c r="S607" s="66" t="s">
        <v>5181</v>
      </c>
      <c r="T607" s="32"/>
      <c r="U607" s="66"/>
      <c r="V607" s="66"/>
      <c r="W607" s="66"/>
      <c r="X607" s="137" t="s">
        <v>7172</v>
      </c>
      <c r="Y607" s="66">
        <f>Y599</f>
        <v>0</v>
      </c>
      <c r="Z607" s="66">
        <f>Z599</f>
        <v>0</v>
      </c>
      <c r="AA607" s="66"/>
      <c r="AB607" s="66"/>
      <c r="AC607" s="32"/>
      <c r="AD607" s="32"/>
      <c r="AE607" s="32">
        <v>0</v>
      </c>
      <c r="AF607" s="32"/>
      <c r="AG607" s="32"/>
      <c r="AH607" s="32"/>
      <c r="AI607" s="32"/>
      <c r="AJ607" s="32"/>
      <c r="AK607" s="85"/>
      <c r="AL607" s="86"/>
      <c r="AM607" s="86"/>
      <c r="AN607" s="86"/>
      <c r="AO607" s="32" t="s">
        <v>7173</v>
      </c>
      <c r="AP607" s="32">
        <f t="shared" si="59"/>
        <v>3010109</v>
      </c>
      <c r="AQ607" s="32" t="str">
        <f t="shared" si="59"/>
        <v>步海阁</v>
      </c>
      <c r="AR607" s="32"/>
      <c r="BA607" s="101" t="s">
        <v>1505</v>
      </c>
    </row>
    <row r="608" spans="1:53" x14ac:dyDescent="0.25">
      <c r="A608" s="36"/>
      <c r="B608" s="36"/>
      <c r="C608" s="37"/>
      <c r="D608" s="36"/>
      <c r="E608" s="36"/>
      <c r="F608" s="36"/>
      <c r="G608" s="36"/>
      <c r="H608" s="36"/>
      <c r="I608" s="36"/>
      <c r="J608" s="36"/>
      <c r="K608" s="36"/>
      <c r="L608" s="36"/>
      <c r="M608" s="52"/>
      <c r="N608" s="53"/>
      <c r="O608" s="53"/>
      <c r="P608" s="36"/>
      <c r="Q608" s="65"/>
      <c r="R608" s="65"/>
      <c r="S608" s="65"/>
      <c r="T608" s="36"/>
      <c r="U608" s="65"/>
      <c r="V608" s="65"/>
      <c r="W608" s="65"/>
      <c r="X608" s="70"/>
      <c r="Y608" s="65"/>
      <c r="Z608" s="65"/>
      <c r="AA608" s="65"/>
      <c r="AB608" s="65"/>
      <c r="AC608" s="36"/>
      <c r="AD608" s="36"/>
      <c r="AE608" s="36"/>
      <c r="AF608" s="36"/>
      <c r="AG608" s="36"/>
      <c r="AH608" s="36"/>
      <c r="AI608" s="36"/>
      <c r="AJ608" s="36"/>
      <c r="AK608" s="89"/>
      <c r="AL608" s="36"/>
      <c r="AM608" s="36"/>
      <c r="AN608" s="36"/>
      <c r="AO608" s="36"/>
      <c r="AP608" s="36"/>
      <c r="AQ608" s="36"/>
      <c r="AR608" s="36"/>
      <c r="BA608" s="102"/>
    </row>
    <row r="609" spans="1:53" x14ac:dyDescent="0.25">
      <c r="A609" s="36"/>
      <c r="B609" s="36"/>
      <c r="C609" s="37"/>
      <c r="D609" s="36"/>
      <c r="E609" s="36"/>
      <c r="F609" s="36"/>
      <c r="G609" s="36"/>
      <c r="H609" s="36"/>
      <c r="I609" s="36"/>
      <c r="J609" s="36"/>
      <c r="K609" s="36"/>
      <c r="L609" s="36"/>
      <c r="M609" s="52"/>
      <c r="N609" s="53"/>
      <c r="O609" s="53"/>
      <c r="P609" s="36"/>
      <c r="Q609" s="65"/>
      <c r="R609" s="65"/>
      <c r="S609" s="65"/>
      <c r="T609" s="36"/>
      <c r="U609" s="65"/>
      <c r="V609" s="65"/>
      <c r="W609" s="65"/>
      <c r="X609" s="70"/>
      <c r="Y609" s="65"/>
      <c r="Z609" s="65"/>
      <c r="AA609" s="65"/>
      <c r="AB609" s="65"/>
      <c r="AC609" s="36"/>
      <c r="AD609" s="36"/>
      <c r="AE609" s="36"/>
      <c r="AF609" s="36"/>
      <c r="AG609" s="36"/>
      <c r="AH609" s="36"/>
      <c r="AI609" s="36"/>
      <c r="AJ609" s="36"/>
      <c r="AK609" s="89"/>
      <c r="AL609" s="36"/>
      <c r="AM609" s="36"/>
      <c r="AN609" s="36"/>
      <c r="AO609" s="36"/>
      <c r="AP609" s="36"/>
      <c r="AQ609" s="36"/>
      <c r="AR609" s="36"/>
      <c r="BA609" s="102"/>
    </row>
    <row r="610" spans="1:53" x14ac:dyDescent="0.25">
      <c r="A610" s="351">
        <v>3010201</v>
      </c>
      <c r="B610" s="351" t="s">
        <v>213</v>
      </c>
      <c r="C610" s="352" t="s">
        <v>214</v>
      </c>
      <c r="D610" s="36" t="s">
        <v>6117</v>
      </c>
      <c r="E610" s="36" t="s">
        <v>5031</v>
      </c>
      <c r="F610" s="36" t="s">
        <v>4673</v>
      </c>
      <c r="G610" s="36">
        <v>1</v>
      </c>
      <c r="H610" s="36">
        <v>1</v>
      </c>
      <c r="I610" s="36" t="s">
        <v>2401</v>
      </c>
      <c r="J610" s="36" t="s">
        <v>7174</v>
      </c>
      <c r="K610" s="36"/>
      <c r="L610" s="36"/>
      <c r="M610" s="353" t="s">
        <v>7175</v>
      </c>
      <c r="N610" s="53"/>
      <c r="O610" s="53"/>
      <c r="P610" s="36"/>
      <c r="Q610" s="65">
        <v>1</v>
      </c>
      <c r="R610" s="65">
        <v>0</v>
      </c>
      <c r="S610" s="65" t="s">
        <v>5114</v>
      </c>
      <c r="T610" s="36">
        <v>5210001</v>
      </c>
      <c r="U610" s="65" t="s">
        <v>7176</v>
      </c>
      <c r="V610" s="65" t="s">
        <v>7177</v>
      </c>
      <c r="W610" s="65" t="s">
        <v>6262</v>
      </c>
      <c r="X610" s="36" t="s">
        <v>7178</v>
      </c>
      <c r="Y610" s="277"/>
      <c r="Z610" s="277"/>
      <c r="AA610" s="188"/>
      <c r="AB610" s="188"/>
      <c r="AC610" s="95"/>
      <c r="AD610" s="95"/>
      <c r="AE610" s="95">
        <v>2</v>
      </c>
      <c r="AF610" s="36">
        <v>0</v>
      </c>
      <c r="AG610" s="36">
        <v>7</v>
      </c>
      <c r="AH610" s="36"/>
      <c r="AI610" s="359">
        <v>58</v>
      </c>
      <c r="AJ610" s="359">
        <v>39</v>
      </c>
      <c r="AK610" s="191"/>
      <c r="AL610" s="360" t="s">
        <v>7179</v>
      </c>
      <c r="AM610" s="95"/>
      <c r="AN610" s="95"/>
      <c r="AO610" s="95" t="s">
        <v>7180</v>
      </c>
      <c r="AP610" s="32">
        <f t="shared" si="59"/>
        <v>3010201</v>
      </c>
      <c r="AQ610" s="32" t="str">
        <f t="shared" si="59"/>
        <v>赶蝉游身环</v>
      </c>
      <c r="AR610" s="95"/>
      <c r="BA610" s="240" t="s">
        <v>6807</v>
      </c>
    </row>
    <row r="611" spans="1:53" x14ac:dyDescent="0.25">
      <c r="A611" s="351">
        <v>3010202</v>
      </c>
      <c r="B611" s="351" t="s">
        <v>213</v>
      </c>
      <c r="C611" s="352" t="s">
        <v>215</v>
      </c>
      <c r="D611" s="36" t="s">
        <v>6117</v>
      </c>
      <c r="E611" s="36" t="s">
        <v>5031</v>
      </c>
      <c r="F611" s="36" t="s">
        <v>4673</v>
      </c>
      <c r="G611" s="36">
        <v>1</v>
      </c>
      <c r="H611" s="36">
        <v>1</v>
      </c>
      <c r="I611" s="36" t="s">
        <v>2401</v>
      </c>
      <c r="J611" s="36" t="s">
        <v>7174</v>
      </c>
      <c r="K611" s="36"/>
      <c r="L611" s="36"/>
      <c r="M611" s="353" t="s">
        <v>7181</v>
      </c>
      <c r="N611" s="53"/>
      <c r="O611" s="53"/>
      <c r="P611" s="36"/>
      <c r="Q611" s="65">
        <v>1</v>
      </c>
      <c r="R611" s="65">
        <v>0</v>
      </c>
      <c r="S611" s="65" t="s">
        <v>5114</v>
      </c>
      <c r="T611" s="36">
        <v>5210002</v>
      </c>
      <c r="U611" s="65" t="s">
        <v>7182</v>
      </c>
      <c r="V611" s="65" t="s">
        <v>7183</v>
      </c>
      <c r="W611" s="65" t="s">
        <v>6262</v>
      </c>
      <c r="X611" s="36" t="s">
        <v>7184</v>
      </c>
      <c r="Y611" s="277"/>
      <c r="Z611" s="277"/>
      <c r="AA611" s="188"/>
      <c r="AB611" s="188"/>
      <c r="AC611" s="95"/>
      <c r="AD611" s="95"/>
      <c r="AE611" s="95">
        <v>2</v>
      </c>
      <c r="AF611" s="36">
        <v>0</v>
      </c>
      <c r="AG611" s="36">
        <v>5</v>
      </c>
      <c r="AH611" s="36"/>
      <c r="AI611" s="359">
        <v>45</v>
      </c>
      <c r="AJ611" s="359">
        <v>32</v>
      </c>
      <c r="AK611" s="191"/>
      <c r="AL611" s="360" t="s">
        <v>7185</v>
      </c>
      <c r="AM611" s="95"/>
      <c r="AN611" s="95"/>
      <c r="AO611" s="95" t="s">
        <v>7186</v>
      </c>
      <c r="AP611" s="32">
        <f t="shared" si="59"/>
        <v>3010202</v>
      </c>
      <c r="AQ611" s="32" t="str">
        <f t="shared" si="59"/>
        <v>赶蝉游身环</v>
      </c>
      <c r="AR611" s="95"/>
      <c r="BA611" s="240" t="s">
        <v>7187</v>
      </c>
    </row>
    <row r="612" spans="1:53" x14ac:dyDescent="0.25">
      <c r="A612" s="351">
        <v>3010203</v>
      </c>
      <c r="B612" s="351" t="s">
        <v>213</v>
      </c>
      <c r="C612" s="352" t="s">
        <v>217</v>
      </c>
      <c r="D612" s="36" t="s">
        <v>6117</v>
      </c>
      <c r="E612" s="36" t="s">
        <v>5031</v>
      </c>
      <c r="F612" s="36" t="s">
        <v>4673</v>
      </c>
      <c r="G612" s="36">
        <v>1</v>
      </c>
      <c r="H612" s="36">
        <v>1</v>
      </c>
      <c r="I612" s="36" t="s">
        <v>2401</v>
      </c>
      <c r="J612" s="36" t="s">
        <v>7174</v>
      </c>
      <c r="K612" s="36"/>
      <c r="L612" s="36"/>
      <c r="M612" s="353" t="s">
        <v>7188</v>
      </c>
      <c r="N612" s="53"/>
      <c r="O612" s="53"/>
      <c r="P612" s="36"/>
      <c r="Q612" s="65">
        <v>1</v>
      </c>
      <c r="R612" s="65">
        <v>0</v>
      </c>
      <c r="S612" s="65" t="s">
        <v>5114</v>
      </c>
      <c r="T612" s="36">
        <v>5310001</v>
      </c>
      <c r="U612" s="65" t="s">
        <v>7182</v>
      </c>
      <c r="V612" s="65" t="s">
        <v>7183</v>
      </c>
      <c r="W612" s="65" t="s">
        <v>6262</v>
      </c>
      <c r="X612" s="36" t="s">
        <v>7189</v>
      </c>
      <c r="Y612" s="277"/>
      <c r="Z612" s="277"/>
      <c r="AA612" s="188"/>
      <c r="AB612" s="188"/>
      <c r="AC612" s="95"/>
      <c r="AD612" s="95"/>
      <c r="AE612" s="95">
        <v>2</v>
      </c>
      <c r="AF612" s="36">
        <v>0</v>
      </c>
      <c r="AG612" s="36">
        <v>7</v>
      </c>
      <c r="AH612" s="36"/>
      <c r="AI612" s="359">
        <v>58</v>
      </c>
      <c r="AJ612" s="359">
        <v>39</v>
      </c>
      <c r="AK612" s="191"/>
      <c r="AL612" s="360" t="s">
        <v>7190</v>
      </c>
      <c r="AM612" s="95"/>
      <c r="AN612" s="95"/>
      <c r="AO612" s="95" t="s">
        <v>7191</v>
      </c>
      <c r="AP612" s="32">
        <f t="shared" si="59"/>
        <v>3010203</v>
      </c>
      <c r="AQ612" s="32" t="str">
        <f t="shared" si="59"/>
        <v>赶蝉游身环</v>
      </c>
      <c r="AR612" s="95"/>
      <c r="BA612" s="240" t="s">
        <v>1404</v>
      </c>
    </row>
    <row r="613" spans="1:53" x14ac:dyDescent="0.25">
      <c r="A613" s="351">
        <v>3010204</v>
      </c>
      <c r="B613" s="208" t="s">
        <v>213</v>
      </c>
      <c r="C613" s="208" t="s">
        <v>216</v>
      </c>
      <c r="D613" s="36"/>
      <c r="E613" s="36" t="s">
        <v>5031</v>
      </c>
      <c r="F613" s="36" t="s">
        <v>4673</v>
      </c>
      <c r="G613" s="36">
        <v>1</v>
      </c>
      <c r="H613" s="36">
        <v>1</v>
      </c>
      <c r="I613" s="36" t="s">
        <v>2401</v>
      </c>
      <c r="J613" s="36" t="s">
        <v>7174</v>
      </c>
      <c r="K613" s="36"/>
      <c r="L613" s="36"/>
      <c r="M613" s="353" t="s">
        <v>7192</v>
      </c>
      <c r="N613" s="53"/>
      <c r="O613" s="53"/>
      <c r="P613" s="36"/>
      <c r="Q613" s="65">
        <v>1</v>
      </c>
      <c r="R613" s="65">
        <v>0</v>
      </c>
      <c r="S613" s="65" t="s">
        <v>5114</v>
      </c>
      <c r="T613" s="36">
        <v>5310001</v>
      </c>
      <c r="U613" s="65" t="s">
        <v>7182</v>
      </c>
      <c r="V613" s="65" t="s">
        <v>7183</v>
      </c>
      <c r="W613" s="65" t="s">
        <v>6262</v>
      </c>
      <c r="X613" s="36" t="s">
        <v>7193</v>
      </c>
      <c r="Y613" s="277"/>
      <c r="Z613" s="277"/>
      <c r="AA613" s="188"/>
      <c r="AB613" s="188"/>
      <c r="AC613" s="95"/>
      <c r="AD613" s="95"/>
      <c r="AE613" s="95">
        <v>2</v>
      </c>
      <c r="AF613" s="36">
        <v>0</v>
      </c>
      <c r="AG613" s="36">
        <v>7</v>
      </c>
      <c r="AH613" s="36"/>
      <c r="AI613" s="359">
        <v>58</v>
      </c>
      <c r="AJ613" s="359">
        <v>39</v>
      </c>
      <c r="AK613" s="191"/>
      <c r="AL613" s="360"/>
      <c r="AM613" s="95"/>
      <c r="AN613" s="95"/>
      <c r="AO613" s="95" t="s">
        <v>7191</v>
      </c>
      <c r="AP613" s="32">
        <f t="shared" si="59"/>
        <v>3010204</v>
      </c>
      <c r="AQ613" s="32" t="str">
        <f t="shared" si="59"/>
        <v>赶蝉游身环</v>
      </c>
      <c r="AR613" s="95"/>
      <c r="BA613" s="240" t="s">
        <v>7194</v>
      </c>
    </row>
    <row r="614" spans="1:53" x14ac:dyDescent="0.25">
      <c r="A614" s="351">
        <v>3010205</v>
      </c>
      <c r="B614" s="208" t="s">
        <v>213</v>
      </c>
      <c r="C614" s="208" t="s">
        <v>218</v>
      </c>
      <c r="D614" s="36" t="s">
        <v>6117</v>
      </c>
      <c r="E614" s="36" t="s">
        <v>5031</v>
      </c>
      <c r="F614" s="36" t="s">
        <v>4673</v>
      </c>
      <c r="G614" s="36">
        <v>1</v>
      </c>
      <c r="H614" s="36">
        <v>1</v>
      </c>
      <c r="I614" s="36" t="s">
        <v>2401</v>
      </c>
      <c r="J614" s="36" t="s">
        <v>7174</v>
      </c>
      <c r="K614" s="36"/>
      <c r="L614" s="36"/>
      <c r="M614" s="353" t="s">
        <v>7195</v>
      </c>
      <c r="N614" s="53"/>
      <c r="O614" s="53"/>
      <c r="P614" s="36"/>
      <c r="Q614" s="65">
        <v>1</v>
      </c>
      <c r="R614" s="65">
        <v>0</v>
      </c>
      <c r="S614" s="65" t="s">
        <v>5114</v>
      </c>
      <c r="T614" s="36">
        <v>5210001</v>
      </c>
      <c r="U614" s="65" t="s">
        <v>7176</v>
      </c>
      <c r="V614" s="65" t="s">
        <v>7177</v>
      </c>
      <c r="W614" s="65" t="s">
        <v>6262</v>
      </c>
      <c r="X614" s="36" t="s">
        <v>7178</v>
      </c>
      <c r="Y614" s="277"/>
      <c r="Z614" s="277"/>
      <c r="AA614" s="188"/>
      <c r="AB614" s="188"/>
      <c r="AC614" s="95"/>
      <c r="AD614" s="95"/>
      <c r="AE614" s="95">
        <v>2</v>
      </c>
      <c r="AF614" s="36">
        <v>0</v>
      </c>
      <c r="AG614" s="36">
        <v>7</v>
      </c>
      <c r="AH614" s="36"/>
      <c r="AI614" s="359">
        <v>58</v>
      </c>
      <c r="AJ614" s="359">
        <v>39</v>
      </c>
      <c r="AK614" s="191"/>
      <c r="AL614" s="360" t="s">
        <v>7196</v>
      </c>
      <c r="AM614" s="95"/>
      <c r="AN614" s="95"/>
      <c r="AO614" s="95" t="s">
        <v>7180</v>
      </c>
      <c r="AP614" s="32">
        <f t="shared" si="59"/>
        <v>3010205</v>
      </c>
      <c r="AQ614" s="32" t="str">
        <f t="shared" si="59"/>
        <v>赶蝉游身环</v>
      </c>
      <c r="AR614" s="95"/>
      <c r="BA614" s="365" t="s">
        <v>7197</v>
      </c>
    </row>
    <row r="615" spans="1:53" x14ac:dyDescent="0.25">
      <c r="A615" s="351">
        <v>3010206</v>
      </c>
      <c r="B615" s="208" t="s">
        <v>213</v>
      </c>
      <c r="C615" s="208" t="s">
        <v>219</v>
      </c>
      <c r="D615" s="36" t="s">
        <v>6117</v>
      </c>
      <c r="E615" s="36" t="s">
        <v>5031</v>
      </c>
      <c r="F615" s="36" t="s">
        <v>4868</v>
      </c>
      <c r="G615" s="36">
        <v>1</v>
      </c>
      <c r="H615" s="36">
        <v>0</v>
      </c>
      <c r="I615" s="36" t="s">
        <v>2401</v>
      </c>
      <c r="J615" s="36" t="s">
        <v>7174</v>
      </c>
      <c r="K615" s="36"/>
      <c r="L615" s="36"/>
      <c r="M615" s="52" t="s">
        <v>7198</v>
      </c>
      <c r="N615" s="53"/>
      <c r="O615" s="53"/>
      <c r="P615" s="36" t="s">
        <v>4868</v>
      </c>
      <c r="Q615" s="65"/>
      <c r="R615" s="65">
        <v>0</v>
      </c>
      <c r="S615" s="65"/>
      <c r="T615" s="36">
        <v>9000013</v>
      </c>
      <c r="U615" s="65"/>
      <c r="V615" s="65"/>
      <c r="W615" s="65" t="s">
        <v>6262</v>
      </c>
      <c r="X615" s="36" t="s">
        <v>7198</v>
      </c>
      <c r="Y615" s="277"/>
      <c r="Z615" s="277"/>
      <c r="AA615" s="188"/>
      <c r="AB615" s="188"/>
      <c r="AC615" s="95"/>
      <c r="AD615" s="95"/>
      <c r="AE615" s="95">
        <v>2</v>
      </c>
      <c r="AF615" s="36"/>
      <c r="AG615" s="36"/>
      <c r="AH615" s="36"/>
      <c r="AI615" s="359"/>
      <c r="AJ615" s="359"/>
      <c r="AK615" s="191"/>
      <c r="AL615" s="360"/>
      <c r="AM615" s="95"/>
      <c r="AN615" s="95"/>
      <c r="AO615" s="95" t="s">
        <v>7199</v>
      </c>
      <c r="AP615" s="32">
        <f t="shared" si="59"/>
        <v>3010206</v>
      </c>
      <c r="AQ615" s="32" t="str">
        <f t="shared" si="59"/>
        <v>赶蝉游身环</v>
      </c>
      <c r="AR615" s="95"/>
      <c r="BA615" s="365" t="s">
        <v>7200</v>
      </c>
    </row>
    <row r="616" spans="1:53" x14ac:dyDescent="0.25">
      <c r="A616" s="351">
        <v>3010207</v>
      </c>
      <c r="B616" s="208" t="s">
        <v>213</v>
      </c>
      <c r="C616" s="208" t="s">
        <v>220</v>
      </c>
      <c r="D616" s="36" t="s">
        <v>6117</v>
      </c>
      <c r="E616" s="36" t="s">
        <v>5031</v>
      </c>
      <c r="F616" s="36" t="s">
        <v>4868</v>
      </c>
      <c r="G616" s="36">
        <v>1</v>
      </c>
      <c r="H616" s="36">
        <v>0</v>
      </c>
      <c r="I616" s="36" t="s">
        <v>2401</v>
      </c>
      <c r="J616" s="36" t="s">
        <v>7174</v>
      </c>
      <c r="K616" s="36"/>
      <c r="L616" s="36"/>
      <c r="M616" s="52" t="s">
        <v>7198</v>
      </c>
      <c r="N616" s="53"/>
      <c r="O616" s="53"/>
      <c r="P616" s="36" t="s">
        <v>4868</v>
      </c>
      <c r="Q616" s="65"/>
      <c r="R616" s="65">
        <v>0</v>
      </c>
      <c r="S616" s="65"/>
      <c r="T616" s="36">
        <v>9000003</v>
      </c>
      <c r="U616" s="65"/>
      <c r="V616" s="65"/>
      <c r="W616" s="65" t="s">
        <v>6262</v>
      </c>
      <c r="X616" s="36" t="s">
        <v>7201</v>
      </c>
      <c r="Y616" s="277"/>
      <c r="Z616" s="277"/>
      <c r="AA616" s="188"/>
      <c r="AB616" s="188"/>
      <c r="AC616" s="95"/>
      <c r="AD616" s="95"/>
      <c r="AE616" s="95">
        <v>0</v>
      </c>
      <c r="AF616" s="36"/>
      <c r="AG616" s="36"/>
      <c r="AH616" s="36"/>
      <c r="AI616" s="359"/>
      <c r="AJ616" s="359"/>
      <c r="AK616" s="191"/>
      <c r="AL616" s="360"/>
      <c r="AM616" s="95"/>
      <c r="AN616" s="95"/>
      <c r="AO616" s="95" t="s">
        <v>7199</v>
      </c>
      <c r="AP616" s="32">
        <f t="shared" si="59"/>
        <v>3010207</v>
      </c>
      <c r="AQ616" s="32" t="str">
        <f t="shared" si="59"/>
        <v>赶蝉游身环</v>
      </c>
      <c r="AR616" s="95"/>
      <c r="BA616" s="365" t="s">
        <v>7194</v>
      </c>
    </row>
    <row r="617" spans="1:53" x14ac:dyDescent="0.25">
      <c r="A617" s="351">
        <v>3010208</v>
      </c>
      <c r="B617" s="208" t="s">
        <v>213</v>
      </c>
      <c r="C617" s="208" t="s">
        <v>221</v>
      </c>
      <c r="D617" s="36" t="s">
        <v>6117</v>
      </c>
      <c r="E617" s="36">
        <v>0</v>
      </c>
      <c r="F617" s="36" t="s">
        <v>2401</v>
      </c>
      <c r="G617" s="36">
        <v>1</v>
      </c>
      <c r="H617" s="36">
        <v>0</v>
      </c>
      <c r="I617" s="36" t="s">
        <v>2401</v>
      </c>
      <c r="J617" s="36" t="s">
        <v>3011</v>
      </c>
      <c r="K617" s="36"/>
      <c r="L617" s="36"/>
      <c r="M617" s="52"/>
      <c r="N617" s="53"/>
      <c r="O617" s="53"/>
      <c r="P617" s="36" t="s">
        <v>5032</v>
      </c>
      <c r="Q617" s="65"/>
      <c r="R617" s="65"/>
      <c r="S617" s="65" t="s">
        <v>5114</v>
      </c>
      <c r="T617" s="36"/>
      <c r="U617" s="65"/>
      <c r="V617" s="65">
        <v>200</v>
      </c>
      <c r="W617" s="65" t="s">
        <v>6262</v>
      </c>
      <c r="X617" s="65" t="s">
        <v>7202</v>
      </c>
      <c r="Y617" s="188"/>
      <c r="Z617" s="188"/>
      <c r="AA617" s="188"/>
      <c r="AB617" s="188"/>
      <c r="AC617" s="95"/>
      <c r="AD617" s="95"/>
      <c r="AE617" s="95">
        <v>3</v>
      </c>
      <c r="AF617" s="36"/>
      <c r="AG617" s="36">
        <v>6</v>
      </c>
      <c r="AH617" s="36"/>
      <c r="AI617" s="36"/>
      <c r="AJ617" s="36"/>
      <c r="AK617" s="191"/>
      <c r="AL617" s="361" t="s">
        <v>7203</v>
      </c>
      <c r="AM617" s="361"/>
      <c r="AN617" s="361"/>
      <c r="AO617" s="95" t="s">
        <v>7204</v>
      </c>
      <c r="AP617" s="32">
        <f t="shared" si="59"/>
        <v>3010208</v>
      </c>
      <c r="AQ617" s="32" t="str">
        <f t="shared" si="59"/>
        <v>赶蝉游身环</v>
      </c>
      <c r="AR617" s="95"/>
      <c r="BA617" s="365" t="s">
        <v>7205</v>
      </c>
    </row>
    <row r="618" spans="1:53" x14ac:dyDescent="0.25">
      <c r="A618" s="34">
        <f>A617+1</f>
        <v>3010209</v>
      </c>
      <c r="B618" s="34" t="str">
        <f>B617</f>
        <v>赶蝉游身环</v>
      </c>
      <c r="C618" s="33" t="s">
        <v>222</v>
      </c>
      <c r="D618" s="36" t="s">
        <v>6117</v>
      </c>
      <c r="E618" s="36" t="s">
        <v>5031</v>
      </c>
      <c r="F618" s="36" t="s">
        <v>7206</v>
      </c>
      <c r="G618" s="36">
        <v>1</v>
      </c>
      <c r="H618" s="36">
        <v>0</v>
      </c>
      <c r="I618" s="36" t="s">
        <v>2401</v>
      </c>
      <c r="J618" s="36" t="s">
        <v>7174</v>
      </c>
      <c r="K618" s="36"/>
      <c r="L618" s="36"/>
      <c r="M618" s="353"/>
      <c r="N618" s="53"/>
      <c r="O618" s="53"/>
      <c r="P618" s="36" t="s">
        <v>7207</v>
      </c>
      <c r="Q618" s="65"/>
      <c r="R618" s="65">
        <v>0</v>
      </c>
      <c r="S618" s="65"/>
      <c r="T618" s="36">
        <v>9000002</v>
      </c>
      <c r="U618" s="65"/>
      <c r="V618" s="65"/>
      <c r="W618" s="65" t="s">
        <v>6262</v>
      </c>
      <c r="X618" s="36" t="s">
        <v>7208</v>
      </c>
      <c r="Y618" s="188"/>
      <c r="Z618" s="188"/>
      <c r="AA618" s="188"/>
      <c r="AB618" s="188"/>
      <c r="AC618" s="95"/>
      <c r="AD618" s="95"/>
      <c r="AE618" s="95">
        <v>2</v>
      </c>
      <c r="AF618" s="36">
        <v>0</v>
      </c>
      <c r="AG618" s="36">
        <v>1</v>
      </c>
      <c r="AH618" s="36"/>
      <c r="AI618" s="95">
        <v>0</v>
      </c>
      <c r="AJ618" s="359">
        <v>0</v>
      </c>
      <c r="AK618" s="191"/>
      <c r="AL618" s="362"/>
      <c r="AM618" s="362"/>
      <c r="AN618" s="362"/>
      <c r="AO618" s="95" t="s">
        <v>7209</v>
      </c>
      <c r="AP618" s="32">
        <f t="shared" si="59"/>
        <v>3010209</v>
      </c>
      <c r="AQ618" s="32" t="str">
        <f t="shared" si="59"/>
        <v>赶蝉游身环</v>
      </c>
      <c r="AR618" s="95"/>
      <c r="BA618" s="101" t="s">
        <v>1505</v>
      </c>
    </row>
    <row r="619" spans="1:53" x14ac:dyDescent="0.25">
      <c r="A619" s="36"/>
      <c r="B619" s="36"/>
      <c r="C619" s="37"/>
      <c r="D619" s="36"/>
      <c r="E619" s="36"/>
      <c r="F619" s="36"/>
      <c r="G619" s="36"/>
      <c r="H619" s="36"/>
      <c r="I619" s="36"/>
      <c r="J619" s="36"/>
      <c r="K619" s="36"/>
      <c r="L619" s="36"/>
      <c r="M619" s="52"/>
      <c r="N619" s="53"/>
      <c r="O619" s="53"/>
      <c r="P619" s="36"/>
      <c r="Q619" s="65"/>
      <c r="R619" s="65"/>
      <c r="S619" s="65"/>
      <c r="T619" s="36"/>
      <c r="U619" s="65"/>
      <c r="V619" s="65"/>
      <c r="W619" s="65"/>
      <c r="X619" s="70"/>
      <c r="Y619" s="65"/>
      <c r="Z619" s="65"/>
      <c r="AA619" s="65"/>
      <c r="AB619" s="65"/>
      <c r="AC619" s="36"/>
      <c r="AD619" s="36"/>
      <c r="AE619" s="36"/>
      <c r="AF619" s="36"/>
      <c r="AG619" s="36"/>
      <c r="AH619" s="36"/>
      <c r="AI619" s="36"/>
      <c r="AJ619" s="36"/>
      <c r="AK619" s="89"/>
      <c r="AL619" s="36"/>
      <c r="AM619" s="36"/>
      <c r="AN619" s="36"/>
      <c r="AO619" s="36"/>
      <c r="AP619" s="36"/>
      <c r="AQ619" s="36"/>
      <c r="AR619" s="36"/>
      <c r="BA619" s="102"/>
    </row>
    <row r="620" spans="1:53" x14ac:dyDescent="0.25">
      <c r="A620" s="36"/>
      <c r="B620" s="36"/>
      <c r="C620" s="37"/>
      <c r="D620" s="36"/>
      <c r="E620" s="36"/>
      <c r="F620" s="36"/>
      <c r="G620" s="36"/>
      <c r="H620" s="36"/>
      <c r="I620" s="36"/>
      <c r="J620" s="36"/>
      <c r="K620" s="36"/>
      <c r="L620" s="36"/>
      <c r="M620" s="52"/>
      <c r="N620" s="53"/>
      <c r="O620" s="53"/>
      <c r="P620" s="36"/>
      <c r="Q620" s="65"/>
      <c r="R620" s="65"/>
      <c r="S620" s="65"/>
      <c r="T620" s="36"/>
      <c r="U620" s="65"/>
      <c r="V620" s="65"/>
      <c r="W620" s="65"/>
      <c r="X620" s="70"/>
      <c r="Y620" s="65"/>
      <c r="Z620" s="65"/>
      <c r="AA620" s="65"/>
      <c r="AB620" s="65"/>
      <c r="AC620" s="36"/>
      <c r="AD620" s="36"/>
      <c r="AE620" s="36"/>
      <c r="AF620" s="36"/>
      <c r="AG620" s="36"/>
      <c r="AH620" s="36"/>
      <c r="AI620" s="36"/>
      <c r="AJ620" s="36"/>
      <c r="AK620" s="89"/>
      <c r="AL620" s="36"/>
      <c r="AM620" s="36"/>
      <c r="AN620" s="36"/>
      <c r="AO620" s="36"/>
      <c r="AP620" s="36"/>
      <c r="AQ620" s="36"/>
      <c r="AR620" s="36"/>
      <c r="BA620" s="102"/>
    </row>
    <row r="621" spans="1:53" x14ac:dyDescent="0.25">
      <c r="A621" s="119">
        <v>3010301</v>
      </c>
      <c r="B621" s="119" t="s">
        <v>4834</v>
      </c>
      <c r="C621" s="119" t="s">
        <v>5007</v>
      </c>
      <c r="D621" s="36" t="s">
        <v>6117</v>
      </c>
      <c r="E621" s="36" t="s">
        <v>5031</v>
      </c>
      <c r="F621" s="36" t="s">
        <v>1383</v>
      </c>
      <c r="G621" s="36">
        <v>1</v>
      </c>
      <c r="H621" s="36">
        <v>0</v>
      </c>
      <c r="I621" s="36" t="s">
        <v>2401</v>
      </c>
      <c r="J621" s="36" t="s">
        <v>7174</v>
      </c>
      <c r="K621" s="36"/>
      <c r="L621" s="36"/>
      <c r="M621" s="353"/>
      <c r="N621" s="53"/>
      <c r="O621" s="53"/>
      <c r="P621" s="36" t="s">
        <v>1383</v>
      </c>
      <c r="Q621" s="65"/>
      <c r="R621" s="65">
        <v>0</v>
      </c>
      <c r="S621" s="65"/>
      <c r="T621" s="36">
        <v>9000001</v>
      </c>
      <c r="U621" s="65"/>
      <c r="V621" s="65"/>
      <c r="W621" s="65" t="s">
        <v>6262</v>
      </c>
      <c r="X621" s="36" t="s">
        <v>7210</v>
      </c>
      <c r="Y621" s="188"/>
      <c r="Z621" s="188"/>
      <c r="AA621" s="188"/>
      <c r="AB621" s="188"/>
      <c r="AC621" s="95"/>
      <c r="AD621" s="95"/>
      <c r="AE621" s="95">
        <v>2</v>
      </c>
      <c r="AF621" s="36"/>
      <c r="AG621" s="36"/>
      <c r="AH621" s="36"/>
      <c r="AI621" s="95"/>
      <c r="AJ621" s="359"/>
      <c r="AK621" s="191"/>
      <c r="AL621" s="362"/>
      <c r="AM621" s="362"/>
      <c r="AN621" s="362"/>
      <c r="AO621" s="95" t="s">
        <v>7211</v>
      </c>
      <c r="AP621" s="32">
        <f t="shared" si="59"/>
        <v>3010301</v>
      </c>
      <c r="AQ621" s="32" t="str">
        <f t="shared" si="59"/>
        <v>洄流身法</v>
      </c>
      <c r="AR621" s="95"/>
      <c r="BA621" s="159" t="s">
        <v>7212</v>
      </c>
    </row>
    <row r="622" spans="1:53" x14ac:dyDescent="0.25">
      <c r="A622" s="119">
        <v>3010302</v>
      </c>
      <c r="B622" s="328" t="s">
        <v>4834</v>
      </c>
      <c r="C622" s="121" t="s">
        <v>5008</v>
      </c>
      <c r="D622" s="36" t="s">
        <v>6117</v>
      </c>
      <c r="E622" s="36" t="s">
        <v>5031</v>
      </c>
      <c r="F622" s="36" t="s">
        <v>4673</v>
      </c>
      <c r="G622" s="36">
        <v>1</v>
      </c>
      <c r="H622" s="36">
        <v>1</v>
      </c>
      <c r="I622" s="36" t="s">
        <v>2401</v>
      </c>
      <c r="J622" s="36" t="s">
        <v>7174</v>
      </c>
      <c r="K622" s="36"/>
      <c r="L622" s="36"/>
      <c r="M622" s="353" t="s">
        <v>7213</v>
      </c>
      <c r="N622" s="53"/>
      <c r="O622" s="53"/>
      <c r="P622" s="36"/>
      <c r="Q622" s="65">
        <v>1</v>
      </c>
      <c r="R622" s="65">
        <v>0</v>
      </c>
      <c r="S622" s="65" t="s">
        <v>5114</v>
      </c>
      <c r="T622" s="36">
        <v>9010001</v>
      </c>
      <c r="U622" s="65" t="s">
        <v>7214</v>
      </c>
      <c r="V622" s="65" t="s">
        <v>7215</v>
      </c>
      <c r="W622" s="65" t="s">
        <v>6262</v>
      </c>
      <c r="X622" s="36" t="s">
        <v>7216</v>
      </c>
      <c r="Y622" s="188"/>
      <c r="Z622" s="188"/>
      <c r="AA622" s="188"/>
      <c r="AB622" s="188"/>
      <c r="AC622" s="95"/>
      <c r="AD622" s="95"/>
      <c r="AE622" s="95">
        <v>0</v>
      </c>
      <c r="AF622" s="36">
        <v>0</v>
      </c>
      <c r="AG622" s="36">
        <v>0</v>
      </c>
      <c r="AH622" s="36"/>
      <c r="AI622" s="95">
        <v>15</v>
      </c>
      <c r="AJ622" s="359">
        <v>15</v>
      </c>
      <c r="AK622" s="191"/>
      <c r="AL622" s="362" t="s">
        <v>7217</v>
      </c>
      <c r="AM622" s="362"/>
      <c r="AN622" s="362"/>
      <c r="AO622" s="95" t="s">
        <v>7218</v>
      </c>
      <c r="AP622" s="32">
        <f t="shared" si="59"/>
        <v>3010302</v>
      </c>
      <c r="AQ622" s="32" t="str">
        <f t="shared" si="59"/>
        <v>洄流身法</v>
      </c>
      <c r="AR622" s="95"/>
      <c r="BA622" s="159" t="s">
        <v>7219</v>
      </c>
    </row>
    <row r="623" spans="1:53" x14ac:dyDescent="0.25">
      <c r="A623" s="119">
        <v>3010303</v>
      </c>
      <c r="B623" s="328" t="s">
        <v>4834</v>
      </c>
      <c r="C623" s="121" t="s">
        <v>5009</v>
      </c>
      <c r="D623" s="36" t="s">
        <v>6117</v>
      </c>
      <c r="E623" s="36" t="s">
        <v>5031</v>
      </c>
      <c r="F623" s="36" t="s">
        <v>4673</v>
      </c>
      <c r="G623" s="36">
        <v>1</v>
      </c>
      <c r="H623" s="36">
        <v>1</v>
      </c>
      <c r="I623" s="36" t="s">
        <v>2401</v>
      </c>
      <c r="J623" s="36" t="s">
        <v>7174</v>
      </c>
      <c r="K623" s="36"/>
      <c r="L623" s="36"/>
      <c r="M623" s="353" t="s">
        <v>7220</v>
      </c>
      <c r="N623" s="53"/>
      <c r="O623" s="53"/>
      <c r="P623" s="36"/>
      <c r="Q623" s="65">
        <v>1</v>
      </c>
      <c r="R623" s="65">
        <v>0</v>
      </c>
      <c r="S623" s="65" t="s">
        <v>5114</v>
      </c>
      <c r="T623" s="36">
        <v>9010002</v>
      </c>
      <c r="U623" s="65" t="s">
        <v>7221</v>
      </c>
      <c r="V623" s="65" t="s">
        <v>7222</v>
      </c>
      <c r="W623" s="65" t="s">
        <v>6262</v>
      </c>
      <c r="X623" s="36" t="s">
        <v>7216</v>
      </c>
      <c r="Y623" s="188"/>
      <c r="Z623" s="188"/>
      <c r="AA623" s="188"/>
      <c r="AB623" s="188"/>
      <c r="AC623" s="95"/>
      <c r="AD623" s="95"/>
      <c r="AE623" s="95">
        <v>0</v>
      </c>
      <c r="AF623" s="36">
        <v>0</v>
      </c>
      <c r="AG623" s="36">
        <v>0</v>
      </c>
      <c r="AH623" s="36"/>
      <c r="AI623" s="95">
        <v>20</v>
      </c>
      <c r="AJ623" s="359">
        <v>18</v>
      </c>
      <c r="AK623" s="191"/>
      <c r="AL623" s="362" t="s">
        <v>7223</v>
      </c>
      <c r="AM623" s="362"/>
      <c r="AN623" s="362"/>
      <c r="AO623" s="95" t="s">
        <v>7224</v>
      </c>
      <c r="AP623" s="32">
        <f t="shared" si="59"/>
        <v>3010303</v>
      </c>
      <c r="AQ623" s="32" t="str">
        <f t="shared" si="59"/>
        <v>洄流身法</v>
      </c>
      <c r="AR623" s="95"/>
      <c r="BA623" s="159" t="s">
        <v>7225</v>
      </c>
    </row>
    <row r="624" spans="1:53" x14ac:dyDescent="0.25">
      <c r="A624" s="119">
        <v>3010304</v>
      </c>
      <c r="B624" s="328" t="s">
        <v>4834</v>
      </c>
      <c r="C624" s="121" t="s">
        <v>5010</v>
      </c>
      <c r="D624" s="36" t="s">
        <v>6117</v>
      </c>
      <c r="E624" s="36" t="s">
        <v>5031</v>
      </c>
      <c r="F624" s="36" t="s">
        <v>4673</v>
      </c>
      <c r="G624" s="36">
        <v>1</v>
      </c>
      <c r="H624" s="36">
        <v>1</v>
      </c>
      <c r="I624" s="36" t="s">
        <v>2401</v>
      </c>
      <c r="J624" s="36" t="s">
        <v>7174</v>
      </c>
      <c r="K624" s="36"/>
      <c r="L624" s="36"/>
      <c r="M624" s="52" t="s">
        <v>7226</v>
      </c>
      <c r="N624" s="53"/>
      <c r="O624" s="53"/>
      <c r="P624" s="36"/>
      <c r="Q624" s="65">
        <v>1</v>
      </c>
      <c r="R624" s="65">
        <v>0</v>
      </c>
      <c r="S624" s="65" t="s">
        <v>5114</v>
      </c>
      <c r="T624" s="36">
        <v>9010003</v>
      </c>
      <c r="U624" s="65" t="s">
        <v>7227</v>
      </c>
      <c r="V624" s="65" t="s">
        <v>7228</v>
      </c>
      <c r="W624" s="65" t="s">
        <v>6262</v>
      </c>
      <c r="X624" s="36" t="s">
        <v>7216</v>
      </c>
      <c r="Y624" s="188"/>
      <c r="Z624" s="188"/>
      <c r="AA624" s="188"/>
      <c r="AB624" s="188"/>
      <c r="AC624" s="95"/>
      <c r="AD624" s="95"/>
      <c r="AE624" s="95">
        <v>0</v>
      </c>
      <c r="AF624" s="36">
        <v>0</v>
      </c>
      <c r="AG624" s="36">
        <v>0</v>
      </c>
      <c r="AH624" s="36"/>
      <c r="AI624" s="359">
        <v>25</v>
      </c>
      <c r="AJ624" s="359">
        <v>20</v>
      </c>
      <c r="AK624" s="191"/>
      <c r="AL624" s="362" t="s">
        <v>7229</v>
      </c>
      <c r="AM624" s="362"/>
      <c r="AN624" s="362"/>
      <c r="AO624" s="95" t="s">
        <v>7230</v>
      </c>
      <c r="AP624" s="32">
        <f t="shared" si="59"/>
        <v>3010304</v>
      </c>
      <c r="AQ624" s="32" t="str">
        <f t="shared" si="59"/>
        <v>洄流身法</v>
      </c>
      <c r="AR624" s="95"/>
      <c r="BA624" s="159" t="s">
        <v>7231</v>
      </c>
    </row>
    <row r="625" spans="1:53" x14ac:dyDescent="0.25">
      <c r="A625" s="119">
        <v>3010305</v>
      </c>
      <c r="B625" s="328" t="s">
        <v>4834</v>
      </c>
      <c r="C625" s="121" t="s">
        <v>5011</v>
      </c>
      <c r="D625" s="36" t="s">
        <v>6117</v>
      </c>
      <c r="E625" s="36" t="s">
        <v>5031</v>
      </c>
      <c r="F625" s="36" t="s">
        <v>4673</v>
      </c>
      <c r="G625" s="36">
        <v>1</v>
      </c>
      <c r="H625" s="36">
        <v>1</v>
      </c>
      <c r="I625" s="36" t="s">
        <v>2401</v>
      </c>
      <c r="J625" s="36" t="s">
        <v>7174</v>
      </c>
      <c r="K625" s="36"/>
      <c r="L625" s="36"/>
      <c r="M625" s="52" t="s">
        <v>7232</v>
      </c>
      <c r="N625" s="53"/>
      <c r="O625" s="53"/>
      <c r="P625" s="36"/>
      <c r="Q625" s="65">
        <v>1</v>
      </c>
      <c r="R625" s="65">
        <v>0</v>
      </c>
      <c r="S625" s="65" t="s">
        <v>5114</v>
      </c>
      <c r="T625" s="36">
        <v>9010004</v>
      </c>
      <c r="U625" s="65" t="s">
        <v>7233</v>
      </c>
      <c r="V625" s="65" t="s">
        <v>7234</v>
      </c>
      <c r="W625" s="65" t="s">
        <v>6262</v>
      </c>
      <c r="X625" s="36" t="s">
        <v>7216</v>
      </c>
      <c r="Y625" s="188"/>
      <c r="Z625" s="188"/>
      <c r="AA625" s="188"/>
      <c r="AB625" s="188"/>
      <c r="AC625" s="95"/>
      <c r="AD625" s="95"/>
      <c r="AE625" s="95">
        <v>0</v>
      </c>
      <c r="AF625" s="36">
        <v>0</v>
      </c>
      <c r="AG625" s="36">
        <v>0</v>
      </c>
      <c r="AH625" s="36"/>
      <c r="AI625" s="359">
        <v>30</v>
      </c>
      <c r="AJ625" s="359">
        <v>23</v>
      </c>
      <c r="AK625" s="191"/>
      <c r="AL625" s="362" t="s">
        <v>7235</v>
      </c>
      <c r="AM625" s="362"/>
      <c r="AN625" s="362"/>
      <c r="AO625" s="95" t="s">
        <v>7236</v>
      </c>
      <c r="AP625" s="32">
        <f t="shared" si="59"/>
        <v>3010305</v>
      </c>
      <c r="AQ625" s="32" t="str">
        <f t="shared" si="59"/>
        <v>洄流身法</v>
      </c>
      <c r="AR625" s="95"/>
      <c r="BA625" s="159" t="s">
        <v>7237</v>
      </c>
    </row>
    <row r="626" spans="1:53" x14ac:dyDescent="0.25">
      <c r="A626" s="119">
        <v>3010306</v>
      </c>
      <c r="B626" s="328" t="s">
        <v>4834</v>
      </c>
      <c r="C626" s="121" t="s">
        <v>5012</v>
      </c>
      <c r="D626" s="36" t="s">
        <v>6117</v>
      </c>
      <c r="E626" s="36" t="s">
        <v>5031</v>
      </c>
      <c r="F626" s="36" t="s">
        <v>4673</v>
      </c>
      <c r="G626" s="36">
        <v>1</v>
      </c>
      <c r="H626" s="36">
        <v>1</v>
      </c>
      <c r="I626" s="36" t="s">
        <v>2401</v>
      </c>
      <c r="J626" s="36" t="s">
        <v>7174</v>
      </c>
      <c r="K626" s="36"/>
      <c r="L626" s="36"/>
      <c r="M626" s="52" t="s">
        <v>7238</v>
      </c>
      <c r="N626" s="53"/>
      <c r="O626" s="53"/>
      <c r="P626" s="36"/>
      <c r="Q626" s="65">
        <v>2</v>
      </c>
      <c r="R626" s="65">
        <v>0</v>
      </c>
      <c r="S626" s="65" t="s">
        <v>7239</v>
      </c>
      <c r="T626" s="36">
        <v>9010005</v>
      </c>
      <c r="U626" s="65" t="s">
        <v>7240</v>
      </c>
      <c r="V626" s="65" t="s">
        <v>7241</v>
      </c>
      <c r="W626" s="65" t="s">
        <v>6262</v>
      </c>
      <c r="X626" s="65" t="s">
        <v>7242</v>
      </c>
      <c r="Y626" s="188"/>
      <c r="Z626" s="188"/>
      <c r="AA626" s="188"/>
      <c r="AB626" s="188" t="s">
        <v>5118</v>
      </c>
      <c r="AC626" s="95" t="s">
        <v>7243</v>
      </c>
      <c r="AD626" s="95"/>
      <c r="AE626" s="95">
        <v>2</v>
      </c>
      <c r="AF626" s="36">
        <v>0</v>
      </c>
      <c r="AG626" s="36">
        <v>1</v>
      </c>
      <c r="AH626" s="36"/>
      <c r="AI626" s="36">
        <v>52</v>
      </c>
      <c r="AJ626" s="36">
        <v>39</v>
      </c>
      <c r="AK626" s="191"/>
      <c r="AL626" s="362" t="s">
        <v>7244</v>
      </c>
      <c r="AM626" s="362"/>
      <c r="AN626" s="362"/>
      <c r="AO626" s="95" t="s">
        <v>7245</v>
      </c>
      <c r="AP626" s="32">
        <f t="shared" si="59"/>
        <v>3010306</v>
      </c>
      <c r="AQ626" s="32" t="str">
        <f t="shared" si="59"/>
        <v>洄流身法</v>
      </c>
      <c r="AR626" s="95"/>
      <c r="BA626" s="159" t="s">
        <v>7246</v>
      </c>
    </row>
    <row r="627" spans="1:53" x14ac:dyDescent="0.25">
      <c r="A627" s="119">
        <v>3010307</v>
      </c>
      <c r="B627" s="328" t="s">
        <v>4834</v>
      </c>
      <c r="C627" s="121" t="s">
        <v>5013</v>
      </c>
      <c r="D627" s="36" t="s">
        <v>6117</v>
      </c>
      <c r="E627" s="36" t="s">
        <v>5031</v>
      </c>
      <c r="F627" s="36" t="s">
        <v>4673</v>
      </c>
      <c r="G627" s="36">
        <v>1</v>
      </c>
      <c r="H627" s="36">
        <v>1</v>
      </c>
      <c r="I627" s="36" t="s">
        <v>2401</v>
      </c>
      <c r="J627" s="36" t="s">
        <v>7174</v>
      </c>
      <c r="K627" s="36"/>
      <c r="L627" s="36"/>
      <c r="M627" s="52" t="s">
        <v>7247</v>
      </c>
      <c r="N627" s="53"/>
      <c r="O627" s="53"/>
      <c r="P627" s="36"/>
      <c r="Q627" s="65">
        <v>3</v>
      </c>
      <c r="R627" s="65">
        <v>0</v>
      </c>
      <c r="S627" s="65" t="s">
        <v>5114</v>
      </c>
      <c r="T627" s="36">
        <v>9010006</v>
      </c>
      <c r="U627" s="65" t="s">
        <v>7248</v>
      </c>
      <c r="V627" s="65" t="s">
        <v>7249</v>
      </c>
      <c r="W627" s="65" t="s">
        <v>6262</v>
      </c>
      <c r="X627" s="36" t="s">
        <v>7242</v>
      </c>
      <c r="Y627" s="188"/>
      <c r="Z627" s="188"/>
      <c r="AA627" s="188"/>
      <c r="AB627" s="188" t="s">
        <v>5118</v>
      </c>
      <c r="AC627" s="95" t="s">
        <v>5905</v>
      </c>
      <c r="AD627" s="95"/>
      <c r="AE627" s="95">
        <v>2</v>
      </c>
      <c r="AF627" s="36">
        <v>0</v>
      </c>
      <c r="AG627" s="36">
        <v>1</v>
      </c>
      <c r="AH627" s="36"/>
      <c r="AI627" s="36">
        <v>52</v>
      </c>
      <c r="AJ627" s="36">
        <v>39</v>
      </c>
      <c r="AK627" s="191"/>
      <c r="AL627" s="362" t="s">
        <v>7244</v>
      </c>
      <c r="AM627" s="362"/>
      <c r="AN627" s="362"/>
      <c r="AO627" s="95" t="s">
        <v>7245</v>
      </c>
      <c r="AP627" s="32">
        <f t="shared" si="59"/>
        <v>3010307</v>
      </c>
      <c r="AQ627" s="32" t="str">
        <f t="shared" si="59"/>
        <v>洄流身法</v>
      </c>
      <c r="AR627" s="95"/>
      <c r="BA627" s="159" t="s">
        <v>7250</v>
      </c>
    </row>
    <row r="628" spans="1:53" x14ac:dyDescent="0.25">
      <c r="A628" s="119">
        <v>3010308</v>
      </c>
      <c r="B628" s="328" t="s">
        <v>4834</v>
      </c>
      <c r="C628" s="121" t="s">
        <v>5014</v>
      </c>
      <c r="D628" s="36" t="s">
        <v>6117</v>
      </c>
      <c r="E628" s="36" t="s">
        <v>5031</v>
      </c>
      <c r="F628" s="36" t="s">
        <v>4673</v>
      </c>
      <c r="G628" s="36">
        <v>1</v>
      </c>
      <c r="H628" s="36">
        <v>1</v>
      </c>
      <c r="I628" s="36" t="s">
        <v>2401</v>
      </c>
      <c r="J628" s="36" t="s">
        <v>7174</v>
      </c>
      <c r="K628" s="36"/>
      <c r="L628" s="36"/>
      <c r="M628" s="353" t="s">
        <v>7251</v>
      </c>
      <c r="N628" s="53"/>
      <c r="O628" s="53"/>
      <c r="P628" s="353" t="s">
        <v>7207</v>
      </c>
      <c r="Q628" s="65">
        <v>0</v>
      </c>
      <c r="R628" s="65">
        <v>0</v>
      </c>
      <c r="S628" s="65"/>
      <c r="T628" s="36">
        <v>9010007</v>
      </c>
      <c r="U628" s="65"/>
      <c r="V628" s="65">
        <v>0</v>
      </c>
      <c r="W628" s="65" t="s">
        <v>6262</v>
      </c>
      <c r="X628" s="36" t="s">
        <v>7208</v>
      </c>
      <c r="Y628" s="188"/>
      <c r="Z628" s="188"/>
      <c r="AA628" s="188">
        <v>1</v>
      </c>
      <c r="AB628" s="188"/>
      <c r="AC628" s="95"/>
      <c r="AD628" s="95"/>
      <c r="AE628" s="95">
        <v>2</v>
      </c>
      <c r="AF628" s="36">
        <v>0</v>
      </c>
      <c r="AG628" s="36">
        <v>1</v>
      </c>
      <c r="AH628" s="36"/>
      <c r="AI628" s="36">
        <v>0</v>
      </c>
      <c r="AJ628" s="36">
        <v>0</v>
      </c>
      <c r="AK628" s="191"/>
      <c r="AL628" s="362" t="s">
        <v>7252</v>
      </c>
      <c r="AM628" s="362" t="s">
        <v>7253</v>
      </c>
      <c r="AN628" s="362"/>
      <c r="AO628" s="95" t="s">
        <v>7209</v>
      </c>
      <c r="AP628" s="32">
        <f t="shared" si="59"/>
        <v>3010308</v>
      </c>
      <c r="AQ628" s="32" t="str">
        <f t="shared" si="59"/>
        <v>洄流身法</v>
      </c>
      <c r="AR628" s="95"/>
      <c r="BA628" s="159" t="s">
        <v>7254</v>
      </c>
    </row>
    <row r="629" spans="1:53" x14ac:dyDescent="0.25">
      <c r="A629" s="34">
        <f>A628+1</f>
        <v>3010309</v>
      </c>
      <c r="B629" s="34" t="str">
        <f>B628</f>
        <v>洄流身法</v>
      </c>
      <c r="C629" s="33" t="s">
        <v>5015</v>
      </c>
      <c r="D629" s="36" t="s">
        <v>6117</v>
      </c>
      <c r="E629" s="36" t="s">
        <v>5031</v>
      </c>
      <c r="F629" s="36" t="s">
        <v>4688</v>
      </c>
      <c r="G629" s="36">
        <v>1</v>
      </c>
      <c r="H629" s="36">
        <v>2</v>
      </c>
      <c r="I629" s="36" t="s">
        <v>2401</v>
      </c>
      <c r="J629" s="36" t="s">
        <v>7174</v>
      </c>
      <c r="K629" s="36"/>
      <c r="L629" s="36"/>
      <c r="M629" s="353"/>
      <c r="N629" s="53"/>
      <c r="O629" s="53"/>
      <c r="P629" s="36"/>
      <c r="Q629" s="65">
        <v>2</v>
      </c>
      <c r="R629" s="65">
        <v>0</v>
      </c>
      <c r="S629" s="65" t="s">
        <v>5114</v>
      </c>
      <c r="T629" s="36">
        <v>9020001</v>
      </c>
      <c r="U629" s="65" t="s">
        <v>7221</v>
      </c>
      <c r="V629" s="65" t="s">
        <v>7222</v>
      </c>
      <c r="W629" s="65" t="s">
        <v>6262</v>
      </c>
      <c r="X629" s="36" t="s">
        <v>7255</v>
      </c>
      <c r="Y629" s="188"/>
      <c r="Z629" s="188"/>
      <c r="AA629" s="188">
        <v>1</v>
      </c>
      <c r="AB629" s="188"/>
      <c r="AC629" s="95"/>
      <c r="AD629" s="95"/>
      <c r="AE629" s="95">
        <v>0</v>
      </c>
      <c r="AF629" s="36">
        <v>0</v>
      </c>
      <c r="AG629" s="36">
        <v>0</v>
      </c>
      <c r="AH629" s="36"/>
      <c r="AI629" s="36">
        <v>20</v>
      </c>
      <c r="AJ629" s="36">
        <v>19</v>
      </c>
      <c r="AK629" s="191"/>
      <c r="AL629" s="362" t="s">
        <v>7256</v>
      </c>
      <c r="AM629" s="362"/>
      <c r="AN629" s="362"/>
      <c r="AO629" s="95" t="s">
        <v>7257</v>
      </c>
      <c r="AP629" s="32">
        <f t="shared" si="59"/>
        <v>3010309</v>
      </c>
      <c r="AQ629" s="32" t="str">
        <f t="shared" si="59"/>
        <v>洄流身法</v>
      </c>
      <c r="AR629" s="95"/>
      <c r="BA629" s="101" t="s">
        <v>1505</v>
      </c>
    </row>
    <row r="630" spans="1:53" x14ac:dyDescent="0.25">
      <c r="A630" s="36"/>
      <c r="B630" s="36"/>
      <c r="C630" s="37"/>
      <c r="D630" s="36"/>
      <c r="E630" s="36"/>
      <c r="F630" s="36"/>
      <c r="G630" s="36"/>
      <c r="H630" s="36"/>
      <c r="I630" s="36"/>
      <c r="J630" s="36"/>
      <c r="K630" s="36"/>
      <c r="L630" s="36"/>
      <c r="M630" s="52"/>
      <c r="N630" s="53"/>
      <c r="O630" s="53"/>
      <c r="P630" s="36"/>
      <c r="Q630" s="65"/>
      <c r="R630" s="65"/>
      <c r="S630" s="65"/>
      <c r="T630" s="36"/>
      <c r="U630" s="65"/>
      <c r="V630" s="65"/>
      <c r="W630" s="65"/>
      <c r="X630" s="70"/>
      <c r="Y630" s="65"/>
      <c r="Z630" s="65"/>
      <c r="AA630" s="65"/>
      <c r="AB630" s="65"/>
      <c r="AC630" s="36"/>
      <c r="AD630" s="36"/>
      <c r="AE630" s="36"/>
      <c r="AF630" s="36"/>
      <c r="AG630" s="36"/>
      <c r="AH630" s="36"/>
      <c r="AI630" s="36"/>
      <c r="AJ630" s="36"/>
      <c r="AK630" s="89"/>
      <c r="AL630" s="36"/>
      <c r="AM630" s="36"/>
      <c r="AN630" s="36"/>
      <c r="AO630" s="36"/>
      <c r="AP630" s="36"/>
      <c r="AQ630" s="36"/>
      <c r="AR630" s="36"/>
      <c r="BA630" s="102"/>
    </row>
    <row r="631" spans="1:53" x14ac:dyDescent="0.25">
      <c r="A631" s="36"/>
      <c r="B631" s="36"/>
      <c r="C631" s="37"/>
      <c r="D631" s="36"/>
      <c r="E631" s="36"/>
      <c r="F631" s="36"/>
      <c r="G631" s="36"/>
      <c r="H631" s="36"/>
      <c r="I631" s="36"/>
      <c r="J631" s="36"/>
      <c r="K631" s="36"/>
      <c r="L631" s="36"/>
      <c r="M631" s="52"/>
      <c r="N631" s="53"/>
      <c r="O631" s="53"/>
      <c r="P631" s="36"/>
      <c r="Q631" s="65"/>
      <c r="R631" s="65"/>
      <c r="S631" s="65"/>
      <c r="T631" s="36"/>
      <c r="U631" s="65"/>
      <c r="V631" s="65"/>
      <c r="W631" s="65"/>
      <c r="X631" s="70"/>
      <c r="Y631" s="65"/>
      <c r="Z631" s="65"/>
      <c r="AA631" s="65"/>
      <c r="AB631" s="65"/>
      <c r="AC631" s="36"/>
      <c r="AD631" s="36"/>
      <c r="AE631" s="36"/>
      <c r="AF631" s="36"/>
      <c r="AG631" s="36"/>
      <c r="AH631" s="36"/>
      <c r="AI631" s="36"/>
      <c r="AJ631" s="36"/>
      <c r="AK631" s="89"/>
      <c r="AL631" s="36"/>
      <c r="AM631" s="36"/>
      <c r="AN631" s="36"/>
      <c r="AO631" s="36"/>
      <c r="AP631" s="36"/>
      <c r="AQ631" s="36"/>
      <c r="AR631" s="36"/>
      <c r="BA631" s="102"/>
    </row>
    <row r="632" spans="1:53" x14ac:dyDescent="0.25">
      <c r="A632" s="35">
        <v>3010401</v>
      </c>
      <c r="B632" s="150" t="s">
        <v>232</v>
      </c>
      <c r="C632" s="168" t="s">
        <v>5016</v>
      </c>
      <c r="D632" s="36" t="s">
        <v>6117</v>
      </c>
      <c r="E632" s="36" t="s">
        <v>5031</v>
      </c>
      <c r="F632" s="36" t="s">
        <v>4688</v>
      </c>
      <c r="G632" s="36">
        <v>1</v>
      </c>
      <c r="H632" s="36">
        <v>2</v>
      </c>
      <c r="I632" s="36" t="s">
        <v>2401</v>
      </c>
      <c r="J632" s="36" t="s">
        <v>7174</v>
      </c>
      <c r="K632" s="36"/>
      <c r="L632" s="36"/>
      <c r="M632" s="52"/>
      <c r="N632" s="53"/>
      <c r="O632" s="53"/>
      <c r="P632" s="36"/>
      <c r="Q632" s="65">
        <v>2</v>
      </c>
      <c r="R632" s="65">
        <v>0</v>
      </c>
      <c r="S632" s="65" t="s">
        <v>5114</v>
      </c>
      <c r="T632" s="36">
        <v>9020002</v>
      </c>
      <c r="U632" s="65" t="s">
        <v>7227</v>
      </c>
      <c r="V632" s="65" t="s">
        <v>7228</v>
      </c>
      <c r="W632" s="65" t="s">
        <v>6262</v>
      </c>
      <c r="X632" s="36" t="s">
        <v>7255</v>
      </c>
      <c r="Y632" s="188"/>
      <c r="Z632" s="188"/>
      <c r="AA632" s="188">
        <v>1</v>
      </c>
      <c r="AB632" s="188"/>
      <c r="AC632" s="95"/>
      <c r="AD632" s="95"/>
      <c r="AE632" s="95">
        <v>0</v>
      </c>
      <c r="AF632" s="36">
        <v>0</v>
      </c>
      <c r="AG632" s="36">
        <v>0</v>
      </c>
      <c r="AH632" s="36"/>
      <c r="AI632" s="36">
        <v>30</v>
      </c>
      <c r="AJ632" s="36">
        <v>26</v>
      </c>
      <c r="AK632" s="191"/>
      <c r="AL632" s="362" t="s">
        <v>7258</v>
      </c>
      <c r="AM632" s="362"/>
      <c r="AN632" s="362"/>
      <c r="AO632" s="95" t="s">
        <v>7259</v>
      </c>
      <c r="AP632" s="32">
        <f t="shared" si="59"/>
        <v>3010401</v>
      </c>
      <c r="AQ632" s="32" t="str">
        <f t="shared" si="59"/>
        <v>洛神踏雪步</v>
      </c>
      <c r="AR632" s="95"/>
      <c r="BA632" s="103" t="s">
        <v>7260</v>
      </c>
    </row>
    <row r="633" spans="1:53" x14ac:dyDescent="0.25">
      <c r="A633" s="35">
        <v>3010402</v>
      </c>
      <c r="B633" s="150" t="s">
        <v>232</v>
      </c>
      <c r="C633" s="168" t="s">
        <v>233</v>
      </c>
      <c r="D633" s="36" t="s">
        <v>6117</v>
      </c>
      <c r="E633" s="36" t="s">
        <v>5031</v>
      </c>
      <c r="F633" s="36" t="s">
        <v>4688</v>
      </c>
      <c r="G633" s="36">
        <v>1</v>
      </c>
      <c r="H633" s="36">
        <v>2</v>
      </c>
      <c r="I633" s="36" t="s">
        <v>2401</v>
      </c>
      <c r="J633" s="36" t="s">
        <v>7174</v>
      </c>
      <c r="K633" s="36"/>
      <c r="L633" s="36"/>
      <c r="M633" s="52"/>
      <c r="N633" s="53"/>
      <c r="O633" s="53"/>
      <c r="P633" s="36"/>
      <c r="Q633" s="65">
        <v>2</v>
      </c>
      <c r="R633" s="65">
        <v>0</v>
      </c>
      <c r="S633" s="65" t="s">
        <v>5114</v>
      </c>
      <c r="T633" s="36">
        <v>9020003</v>
      </c>
      <c r="U633" s="65" t="s">
        <v>7233</v>
      </c>
      <c r="V633" s="65" t="s">
        <v>7234</v>
      </c>
      <c r="W633" s="65" t="s">
        <v>6262</v>
      </c>
      <c r="X633" s="36" t="s">
        <v>7255</v>
      </c>
      <c r="Y633" s="188"/>
      <c r="Z633" s="188"/>
      <c r="AA633" s="188">
        <v>1</v>
      </c>
      <c r="AB633" s="188"/>
      <c r="AC633" s="95"/>
      <c r="AD633" s="95"/>
      <c r="AE633" s="95">
        <v>0</v>
      </c>
      <c r="AF633" s="36">
        <v>0</v>
      </c>
      <c r="AG633" s="36">
        <v>0</v>
      </c>
      <c r="AH633" s="36"/>
      <c r="AI633" s="36">
        <v>40</v>
      </c>
      <c r="AJ633" s="36">
        <v>32</v>
      </c>
      <c r="AK633" s="191"/>
      <c r="AL633" s="362" t="s">
        <v>7261</v>
      </c>
      <c r="AM633" s="362"/>
      <c r="AN633" s="362"/>
      <c r="AO633" s="95" t="s">
        <v>7262</v>
      </c>
      <c r="AP633" s="32">
        <f t="shared" si="59"/>
        <v>3010402</v>
      </c>
      <c r="AQ633" s="32" t="str">
        <f t="shared" si="59"/>
        <v>洛神踏雪步</v>
      </c>
      <c r="AR633" s="95"/>
      <c r="BA633" s="103" t="s">
        <v>7263</v>
      </c>
    </row>
    <row r="634" spans="1:53" x14ac:dyDescent="0.25">
      <c r="A634" s="35">
        <v>3010403</v>
      </c>
      <c r="B634" s="150" t="s">
        <v>232</v>
      </c>
      <c r="C634" s="168" t="s">
        <v>234</v>
      </c>
      <c r="D634" s="36" t="s">
        <v>6117</v>
      </c>
      <c r="E634" s="36" t="s">
        <v>5031</v>
      </c>
      <c r="F634" s="36" t="s">
        <v>4688</v>
      </c>
      <c r="G634" s="36">
        <v>1</v>
      </c>
      <c r="H634" s="36">
        <v>2</v>
      </c>
      <c r="I634" s="36" t="s">
        <v>2401</v>
      </c>
      <c r="J634" s="36" t="s">
        <v>7174</v>
      </c>
      <c r="K634" s="36"/>
      <c r="L634" s="36"/>
      <c r="M634" s="52" t="s">
        <v>7238</v>
      </c>
      <c r="N634" s="53"/>
      <c r="O634" s="53"/>
      <c r="P634" s="36"/>
      <c r="Q634" s="65">
        <v>2</v>
      </c>
      <c r="R634" s="65">
        <v>0</v>
      </c>
      <c r="S634" s="65" t="s">
        <v>7239</v>
      </c>
      <c r="T634" s="36">
        <v>9020011</v>
      </c>
      <c r="U634" s="65" t="s">
        <v>7264</v>
      </c>
      <c r="V634" s="65" t="s">
        <v>7265</v>
      </c>
      <c r="W634" s="65" t="s">
        <v>6262</v>
      </c>
      <c r="X634" s="65" t="s">
        <v>7266</v>
      </c>
      <c r="Y634" s="188"/>
      <c r="Z634" s="188"/>
      <c r="AA634" s="188">
        <v>1</v>
      </c>
      <c r="AB634" s="188"/>
      <c r="AC634" s="95"/>
      <c r="AD634" s="95"/>
      <c r="AE634" s="95">
        <v>2</v>
      </c>
      <c r="AF634" s="36">
        <v>0</v>
      </c>
      <c r="AG634" s="36">
        <v>1</v>
      </c>
      <c r="AH634" s="36"/>
      <c r="AI634" s="36">
        <v>65</v>
      </c>
      <c r="AJ634" s="36">
        <v>26</v>
      </c>
      <c r="AK634" s="191"/>
      <c r="AL634" s="362" t="s">
        <v>7267</v>
      </c>
      <c r="AM634" s="362"/>
      <c r="AN634" s="362"/>
      <c r="AO634" s="95" t="s">
        <v>7268</v>
      </c>
      <c r="AP634" s="32">
        <f t="shared" si="59"/>
        <v>3010403</v>
      </c>
      <c r="AQ634" s="32" t="str">
        <f t="shared" si="59"/>
        <v>洛神踏雪步</v>
      </c>
      <c r="AR634" s="95"/>
      <c r="BA634" s="103" t="s">
        <v>7269</v>
      </c>
    </row>
    <row r="635" spans="1:53" x14ac:dyDescent="0.25">
      <c r="A635" s="35">
        <v>3010404</v>
      </c>
      <c r="B635" s="150" t="s">
        <v>232</v>
      </c>
      <c r="C635" s="168" t="s">
        <v>235</v>
      </c>
      <c r="D635" s="36" t="s">
        <v>6117</v>
      </c>
      <c r="E635" s="36" t="s">
        <v>5031</v>
      </c>
      <c r="F635" s="36" t="s">
        <v>4688</v>
      </c>
      <c r="G635" s="36">
        <v>1</v>
      </c>
      <c r="H635" s="36">
        <v>2</v>
      </c>
      <c r="I635" s="36" t="s">
        <v>2401</v>
      </c>
      <c r="J635" s="36" t="s">
        <v>7174</v>
      </c>
      <c r="K635" s="36"/>
      <c r="L635" s="36"/>
      <c r="M635" s="36" t="s">
        <v>7247</v>
      </c>
      <c r="N635" s="53"/>
      <c r="O635" s="53"/>
      <c r="P635" s="36"/>
      <c r="Q635" s="65">
        <v>2</v>
      </c>
      <c r="R635" s="65">
        <v>0</v>
      </c>
      <c r="S635" s="65" t="s">
        <v>5114</v>
      </c>
      <c r="T635" s="36">
        <v>9020012</v>
      </c>
      <c r="U635" s="65" t="s">
        <v>7270</v>
      </c>
      <c r="V635" s="65" t="s">
        <v>7271</v>
      </c>
      <c r="W635" s="65" t="s">
        <v>6262</v>
      </c>
      <c r="X635" s="36" t="s">
        <v>7266</v>
      </c>
      <c r="Y635" s="188"/>
      <c r="Z635" s="188"/>
      <c r="AA635" s="188">
        <v>1</v>
      </c>
      <c r="AB635" s="188"/>
      <c r="AC635" s="95"/>
      <c r="AD635" s="95"/>
      <c r="AE635" s="95">
        <v>2</v>
      </c>
      <c r="AF635" s="95">
        <v>0</v>
      </c>
      <c r="AG635" s="95">
        <v>1</v>
      </c>
      <c r="AH635" s="95"/>
      <c r="AI635" s="95">
        <v>65</v>
      </c>
      <c r="AJ635" s="95">
        <v>52</v>
      </c>
      <c r="AK635" s="191"/>
      <c r="AL635" s="361" t="s">
        <v>7267</v>
      </c>
      <c r="AM635" s="361"/>
      <c r="AN635" s="361"/>
      <c r="AO635" s="95" t="s">
        <v>7268</v>
      </c>
      <c r="AP635" s="32">
        <f t="shared" si="59"/>
        <v>3010404</v>
      </c>
      <c r="AQ635" s="32" t="str">
        <f t="shared" si="59"/>
        <v>洛神踏雪步</v>
      </c>
      <c r="AR635" s="95"/>
      <c r="BA635" s="103" t="s">
        <v>7272</v>
      </c>
    </row>
    <row r="636" spans="1:53" x14ac:dyDescent="0.25">
      <c r="A636" s="35">
        <v>3010405</v>
      </c>
      <c r="B636" s="150" t="s">
        <v>232</v>
      </c>
      <c r="C636" s="168" t="s">
        <v>236</v>
      </c>
      <c r="D636" s="36" t="s">
        <v>6117</v>
      </c>
      <c r="E636" s="36" t="s">
        <v>5031</v>
      </c>
      <c r="F636" s="36" t="s">
        <v>4688</v>
      </c>
      <c r="G636" s="36">
        <v>1</v>
      </c>
      <c r="H636" s="36">
        <v>2</v>
      </c>
      <c r="I636" s="36" t="s">
        <v>2401</v>
      </c>
      <c r="J636" s="36" t="s">
        <v>7174</v>
      </c>
      <c r="K636" s="36"/>
      <c r="L636" s="36"/>
      <c r="M636" s="36" t="s">
        <v>7251</v>
      </c>
      <c r="N636" s="53"/>
      <c r="O636" s="53"/>
      <c r="P636" s="36" t="s">
        <v>7207</v>
      </c>
      <c r="Q636" s="65">
        <v>0</v>
      </c>
      <c r="R636" s="65">
        <v>0</v>
      </c>
      <c r="S636" s="65"/>
      <c r="T636" s="36">
        <v>9020021</v>
      </c>
      <c r="U636" s="65"/>
      <c r="V636" s="65">
        <v>0</v>
      </c>
      <c r="W636" s="65" t="s">
        <v>6262</v>
      </c>
      <c r="X636" s="36" t="s">
        <v>7208</v>
      </c>
      <c r="Y636" s="188"/>
      <c r="Z636" s="188"/>
      <c r="AA636" s="188">
        <v>1</v>
      </c>
      <c r="AB636" s="188"/>
      <c r="AC636" s="95"/>
      <c r="AD636" s="95"/>
      <c r="AE636" s="95">
        <v>2</v>
      </c>
      <c r="AF636" s="95">
        <v>0</v>
      </c>
      <c r="AG636" s="95">
        <v>1</v>
      </c>
      <c r="AH636" s="95"/>
      <c r="AI636" s="95">
        <v>0</v>
      </c>
      <c r="AJ636" s="95">
        <v>0</v>
      </c>
      <c r="AK636" s="191"/>
      <c r="AL636" s="361" t="s">
        <v>7273</v>
      </c>
      <c r="AM636" s="361" t="s">
        <v>7274</v>
      </c>
      <c r="AN636" s="361"/>
      <c r="AO636" s="95" t="s">
        <v>7209</v>
      </c>
      <c r="AP636" s="32">
        <f t="shared" si="59"/>
        <v>3010405</v>
      </c>
      <c r="AQ636" s="32" t="str">
        <f t="shared" si="59"/>
        <v>洛神踏雪步</v>
      </c>
      <c r="AR636" s="95"/>
      <c r="BA636" s="103" t="s">
        <v>7275</v>
      </c>
    </row>
    <row r="637" spans="1:53" x14ac:dyDescent="0.25">
      <c r="A637" s="35">
        <v>3010406</v>
      </c>
      <c r="B637" s="35" t="s">
        <v>232</v>
      </c>
      <c r="C637" s="168" t="s">
        <v>237</v>
      </c>
      <c r="D637" s="36" t="s">
        <v>6117</v>
      </c>
      <c r="E637" s="36" t="s">
        <v>5031</v>
      </c>
      <c r="F637" s="36" t="s">
        <v>4711</v>
      </c>
      <c r="G637" s="36">
        <v>1</v>
      </c>
      <c r="H637" s="36">
        <v>3</v>
      </c>
      <c r="I637" s="36" t="s">
        <v>2401</v>
      </c>
      <c r="J637" s="36" t="s">
        <v>7174</v>
      </c>
      <c r="K637" s="36"/>
      <c r="L637" s="36"/>
      <c r="M637" s="52" t="s">
        <v>7276</v>
      </c>
      <c r="N637" s="53"/>
      <c r="O637" s="53"/>
      <c r="P637" s="36"/>
      <c r="Q637" s="65"/>
      <c r="R637" s="65">
        <v>0</v>
      </c>
      <c r="S637" s="65" t="s">
        <v>5114</v>
      </c>
      <c r="T637" s="36">
        <v>9030001</v>
      </c>
      <c r="U637" s="65" t="s">
        <v>7227</v>
      </c>
      <c r="V637" s="65" t="s">
        <v>7228</v>
      </c>
      <c r="W637" s="65" t="s">
        <v>6262</v>
      </c>
      <c r="X637" s="36" t="s">
        <v>7277</v>
      </c>
      <c r="Y637" s="188"/>
      <c r="Z637" s="188"/>
      <c r="AA637" s="188"/>
      <c r="AB637" s="95"/>
      <c r="AC637" s="95"/>
      <c r="AD637" s="95"/>
      <c r="AE637" s="95">
        <v>0</v>
      </c>
      <c r="AF637" s="95">
        <v>0</v>
      </c>
      <c r="AG637" s="95">
        <v>0</v>
      </c>
      <c r="AH637" s="95"/>
      <c r="AI637" s="95">
        <v>50</v>
      </c>
      <c r="AJ637" s="95">
        <v>23</v>
      </c>
      <c r="AK637" s="191"/>
      <c r="AL637" s="361" t="s">
        <v>7278</v>
      </c>
      <c r="AM637" s="95"/>
      <c r="AN637" s="95"/>
      <c r="AO637" s="95" t="s">
        <v>7279</v>
      </c>
      <c r="AP637" s="32">
        <f t="shared" si="59"/>
        <v>3010406</v>
      </c>
      <c r="AQ637" s="32" t="str">
        <f t="shared" si="59"/>
        <v>洛神踏雪步</v>
      </c>
      <c r="AR637" s="95"/>
      <c r="BA637" s="103" t="s">
        <v>7280</v>
      </c>
    </row>
    <row r="638" spans="1:53" x14ac:dyDescent="0.25">
      <c r="A638" s="35">
        <v>3010407</v>
      </c>
      <c r="B638" s="35" t="s">
        <v>232</v>
      </c>
      <c r="C638" s="168" t="s">
        <v>238</v>
      </c>
      <c r="D638" s="36" t="s">
        <v>6117</v>
      </c>
      <c r="E638" s="36" t="s">
        <v>5031</v>
      </c>
      <c r="F638" s="36" t="s">
        <v>4711</v>
      </c>
      <c r="G638" s="36">
        <v>1</v>
      </c>
      <c r="H638" s="36">
        <v>3</v>
      </c>
      <c r="I638" s="36" t="s">
        <v>2401</v>
      </c>
      <c r="J638" s="36" t="s">
        <v>7174</v>
      </c>
      <c r="K638" s="36"/>
      <c r="L638" s="36"/>
      <c r="M638" s="52" t="s">
        <v>7281</v>
      </c>
      <c r="N638" s="53"/>
      <c r="O638" s="53"/>
      <c r="P638" s="36"/>
      <c r="Q638" s="65"/>
      <c r="R638" s="65">
        <v>0</v>
      </c>
      <c r="S638" s="65" t="s">
        <v>5114</v>
      </c>
      <c r="T638" s="36">
        <v>9030002</v>
      </c>
      <c r="U638" s="65" t="s">
        <v>7233</v>
      </c>
      <c r="V638" s="65" t="s">
        <v>7234</v>
      </c>
      <c r="W638" s="65" t="s">
        <v>6262</v>
      </c>
      <c r="X638" s="36" t="s">
        <v>7277</v>
      </c>
      <c r="Y638" s="188"/>
      <c r="Z638" s="188"/>
      <c r="AA638" s="188"/>
      <c r="AB638" s="95"/>
      <c r="AC638" s="95"/>
      <c r="AD638" s="95"/>
      <c r="AE638" s="95">
        <v>0</v>
      </c>
      <c r="AF638" s="95">
        <v>0</v>
      </c>
      <c r="AG638" s="95">
        <v>0</v>
      </c>
      <c r="AH638" s="95"/>
      <c r="AI638" s="95">
        <v>50</v>
      </c>
      <c r="AJ638" s="95">
        <v>23</v>
      </c>
      <c r="AK638" s="191"/>
      <c r="AL638" s="361" t="s">
        <v>7282</v>
      </c>
      <c r="AM638" s="361"/>
      <c r="AN638" s="361"/>
      <c r="AO638" s="95" t="s">
        <v>7283</v>
      </c>
      <c r="AP638" s="32">
        <f t="shared" si="59"/>
        <v>3010407</v>
      </c>
      <c r="AQ638" s="32" t="str">
        <f t="shared" si="59"/>
        <v>洛神踏雪步</v>
      </c>
      <c r="AR638" s="95"/>
      <c r="BA638" s="103" t="s">
        <v>7272</v>
      </c>
    </row>
    <row r="639" spans="1:53" x14ac:dyDescent="0.25">
      <c r="A639" s="35">
        <v>3010408</v>
      </c>
      <c r="B639" s="35" t="s">
        <v>232</v>
      </c>
      <c r="C639" s="168" t="s">
        <v>239</v>
      </c>
      <c r="D639" s="36" t="s">
        <v>6117</v>
      </c>
      <c r="E639" s="36" t="s">
        <v>5031</v>
      </c>
      <c r="F639" s="36" t="s">
        <v>4711</v>
      </c>
      <c r="G639" s="36">
        <v>1</v>
      </c>
      <c r="H639" s="36">
        <v>3</v>
      </c>
      <c r="I639" s="36" t="s">
        <v>2401</v>
      </c>
      <c r="J639" s="36" t="s">
        <v>7174</v>
      </c>
      <c r="K639" s="36"/>
      <c r="L639" s="36"/>
      <c r="M639" s="52" t="s">
        <v>7238</v>
      </c>
      <c r="N639" s="53"/>
      <c r="O639" s="53"/>
      <c r="P639" s="36"/>
      <c r="Q639" s="65"/>
      <c r="R639" s="65">
        <v>0</v>
      </c>
      <c r="S639" s="65" t="s">
        <v>7239</v>
      </c>
      <c r="T639" s="36">
        <v>9030011</v>
      </c>
      <c r="U639" s="65" t="s">
        <v>7284</v>
      </c>
      <c r="V639" s="65" t="s">
        <v>7285</v>
      </c>
      <c r="W639" s="65" t="s">
        <v>6262</v>
      </c>
      <c r="X639" s="36" t="s">
        <v>7286</v>
      </c>
      <c r="Y639" s="188"/>
      <c r="Z639" s="188"/>
      <c r="AA639" s="188"/>
      <c r="AB639" s="95"/>
      <c r="AC639" s="95"/>
      <c r="AD639" s="95"/>
      <c r="AE639" s="95">
        <v>2</v>
      </c>
      <c r="AF639" s="95">
        <v>0</v>
      </c>
      <c r="AG639" s="95">
        <v>1</v>
      </c>
      <c r="AH639" s="95"/>
      <c r="AI639" s="95">
        <v>65</v>
      </c>
      <c r="AJ639" s="95">
        <v>32</v>
      </c>
      <c r="AK639" s="191" t="s">
        <v>7287</v>
      </c>
      <c r="AL639" s="361" t="s">
        <v>7288</v>
      </c>
      <c r="AM639" s="361"/>
      <c r="AN639" s="361"/>
      <c r="AO639" s="95" t="s">
        <v>7289</v>
      </c>
      <c r="AP639" s="32">
        <f t="shared" si="59"/>
        <v>3010408</v>
      </c>
      <c r="AQ639" s="32" t="str">
        <f t="shared" si="59"/>
        <v>洛神踏雪步</v>
      </c>
      <c r="AR639" s="95"/>
      <c r="BA639" s="103" t="s">
        <v>7290</v>
      </c>
    </row>
    <row r="640" spans="1:53" x14ac:dyDescent="0.25">
      <c r="A640" s="34">
        <f>A639+1</f>
        <v>3010409</v>
      </c>
      <c r="B640" s="34" t="str">
        <f>B639</f>
        <v>洛神踏雪步</v>
      </c>
      <c r="C640" s="33" t="s">
        <v>240</v>
      </c>
      <c r="D640" s="36" t="s">
        <v>6117</v>
      </c>
      <c r="E640" s="36" t="s">
        <v>5031</v>
      </c>
      <c r="F640" s="36" t="s">
        <v>4711</v>
      </c>
      <c r="G640" s="36">
        <v>1</v>
      </c>
      <c r="H640" s="36">
        <v>3</v>
      </c>
      <c r="I640" s="36" t="s">
        <v>2401</v>
      </c>
      <c r="J640" s="36" t="s">
        <v>7174</v>
      </c>
      <c r="K640" s="36"/>
      <c r="L640" s="36"/>
      <c r="M640" s="52" t="s">
        <v>7247</v>
      </c>
      <c r="N640" s="53"/>
      <c r="O640" s="53"/>
      <c r="P640" s="36"/>
      <c r="Q640" s="65"/>
      <c r="R640" s="65">
        <v>0</v>
      </c>
      <c r="S640" s="65" t="s">
        <v>5114</v>
      </c>
      <c r="T640" s="36">
        <v>9030012</v>
      </c>
      <c r="U640" s="65" t="s">
        <v>7291</v>
      </c>
      <c r="V640" s="65" t="s">
        <v>7292</v>
      </c>
      <c r="W640" s="65" t="s">
        <v>6262</v>
      </c>
      <c r="X640" s="36" t="s">
        <v>7286</v>
      </c>
      <c r="Y640" s="188"/>
      <c r="Z640" s="188"/>
      <c r="AA640" s="188"/>
      <c r="AB640" s="95"/>
      <c r="AC640" s="95"/>
      <c r="AD640" s="95"/>
      <c r="AE640" s="95">
        <v>2</v>
      </c>
      <c r="AF640" s="95">
        <v>0</v>
      </c>
      <c r="AG640" s="95">
        <v>1</v>
      </c>
      <c r="AH640" s="95"/>
      <c r="AI640" s="95">
        <v>75</v>
      </c>
      <c r="AJ640" s="95">
        <v>39</v>
      </c>
      <c r="AK640" s="191" t="s">
        <v>7287</v>
      </c>
      <c r="AL640" s="361" t="s">
        <v>7288</v>
      </c>
      <c r="AM640" s="361"/>
      <c r="AN640" s="361"/>
      <c r="AO640" s="95" t="s">
        <v>7289</v>
      </c>
      <c r="AP640" s="32">
        <f t="shared" si="59"/>
        <v>3010409</v>
      </c>
      <c r="AQ640" s="32" t="str">
        <f t="shared" si="59"/>
        <v>洛神踏雪步</v>
      </c>
      <c r="AR640" s="95"/>
      <c r="BA640" s="101" t="s">
        <v>1505</v>
      </c>
    </row>
    <row r="641" spans="1:53" x14ac:dyDescent="0.25">
      <c r="A641" s="36"/>
      <c r="B641" s="36"/>
      <c r="C641" s="37"/>
      <c r="D641" s="36"/>
      <c r="E641" s="36"/>
      <c r="F641" s="36"/>
      <c r="G641" s="36"/>
      <c r="H641" s="36"/>
      <c r="I641" s="36"/>
      <c r="J641" s="36"/>
      <c r="K641" s="36"/>
      <c r="L641" s="36"/>
      <c r="M641" s="52"/>
      <c r="N641" s="53"/>
      <c r="O641" s="53"/>
      <c r="P641" s="36"/>
      <c r="Q641" s="65"/>
      <c r="R641" s="65"/>
      <c r="S641" s="65"/>
      <c r="T641" s="36"/>
      <c r="U641" s="65"/>
      <c r="V641" s="65"/>
      <c r="W641" s="65"/>
      <c r="X641" s="70"/>
      <c r="Y641" s="65"/>
      <c r="Z641" s="65"/>
      <c r="AA641" s="65"/>
      <c r="AB641" s="65"/>
      <c r="AC641" s="36"/>
      <c r="AD641" s="36"/>
      <c r="AE641" s="36"/>
      <c r="AF641" s="36"/>
      <c r="AG641" s="36"/>
      <c r="AH641" s="36"/>
      <c r="AI641" s="36"/>
      <c r="AJ641" s="36"/>
      <c r="AK641" s="89"/>
      <c r="AL641" s="36"/>
      <c r="AM641" s="36"/>
      <c r="AN641" s="36"/>
      <c r="AO641" s="36"/>
      <c r="AP641" s="36"/>
      <c r="AQ641" s="36"/>
      <c r="AR641" s="36"/>
      <c r="BA641" s="102"/>
    </row>
    <row r="642" spans="1:53" x14ac:dyDescent="0.25">
      <c r="A642" s="36"/>
      <c r="B642" s="36"/>
      <c r="C642" s="37"/>
      <c r="D642" s="36"/>
      <c r="E642" s="36"/>
      <c r="F642" s="36"/>
      <c r="G642" s="36"/>
      <c r="H642" s="36"/>
      <c r="I642" s="36"/>
      <c r="J642" s="36"/>
      <c r="K642" s="36"/>
      <c r="L642" s="36"/>
      <c r="M642" s="52"/>
      <c r="N642" s="53"/>
      <c r="O642" s="53"/>
      <c r="P642" s="36"/>
      <c r="Q642" s="65"/>
      <c r="R642" s="65"/>
      <c r="S642" s="65"/>
      <c r="T642" s="36"/>
      <c r="U642" s="65"/>
      <c r="V642" s="65"/>
      <c r="W642" s="65"/>
      <c r="X642" s="70"/>
      <c r="Y642" s="65"/>
      <c r="Z642" s="65"/>
      <c r="AA642" s="65"/>
      <c r="AB642" s="65"/>
      <c r="AC642" s="36"/>
      <c r="AD642" s="36"/>
      <c r="AE642" s="36"/>
      <c r="AF642" s="36"/>
      <c r="AG642" s="36"/>
      <c r="AH642" s="36"/>
      <c r="AI642" s="36"/>
      <c r="AJ642" s="36"/>
      <c r="AK642" s="89"/>
      <c r="AL642" s="36"/>
      <c r="AM642" s="36"/>
      <c r="AN642" s="36"/>
      <c r="AO642" s="36"/>
      <c r="AP642" s="36"/>
      <c r="AQ642" s="36"/>
      <c r="AR642" s="36"/>
      <c r="BA642" s="102"/>
    </row>
    <row r="643" spans="1:53" x14ac:dyDescent="0.25">
      <c r="A643" s="243">
        <v>3010501</v>
      </c>
      <c r="B643" s="243" t="s">
        <v>223</v>
      </c>
      <c r="C643" s="245" t="s">
        <v>224</v>
      </c>
      <c r="D643" s="36" t="s">
        <v>6117</v>
      </c>
      <c r="E643" s="36" t="s">
        <v>5031</v>
      </c>
      <c r="F643" s="36" t="s">
        <v>4711</v>
      </c>
      <c r="G643" s="36">
        <v>1</v>
      </c>
      <c r="H643" s="36">
        <v>3</v>
      </c>
      <c r="I643" s="36" t="s">
        <v>2401</v>
      </c>
      <c r="J643" s="36" t="s">
        <v>7174</v>
      </c>
      <c r="K643" s="36"/>
      <c r="L643" s="36"/>
      <c r="M643" s="52" t="s">
        <v>7251</v>
      </c>
      <c r="N643" s="53"/>
      <c r="O643" s="53"/>
      <c r="P643" s="36" t="s">
        <v>7207</v>
      </c>
      <c r="Q643" s="65"/>
      <c r="R643" s="65">
        <v>0</v>
      </c>
      <c r="S643" s="65"/>
      <c r="T643" s="36">
        <v>9030021</v>
      </c>
      <c r="U643" s="65"/>
      <c r="V643" s="65">
        <v>0</v>
      </c>
      <c r="W643" s="65" t="s">
        <v>6262</v>
      </c>
      <c r="X643" s="36" t="s">
        <v>7208</v>
      </c>
      <c r="Y643" s="188"/>
      <c r="Z643" s="188"/>
      <c r="AA643" s="188"/>
      <c r="AB643" s="188"/>
      <c r="AC643" s="95"/>
      <c r="AD643" s="95"/>
      <c r="AE643" s="95">
        <v>2</v>
      </c>
      <c r="AF643" s="95">
        <v>0</v>
      </c>
      <c r="AG643" s="95">
        <v>1</v>
      </c>
      <c r="AH643" s="95"/>
      <c r="AI643" s="95">
        <v>0</v>
      </c>
      <c r="AJ643" s="95">
        <v>0</v>
      </c>
      <c r="AK643" s="191"/>
      <c r="AL643" s="361" t="s">
        <v>7293</v>
      </c>
      <c r="AM643" s="361" t="s">
        <v>7294</v>
      </c>
      <c r="AN643" s="361"/>
      <c r="AO643" s="95" t="s">
        <v>7209</v>
      </c>
      <c r="AP643" s="32">
        <f t="shared" si="59"/>
        <v>3010501</v>
      </c>
      <c r="AQ643" s="32" t="str">
        <f t="shared" si="59"/>
        <v>晴梅花步</v>
      </c>
      <c r="AR643" s="95"/>
      <c r="BA643" s="238" t="s">
        <v>7295</v>
      </c>
    </row>
    <row r="644" spans="1:53" x14ac:dyDescent="0.25">
      <c r="A644" s="243">
        <v>3010502</v>
      </c>
      <c r="B644" s="243" t="s">
        <v>223</v>
      </c>
      <c r="C644" s="245" t="s">
        <v>225</v>
      </c>
      <c r="D644" s="36" t="s">
        <v>6117</v>
      </c>
      <c r="E644" s="36" t="s">
        <v>5031</v>
      </c>
      <c r="F644" s="36" t="s">
        <v>4720</v>
      </c>
      <c r="G644" s="36">
        <v>1</v>
      </c>
      <c r="H644" s="36">
        <v>4</v>
      </c>
      <c r="I644" s="36" t="s">
        <v>2401</v>
      </c>
      <c r="J644" s="36" t="s">
        <v>7174</v>
      </c>
      <c r="K644" s="36"/>
      <c r="L644" s="36"/>
      <c r="M644" s="52" t="s">
        <v>7296</v>
      </c>
      <c r="N644" s="53"/>
      <c r="O644" s="53"/>
      <c r="P644" s="65"/>
      <c r="Q644" s="65">
        <v>1</v>
      </c>
      <c r="R644" s="65">
        <v>0</v>
      </c>
      <c r="S644" s="65" t="s">
        <v>5114</v>
      </c>
      <c r="T644" s="36">
        <v>9040001</v>
      </c>
      <c r="U644" s="65" t="s">
        <v>7214</v>
      </c>
      <c r="V644" s="65" t="s">
        <v>7215</v>
      </c>
      <c r="W644" s="65" t="s">
        <v>6262</v>
      </c>
      <c r="X644" s="70" t="s">
        <v>7297</v>
      </c>
      <c r="Y644" s="188"/>
      <c r="Z644" s="188"/>
      <c r="AA644" s="188"/>
      <c r="AB644" s="188"/>
      <c r="AC644" s="95"/>
      <c r="AD644" s="95"/>
      <c r="AE644" s="95">
        <v>0</v>
      </c>
      <c r="AF644" s="95">
        <v>0</v>
      </c>
      <c r="AG644" s="95">
        <v>0</v>
      </c>
      <c r="AH644" s="95"/>
      <c r="AI644" s="95">
        <v>20</v>
      </c>
      <c r="AJ644" s="95">
        <v>15</v>
      </c>
      <c r="AK644" s="191"/>
      <c r="AL644" s="361" t="s">
        <v>7298</v>
      </c>
      <c r="AM644" s="361"/>
      <c r="AN644" s="361"/>
      <c r="AO644" s="95" t="s">
        <v>7299</v>
      </c>
      <c r="AP644" s="32">
        <f t="shared" si="59"/>
        <v>3010502</v>
      </c>
      <c r="AQ644" s="32" t="str">
        <f t="shared" si="59"/>
        <v>晴梅花步</v>
      </c>
      <c r="AR644" s="95"/>
      <c r="BA644" s="238" t="s">
        <v>7300</v>
      </c>
    </row>
    <row r="645" spans="1:53" x14ac:dyDescent="0.25">
      <c r="A645" s="243">
        <v>3010503</v>
      </c>
      <c r="B645" s="243" t="s">
        <v>223</v>
      </c>
      <c r="C645" s="245" t="s">
        <v>226</v>
      </c>
      <c r="D645" s="36" t="s">
        <v>6117</v>
      </c>
      <c r="E645" s="36" t="s">
        <v>5031</v>
      </c>
      <c r="F645" s="36" t="s">
        <v>4720</v>
      </c>
      <c r="G645" s="36">
        <v>1</v>
      </c>
      <c r="H645" s="36">
        <v>4</v>
      </c>
      <c r="I645" s="36" t="s">
        <v>2401</v>
      </c>
      <c r="J645" s="36" t="s">
        <v>7174</v>
      </c>
      <c r="K645" s="36"/>
      <c r="L645" s="36"/>
      <c r="M645" s="52" t="s">
        <v>7301</v>
      </c>
      <c r="N645" s="53"/>
      <c r="O645" s="53"/>
      <c r="P645" s="65"/>
      <c r="Q645" s="65">
        <v>1</v>
      </c>
      <c r="R645" s="65">
        <v>0</v>
      </c>
      <c r="S645" s="65" t="s">
        <v>5114</v>
      </c>
      <c r="T645" s="36">
        <v>9040002</v>
      </c>
      <c r="U645" s="65" t="s">
        <v>7214</v>
      </c>
      <c r="V645" s="65" t="s">
        <v>7215</v>
      </c>
      <c r="W645" s="65" t="s">
        <v>6262</v>
      </c>
      <c r="X645" s="70" t="s">
        <v>7297</v>
      </c>
      <c r="Y645" s="188"/>
      <c r="Z645" s="188"/>
      <c r="AA645" s="188"/>
      <c r="AB645" s="188"/>
      <c r="AC645" s="95"/>
      <c r="AD645" s="95"/>
      <c r="AE645" s="95">
        <v>0</v>
      </c>
      <c r="AF645" s="95">
        <v>0</v>
      </c>
      <c r="AG645" s="95">
        <v>0</v>
      </c>
      <c r="AH645" s="95"/>
      <c r="AI645" s="95">
        <v>30</v>
      </c>
      <c r="AJ645" s="95">
        <v>18</v>
      </c>
      <c r="AK645" s="191"/>
      <c r="AL645" s="361" t="s">
        <v>7302</v>
      </c>
      <c r="AM645" s="361"/>
      <c r="AN645" s="361"/>
      <c r="AO645" s="95" t="s">
        <v>7303</v>
      </c>
      <c r="AP645" s="32">
        <f t="shared" si="59"/>
        <v>3010503</v>
      </c>
      <c r="AQ645" s="32" t="str">
        <f t="shared" si="59"/>
        <v>晴梅花步</v>
      </c>
      <c r="AR645" s="95"/>
      <c r="BA645" s="238" t="s">
        <v>1419</v>
      </c>
    </row>
    <row r="646" spans="1:53" ht="28.8" x14ac:dyDescent="0.25">
      <c r="A646" s="243">
        <v>3010504</v>
      </c>
      <c r="B646" s="243" t="s">
        <v>223</v>
      </c>
      <c r="C646" s="245" t="s">
        <v>227</v>
      </c>
      <c r="D646" s="36" t="s">
        <v>6117</v>
      </c>
      <c r="E646" s="36" t="s">
        <v>5031</v>
      </c>
      <c r="F646" s="36" t="s">
        <v>4720</v>
      </c>
      <c r="G646" s="36">
        <v>1</v>
      </c>
      <c r="H646" s="36">
        <v>4</v>
      </c>
      <c r="I646" s="36" t="s">
        <v>2401</v>
      </c>
      <c r="J646" s="36" t="s">
        <v>7174</v>
      </c>
      <c r="K646" s="36"/>
      <c r="L646" s="36"/>
      <c r="M646" s="369" t="s">
        <v>7304</v>
      </c>
      <c r="N646" s="53"/>
      <c r="O646" s="53"/>
      <c r="P646" s="36"/>
      <c r="Q646" s="65">
        <v>1</v>
      </c>
      <c r="R646" s="65">
        <v>0</v>
      </c>
      <c r="S646" s="65" t="s">
        <v>5114</v>
      </c>
      <c r="T646" s="36">
        <v>9040003</v>
      </c>
      <c r="U646" s="65" t="s">
        <v>7221</v>
      </c>
      <c r="V646" s="65" t="s">
        <v>7222</v>
      </c>
      <c r="W646" s="65" t="s">
        <v>6262</v>
      </c>
      <c r="X646" s="375" t="s">
        <v>7297</v>
      </c>
      <c r="Y646" s="380"/>
      <c r="Z646" s="380"/>
      <c r="AA646" s="380"/>
      <c r="AB646" s="380"/>
      <c r="AC646" s="381"/>
      <c r="AD646" s="381"/>
      <c r="AE646" s="95">
        <v>0</v>
      </c>
      <c r="AF646" s="95">
        <v>0</v>
      </c>
      <c r="AG646" s="95">
        <v>0</v>
      </c>
      <c r="AH646" s="95"/>
      <c r="AI646" s="95">
        <v>40</v>
      </c>
      <c r="AJ646" s="95">
        <v>20</v>
      </c>
      <c r="AK646" s="381"/>
      <c r="AL646" s="385" t="s">
        <v>7305</v>
      </c>
      <c r="AM646" s="385"/>
      <c r="AN646" s="385"/>
      <c r="AO646" s="381" t="s">
        <v>7306</v>
      </c>
      <c r="AP646" s="32">
        <f t="shared" ref="AP646:AQ717" si="60">A646</f>
        <v>3010504</v>
      </c>
      <c r="AQ646" s="32" t="str">
        <f t="shared" si="60"/>
        <v>晴梅花步</v>
      </c>
      <c r="AR646" s="381"/>
      <c r="BA646" s="238" t="s">
        <v>7307</v>
      </c>
    </row>
    <row r="647" spans="1:53" ht="28.8" x14ac:dyDescent="0.25">
      <c r="A647" s="243">
        <v>3010505</v>
      </c>
      <c r="B647" s="243" t="s">
        <v>223</v>
      </c>
      <c r="C647" s="366" t="s">
        <v>228</v>
      </c>
      <c r="D647" s="36" t="s">
        <v>6117</v>
      </c>
      <c r="E647" s="36" t="s">
        <v>5031</v>
      </c>
      <c r="F647" s="36" t="s">
        <v>4720</v>
      </c>
      <c r="G647" s="36">
        <v>1</v>
      </c>
      <c r="H647" s="36">
        <v>4</v>
      </c>
      <c r="I647" s="36" t="s">
        <v>2401</v>
      </c>
      <c r="J647" s="36" t="s">
        <v>7174</v>
      </c>
      <c r="K647" s="36"/>
      <c r="L647" s="36"/>
      <c r="M647" s="369" t="s">
        <v>7308</v>
      </c>
      <c r="N647" s="53"/>
      <c r="O647" s="53"/>
      <c r="P647" s="36"/>
      <c r="Q647" s="65">
        <v>1</v>
      </c>
      <c r="R647" s="65">
        <v>0</v>
      </c>
      <c r="S647" s="65" t="s">
        <v>5114</v>
      </c>
      <c r="T647" s="36">
        <v>9040004</v>
      </c>
      <c r="U647" s="65" t="s">
        <v>7309</v>
      </c>
      <c r="V647" s="65" t="s">
        <v>7310</v>
      </c>
      <c r="W647" s="65" t="s">
        <v>6262</v>
      </c>
      <c r="X647" s="375" t="s">
        <v>7311</v>
      </c>
      <c r="Y647" s="380"/>
      <c r="Z647" s="380"/>
      <c r="AA647" s="380"/>
      <c r="AB647" s="380"/>
      <c r="AC647" s="381"/>
      <c r="AD647" s="381"/>
      <c r="AE647" s="95">
        <v>2</v>
      </c>
      <c r="AF647" s="95">
        <v>0</v>
      </c>
      <c r="AG647" s="95">
        <v>1</v>
      </c>
      <c r="AH647" s="95"/>
      <c r="AI647" s="95">
        <v>39</v>
      </c>
      <c r="AJ647" s="95">
        <v>23</v>
      </c>
      <c r="AK647" s="381"/>
      <c r="AL647" s="385" t="s">
        <v>7312</v>
      </c>
      <c r="AM647" s="385"/>
      <c r="AN647" s="385"/>
      <c r="AO647" s="381" t="s">
        <v>7313</v>
      </c>
      <c r="AP647" s="32">
        <f t="shared" si="60"/>
        <v>3010505</v>
      </c>
      <c r="AQ647" s="32" t="str">
        <f t="shared" si="60"/>
        <v>晴梅花步</v>
      </c>
      <c r="AR647" s="381"/>
      <c r="BA647" s="238" t="s">
        <v>2248</v>
      </c>
    </row>
    <row r="648" spans="1:53" ht="28.8" x14ac:dyDescent="0.25">
      <c r="A648" s="243">
        <v>3010506</v>
      </c>
      <c r="B648" s="243" t="s">
        <v>223</v>
      </c>
      <c r="C648" s="245" t="s">
        <v>229</v>
      </c>
      <c r="D648" s="36" t="s">
        <v>6117</v>
      </c>
      <c r="E648" s="36" t="s">
        <v>5031</v>
      </c>
      <c r="F648" s="36" t="s">
        <v>4720</v>
      </c>
      <c r="G648" s="36">
        <v>1</v>
      </c>
      <c r="H648" s="36">
        <v>4</v>
      </c>
      <c r="I648" s="36" t="s">
        <v>2401</v>
      </c>
      <c r="J648" s="36" t="s">
        <v>7174</v>
      </c>
      <c r="K648" s="36"/>
      <c r="L648" s="36"/>
      <c r="M648" s="369" t="s">
        <v>7314</v>
      </c>
      <c r="N648" s="53"/>
      <c r="O648" s="53"/>
      <c r="P648" s="36"/>
      <c r="Q648" s="65">
        <v>2</v>
      </c>
      <c r="R648" s="65">
        <v>0</v>
      </c>
      <c r="S648" s="65" t="s">
        <v>7239</v>
      </c>
      <c r="T648" s="36">
        <v>9040005</v>
      </c>
      <c r="U648" s="65" t="s">
        <v>7315</v>
      </c>
      <c r="V648" s="65" t="s">
        <v>7316</v>
      </c>
      <c r="W648" s="65" t="s">
        <v>6262</v>
      </c>
      <c r="X648" s="375" t="s">
        <v>7311</v>
      </c>
      <c r="Y648" s="380"/>
      <c r="Z648" s="380"/>
      <c r="AA648" s="380"/>
      <c r="AB648" s="380" t="s">
        <v>5118</v>
      </c>
      <c r="AC648" s="382" t="s">
        <v>7243</v>
      </c>
      <c r="AD648" s="381"/>
      <c r="AE648" s="95">
        <v>2</v>
      </c>
      <c r="AF648" s="95">
        <v>0</v>
      </c>
      <c r="AG648" s="95">
        <v>1</v>
      </c>
      <c r="AH648" s="95"/>
      <c r="AI648" s="95">
        <v>52</v>
      </c>
      <c r="AJ648" s="95">
        <v>39</v>
      </c>
      <c r="AK648" s="381"/>
      <c r="AL648" s="385" t="s">
        <v>7317</v>
      </c>
      <c r="AM648" s="385"/>
      <c r="AN648" s="385"/>
      <c r="AO648" s="381" t="s">
        <v>7313</v>
      </c>
      <c r="AP648" s="32">
        <f t="shared" si="60"/>
        <v>3010506</v>
      </c>
      <c r="AQ648" s="32" t="str">
        <f t="shared" si="60"/>
        <v>晴梅花步</v>
      </c>
      <c r="AR648" s="381"/>
      <c r="BA648" s="238" t="s">
        <v>7318</v>
      </c>
    </row>
    <row r="649" spans="1:53" x14ac:dyDescent="0.25">
      <c r="A649" s="243">
        <v>3010507</v>
      </c>
      <c r="B649" s="243" t="s">
        <v>223</v>
      </c>
      <c r="C649" s="366" t="s">
        <v>230</v>
      </c>
      <c r="D649" s="36" t="s">
        <v>6117</v>
      </c>
      <c r="E649" s="36" t="s">
        <v>5031</v>
      </c>
      <c r="F649" s="36" t="s">
        <v>4720</v>
      </c>
      <c r="G649" s="36">
        <v>1</v>
      </c>
      <c r="H649" s="36">
        <v>4</v>
      </c>
      <c r="I649" s="36" t="s">
        <v>2401</v>
      </c>
      <c r="J649" s="36" t="s">
        <v>7174</v>
      </c>
      <c r="K649" s="36"/>
      <c r="L649" s="36"/>
      <c r="M649" s="369" t="s">
        <v>7247</v>
      </c>
      <c r="N649" s="53"/>
      <c r="O649" s="53"/>
      <c r="P649" s="36"/>
      <c r="Q649" s="65">
        <v>3</v>
      </c>
      <c r="R649" s="65">
        <v>0</v>
      </c>
      <c r="S649" s="65" t="s">
        <v>5114</v>
      </c>
      <c r="T649" s="36">
        <v>9040006</v>
      </c>
      <c r="U649" s="65" t="s">
        <v>7319</v>
      </c>
      <c r="V649" s="65" t="s">
        <v>7320</v>
      </c>
      <c r="W649" s="65" t="s">
        <v>6262</v>
      </c>
      <c r="X649" s="65" t="s">
        <v>7311</v>
      </c>
      <c r="Y649" s="380"/>
      <c r="Z649" s="380"/>
      <c r="AA649" s="380"/>
      <c r="AB649" s="380" t="s">
        <v>5118</v>
      </c>
      <c r="AC649" s="381" t="s">
        <v>5905</v>
      </c>
      <c r="AD649" s="381"/>
      <c r="AE649" s="95">
        <v>2</v>
      </c>
      <c r="AF649" s="95">
        <v>0</v>
      </c>
      <c r="AG649" s="95">
        <v>1</v>
      </c>
      <c r="AH649" s="95"/>
      <c r="AI649" s="95">
        <v>52</v>
      </c>
      <c r="AJ649" s="95">
        <v>39</v>
      </c>
      <c r="AK649" s="386"/>
      <c r="AL649" s="385" t="s">
        <v>7317</v>
      </c>
      <c r="AM649" s="385"/>
      <c r="AN649" s="385"/>
      <c r="AO649" s="381" t="s">
        <v>7313</v>
      </c>
      <c r="AP649" s="32">
        <f t="shared" si="60"/>
        <v>3010507</v>
      </c>
      <c r="AQ649" s="32" t="str">
        <f t="shared" si="60"/>
        <v>晴梅花步</v>
      </c>
      <c r="AR649" s="381"/>
      <c r="BA649" s="238" t="s">
        <v>7307</v>
      </c>
    </row>
    <row r="650" spans="1:53" ht="28.8" x14ac:dyDescent="0.25">
      <c r="A650" s="243">
        <v>3010508</v>
      </c>
      <c r="B650" s="243" t="s">
        <v>223</v>
      </c>
      <c r="C650" s="366" t="s">
        <v>5017</v>
      </c>
      <c r="D650" s="36" t="s">
        <v>6117</v>
      </c>
      <c r="E650" s="367" t="s">
        <v>5031</v>
      </c>
      <c r="F650" s="367" t="s">
        <v>4720</v>
      </c>
      <c r="G650" s="367">
        <v>1</v>
      </c>
      <c r="H650" s="367">
        <v>4</v>
      </c>
      <c r="I650" s="367" t="s">
        <v>2401</v>
      </c>
      <c r="J650" s="367" t="s">
        <v>7174</v>
      </c>
      <c r="K650" s="367"/>
      <c r="L650" s="95"/>
      <c r="M650" s="370" t="s">
        <v>7251</v>
      </c>
      <c r="N650" s="371"/>
      <c r="O650" s="371"/>
      <c r="P650" s="372" t="s">
        <v>7207</v>
      </c>
      <c r="Q650" s="376">
        <v>0</v>
      </c>
      <c r="R650" s="376">
        <v>0</v>
      </c>
      <c r="S650" s="376"/>
      <c r="T650" s="36">
        <v>9040007</v>
      </c>
      <c r="U650" s="188"/>
      <c r="V650" s="188">
        <v>0</v>
      </c>
      <c r="W650" s="65" t="s">
        <v>6262</v>
      </c>
      <c r="X650" s="377" t="s">
        <v>7208</v>
      </c>
      <c r="Y650" s="188"/>
      <c r="Z650" s="188"/>
      <c r="AA650" s="188">
        <v>1</v>
      </c>
      <c r="AB650" s="188"/>
      <c r="AC650" s="95"/>
      <c r="AD650" s="367"/>
      <c r="AE650" s="367">
        <v>2</v>
      </c>
      <c r="AF650" s="367">
        <v>0</v>
      </c>
      <c r="AG650" s="367">
        <v>1</v>
      </c>
      <c r="AH650" s="367"/>
      <c r="AI650" s="367">
        <v>0</v>
      </c>
      <c r="AJ650" s="367">
        <v>0</v>
      </c>
      <c r="AK650" s="381"/>
      <c r="AL650" s="367" t="s">
        <v>7321</v>
      </c>
      <c r="AM650" s="367" t="s">
        <v>7322</v>
      </c>
      <c r="AN650" s="367"/>
      <c r="AO650" s="367" t="s">
        <v>7209</v>
      </c>
      <c r="AP650" s="32">
        <f t="shared" si="60"/>
        <v>3010508</v>
      </c>
      <c r="AQ650" s="32" t="str">
        <f t="shared" si="60"/>
        <v>晴梅花步</v>
      </c>
      <c r="AR650" s="95"/>
      <c r="BA650" s="238" t="s">
        <v>7323</v>
      </c>
    </row>
    <row r="651" spans="1:53" ht="28.8" x14ac:dyDescent="0.25">
      <c r="A651" s="34">
        <f>A650+1</f>
        <v>3010509</v>
      </c>
      <c r="B651" s="34" t="str">
        <f>B650</f>
        <v>晴梅花步</v>
      </c>
      <c r="C651" s="33" t="s">
        <v>231</v>
      </c>
      <c r="D651" s="36" t="s">
        <v>6117</v>
      </c>
      <c r="E651" s="367" t="s">
        <v>5031</v>
      </c>
      <c r="F651" s="367" t="s">
        <v>4720</v>
      </c>
      <c r="G651" s="367">
        <v>1</v>
      </c>
      <c r="H651" s="367">
        <v>4</v>
      </c>
      <c r="I651" s="367" t="s">
        <v>2401</v>
      </c>
      <c r="J651" s="367" t="s">
        <v>7174</v>
      </c>
      <c r="K651" s="367"/>
      <c r="L651" s="95"/>
      <c r="M651" s="370" t="s">
        <v>7324</v>
      </c>
      <c r="N651" s="371"/>
      <c r="O651" s="371"/>
      <c r="P651" s="372"/>
      <c r="Q651" s="376"/>
      <c r="R651" s="376">
        <v>0</v>
      </c>
      <c r="S651" s="376"/>
      <c r="T651" s="36">
        <v>9040008</v>
      </c>
      <c r="U651" s="188"/>
      <c r="V651" s="188">
        <v>0</v>
      </c>
      <c r="W651" s="65" t="s">
        <v>6262</v>
      </c>
      <c r="X651" s="377" t="s">
        <v>7324</v>
      </c>
      <c r="Y651" s="188"/>
      <c r="Z651" s="188"/>
      <c r="AA651" s="188"/>
      <c r="AB651" s="188"/>
      <c r="AC651" s="95"/>
      <c r="AD651" s="367"/>
      <c r="AE651" s="367">
        <v>2</v>
      </c>
      <c r="AF651" s="367"/>
      <c r="AG651" s="367"/>
      <c r="AH651" s="367"/>
      <c r="AI651" s="367"/>
      <c r="AJ651" s="367"/>
      <c r="AK651" s="386"/>
      <c r="AL651" s="367"/>
      <c r="AM651" s="367"/>
      <c r="AN651" s="367"/>
      <c r="AO651" s="367" t="s">
        <v>7325</v>
      </c>
      <c r="AP651" s="32">
        <f t="shared" si="60"/>
        <v>3010509</v>
      </c>
      <c r="AQ651" s="32" t="str">
        <f t="shared" si="60"/>
        <v>晴梅花步</v>
      </c>
      <c r="AR651" s="95"/>
      <c r="BA651" s="101" t="s">
        <v>1505</v>
      </c>
    </row>
    <row r="652" spans="1:53" x14ac:dyDescent="0.25">
      <c r="A652" s="36"/>
      <c r="B652" s="36"/>
      <c r="C652" s="37"/>
      <c r="D652" s="36"/>
      <c r="E652" s="36"/>
      <c r="F652" s="36"/>
      <c r="G652" s="36"/>
      <c r="H652" s="36"/>
      <c r="I652" s="36"/>
      <c r="J652" s="36"/>
      <c r="K652" s="36"/>
      <c r="L652" s="36"/>
      <c r="M652" s="52"/>
      <c r="N652" s="53"/>
      <c r="O652" s="53"/>
      <c r="P652" s="36"/>
      <c r="Q652" s="65"/>
      <c r="R652" s="65"/>
      <c r="S652" s="65"/>
      <c r="T652" s="36"/>
      <c r="U652" s="65"/>
      <c r="V652" s="65"/>
      <c r="W652" s="65"/>
      <c r="X652" s="70"/>
      <c r="Y652" s="65"/>
      <c r="Z652" s="65"/>
      <c r="AA652" s="65"/>
      <c r="AB652" s="65"/>
      <c r="AC652" s="36"/>
      <c r="AD652" s="36"/>
      <c r="AE652" s="36"/>
      <c r="AF652" s="36"/>
      <c r="AG652" s="36"/>
      <c r="AH652" s="36"/>
      <c r="AI652" s="36"/>
      <c r="AJ652" s="36"/>
      <c r="AK652" s="89"/>
      <c r="AL652" s="36"/>
      <c r="AM652" s="36"/>
      <c r="AN652" s="36"/>
      <c r="AO652" s="36"/>
      <c r="AP652" s="36"/>
      <c r="AQ652" s="36"/>
      <c r="AR652" s="36"/>
      <c r="BA652" s="102"/>
    </row>
    <row r="653" spans="1:53" x14ac:dyDescent="0.25">
      <c r="A653" s="36"/>
      <c r="B653" s="36"/>
      <c r="C653" s="37"/>
      <c r="D653" s="36"/>
      <c r="E653" s="36"/>
      <c r="F653" s="36"/>
      <c r="G653" s="36"/>
      <c r="H653" s="36"/>
      <c r="I653" s="36"/>
      <c r="J653" s="36"/>
      <c r="K653" s="36"/>
      <c r="L653" s="36"/>
      <c r="M653" s="52"/>
      <c r="N653" s="53"/>
      <c r="O653" s="53"/>
      <c r="P653" s="36"/>
      <c r="Q653" s="65"/>
      <c r="R653" s="65"/>
      <c r="S653" s="65"/>
      <c r="T653" s="36"/>
      <c r="U653" s="65"/>
      <c r="V653" s="65"/>
      <c r="W653" s="65"/>
      <c r="X653" s="70"/>
      <c r="Y653" s="65"/>
      <c r="Z653" s="65"/>
      <c r="AA653" s="65"/>
      <c r="AB653" s="65"/>
      <c r="AC653" s="36"/>
      <c r="AD653" s="36"/>
      <c r="AE653" s="36"/>
      <c r="AF653" s="36"/>
      <c r="AG653" s="36"/>
      <c r="AH653" s="36"/>
      <c r="AI653" s="36"/>
      <c r="AJ653" s="36"/>
      <c r="AK653" s="89"/>
      <c r="AL653" s="36"/>
      <c r="AM653" s="36"/>
      <c r="AN653" s="36"/>
      <c r="AO653" s="36"/>
      <c r="AP653" s="36"/>
      <c r="AQ653" s="36"/>
      <c r="AR653" s="36"/>
      <c r="BA653" s="102"/>
    </row>
    <row r="654" spans="1:53" ht="28.8" x14ac:dyDescent="0.25">
      <c r="A654" s="207">
        <v>3010601</v>
      </c>
      <c r="B654" s="207" t="s">
        <v>241</v>
      </c>
      <c r="C654" s="311" t="s">
        <v>1407</v>
      </c>
      <c r="D654" s="36" t="s">
        <v>6117</v>
      </c>
      <c r="E654" s="367" t="s">
        <v>5031</v>
      </c>
      <c r="F654" s="367" t="s">
        <v>4950</v>
      </c>
      <c r="G654" s="367">
        <v>1</v>
      </c>
      <c r="H654" s="367">
        <v>5</v>
      </c>
      <c r="I654" s="367" t="s">
        <v>2401</v>
      </c>
      <c r="J654" s="367" t="s">
        <v>7174</v>
      </c>
      <c r="K654" s="367"/>
      <c r="L654" s="95"/>
      <c r="M654" s="370" t="s">
        <v>7326</v>
      </c>
      <c r="N654" s="371"/>
      <c r="O654" s="371"/>
      <c r="P654" s="372"/>
      <c r="Q654" s="376">
        <v>1</v>
      </c>
      <c r="R654" s="376">
        <v>0</v>
      </c>
      <c r="S654" s="376" t="s">
        <v>5114</v>
      </c>
      <c r="T654" s="36">
        <v>9050001</v>
      </c>
      <c r="U654" s="65" t="s">
        <v>7214</v>
      </c>
      <c r="V654" s="65" t="s">
        <v>7215</v>
      </c>
      <c r="W654" s="65" t="s">
        <v>6262</v>
      </c>
      <c r="X654" s="377" t="s">
        <v>7327</v>
      </c>
      <c r="Y654" s="188"/>
      <c r="Z654" s="188"/>
      <c r="AA654" s="188"/>
      <c r="AB654" s="188"/>
      <c r="AC654" s="95"/>
      <c r="AD654" s="367"/>
      <c r="AE654" s="367">
        <v>0</v>
      </c>
      <c r="AF654" s="367">
        <v>0</v>
      </c>
      <c r="AG654" s="367">
        <v>0</v>
      </c>
      <c r="AH654" s="367"/>
      <c r="AI654" s="367">
        <v>15</v>
      </c>
      <c r="AJ654" s="367">
        <v>15</v>
      </c>
      <c r="AK654" s="381" t="s">
        <v>7328</v>
      </c>
      <c r="AL654" s="367" t="s">
        <v>7329</v>
      </c>
      <c r="AM654" s="367"/>
      <c r="AN654" s="367"/>
      <c r="AO654" s="367" t="s">
        <v>7330</v>
      </c>
      <c r="AP654" s="32">
        <f t="shared" si="60"/>
        <v>3010601</v>
      </c>
      <c r="AQ654" s="32" t="str">
        <f t="shared" si="60"/>
        <v>犰狳穿滚术</v>
      </c>
      <c r="AR654" s="95"/>
      <c r="BA654" s="308" t="s">
        <v>6917</v>
      </c>
    </row>
    <row r="655" spans="1:53" x14ac:dyDescent="0.25">
      <c r="A655" s="207">
        <v>3010602</v>
      </c>
      <c r="B655" s="207" t="s">
        <v>241</v>
      </c>
      <c r="C655" s="282" t="s">
        <v>242</v>
      </c>
      <c r="D655" s="36" t="s">
        <v>6117</v>
      </c>
      <c r="E655" s="367" t="s">
        <v>5031</v>
      </c>
      <c r="F655" s="367" t="s">
        <v>4950</v>
      </c>
      <c r="G655" s="367">
        <v>1</v>
      </c>
      <c r="H655" s="367">
        <v>5</v>
      </c>
      <c r="I655" s="367" t="s">
        <v>2401</v>
      </c>
      <c r="J655" s="367" t="s">
        <v>7174</v>
      </c>
      <c r="K655" s="367"/>
      <c r="L655" s="95"/>
      <c r="M655" s="370" t="s">
        <v>7331</v>
      </c>
      <c r="N655" s="371"/>
      <c r="O655" s="371"/>
      <c r="P655" s="367"/>
      <c r="Q655" s="376">
        <v>1</v>
      </c>
      <c r="R655" s="376">
        <v>0</v>
      </c>
      <c r="S655" s="376" t="s">
        <v>5114</v>
      </c>
      <c r="T655" s="36">
        <v>9050002</v>
      </c>
      <c r="U655" s="65" t="s">
        <v>7221</v>
      </c>
      <c r="V655" s="65" t="s">
        <v>7222</v>
      </c>
      <c r="W655" s="65" t="s">
        <v>6262</v>
      </c>
      <c r="X655" s="376" t="s">
        <v>7327</v>
      </c>
      <c r="Y655" s="188"/>
      <c r="Z655" s="188"/>
      <c r="AA655" s="188"/>
      <c r="AB655" s="188"/>
      <c r="AC655" s="95"/>
      <c r="AD655" s="367"/>
      <c r="AE655" s="367">
        <v>0</v>
      </c>
      <c r="AF655" s="367">
        <v>0</v>
      </c>
      <c r="AG655" s="367">
        <v>0</v>
      </c>
      <c r="AH655" s="367"/>
      <c r="AI655" s="367">
        <v>20</v>
      </c>
      <c r="AJ655" s="367">
        <v>18</v>
      </c>
      <c r="AK655" s="381" t="s">
        <v>7328</v>
      </c>
      <c r="AL655" s="367" t="s">
        <v>7332</v>
      </c>
      <c r="AM655" s="367"/>
      <c r="AN655" s="367"/>
      <c r="AO655" s="367" t="s">
        <v>7333</v>
      </c>
      <c r="AP655" s="32">
        <f t="shared" si="60"/>
        <v>3010602</v>
      </c>
      <c r="AQ655" s="32" t="str">
        <f t="shared" si="60"/>
        <v>犰狳穿滚术</v>
      </c>
      <c r="AR655" s="95"/>
      <c r="BA655" s="308" t="s">
        <v>7334</v>
      </c>
    </row>
    <row r="656" spans="1:53" ht="28.8" x14ac:dyDescent="0.25">
      <c r="A656" s="207">
        <v>3010603</v>
      </c>
      <c r="B656" s="207" t="s">
        <v>241</v>
      </c>
      <c r="C656" s="282" t="s">
        <v>243</v>
      </c>
      <c r="D656" s="368" t="s">
        <v>6117</v>
      </c>
      <c r="E656" s="368" t="s">
        <v>5031</v>
      </c>
      <c r="F656" s="368" t="s">
        <v>4950</v>
      </c>
      <c r="G656" s="368">
        <v>1</v>
      </c>
      <c r="H656" s="368">
        <v>5</v>
      </c>
      <c r="I656" s="368" t="s">
        <v>2401</v>
      </c>
      <c r="J656" s="368" t="s">
        <v>7174</v>
      </c>
      <c r="K656" s="368"/>
      <c r="L656" s="368"/>
      <c r="M656" s="373" t="s">
        <v>7335</v>
      </c>
      <c r="N656" s="374"/>
      <c r="O656" s="374"/>
      <c r="P656" s="368"/>
      <c r="Q656" s="378">
        <v>1</v>
      </c>
      <c r="R656" s="378">
        <v>0</v>
      </c>
      <c r="S656" s="378" t="s">
        <v>5114</v>
      </c>
      <c r="T656" s="368">
        <v>9050003</v>
      </c>
      <c r="U656" s="65" t="s">
        <v>7227</v>
      </c>
      <c r="V656" s="65" t="s">
        <v>7228</v>
      </c>
      <c r="W656" s="378" t="s">
        <v>6262</v>
      </c>
      <c r="X656" s="379" t="s">
        <v>7327</v>
      </c>
      <c r="Y656" s="378"/>
      <c r="Z656" s="378"/>
      <c r="AA656" s="378"/>
      <c r="AB656" s="378"/>
      <c r="AC656" s="368"/>
      <c r="AD656" s="368"/>
      <c r="AE656" s="383">
        <v>0</v>
      </c>
      <c r="AF656" s="383">
        <v>0</v>
      </c>
      <c r="AG656" s="383">
        <v>0</v>
      </c>
      <c r="AH656" s="383"/>
      <c r="AI656" s="383">
        <v>25</v>
      </c>
      <c r="AJ656" s="383">
        <v>20</v>
      </c>
      <c r="AK656" s="368" t="s">
        <v>7328</v>
      </c>
      <c r="AL656" s="387" t="s">
        <v>7336</v>
      </c>
      <c r="AM656" s="387"/>
      <c r="AN656" s="387"/>
      <c r="AO656" s="368" t="s">
        <v>7337</v>
      </c>
      <c r="AP656" s="32">
        <f t="shared" si="60"/>
        <v>3010603</v>
      </c>
      <c r="AQ656" s="32" t="str">
        <f t="shared" si="60"/>
        <v>犰狳穿滚术</v>
      </c>
      <c r="AR656" s="368"/>
      <c r="BA656" s="308" t="s">
        <v>7338</v>
      </c>
    </row>
    <row r="657" spans="1:53" ht="28.8" x14ac:dyDescent="0.25">
      <c r="A657" s="207">
        <v>3010604</v>
      </c>
      <c r="B657" s="207" t="s">
        <v>241</v>
      </c>
      <c r="C657" s="282" t="s">
        <v>244</v>
      </c>
      <c r="D657" s="368" t="s">
        <v>6117</v>
      </c>
      <c r="E657" s="368" t="s">
        <v>5031</v>
      </c>
      <c r="F657" s="368" t="s">
        <v>4950</v>
      </c>
      <c r="G657" s="368">
        <v>1</v>
      </c>
      <c r="H657" s="368">
        <v>5</v>
      </c>
      <c r="I657" s="368" t="s">
        <v>2401</v>
      </c>
      <c r="J657" s="368" t="s">
        <v>7174</v>
      </c>
      <c r="K657" s="368"/>
      <c r="L657" s="368"/>
      <c r="M657" s="373" t="s">
        <v>7339</v>
      </c>
      <c r="N657" s="374"/>
      <c r="O657" s="374"/>
      <c r="P657" s="368"/>
      <c r="Q657" s="378">
        <v>1</v>
      </c>
      <c r="R657" s="378">
        <v>0</v>
      </c>
      <c r="S657" s="378" t="s">
        <v>5114</v>
      </c>
      <c r="T657" s="368">
        <v>9050004</v>
      </c>
      <c r="U657" s="65" t="s">
        <v>7233</v>
      </c>
      <c r="V657" s="65" t="s">
        <v>7234</v>
      </c>
      <c r="W657" s="378" t="s">
        <v>6262</v>
      </c>
      <c r="X657" s="379" t="s">
        <v>7327</v>
      </c>
      <c r="Y657" s="378"/>
      <c r="Z657" s="378"/>
      <c r="AA657" s="378"/>
      <c r="AB657" s="378"/>
      <c r="AC657" s="368"/>
      <c r="AD657" s="368"/>
      <c r="AE657" s="383">
        <v>0</v>
      </c>
      <c r="AF657" s="383">
        <v>0</v>
      </c>
      <c r="AG657" s="383">
        <v>0</v>
      </c>
      <c r="AH657" s="383"/>
      <c r="AI657" s="383">
        <v>30</v>
      </c>
      <c r="AJ657" s="383">
        <v>23</v>
      </c>
      <c r="AK657" s="368" t="s">
        <v>7328</v>
      </c>
      <c r="AL657" s="387" t="s">
        <v>7340</v>
      </c>
      <c r="AM657" s="387"/>
      <c r="AN657" s="387"/>
      <c r="AO657" s="368" t="s">
        <v>7341</v>
      </c>
      <c r="AP657" s="32">
        <f t="shared" si="60"/>
        <v>3010604</v>
      </c>
      <c r="AQ657" s="32" t="str">
        <f t="shared" si="60"/>
        <v>犰狳穿滚术</v>
      </c>
      <c r="AR657" s="368"/>
      <c r="BA657" s="308" t="s">
        <v>7342</v>
      </c>
    </row>
    <row r="658" spans="1:53" ht="28.8" x14ac:dyDescent="0.25">
      <c r="A658" s="207">
        <v>3010605</v>
      </c>
      <c r="B658" s="207" t="s">
        <v>241</v>
      </c>
      <c r="C658" s="282" t="s">
        <v>245</v>
      </c>
      <c r="D658" s="368" t="s">
        <v>6117</v>
      </c>
      <c r="E658" s="368" t="s">
        <v>5031</v>
      </c>
      <c r="F658" s="368" t="s">
        <v>4950</v>
      </c>
      <c r="G658" s="368">
        <v>1</v>
      </c>
      <c r="H658" s="368">
        <v>5</v>
      </c>
      <c r="I658" s="368" t="s">
        <v>2401</v>
      </c>
      <c r="J658" s="368" t="s">
        <v>7174</v>
      </c>
      <c r="K658" s="368"/>
      <c r="L658" s="368"/>
      <c r="M658" s="373" t="s">
        <v>7238</v>
      </c>
      <c r="N658" s="374"/>
      <c r="O658" s="374"/>
      <c r="P658" s="368"/>
      <c r="Q658" s="378">
        <v>2</v>
      </c>
      <c r="R658" s="378">
        <v>0</v>
      </c>
      <c r="S658" s="378" t="s">
        <v>7239</v>
      </c>
      <c r="T658" s="368">
        <v>9050005</v>
      </c>
      <c r="U658" s="378" t="s">
        <v>7240</v>
      </c>
      <c r="V658" s="378" t="s">
        <v>7241</v>
      </c>
      <c r="W658" s="378" t="s">
        <v>6262</v>
      </c>
      <c r="X658" s="379" t="s">
        <v>7343</v>
      </c>
      <c r="Y658" s="378"/>
      <c r="Z658" s="378"/>
      <c r="AA658" s="378"/>
      <c r="AB658" s="378" t="s">
        <v>5118</v>
      </c>
      <c r="AC658" s="384" t="s">
        <v>7243</v>
      </c>
      <c r="AD658" s="368"/>
      <c r="AE658" s="383">
        <v>2</v>
      </c>
      <c r="AF658" s="383">
        <v>0</v>
      </c>
      <c r="AG658" s="383">
        <v>1</v>
      </c>
      <c r="AH658" s="383"/>
      <c r="AI658" s="383">
        <v>52</v>
      </c>
      <c r="AJ658" s="383">
        <v>39</v>
      </c>
      <c r="AK658" s="368" t="s">
        <v>7328</v>
      </c>
      <c r="AL658" s="387" t="s">
        <v>7344</v>
      </c>
      <c r="AM658" s="387"/>
      <c r="AN658" s="387"/>
      <c r="AO658" s="368" t="s">
        <v>7345</v>
      </c>
      <c r="AP658" s="32">
        <f t="shared" si="60"/>
        <v>3010605</v>
      </c>
      <c r="AQ658" s="32" t="str">
        <f t="shared" si="60"/>
        <v>犰狳穿滚术</v>
      </c>
      <c r="AR658" s="368"/>
      <c r="BA658" s="308" t="s">
        <v>7346</v>
      </c>
    </row>
    <row r="659" spans="1:53" x14ac:dyDescent="0.25">
      <c r="A659" s="207">
        <v>3010606</v>
      </c>
      <c r="B659" s="207" t="s">
        <v>241</v>
      </c>
      <c r="C659" s="282" t="s">
        <v>246</v>
      </c>
      <c r="D659" s="368" t="s">
        <v>6117</v>
      </c>
      <c r="E659" s="368" t="s">
        <v>5031</v>
      </c>
      <c r="F659" s="368" t="s">
        <v>4950</v>
      </c>
      <c r="G659" s="368">
        <v>1</v>
      </c>
      <c r="H659" s="368">
        <v>5</v>
      </c>
      <c r="I659" s="368" t="s">
        <v>2401</v>
      </c>
      <c r="J659" s="368" t="s">
        <v>7174</v>
      </c>
      <c r="K659" s="368"/>
      <c r="L659" s="368"/>
      <c r="M659" s="373" t="s">
        <v>7247</v>
      </c>
      <c r="N659" s="374"/>
      <c r="O659" s="374"/>
      <c r="P659" s="368"/>
      <c r="Q659" s="378">
        <v>3</v>
      </c>
      <c r="R659" s="378">
        <v>0</v>
      </c>
      <c r="S659" s="378" t="s">
        <v>5114</v>
      </c>
      <c r="T659" s="368">
        <v>9050006</v>
      </c>
      <c r="U659" s="378" t="s">
        <v>7319</v>
      </c>
      <c r="V659" s="378" t="s">
        <v>7320</v>
      </c>
      <c r="W659" s="378" t="s">
        <v>6262</v>
      </c>
      <c r="X659" s="378" t="s">
        <v>7343</v>
      </c>
      <c r="Y659" s="378"/>
      <c r="Z659" s="378"/>
      <c r="AA659" s="378"/>
      <c r="AB659" s="378" t="s">
        <v>5118</v>
      </c>
      <c r="AC659" s="368" t="s">
        <v>5905</v>
      </c>
      <c r="AD659" s="368"/>
      <c r="AE659" s="383">
        <v>2</v>
      </c>
      <c r="AF659" s="383">
        <v>0</v>
      </c>
      <c r="AG659" s="383">
        <v>1</v>
      </c>
      <c r="AH659" s="383"/>
      <c r="AI659" s="383">
        <v>52</v>
      </c>
      <c r="AJ659" s="383">
        <v>39</v>
      </c>
      <c r="AK659" s="388" t="s">
        <v>7328</v>
      </c>
      <c r="AL659" s="387" t="s">
        <v>7344</v>
      </c>
      <c r="AM659" s="387"/>
      <c r="AN659" s="387"/>
      <c r="AO659" s="368" t="s">
        <v>7345</v>
      </c>
      <c r="AP659" s="32">
        <f t="shared" si="60"/>
        <v>3010606</v>
      </c>
      <c r="AQ659" s="32" t="str">
        <f t="shared" si="60"/>
        <v>犰狳穿滚术</v>
      </c>
      <c r="AR659" s="368"/>
      <c r="BA659" s="308" t="s">
        <v>7347</v>
      </c>
    </row>
    <row r="660" spans="1:53" x14ac:dyDescent="0.25">
      <c r="A660" s="207">
        <v>3010607</v>
      </c>
      <c r="B660" s="207" t="s">
        <v>241</v>
      </c>
      <c r="C660" s="282" t="s">
        <v>247</v>
      </c>
      <c r="D660" s="36" t="s">
        <v>6117</v>
      </c>
      <c r="E660" s="36" t="s">
        <v>5031</v>
      </c>
      <c r="F660" s="36" t="s">
        <v>4950</v>
      </c>
      <c r="G660" s="36">
        <v>1</v>
      </c>
      <c r="H660" s="36">
        <v>5</v>
      </c>
      <c r="I660" s="36" t="s">
        <v>2401</v>
      </c>
      <c r="J660" s="36" t="s">
        <v>7174</v>
      </c>
      <c r="K660" s="36"/>
      <c r="L660" s="36"/>
      <c r="M660" s="52" t="s">
        <v>7251</v>
      </c>
      <c r="N660" s="53"/>
      <c r="O660" s="53"/>
      <c r="P660" s="36" t="s">
        <v>7207</v>
      </c>
      <c r="Q660" s="65">
        <v>0</v>
      </c>
      <c r="R660" s="65">
        <v>0</v>
      </c>
      <c r="S660" s="65"/>
      <c r="T660" s="36">
        <v>9050021</v>
      </c>
      <c r="U660" s="65"/>
      <c r="V660" s="65">
        <v>0</v>
      </c>
      <c r="W660" s="65" t="s">
        <v>6262</v>
      </c>
      <c r="X660" s="70" t="s">
        <v>7208</v>
      </c>
      <c r="Y660" s="380"/>
      <c r="Z660" s="380"/>
      <c r="AA660" s="380">
        <v>1</v>
      </c>
      <c r="AB660" s="380"/>
      <c r="AC660" s="381"/>
      <c r="AD660" s="381"/>
      <c r="AE660" s="381">
        <v>2</v>
      </c>
      <c r="AF660" s="381">
        <v>0</v>
      </c>
      <c r="AG660" s="381">
        <v>1</v>
      </c>
      <c r="AH660" s="381"/>
      <c r="AI660" s="381">
        <v>0</v>
      </c>
      <c r="AJ660" s="381">
        <v>0</v>
      </c>
      <c r="AK660" s="381"/>
      <c r="AL660" s="389" t="s">
        <v>7348</v>
      </c>
      <c r="AM660" s="389" t="s">
        <v>7349</v>
      </c>
      <c r="AN660" s="389"/>
      <c r="AO660" s="381" t="s">
        <v>7209</v>
      </c>
      <c r="AP660" s="32">
        <f t="shared" si="60"/>
        <v>3010607</v>
      </c>
      <c r="AQ660" s="32" t="str">
        <f t="shared" si="60"/>
        <v>犰狳穿滚术</v>
      </c>
      <c r="AR660" s="381"/>
      <c r="BA660" s="308" t="s">
        <v>7342</v>
      </c>
    </row>
    <row r="661" spans="1:53" x14ac:dyDescent="0.25">
      <c r="A661" s="207">
        <v>3010608</v>
      </c>
      <c r="B661" s="311" t="s">
        <v>241</v>
      </c>
      <c r="C661" s="282" t="s">
        <v>248</v>
      </c>
      <c r="D661" s="36" t="s">
        <v>6117</v>
      </c>
      <c r="E661" s="36" t="s">
        <v>5031</v>
      </c>
      <c r="F661" s="36" t="s">
        <v>4743</v>
      </c>
      <c r="G661" s="36">
        <v>1</v>
      </c>
      <c r="H661" s="36">
        <v>6</v>
      </c>
      <c r="I661" s="36" t="s">
        <v>2401</v>
      </c>
      <c r="J661" s="36" t="s">
        <v>7174</v>
      </c>
      <c r="K661" s="36"/>
      <c r="L661" s="36"/>
      <c r="M661" s="52" t="s">
        <v>7350</v>
      </c>
      <c r="N661" s="53"/>
      <c r="O661" s="53"/>
      <c r="P661" s="36"/>
      <c r="Q661" s="65">
        <v>6</v>
      </c>
      <c r="R661" s="65">
        <v>0</v>
      </c>
      <c r="S661" s="65" t="s">
        <v>5114</v>
      </c>
      <c r="T661" s="36">
        <v>9060001</v>
      </c>
      <c r="U661" s="65"/>
      <c r="V661" s="65"/>
      <c r="W661" s="65" t="s">
        <v>6262</v>
      </c>
      <c r="X661" s="70" t="s">
        <v>7351</v>
      </c>
      <c r="Y661" s="380"/>
      <c r="Z661" s="380"/>
      <c r="AA661" s="380"/>
      <c r="AB661" s="380"/>
      <c r="AC661" s="381"/>
      <c r="AD661" s="381"/>
      <c r="AE661" s="381">
        <v>2</v>
      </c>
      <c r="AF661" s="381">
        <v>0</v>
      </c>
      <c r="AG661" s="381">
        <v>0</v>
      </c>
      <c r="AH661" s="381"/>
      <c r="AI661" s="381">
        <v>20</v>
      </c>
      <c r="AJ661" s="381">
        <v>15</v>
      </c>
      <c r="AK661" s="381"/>
      <c r="AL661" s="389" t="s">
        <v>7352</v>
      </c>
      <c r="AM661" s="389"/>
      <c r="AN661" s="389"/>
      <c r="AO661" s="381" t="s">
        <v>7353</v>
      </c>
      <c r="AP661" s="32">
        <f t="shared" si="60"/>
        <v>3010608</v>
      </c>
      <c r="AQ661" s="32" t="str">
        <f t="shared" si="60"/>
        <v>犰狳穿滚术</v>
      </c>
      <c r="AR661" s="381"/>
      <c r="BA661" s="308" t="s">
        <v>7354</v>
      </c>
    </row>
    <row r="662" spans="1:53" x14ac:dyDescent="0.25">
      <c r="A662" s="34">
        <f>A661+1</f>
        <v>3010609</v>
      </c>
      <c r="B662" s="34" t="str">
        <f>B661</f>
        <v>犰狳穿滚术</v>
      </c>
      <c r="C662" s="33" t="s">
        <v>249</v>
      </c>
      <c r="D662" s="36" t="s">
        <v>6117</v>
      </c>
      <c r="E662" s="36" t="s">
        <v>5031</v>
      </c>
      <c r="F662" s="36" t="s">
        <v>4743</v>
      </c>
      <c r="G662" s="36">
        <v>1</v>
      </c>
      <c r="H662" s="36">
        <v>6</v>
      </c>
      <c r="I662" s="36" t="s">
        <v>2401</v>
      </c>
      <c r="J662" s="36" t="s">
        <v>7174</v>
      </c>
      <c r="K662" s="36"/>
      <c r="L662" s="36"/>
      <c r="M662" s="52" t="s">
        <v>7355</v>
      </c>
      <c r="N662" s="53"/>
      <c r="O662" s="53"/>
      <c r="P662" s="36"/>
      <c r="Q662" s="65">
        <v>6</v>
      </c>
      <c r="R662" s="65">
        <v>0</v>
      </c>
      <c r="S662" s="65" t="s">
        <v>5114</v>
      </c>
      <c r="T662" s="36">
        <v>9060002</v>
      </c>
      <c r="U662" s="65"/>
      <c r="V662" s="65"/>
      <c r="W662" s="65" t="s">
        <v>6262</v>
      </c>
      <c r="X662" s="70" t="s">
        <v>7351</v>
      </c>
      <c r="Y662" s="380"/>
      <c r="Z662" s="380"/>
      <c r="AA662" s="380"/>
      <c r="AB662" s="380"/>
      <c r="AC662" s="381"/>
      <c r="AD662" s="381"/>
      <c r="AE662" s="381">
        <v>2</v>
      </c>
      <c r="AF662" s="381">
        <v>0</v>
      </c>
      <c r="AG662" s="381">
        <v>0</v>
      </c>
      <c r="AH662" s="381"/>
      <c r="AI662" s="381">
        <v>30</v>
      </c>
      <c r="AJ662" s="381">
        <v>18</v>
      </c>
      <c r="AK662" s="381"/>
      <c r="AL662" s="389" t="s">
        <v>7356</v>
      </c>
      <c r="AM662" s="389"/>
      <c r="AN662" s="389"/>
      <c r="AO662" s="381" t="s">
        <v>7357</v>
      </c>
      <c r="AP662" s="32">
        <f t="shared" si="60"/>
        <v>3010609</v>
      </c>
      <c r="AQ662" s="32" t="str">
        <f t="shared" si="60"/>
        <v>犰狳穿滚术</v>
      </c>
      <c r="AR662" s="381"/>
      <c r="BA662" s="101" t="s">
        <v>1505</v>
      </c>
    </row>
    <row r="663" spans="1:53" x14ac:dyDescent="0.25">
      <c r="A663" s="36"/>
      <c r="B663" s="36"/>
      <c r="C663" s="37"/>
      <c r="D663" s="36"/>
      <c r="E663" s="36"/>
      <c r="F663" s="36"/>
      <c r="G663" s="36"/>
      <c r="H663" s="36"/>
      <c r="I663" s="36"/>
      <c r="J663" s="36"/>
      <c r="K663" s="36"/>
      <c r="L663" s="36"/>
      <c r="M663" s="52"/>
      <c r="N663" s="53"/>
      <c r="O663" s="53"/>
      <c r="P663" s="36"/>
      <c r="Q663" s="65"/>
      <c r="R663" s="65"/>
      <c r="S663" s="65"/>
      <c r="T663" s="36"/>
      <c r="U663" s="65"/>
      <c r="V663" s="65"/>
      <c r="W663" s="65"/>
      <c r="X663" s="70"/>
      <c r="Y663" s="65"/>
      <c r="Z663" s="65"/>
      <c r="AA663" s="65"/>
      <c r="AB663" s="65"/>
      <c r="AC663" s="36"/>
      <c r="AD663" s="36"/>
      <c r="AE663" s="36"/>
      <c r="AF663" s="36"/>
      <c r="AG663" s="36"/>
      <c r="AH663" s="36"/>
      <c r="AI663" s="36"/>
      <c r="AJ663" s="36"/>
      <c r="AK663" s="89"/>
      <c r="AL663" s="36"/>
      <c r="AM663" s="36"/>
      <c r="AN663" s="36"/>
      <c r="AO663" s="36"/>
      <c r="AP663" s="36"/>
      <c r="AQ663" s="36"/>
      <c r="AR663" s="36"/>
      <c r="BA663" s="102"/>
    </row>
    <row r="664" spans="1:53" x14ac:dyDescent="0.25">
      <c r="A664" s="36"/>
      <c r="B664" s="36"/>
      <c r="C664" s="37"/>
      <c r="D664" s="36"/>
      <c r="E664" s="36"/>
      <c r="F664" s="36"/>
      <c r="G664" s="36"/>
      <c r="H664" s="36"/>
      <c r="I664" s="36"/>
      <c r="J664" s="36"/>
      <c r="K664" s="36"/>
      <c r="L664" s="36"/>
      <c r="M664" s="52"/>
      <c r="N664" s="53"/>
      <c r="O664" s="53"/>
      <c r="P664" s="36"/>
      <c r="Q664" s="65"/>
      <c r="R664" s="65"/>
      <c r="S664" s="65"/>
      <c r="T664" s="36"/>
      <c r="U664" s="65"/>
      <c r="V664" s="65"/>
      <c r="W664" s="65"/>
      <c r="X664" s="70"/>
      <c r="Y664" s="65"/>
      <c r="Z664" s="65"/>
      <c r="AA664" s="65"/>
      <c r="AB664" s="65"/>
      <c r="AC664" s="36"/>
      <c r="AD664" s="36"/>
      <c r="AE664" s="36"/>
      <c r="AF664" s="36"/>
      <c r="AG664" s="36"/>
      <c r="AH664" s="36"/>
      <c r="AI664" s="36"/>
      <c r="AJ664" s="36"/>
      <c r="AK664" s="89"/>
      <c r="AL664" s="36"/>
      <c r="AM664" s="36"/>
      <c r="AN664" s="36"/>
      <c r="AO664" s="36"/>
      <c r="AP664" s="36"/>
      <c r="AQ664" s="36"/>
      <c r="AR664" s="36"/>
      <c r="BA664" s="102"/>
    </row>
    <row r="665" spans="1:53" x14ac:dyDescent="0.25">
      <c r="A665" s="34">
        <v>3010701</v>
      </c>
      <c r="B665" s="250" t="s">
        <v>250</v>
      </c>
      <c r="C665" s="33" t="s">
        <v>1410</v>
      </c>
      <c r="D665" s="36" t="s">
        <v>6117</v>
      </c>
      <c r="E665" s="36" t="s">
        <v>5031</v>
      </c>
      <c r="F665" s="36" t="s">
        <v>4743</v>
      </c>
      <c r="G665" s="36">
        <v>1</v>
      </c>
      <c r="H665" s="36">
        <v>6</v>
      </c>
      <c r="I665" s="36" t="s">
        <v>2401</v>
      </c>
      <c r="J665" s="36" t="s">
        <v>7174</v>
      </c>
      <c r="K665" s="36"/>
      <c r="L665" s="36"/>
      <c r="M665" s="52" t="s">
        <v>7358</v>
      </c>
      <c r="N665" s="53"/>
      <c r="O665" s="53"/>
      <c r="P665" s="36"/>
      <c r="Q665" s="65">
        <v>7</v>
      </c>
      <c r="R665" s="65">
        <v>0</v>
      </c>
      <c r="S665" s="65" t="s">
        <v>5114</v>
      </c>
      <c r="T665" s="36">
        <v>9060003</v>
      </c>
      <c r="U665" s="65"/>
      <c r="V665" s="65"/>
      <c r="W665" s="65" t="s">
        <v>6262</v>
      </c>
      <c r="X665" s="70" t="s">
        <v>7351</v>
      </c>
      <c r="Y665" s="380"/>
      <c r="Z665" s="380"/>
      <c r="AA665" s="380"/>
      <c r="AB665" s="380"/>
      <c r="AC665" s="381"/>
      <c r="AD665" s="381"/>
      <c r="AE665" s="381">
        <v>2</v>
      </c>
      <c r="AF665" s="381">
        <v>0</v>
      </c>
      <c r="AG665" s="381">
        <v>0</v>
      </c>
      <c r="AH665" s="381"/>
      <c r="AI665" s="381">
        <v>40</v>
      </c>
      <c r="AJ665" s="381">
        <v>20</v>
      </c>
      <c r="AK665" s="381"/>
      <c r="AL665" s="389" t="s">
        <v>7359</v>
      </c>
      <c r="AM665" s="389"/>
      <c r="AN665" s="389"/>
      <c r="AO665" s="381" t="s">
        <v>7360</v>
      </c>
      <c r="AP665" s="32">
        <f t="shared" si="60"/>
        <v>3010701</v>
      </c>
      <c r="AQ665" s="32" t="str">
        <f t="shared" si="60"/>
        <v>梯云纵</v>
      </c>
      <c r="AR665" s="381"/>
      <c r="BA665" s="100" t="s">
        <v>6947</v>
      </c>
    </row>
    <row r="666" spans="1:53" x14ac:dyDescent="0.25">
      <c r="A666" s="34">
        <v>3010702</v>
      </c>
      <c r="B666" s="250" t="s">
        <v>250</v>
      </c>
      <c r="C666" s="33" t="s">
        <v>251</v>
      </c>
      <c r="D666" s="36" t="s">
        <v>6117</v>
      </c>
      <c r="E666" s="36" t="s">
        <v>5031</v>
      </c>
      <c r="F666" s="36" t="s">
        <v>4743</v>
      </c>
      <c r="G666" s="36">
        <v>1</v>
      </c>
      <c r="H666" s="36">
        <v>6</v>
      </c>
      <c r="I666" s="36" t="s">
        <v>2401</v>
      </c>
      <c r="J666" s="36" t="s">
        <v>7174</v>
      </c>
      <c r="K666" s="36"/>
      <c r="L666" s="36"/>
      <c r="M666" s="52" t="s">
        <v>7238</v>
      </c>
      <c r="N666" s="53"/>
      <c r="O666" s="53"/>
      <c r="P666" s="36"/>
      <c r="Q666" s="65">
        <v>7</v>
      </c>
      <c r="R666" s="65">
        <v>0</v>
      </c>
      <c r="S666" s="65" t="s">
        <v>7239</v>
      </c>
      <c r="T666" s="36">
        <v>9060011</v>
      </c>
      <c r="U666" s="65" t="s">
        <v>7264</v>
      </c>
      <c r="V666" s="65" t="s">
        <v>7265</v>
      </c>
      <c r="W666" s="65" t="s">
        <v>6262</v>
      </c>
      <c r="X666" s="70" t="s">
        <v>7361</v>
      </c>
      <c r="Y666" s="380"/>
      <c r="Z666" s="380"/>
      <c r="AA666" s="380"/>
      <c r="AB666" s="380"/>
      <c r="AC666" s="381"/>
      <c r="AD666" s="381"/>
      <c r="AE666" s="381">
        <v>2</v>
      </c>
      <c r="AF666" s="381">
        <v>0</v>
      </c>
      <c r="AG666" s="381">
        <v>1</v>
      </c>
      <c r="AH666" s="381"/>
      <c r="AI666" s="381">
        <v>52</v>
      </c>
      <c r="AJ666" s="381">
        <v>39</v>
      </c>
      <c r="AK666" s="381"/>
      <c r="AL666" s="389" t="s">
        <v>7362</v>
      </c>
      <c r="AM666" s="389"/>
      <c r="AN666" s="389"/>
      <c r="AO666" s="381" t="s">
        <v>7363</v>
      </c>
      <c r="AP666" s="32">
        <f t="shared" si="60"/>
        <v>3010702</v>
      </c>
      <c r="AQ666" s="32" t="str">
        <f t="shared" si="60"/>
        <v>梯云纵</v>
      </c>
      <c r="AR666" s="381"/>
      <c r="BA666" s="100" t="s">
        <v>7269</v>
      </c>
    </row>
    <row r="667" spans="1:53" x14ac:dyDescent="0.25">
      <c r="A667" s="34">
        <v>3010703</v>
      </c>
      <c r="B667" s="250" t="s">
        <v>250</v>
      </c>
      <c r="C667" s="33" t="s">
        <v>252</v>
      </c>
      <c r="D667" s="36" t="s">
        <v>6117</v>
      </c>
      <c r="E667" s="36" t="s">
        <v>5031</v>
      </c>
      <c r="F667" s="36" t="s">
        <v>4743</v>
      </c>
      <c r="G667" s="36">
        <v>1</v>
      </c>
      <c r="H667" s="36">
        <v>6</v>
      </c>
      <c r="I667" s="36" t="s">
        <v>2401</v>
      </c>
      <c r="J667" s="36" t="s">
        <v>7174</v>
      </c>
      <c r="K667" s="36"/>
      <c r="L667" s="36"/>
      <c r="M667" s="52" t="s">
        <v>7247</v>
      </c>
      <c r="N667" s="53"/>
      <c r="O667" s="53"/>
      <c r="P667" s="36"/>
      <c r="Q667" s="65">
        <v>7</v>
      </c>
      <c r="R667" s="65">
        <v>0</v>
      </c>
      <c r="S667" s="65" t="s">
        <v>5114</v>
      </c>
      <c r="T667" s="36">
        <v>9060012</v>
      </c>
      <c r="U667" s="65" t="s">
        <v>7270</v>
      </c>
      <c r="V667" s="65" t="s">
        <v>7271</v>
      </c>
      <c r="W667" s="65" t="s">
        <v>6262</v>
      </c>
      <c r="X667" s="65" t="s">
        <v>7361</v>
      </c>
      <c r="Y667" s="380"/>
      <c r="Z667" s="380"/>
      <c r="AA667" s="380"/>
      <c r="AB667" s="380"/>
      <c r="AC667" s="381"/>
      <c r="AD667" s="381"/>
      <c r="AE667" s="381">
        <v>2</v>
      </c>
      <c r="AF667" s="381">
        <v>0</v>
      </c>
      <c r="AG667" s="381">
        <v>1</v>
      </c>
      <c r="AH667" s="381"/>
      <c r="AI667" s="381">
        <v>52</v>
      </c>
      <c r="AJ667" s="381">
        <v>39</v>
      </c>
      <c r="AK667" s="386"/>
      <c r="AL667" s="389" t="s">
        <v>7362</v>
      </c>
      <c r="AM667" s="389"/>
      <c r="AN667" s="389"/>
      <c r="AO667" s="381" t="s">
        <v>7363</v>
      </c>
      <c r="AP667" s="32">
        <f t="shared" si="60"/>
        <v>3010703</v>
      </c>
      <c r="AQ667" s="32" t="str">
        <f t="shared" si="60"/>
        <v>梯云纵</v>
      </c>
      <c r="AR667" s="381"/>
      <c r="BA667" s="100" t="s">
        <v>7364</v>
      </c>
    </row>
    <row r="668" spans="1:53" x14ac:dyDescent="0.25">
      <c r="A668" s="34">
        <v>3010704</v>
      </c>
      <c r="B668" s="250" t="s">
        <v>250</v>
      </c>
      <c r="C668" s="33" t="s">
        <v>255</v>
      </c>
      <c r="D668" s="95" t="s">
        <v>6117</v>
      </c>
      <c r="E668" s="95" t="s">
        <v>5031</v>
      </c>
      <c r="F668" s="95" t="s">
        <v>4743</v>
      </c>
      <c r="G668" s="95">
        <v>1</v>
      </c>
      <c r="H668" s="95">
        <v>6</v>
      </c>
      <c r="I668" s="95" t="s">
        <v>2401</v>
      </c>
      <c r="J668" s="95" t="s">
        <v>7174</v>
      </c>
      <c r="K668" s="95"/>
      <c r="L668" s="95"/>
      <c r="M668" s="370" t="s">
        <v>7251</v>
      </c>
      <c r="N668" s="371"/>
      <c r="O668" s="371"/>
      <c r="P668" s="95" t="s">
        <v>7207</v>
      </c>
      <c r="Q668" s="188"/>
      <c r="R668" s="188">
        <v>0</v>
      </c>
      <c r="S668" s="188"/>
      <c r="T668" s="95">
        <v>9060021</v>
      </c>
      <c r="U668" s="188"/>
      <c r="V668" s="188">
        <v>0</v>
      </c>
      <c r="W668" s="188" t="s">
        <v>6262</v>
      </c>
      <c r="X668" s="95" t="s">
        <v>7208</v>
      </c>
      <c r="Y668" s="188"/>
      <c r="Z668" s="188"/>
      <c r="AA668" s="188"/>
      <c r="AB668" s="188"/>
      <c r="AC668" s="95"/>
      <c r="AD668" s="95"/>
      <c r="AE668" s="95">
        <v>2</v>
      </c>
      <c r="AF668" s="95">
        <v>0</v>
      </c>
      <c r="AG668" s="95">
        <v>1</v>
      </c>
      <c r="AH668" s="95"/>
      <c r="AI668" s="95">
        <v>0</v>
      </c>
      <c r="AJ668" s="95">
        <v>0</v>
      </c>
      <c r="AK668" s="191"/>
      <c r="AL668" s="95" t="s">
        <v>7365</v>
      </c>
      <c r="AM668" s="95" t="s">
        <v>7366</v>
      </c>
      <c r="AN668" s="95"/>
      <c r="AO668" s="95" t="s">
        <v>7209</v>
      </c>
      <c r="AP668" s="32">
        <f t="shared" si="60"/>
        <v>3010704</v>
      </c>
      <c r="AQ668" s="32" t="str">
        <f t="shared" si="60"/>
        <v>梯云纵</v>
      </c>
      <c r="AR668" s="95"/>
      <c r="BA668" s="100" t="s">
        <v>7367</v>
      </c>
    </row>
    <row r="669" spans="1:53" x14ac:dyDescent="0.25">
      <c r="A669" s="34">
        <v>3010705</v>
      </c>
      <c r="B669" s="250" t="s">
        <v>250</v>
      </c>
      <c r="C669" s="33" t="s">
        <v>253</v>
      </c>
      <c r="D669" s="95" t="s">
        <v>6117</v>
      </c>
      <c r="E669" s="95" t="s">
        <v>5031</v>
      </c>
      <c r="F669" s="95" t="s">
        <v>4752</v>
      </c>
      <c r="G669" s="95">
        <v>1</v>
      </c>
      <c r="H669" s="95">
        <v>9</v>
      </c>
      <c r="I669" s="95" t="s">
        <v>2401</v>
      </c>
      <c r="J669" s="95" t="s">
        <v>7174</v>
      </c>
      <c r="K669" s="95"/>
      <c r="L669" s="95"/>
      <c r="M669" s="370" t="s">
        <v>7368</v>
      </c>
      <c r="N669" s="371"/>
      <c r="O669" s="371"/>
      <c r="P669" s="95"/>
      <c r="Q669" s="188">
        <v>1</v>
      </c>
      <c r="R669" s="188">
        <v>0</v>
      </c>
      <c r="S669" s="188" t="s">
        <v>5114</v>
      </c>
      <c r="T669" s="95">
        <v>9090001</v>
      </c>
      <c r="U669" s="65" t="s">
        <v>7214</v>
      </c>
      <c r="V669" s="65" t="s">
        <v>7215</v>
      </c>
      <c r="W669" s="188" t="s">
        <v>6262</v>
      </c>
      <c r="X669" s="95" t="s">
        <v>7369</v>
      </c>
      <c r="Y669" s="188"/>
      <c r="Z669" s="188"/>
      <c r="AA669" s="188"/>
      <c r="AB669" s="188"/>
      <c r="AC669" s="95"/>
      <c r="AD669" s="95"/>
      <c r="AE669" s="95">
        <v>0</v>
      </c>
      <c r="AF669" s="95">
        <v>0</v>
      </c>
      <c r="AG669" s="95">
        <v>0</v>
      </c>
      <c r="AH669" s="95"/>
      <c r="AI669" s="95">
        <v>15</v>
      </c>
      <c r="AJ669" s="95">
        <v>15</v>
      </c>
      <c r="AK669" s="191"/>
      <c r="AL669" s="95" t="s">
        <v>7370</v>
      </c>
      <c r="AM669" s="95"/>
      <c r="AN669" s="95"/>
      <c r="AO669" s="95" t="s">
        <v>7371</v>
      </c>
      <c r="AP669" s="32">
        <f t="shared" si="60"/>
        <v>3010705</v>
      </c>
      <c r="AQ669" s="32" t="str">
        <f t="shared" si="60"/>
        <v>梯云纵</v>
      </c>
      <c r="AR669" s="95"/>
      <c r="BA669" s="100" t="s">
        <v>7275</v>
      </c>
    </row>
    <row r="670" spans="1:53" x14ac:dyDescent="0.25">
      <c r="A670" s="34">
        <v>3010706</v>
      </c>
      <c r="B670" s="34" t="s">
        <v>250</v>
      </c>
      <c r="C670" s="33" t="s">
        <v>254</v>
      </c>
      <c r="D670" s="95" t="s">
        <v>6117</v>
      </c>
      <c r="E670" s="95" t="s">
        <v>5031</v>
      </c>
      <c r="F670" s="95" t="s">
        <v>4752</v>
      </c>
      <c r="G670" s="95">
        <v>1</v>
      </c>
      <c r="H670" s="95">
        <v>9</v>
      </c>
      <c r="I670" s="95" t="s">
        <v>2401</v>
      </c>
      <c r="J670" s="95" t="s">
        <v>7174</v>
      </c>
      <c r="K670" s="95"/>
      <c r="L670" s="95"/>
      <c r="M670" s="370" t="s">
        <v>7372</v>
      </c>
      <c r="N670" s="371"/>
      <c r="O670" s="371"/>
      <c r="P670" s="95"/>
      <c r="Q670" s="188">
        <v>1</v>
      </c>
      <c r="R670" s="188">
        <v>0</v>
      </c>
      <c r="S670" s="188" t="s">
        <v>5114</v>
      </c>
      <c r="T670" s="95">
        <v>9090002</v>
      </c>
      <c r="U670" s="65" t="s">
        <v>7214</v>
      </c>
      <c r="V670" s="65" t="s">
        <v>7215</v>
      </c>
      <c r="W670" s="188" t="s">
        <v>6262</v>
      </c>
      <c r="X670" s="95" t="s">
        <v>7369</v>
      </c>
      <c r="Y670" s="188"/>
      <c r="Z670" s="188"/>
      <c r="AA670" s="188"/>
      <c r="AB670" s="188"/>
      <c r="AC670" s="95"/>
      <c r="AD670" s="95"/>
      <c r="AE670" s="95">
        <v>0</v>
      </c>
      <c r="AF670" s="95">
        <v>0</v>
      </c>
      <c r="AG670" s="95">
        <v>0</v>
      </c>
      <c r="AH670" s="95"/>
      <c r="AI670" s="95">
        <v>20</v>
      </c>
      <c r="AJ670" s="95">
        <v>18</v>
      </c>
      <c r="AK670" s="191"/>
      <c r="AL670" s="95" t="s">
        <v>7373</v>
      </c>
      <c r="AM670" s="95"/>
      <c r="AN670" s="95"/>
      <c r="AO670" s="95" t="s">
        <v>7374</v>
      </c>
      <c r="AP670" s="32">
        <f t="shared" si="60"/>
        <v>3010706</v>
      </c>
      <c r="AQ670" s="32" t="str">
        <f t="shared" si="60"/>
        <v>梯云纵</v>
      </c>
      <c r="AR670" s="95"/>
      <c r="BA670" s="100" t="s">
        <v>2248</v>
      </c>
    </row>
    <row r="671" spans="1:53" x14ac:dyDescent="0.25">
      <c r="A671" s="34">
        <v>3010707</v>
      </c>
      <c r="B671" s="34" t="s">
        <v>250</v>
      </c>
      <c r="C671" s="33" t="s">
        <v>256</v>
      </c>
      <c r="D671" s="95" t="s">
        <v>6117</v>
      </c>
      <c r="E671" s="95" t="s">
        <v>5031</v>
      </c>
      <c r="F671" s="95" t="s">
        <v>4752</v>
      </c>
      <c r="G671" s="95">
        <v>1</v>
      </c>
      <c r="H671" s="95">
        <v>9</v>
      </c>
      <c r="I671" s="95" t="s">
        <v>2401</v>
      </c>
      <c r="J671" s="95" t="s">
        <v>7174</v>
      </c>
      <c r="K671" s="95"/>
      <c r="L671" s="95"/>
      <c r="M671" s="370" t="s">
        <v>7375</v>
      </c>
      <c r="N671" s="371"/>
      <c r="O671" s="371"/>
      <c r="P671" s="95"/>
      <c r="Q671" s="188">
        <v>2</v>
      </c>
      <c r="R671" s="188">
        <v>0</v>
      </c>
      <c r="S671" s="188" t="s">
        <v>5114</v>
      </c>
      <c r="T671" s="95">
        <v>9090003</v>
      </c>
      <c r="U671" s="65" t="s">
        <v>7221</v>
      </c>
      <c r="V671" s="65" t="s">
        <v>7222</v>
      </c>
      <c r="W671" s="188" t="s">
        <v>6262</v>
      </c>
      <c r="X671" s="95" t="s">
        <v>7369</v>
      </c>
      <c r="Y671" s="188"/>
      <c r="Z671" s="188"/>
      <c r="AA671" s="188"/>
      <c r="AB671" s="188"/>
      <c r="AC671" s="95"/>
      <c r="AD671" s="95"/>
      <c r="AE671" s="95">
        <v>0</v>
      </c>
      <c r="AF671" s="95">
        <v>0</v>
      </c>
      <c r="AG671" s="95">
        <v>0</v>
      </c>
      <c r="AH671" s="95"/>
      <c r="AI671" s="95">
        <v>25</v>
      </c>
      <c r="AJ671" s="95">
        <v>20</v>
      </c>
      <c r="AK671" s="191"/>
      <c r="AL671" s="95" t="s">
        <v>7376</v>
      </c>
      <c r="AM671" s="95"/>
      <c r="AN671" s="95"/>
      <c r="AO671" s="95" t="s">
        <v>7377</v>
      </c>
      <c r="AP671" s="32">
        <f t="shared" si="60"/>
        <v>3010707</v>
      </c>
      <c r="AQ671" s="32" t="str">
        <f t="shared" si="60"/>
        <v>梯云纵</v>
      </c>
      <c r="AR671" s="95"/>
      <c r="BA671" s="100" t="s">
        <v>7367</v>
      </c>
    </row>
    <row r="672" spans="1:53" x14ac:dyDescent="0.25">
      <c r="A672" s="34">
        <v>3010708</v>
      </c>
      <c r="B672" s="34" t="s">
        <v>250</v>
      </c>
      <c r="C672" s="33" t="s">
        <v>257</v>
      </c>
      <c r="D672" s="95" t="s">
        <v>6117</v>
      </c>
      <c r="E672" s="95" t="s">
        <v>5031</v>
      </c>
      <c r="F672" s="95" t="s">
        <v>4752</v>
      </c>
      <c r="G672" s="95">
        <v>1</v>
      </c>
      <c r="H672" s="95">
        <v>9</v>
      </c>
      <c r="I672" s="95" t="s">
        <v>2401</v>
      </c>
      <c r="J672" s="95" t="s">
        <v>7174</v>
      </c>
      <c r="K672" s="95"/>
      <c r="L672" s="95"/>
      <c r="M672" s="370" t="s">
        <v>7378</v>
      </c>
      <c r="N672" s="371"/>
      <c r="O672" s="371"/>
      <c r="P672" s="95"/>
      <c r="Q672" s="188">
        <v>2</v>
      </c>
      <c r="R672" s="188">
        <v>0</v>
      </c>
      <c r="S672" s="188" t="s">
        <v>5114</v>
      </c>
      <c r="T672" s="95">
        <v>9090004</v>
      </c>
      <c r="U672" s="65" t="s">
        <v>7233</v>
      </c>
      <c r="V672" s="65" t="s">
        <v>7234</v>
      </c>
      <c r="W672" s="188" t="s">
        <v>6262</v>
      </c>
      <c r="X672" s="95" t="s">
        <v>7369</v>
      </c>
      <c r="Y672" s="188"/>
      <c r="Z672" s="188"/>
      <c r="AA672" s="188"/>
      <c r="AB672" s="188"/>
      <c r="AC672" s="95"/>
      <c r="AD672" s="95"/>
      <c r="AE672" s="95">
        <v>0</v>
      </c>
      <c r="AF672" s="95">
        <v>0</v>
      </c>
      <c r="AG672" s="95">
        <v>0</v>
      </c>
      <c r="AH672" s="95"/>
      <c r="AI672" s="95">
        <v>30</v>
      </c>
      <c r="AJ672" s="95">
        <v>23</v>
      </c>
      <c r="AK672" s="191"/>
      <c r="AL672" s="95" t="s">
        <v>7379</v>
      </c>
      <c r="AM672" s="95"/>
      <c r="AN672" s="95"/>
      <c r="AO672" s="95" t="s">
        <v>7380</v>
      </c>
      <c r="AP672" s="32">
        <f t="shared" si="60"/>
        <v>3010708</v>
      </c>
      <c r="AQ672" s="32" t="str">
        <f t="shared" si="60"/>
        <v>梯云纵</v>
      </c>
      <c r="AR672" s="95"/>
      <c r="BA672" s="100" t="s">
        <v>7381</v>
      </c>
    </row>
    <row r="673" spans="1:53" x14ac:dyDescent="0.25">
      <c r="A673" s="34">
        <f>A672+1</f>
        <v>3010709</v>
      </c>
      <c r="B673" s="34" t="str">
        <f>B672</f>
        <v>梯云纵</v>
      </c>
      <c r="C673" s="33" t="s">
        <v>258</v>
      </c>
      <c r="D673" s="95" t="s">
        <v>6117</v>
      </c>
      <c r="E673" s="95" t="s">
        <v>5031</v>
      </c>
      <c r="F673" s="95" t="s">
        <v>4752</v>
      </c>
      <c r="G673" s="95">
        <v>1</v>
      </c>
      <c r="H673" s="95">
        <v>9</v>
      </c>
      <c r="I673" s="95" t="s">
        <v>2401</v>
      </c>
      <c r="J673" s="95" t="s">
        <v>7174</v>
      </c>
      <c r="K673" s="95"/>
      <c r="L673" s="95"/>
      <c r="M673" s="370" t="s">
        <v>7238</v>
      </c>
      <c r="N673" s="371"/>
      <c r="O673" s="371"/>
      <c r="P673" s="95"/>
      <c r="Q673" s="188">
        <v>2</v>
      </c>
      <c r="R673" s="188">
        <v>0</v>
      </c>
      <c r="S673" s="188" t="s">
        <v>7239</v>
      </c>
      <c r="T673" s="95">
        <v>9090011</v>
      </c>
      <c r="U673" s="188" t="s">
        <v>7240</v>
      </c>
      <c r="V673" s="188" t="s">
        <v>7241</v>
      </c>
      <c r="W673" s="188" t="s">
        <v>6262</v>
      </c>
      <c r="X673" s="95" t="s">
        <v>7382</v>
      </c>
      <c r="Y673" s="188"/>
      <c r="Z673" s="188"/>
      <c r="AA673" s="188"/>
      <c r="AB673" s="188"/>
      <c r="AC673" s="95"/>
      <c r="AD673" s="95"/>
      <c r="AE673" s="95">
        <v>2</v>
      </c>
      <c r="AF673" s="95">
        <v>0</v>
      </c>
      <c r="AG673" s="95">
        <v>1</v>
      </c>
      <c r="AH673" s="95"/>
      <c r="AI673" s="95">
        <v>52</v>
      </c>
      <c r="AJ673" s="95">
        <v>39</v>
      </c>
      <c r="AK673" s="191"/>
      <c r="AL673" s="95" t="s">
        <v>7383</v>
      </c>
      <c r="AM673" s="95"/>
      <c r="AN673" s="95"/>
      <c r="AO673" s="95" t="s">
        <v>7384</v>
      </c>
      <c r="AP673" s="32">
        <f t="shared" si="60"/>
        <v>3010709</v>
      </c>
      <c r="AQ673" s="32" t="str">
        <f t="shared" si="60"/>
        <v>梯云纵</v>
      </c>
      <c r="AR673" s="95"/>
      <c r="BA673" s="101" t="s">
        <v>1505</v>
      </c>
    </row>
    <row r="674" spans="1:53" x14ac:dyDescent="0.25">
      <c r="A674" s="36"/>
      <c r="B674" s="36"/>
      <c r="C674" s="37"/>
      <c r="D674" s="36"/>
      <c r="E674" s="36"/>
      <c r="F674" s="36"/>
      <c r="G674" s="36"/>
      <c r="H674" s="36"/>
      <c r="I674" s="36"/>
      <c r="J674" s="36"/>
      <c r="K674" s="36"/>
      <c r="L674" s="36"/>
      <c r="M674" s="52"/>
      <c r="N674" s="53"/>
      <c r="O674" s="53"/>
      <c r="P674" s="36"/>
      <c r="Q674" s="65"/>
      <c r="R674" s="65"/>
      <c r="S674" s="65"/>
      <c r="T674" s="36"/>
      <c r="U674" s="65"/>
      <c r="V674" s="65"/>
      <c r="W674" s="65"/>
      <c r="X674" s="70"/>
      <c r="Y674" s="65"/>
      <c r="Z674" s="65"/>
      <c r="AA674" s="65"/>
      <c r="AB674" s="65"/>
      <c r="AC674" s="36"/>
      <c r="AD674" s="36"/>
      <c r="AE674" s="36"/>
      <c r="AF674" s="36"/>
      <c r="AG674" s="36"/>
      <c r="AH674" s="36"/>
      <c r="AI674" s="36"/>
      <c r="AJ674" s="36"/>
      <c r="AK674" s="89"/>
      <c r="AL674" s="36"/>
      <c r="AM674" s="36"/>
      <c r="AN674" s="36"/>
      <c r="AO674" s="36"/>
      <c r="AP674" s="36"/>
      <c r="AQ674" s="36"/>
      <c r="AR674" s="36"/>
      <c r="BA674" s="102"/>
    </row>
    <row r="675" spans="1:53" x14ac:dyDescent="0.25">
      <c r="A675" s="36"/>
      <c r="B675" s="36"/>
      <c r="C675" s="37"/>
      <c r="D675" s="36"/>
      <c r="E675" s="36"/>
      <c r="F675" s="36"/>
      <c r="G675" s="36"/>
      <c r="H675" s="36"/>
      <c r="I675" s="36"/>
      <c r="J675" s="36"/>
      <c r="K675" s="36"/>
      <c r="L675" s="36"/>
      <c r="M675" s="52"/>
      <c r="N675" s="53"/>
      <c r="O675" s="53"/>
      <c r="P675" s="36"/>
      <c r="Q675" s="65"/>
      <c r="R675" s="65"/>
      <c r="S675" s="65"/>
      <c r="T675" s="36"/>
      <c r="U675" s="65"/>
      <c r="V675" s="65"/>
      <c r="W675" s="65"/>
      <c r="X675" s="70"/>
      <c r="Y675" s="65"/>
      <c r="Z675" s="65"/>
      <c r="AA675" s="65"/>
      <c r="AB675" s="65"/>
      <c r="AC675" s="36"/>
      <c r="AD675" s="36"/>
      <c r="AE675" s="36"/>
      <c r="AF675" s="36"/>
      <c r="AG675" s="36"/>
      <c r="AH675" s="36"/>
      <c r="AI675" s="36"/>
      <c r="AJ675" s="36"/>
      <c r="AK675" s="89"/>
      <c r="AL675" s="36"/>
      <c r="AM675" s="36"/>
      <c r="AN675" s="36"/>
      <c r="AO675" s="36"/>
      <c r="AP675" s="36"/>
      <c r="AQ675" s="36"/>
      <c r="AR675" s="36"/>
      <c r="BA675" s="102"/>
    </row>
    <row r="676" spans="1:53" x14ac:dyDescent="0.25">
      <c r="A676" s="208">
        <v>3010801</v>
      </c>
      <c r="B676" s="208" t="s">
        <v>259</v>
      </c>
      <c r="C676" s="249" t="s">
        <v>5018</v>
      </c>
      <c r="D676" s="95" t="s">
        <v>6117</v>
      </c>
      <c r="E676" s="95" t="s">
        <v>5031</v>
      </c>
      <c r="F676" s="95" t="s">
        <v>4752</v>
      </c>
      <c r="G676" s="95">
        <v>1</v>
      </c>
      <c r="H676" s="95">
        <v>9</v>
      </c>
      <c r="I676" s="95" t="s">
        <v>2401</v>
      </c>
      <c r="J676" s="95" t="s">
        <v>7174</v>
      </c>
      <c r="K676" s="95"/>
      <c r="L676" s="95"/>
      <c r="M676" s="370" t="s">
        <v>7247</v>
      </c>
      <c r="N676" s="371"/>
      <c r="O676" s="371"/>
      <c r="P676" s="95"/>
      <c r="Q676" s="188">
        <v>2</v>
      </c>
      <c r="R676" s="188">
        <v>0</v>
      </c>
      <c r="S676" s="188" t="s">
        <v>5114</v>
      </c>
      <c r="T676" s="95">
        <v>9090012</v>
      </c>
      <c r="U676" s="188" t="s">
        <v>7248</v>
      </c>
      <c r="V676" s="188" t="s">
        <v>7249</v>
      </c>
      <c r="W676" s="188" t="s">
        <v>6262</v>
      </c>
      <c r="X676" s="95" t="s">
        <v>7382</v>
      </c>
      <c r="Y676" s="188"/>
      <c r="Z676" s="188"/>
      <c r="AA676" s="188"/>
      <c r="AB676" s="188"/>
      <c r="AC676" s="95"/>
      <c r="AD676" s="95"/>
      <c r="AE676" s="95">
        <v>2</v>
      </c>
      <c r="AF676" s="95">
        <v>0</v>
      </c>
      <c r="AG676" s="95">
        <v>1</v>
      </c>
      <c r="AH676" s="95"/>
      <c r="AI676" s="95">
        <v>52</v>
      </c>
      <c r="AJ676" s="95">
        <v>39</v>
      </c>
      <c r="AK676" s="191"/>
      <c r="AL676" s="95" t="s">
        <v>7383</v>
      </c>
      <c r="AM676" s="95"/>
      <c r="AN676" s="95"/>
      <c r="AO676" s="95" t="s">
        <v>7384</v>
      </c>
      <c r="AP676" s="32">
        <f t="shared" si="60"/>
        <v>3010801</v>
      </c>
      <c r="AQ676" s="32" t="str">
        <f t="shared" si="60"/>
        <v>魍魉诡步</v>
      </c>
      <c r="AR676" s="95"/>
      <c r="BA676" s="240" t="s">
        <v>7385</v>
      </c>
    </row>
    <row r="677" spans="1:53" x14ac:dyDescent="0.25">
      <c r="A677" s="208">
        <v>3010802</v>
      </c>
      <c r="B677" s="208" t="s">
        <v>259</v>
      </c>
      <c r="C677" s="249" t="s">
        <v>260</v>
      </c>
      <c r="D677" s="95" t="s">
        <v>6117</v>
      </c>
      <c r="E677" s="95" t="s">
        <v>5031</v>
      </c>
      <c r="F677" s="95" t="s">
        <v>4752</v>
      </c>
      <c r="G677" s="95">
        <v>1</v>
      </c>
      <c r="H677" s="95">
        <v>9</v>
      </c>
      <c r="I677" s="95" t="s">
        <v>2401</v>
      </c>
      <c r="J677" s="95" t="s">
        <v>7174</v>
      </c>
      <c r="K677" s="95"/>
      <c r="L677" s="95"/>
      <c r="M677" s="370" t="s">
        <v>7251</v>
      </c>
      <c r="N677" s="371"/>
      <c r="O677" s="371"/>
      <c r="P677" s="95" t="s">
        <v>7207</v>
      </c>
      <c r="Q677" s="188"/>
      <c r="R677" s="188">
        <v>0</v>
      </c>
      <c r="S677" s="188"/>
      <c r="T677" s="95">
        <v>9090021</v>
      </c>
      <c r="U677" s="188"/>
      <c r="V677" s="188">
        <v>0</v>
      </c>
      <c r="W677" s="188" t="s">
        <v>6262</v>
      </c>
      <c r="X677" s="95" t="s">
        <v>7208</v>
      </c>
      <c r="Y677" s="188"/>
      <c r="Z677" s="188"/>
      <c r="AA677" s="188"/>
      <c r="AB677" s="188"/>
      <c r="AC677" s="95"/>
      <c r="AD677" s="95"/>
      <c r="AE677" s="95">
        <v>2</v>
      </c>
      <c r="AF677" s="95">
        <v>0</v>
      </c>
      <c r="AG677" s="95">
        <v>1</v>
      </c>
      <c r="AH677" s="95"/>
      <c r="AI677" s="95">
        <v>0</v>
      </c>
      <c r="AJ677" s="95">
        <v>0</v>
      </c>
      <c r="AK677" s="191"/>
      <c r="AL677" s="95" t="s">
        <v>7386</v>
      </c>
      <c r="AM677" s="95" t="s">
        <v>7387</v>
      </c>
      <c r="AN677" s="95"/>
      <c r="AO677" s="95" t="s">
        <v>7209</v>
      </c>
      <c r="AP677" s="32">
        <f t="shared" si="60"/>
        <v>3010802</v>
      </c>
      <c r="AQ677" s="32" t="str">
        <f t="shared" si="60"/>
        <v>魍魉诡步</v>
      </c>
      <c r="AR677" s="95"/>
      <c r="BA677" s="240" t="s">
        <v>7388</v>
      </c>
    </row>
    <row r="678" spans="1:53" x14ac:dyDescent="0.25">
      <c r="A678" s="208">
        <v>3010803</v>
      </c>
      <c r="B678" s="208" t="s">
        <v>259</v>
      </c>
      <c r="C678" s="249" t="s">
        <v>261</v>
      </c>
      <c r="D678" s="95" t="s">
        <v>6117</v>
      </c>
      <c r="E678" s="95" t="s">
        <v>5031</v>
      </c>
      <c r="F678" s="95" t="s">
        <v>4760</v>
      </c>
      <c r="G678" s="95">
        <v>1</v>
      </c>
      <c r="H678" s="95">
        <v>10</v>
      </c>
      <c r="I678" s="95" t="s">
        <v>2401</v>
      </c>
      <c r="J678" s="95" t="s">
        <v>7174</v>
      </c>
      <c r="K678" s="95"/>
      <c r="L678" s="95"/>
      <c r="M678" s="370" t="s">
        <v>7389</v>
      </c>
      <c r="N678" s="371"/>
      <c r="O678" s="371"/>
      <c r="P678" s="95"/>
      <c r="Q678" s="188">
        <v>2</v>
      </c>
      <c r="R678" s="188">
        <v>0</v>
      </c>
      <c r="S678" s="188" t="s">
        <v>5114</v>
      </c>
      <c r="T678" s="95">
        <v>9100001</v>
      </c>
      <c r="U678" s="65" t="s">
        <v>7221</v>
      </c>
      <c r="V678" s="65" t="s">
        <v>7222</v>
      </c>
      <c r="W678" s="188" t="s">
        <v>6262</v>
      </c>
      <c r="X678" s="95" t="s">
        <v>7390</v>
      </c>
      <c r="Y678" s="188"/>
      <c r="Z678" s="188"/>
      <c r="AA678" s="188"/>
      <c r="AB678" s="188"/>
      <c r="AC678" s="95"/>
      <c r="AD678" s="95"/>
      <c r="AE678" s="95">
        <v>0</v>
      </c>
      <c r="AF678" s="95">
        <v>0</v>
      </c>
      <c r="AG678" s="95">
        <v>0</v>
      </c>
      <c r="AH678" s="95"/>
      <c r="AI678" s="95">
        <v>20</v>
      </c>
      <c r="AJ678" s="95">
        <v>19</v>
      </c>
      <c r="AK678" s="191"/>
      <c r="AL678" s="95" t="s">
        <v>7391</v>
      </c>
      <c r="AM678" s="95"/>
      <c r="AN678" s="95"/>
      <c r="AO678" s="95" t="s">
        <v>7392</v>
      </c>
      <c r="AP678" s="32">
        <f t="shared" si="60"/>
        <v>3010803</v>
      </c>
      <c r="AQ678" s="32" t="str">
        <f t="shared" si="60"/>
        <v>魍魉诡步</v>
      </c>
      <c r="AR678" s="95"/>
      <c r="BA678" s="240" t="s">
        <v>7393</v>
      </c>
    </row>
    <row r="679" spans="1:53" x14ac:dyDescent="0.25">
      <c r="A679" s="208">
        <v>3010804</v>
      </c>
      <c r="B679" s="208" t="s">
        <v>259</v>
      </c>
      <c r="C679" s="249" t="s">
        <v>262</v>
      </c>
      <c r="D679" s="95" t="s">
        <v>6117</v>
      </c>
      <c r="E679" s="95" t="s">
        <v>5031</v>
      </c>
      <c r="F679" s="95" t="s">
        <v>4760</v>
      </c>
      <c r="G679" s="95">
        <v>1</v>
      </c>
      <c r="H679" s="95">
        <v>10</v>
      </c>
      <c r="I679" s="95" t="s">
        <v>2401</v>
      </c>
      <c r="J679" s="95" t="s">
        <v>7174</v>
      </c>
      <c r="K679" s="95"/>
      <c r="L679" s="95"/>
      <c r="M679" s="370" t="s">
        <v>7394</v>
      </c>
      <c r="N679" s="371"/>
      <c r="O679" s="371"/>
      <c r="P679" s="95"/>
      <c r="Q679" s="188">
        <v>2</v>
      </c>
      <c r="R679" s="188">
        <v>0</v>
      </c>
      <c r="S679" s="188" t="s">
        <v>5114</v>
      </c>
      <c r="T679" s="95">
        <v>9100002</v>
      </c>
      <c r="U679" s="65" t="s">
        <v>7227</v>
      </c>
      <c r="V679" s="65" t="s">
        <v>7228</v>
      </c>
      <c r="W679" s="188" t="s">
        <v>6262</v>
      </c>
      <c r="X679" s="95" t="s">
        <v>7390</v>
      </c>
      <c r="Y679" s="188"/>
      <c r="Z679" s="188"/>
      <c r="AA679" s="188"/>
      <c r="AB679" s="188"/>
      <c r="AC679" s="95"/>
      <c r="AD679" s="95"/>
      <c r="AE679" s="95">
        <v>0</v>
      </c>
      <c r="AF679" s="95">
        <v>0</v>
      </c>
      <c r="AG679" s="95">
        <v>0</v>
      </c>
      <c r="AH679" s="95"/>
      <c r="AI679" s="95">
        <v>30</v>
      </c>
      <c r="AJ679" s="95">
        <v>26</v>
      </c>
      <c r="AK679" s="191"/>
      <c r="AL679" s="95" t="s">
        <v>7395</v>
      </c>
      <c r="AM679" s="95"/>
      <c r="AN679" s="95"/>
      <c r="AO679" s="95" t="s">
        <v>7396</v>
      </c>
      <c r="AP679" s="32">
        <f t="shared" si="60"/>
        <v>3010804</v>
      </c>
      <c r="AQ679" s="32" t="str">
        <f t="shared" si="60"/>
        <v>魍魉诡步</v>
      </c>
      <c r="AR679" s="95"/>
      <c r="BA679" s="240" t="s">
        <v>7397</v>
      </c>
    </row>
    <row r="680" spans="1:53" x14ac:dyDescent="0.25">
      <c r="A680" s="208">
        <v>3010805</v>
      </c>
      <c r="B680" s="208" t="s">
        <v>259</v>
      </c>
      <c r="C680" s="249" t="s">
        <v>265</v>
      </c>
      <c r="D680" s="95" t="s">
        <v>6117</v>
      </c>
      <c r="E680" s="95" t="s">
        <v>5031</v>
      </c>
      <c r="F680" s="95" t="s">
        <v>4760</v>
      </c>
      <c r="G680" s="95">
        <v>1</v>
      </c>
      <c r="H680" s="95">
        <v>10</v>
      </c>
      <c r="I680" s="95" t="s">
        <v>2401</v>
      </c>
      <c r="J680" s="95" t="s">
        <v>7174</v>
      </c>
      <c r="K680" s="95"/>
      <c r="L680" s="95"/>
      <c r="M680" s="370" t="s">
        <v>7398</v>
      </c>
      <c r="N680" s="371"/>
      <c r="O680" s="371"/>
      <c r="P680" s="95"/>
      <c r="Q680" s="188">
        <v>3</v>
      </c>
      <c r="R680" s="188">
        <v>0</v>
      </c>
      <c r="S680" s="188" t="s">
        <v>5114</v>
      </c>
      <c r="T680" s="95">
        <v>9100003</v>
      </c>
      <c r="U680" s="65" t="s">
        <v>7233</v>
      </c>
      <c r="V680" s="65" t="s">
        <v>7234</v>
      </c>
      <c r="W680" s="188" t="s">
        <v>6262</v>
      </c>
      <c r="X680" s="95" t="s">
        <v>7390</v>
      </c>
      <c r="Y680" s="188"/>
      <c r="Z680" s="188"/>
      <c r="AA680" s="188"/>
      <c r="AB680" s="188"/>
      <c r="AC680" s="95"/>
      <c r="AD680" s="95"/>
      <c r="AE680" s="95">
        <v>0</v>
      </c>
      <c r="AF680" s="95">
        <v>0</v>
      </c>
      <c r="AG680" s="95">
        <v>0</v>
      </c>
      <c r="AH680" s="95"/>
      <c r="AI680" s="95">
        <v>40</v>
      </c>
      <c r="AJ680" s="95">
        <v>32</v>
      </c>
      <c r="AK680" s="191"/>
      <c r="AL680" s="95" t="s">
        <v>7399</v>
      </c>
      <c r="AM680" s="95"/>
      <c r="AN680" s="95"/>
      <c r="AO680" s="95" t="s">
        <v>7400</v>
      </c>
      <c r="AP680" s="32">
        <f t="shared" si="60"/>
        <v>3010805</v>
      </c>
      <c r="AQ680" s="32" t="str">
        <f t="shared" si="60"/>
        <v>魍魉诡步</v>
      </c>
      <c r="AR680" s="95"/>
      <c r="BA680" s="240" t="s">
        <v>7300</v>
      </c>
    </row>
    <row r="681" spans="1:53" x14ac:dyDescent="0.25">
      <c r="A681" s="208">
        <v>3010806</v>
      </c>
      <c r="B681" s="208" t="s">
        <v>259</v>
      </c>
      <c r="C681" s="249" t="s">
        <v>263</v>
      </c>
      <c r="D681" s="95" t="s">
        <v>6117</v>
      </c>
      <c r="E681" s="95" t="s">
        <v>5031</v>
      </c>
      <c r="F681" s="95" t="s">
        <v>4760</v>
      </c>
      <c r="G681" s="95">
        <v>1</v>
      </c>
      <c r="H681" s="95">
        <v>10</v>
      </c>
      <c r="I681" s="95" t="s">
        <v>2401</v>
      </c>
      <c r="J681" s="95" t="s">
        <v>7174</v>
      </c>
      <c r="K681" s="95"/>
      <c r="L681" s="95"/>
      <c r="M681" s="370" t="s">
        <v>7238</v>
      </c>
      <c r="N681" s="371"/>
      <c r="O681" s="371"/>
      <c r="P681" s="95"/>
      <c r="Q681" s="188">
        <v>3</v>
      </c>
      <c r="R681" s="188">
        <v>0</v>
      </c>
      <c r="S681" s="188" t="s">
        <v>7239</v>
      </c>
      <c r="T681" s="95">
        <v>9100011</v>
      </c>
      <c r="U681" s="188" t="s">
        <v>7401</v>
      </c>
      <c r="V681" s="188" t="s">
        <v>7402</v>
      </c>
      <c r="W681" s="188" t="s">
        <v>6262</v>
      </c>
      <c r="X681" s="95" t="s">
        <v>7403</v>
      </c>
      <c r="Y681" s="188"/>
      <c r="Z681" s="188"/>
      <c r="AA681" s="188"/>
      <c r="AB681" s="188"/>
      <c r="AC681" s="95"/>
      <c r="AD681" s="95"/>
      <c r="AE681" s="95">
        <v>2</v>
      </c>
      <c r="AF681" s="95">
        <v>0</v>
      </c>
      <c r="AG681" s="95">
        <v>1</v>
      </c>
      <c r="AH681" s="95"/>
      <c r="AI681" s="95">
        <v>65</v>
      </c>
      <c r="AJ681" s="95">
        <v>26</v>
      </c>
      <c r="AK681" s="191"/>
      <c r="AL681" s="95" t="s">
        <v>7404</v>
      </c>
      <c r="AM681" s="95"/>
      <c r="AN681" s="95"/>
      <c r="AO681" s="95" t="s">
        <v>7405</v>
      </c>
      <c r="AP681" s="32">
        <f t="shared" si="60"/>
        <v>3010806</v>
      </c>
      <c r="AQ681" s="32" t="str">
        <f t="shared" si="60"/>
        <v>魍魉诡步</v>
      </c>
      <c r="AR681" s="95"/>
      <c r="BA681" s="240" t="s">
        <v>7406</v>
      </c>
    </row>
    <row r="682" spans="1:53" x14ac:dyDescent="0.25">
      <c r="A682" s="208">
        <v>3010807</v>
      </c>
      <c r="B682" s="208" t="s">
        <v>259</v>
      </c>
      <c r="C682" s="249" t="s">
        <v>266</v>
      </c>
      <c r="D682" s="95" t="s">
        <v>6117</v>
      </c>
      <c r="E682" s="95" t="s">
        <v>5031</v>
      </c>
      <c r="F682" s="95" t="s">
        <v>4760</v>
      </c>
      <c r="G682" s="95">
        <v>1</v>
      </c>
      <c r="H682" s="95">
        <v>10</v>
      </c>
      <c r="I682" s="95" t="s">
        <v>2401</v>
      </c>
      <c r="J682" s="95" t="s">
        <v>7174</v>
      </c>
      <c r="K682" s="95"/>
      <c r="L682" s="95"/>
      <c r="M682" s="370" t="s">
        <v>7247</v>
      </c>
      <c r="N682" s="371"/>
      <c r="O682" s="371"/>
      <c r="P682" s="95"/>
      <c r="Q682" s="188">
        <v>3</v>
      </c>
      <c r="R682" s="188">
        <v>0</v>
      </c>
      <c r="S682" s="188" t="s">
        <v>5114</v>
      </c>
      <c r="T682" s="95">
        <v>9100012</v>
      </c>
      <c r="U682" s="188" t="s">
        <v>7407</v>
      </c>
      <c r="V682" s="188" t="s">
        <v>7408</v>
      </c>
      <c r="W682" s="188" t="s">
        <v>6262</v>
      </c>
      <c r="X682" s="95" t="s">
        <v>7403</v>
      </c>
      <c r="Y682" s="188"/>
      <c r="Z682" s="188"/>
      <c r="AA682" s="188"/>
      <c r="AB682" s="188"/>
      <c r="AC682" s="95"/>
      <c r="AD682" s="95"/>
      <c r="AE682" s="95">
        <v>2</v>
      </c>
      <c r="AF682" s="95">
        <v>0</v>
      </c>
      <c r="AG682" s="95">
        <v>1</v>
      </c>
      <c r="AH682" s="95"/>
      <c r="AI682" s="95">
        <v>65</v>
      </c>
      <c r="AJ682" s="95">
        <v>52</v>
      </c>
      <c r="AK682" s="191"/>
      <c r="AL682" s="95" t="s">
        <v>7404</v>
      </c>
      <c r="AM682" s="95"/>
      <c r="AN682" s="95"/>
      <c r="AO682" s="95" t="s">
        <v>7405</v>
      </c>
      <c r="AP682" s="32">
        <f t="shared" si="60"/>
        <v>3010807</v>
      </c>
      <c r="AQ682" s="32" t="str">
        <f t="shared" si="60"/>
        <v>魍魉诡步</v>
      </c>
      <c r="AR682" s="95"/>
      <c r="BA682" s="240" t="s">
        <v>7397</v>
      </c>
    </row>
    <row r="683" spans="1:53" x14ac:dyDescent="0.25">
      <c r="A683" s="208">
        <v>3010808</v>
      </c>
      <c r="B683" s="208" t="s">
        <v>259</v>
      </c>
      <c r="C683" s="249" t="s">
        <v>267</v>
      </c>
      <c r="D683" s="95" t="s">
        <v>6117</v>
      </c>
      <c r="E683" s="95" t="s">
        <v>5031</v>
      </c>
      <c r="F683" s="95" t="s">
        <v>4760</v>
      </c>
      <c r="G683" s="95">
        <v>1</v>
      </c>
      <c r="H683" s="95">
        <v>10</v>
      </c>
      <c r="I683" s="95" t="s">
        <v>2401</v>
      </c>
      <c r="J683" s="95" t="s">
        <v>7174</v>
      </c>
      <c r="K683" s="95"/>
      <c r="L683" s="95"/>
      <c r="M683" s="370" t="s">
        <v>7251</v>
      </c>
      <c r="N683" s="371"/>
      <c r="O683" s="371"/>
      <c r="P683" s="95" t="s">
        <v>7207</v>
      </c>
      <c r="Q683" s="188"/>
      <c r="R683" s="188">
        <v>0</v>
      </c>
      <c r="S683" s="188"/>
      <c r="T683" s="95">
        <v>9100021</v>
      </c>
      <c r="U683" s="188"/>
      <c r="V683" s="188">
        <v>0</v>
      </c>
      <c r="W683" s="188" t="s">
        <v>6262</v>
      </c>
      <c r="X683" s="95" t="s">
        <v>7208</v>
      </c>
      <c r="Y683" s="188"/>
      <c r="Z683" s="188"/>
      <c r="AA683" s="188"/>
      <c r="AB683" s="188"/>
      <c r="AC683" s="95"/>
      <c r="AD683" s="95"/>
      <c r="AE683" s="95">
        <v>2</v>
      </c>
      <c r="AF683" s="95">
        <v>0</v>
      </c>
      <c r="AG683" s="95">
        <v>1</v>
      </c>
      <c r="AH683" s="95"/>
      <c r="AI683" s="95">
        <v>0</v>
      </c>
      <c r="AJ683" s="95">
        <v>0</v>
      </c>
      <c r="AK683" s="191"/>
      <c r="AL683" s="95" t="s">
        <v>7409</v>
      </c>
      <c r="AM683" s="95" t="s">
        <v>7410</v>
      </c>
      <c r="AN683" s="95"/>
      <c r="AO683" s="95" t="s">
        <v>7209</v>
      </c>
      <c r="AP683" s="32">
        <f t="shared" si="60"/>
        <v>3010808</v>
      </c>
      <c r="AQ683" s="32" t="str">
        <f t="shared" si="60"/>
        <v>魍魉诡步</v>
      </c>
      <c r="AR683" s="95"/>
      <c r="BA683" s="240" t="s">
        <v>7411</v>
      </c>
    </row>
    <row r="684" spans="1:53" x14ac:dyDescent="0.25">
      <c r="A684" s="34">
        <f>A683+1</f>
        <v>3010809</v>
      </c>
      <c r="B684" s="34" t="str">
        <f>B683</f>
        <v>魍魉诡步</v>
      </c>
      <c r="C684" s="33" t="s">
        <v>268</v>
      </c>
      <c r="D684" s="95" t="s">
        <v>6117</v>
      </c>
      <c r="E684" s="95" t="s">
        <v>5031</v>
      </c>
      <c r="F684" s="95" t="s">
        <v>4673</v>
      </c>
      <c r="G684" s="95">
        <v>1</v>
      </c>
      <c r="H684" s="95">
        <v>1</v>
      </c>
      <c r="I684" s="95" t="s">
        <v>2401</v>
      </c>
      <c r="J684" s="95" t="s">
        <v>7174</v>
      </c>
      <c r="K684" s="95"/>
      <c r="L684" s="95"/>
      <c r="M684" s="370" t="s">
        <v>7412</v>
      </c>
      <c r="N684" s="371"/>
      <c r="O684" s="371"/>
      <c r="P684" s="95"/>
      <c r="Q684" s="188">
        <v>1</v>
      </c>
      <c r="R684" s="188">
        <v>0</v>
      </c>
      <c r="S684" s="188" t="s">
        <v>5114</v>
      </c>
      <c r="T684" s="95">
        <v>9210001</v>
      </c>
      <c r="U684" s="65" t="s">
        <v>7413</v>
      </c>
      <c r="V684" s="65" t="s">
        <v>7414</v>
      </c>
      <c r="W684" s="188" t="s">
        <v>6262</v>
      </c>
      <c r="X684" s="95" t="s">
        <v>7412</v>
      </c>
      <c r="Y684" s="188"/>
      <c r="Z684" s="188"/>
      <c r="AA684" s="188"/>
      <c r="AB684" s="188"/>
      <c r="AC684" s="95"/>
      <c r="AD684" s="95"/>
      <c r="AE684" s="95">
        <v>0</v>
      </c>
      <c r="AF684" s="95">
        <v>0</v>
      </c>
      <c r="AG684" s="95">
        <v>0</v>
      </c>
      <c r="AH684" s="95"/>
      <c r="AI684" s="95">
        <v>30</v>
      </c>
      <c r="AJ684" s="95">
        <v>15</v>
      </c>
      <c r="AK684" s="191"/>
      <c r="AL684" s="95" t="s">
        <v>7415</v>
      </c>
      <c r="AM684" s="95"/>
      <c r="AN684" s="95"/>
      <c r="AO684" s="95" t="s">
        <v>7416</v>
      </c>
      <c r="AP684" s="32">
        <f t="shared" si="60"/>
        <v>3010809</v>
      </c>
      <c r="AQ684" s="32" t="str">
        <f t="shared" si="60"/>
        <v>魍魉诡步</v>
      </c>
      <c r="AR684" s="95"/>
      <c r="BA684" s="101" t="s">
        <v>1505</v>
      </c>
    </row>
    <row r="685" spans="1:53" x14ac:dyDescent="0.25">
      <c r="A685" s="36"/>
      <c r="B685" s="36"/>
      <c r="C685" s="37"/>
      <c r="D685" s="36"/>
      <c r="E685" s="36"/>
      <c r="F685" s="36"/>
      <c r="G685" s="36"/>
      <c r="H685" s="36"/>
      <c r="I685" s="36"/>
      <c r="J685" s="36"/>
      <c r="K685" s="36"/>
      <c r="L685" s="36"/>
      <c r="M685" s="52"/>
      <c r="N685" s="53"/>
      <c r="O685" s="53"/>
      <c r="P685" s="36"/>
      <c r="Q685" s="65"/>
      <c r="R685" s="65"/>
      <c r="S685" s="65"/>
      <c r="T685" s="36"/>
      <c r="U685" s="65"/>
      <c r="V685" s="65"/>
      <c r="W685" s="65"/>
      <c r="X685" s="70"/>
      <c r="Y685" s="65"/>
      <c r="Z685" s="65"/>
      <c r="AA685" s="65"/>
      <c r="AB685" s="65"/>
      <c r="AC685" s="36"/>
      <c r="AD685" s="36"/>
      <c r="AE685" s="36"/>
      <c r="AF685" s="36"/>
      <c r="AG685" s="36"/>
      <c r="AH685" s="36"/>
      <c r="AI685" s="36"/>
      <c r="AJ685" s="36"/>
      <c r="AK685" s="89"/>
      <c r="AL685" s="36"/>
      <c r="AM685" s="36"/>
      <c r="AN685" s="36"/>
      <c r="AO685" s="36"/>
      <c r="AP685" s="36"/>
      <c r="AQ685" s="36"/>
      <c r="AR685" s="36"/>
      <c r="BA685" s="102"/>
    </row>
    <row r="686" spans="1:53" x14ac:dyDescent="0.25">
      <c r="A686" s="36"/>
      <c r="B686" s="36"/>
      <c r="C686" s="37"/>
      <c r="D686" s="36"/>
      <c r="E686" s="36"/>
      <c r="F686" s="36"/>
      <c r="G686" s="36"/>
      <c r="H686" s="36"/>
      <c r="I686" s="36"/>
      <c r="J686" s="36"/>
      <c r="K686" s="36"/>
      <c r="L686" s="36"/>
      <c r="M686" s="52"/>
      <c r="N686" s="53"/>
      <c r="O686" s="53"/>
      <c r="P686" s="36"/>
      <c r="Q686" s="65"/>
      <c r="R686" s="65"/>
      <c r="S686" s="65"/>
      <c r="T686" s="36"/>
      <c r="U686" s="65"/>
      <c r="V686" s="65"/>
      <c r="W686" s="65"/>
      <c r="X686" s="70"/>
      <c r="Y686" s="65"/>
      <c r="Z686" s="65"/>
      <c r="AA686" s="65"/>
      <c r="AB686" s="65"/>
      <c r="AC686" s="36"/>
      <c r="AD686" s="36"/>
      <c r="AE686" s="36"/>
      <c r="AF686" s="36"/>
      <c r="AG686" s="36"/>
      <c r="AH686" s="36"/>
      <c r="AI686" s="36"/>
      <c r="AJ686" s="36"/>
      <c r="AK686" s="89"/>
      <c r="AL686" s="36"/>
      <c r="AM686" s="36"/>
      <c r="AN686" s="36"/>
      <c r="AO686" s="36"/>
      <c r="AP686" s="36"/>
      <c r="AQ686" s="36"/>
      <c r="AR686" s="36"/>
      <c r="BA686" s="102"/>
    </row>
    <row r="687" spans="1:53" x14ac:dyDescent="0.25">
      <c r="A687" s="34">
        <v>3010901</v>
      </c>
      <c r="B687" s="34" t="s">
        <v>269</v>
      </c>
      <c r="C687" s="33" t="s">
        <v>5019</v>
      </c>
      <c r="D687" s="95" t="s">
        <v>6117</v>
      </c>
      <c r="E687" s="95" t="s">
        <v>5031</v>
      </c>
      <c r="F687" s="95" t="s">
        <v>4673</v>
      </c>
      <c r="G687" s="95">
        <v>1</v>
      </c>
      <c r="H687" s="95">
        <v>1</v>
      </c>
      <c r="I687" s="95" t="s">
        <v>2401</v>
      </c>
      <c r="J687" s="95" t="s">
        <v>7174</v>
      </c>
      <c r="K687" s="95"/>
      <c r="L687" s="95"/>
      <c r="M687" s="370" t="s">
        <v>7417</v>
      </c>
      <c r="N687" s="371"/>
      <c r="O687" s="371"/>
      <c r="P687" s="95"/>
      <c r="Q687" s="188">
        <v>1</v>
      </c>
      <c r="R687" s="188">
        <v>0</v>
      </c>
      <c r="S687" s="188" t="s">
        <v>5114</v>
      </c>
      <c r="T687" s="95">
        <v>9310001</v>
      </c>
      <c r="U687" s="188" t="s">
        <v>7233</v>
      </c>
      <c r="V687" s="188" t="s">
        <v>7234</v>
      </c>
      <c r="W687" s="188" t="s">
        <v>6262</v>
      </c>
      <c r="X687" s="95" t="s">
        <v>7417</v>
      </c>
      <c r="Y687" s="188"/>
      <c r="Z687" s="188"/>
      <c r="AA687" s="188"/>
      <c r="AB687" s="188"/>
      <c r="AC687" s="95"/>
      <c r="AD687" s="95"/>
      <c r="AE687" s="95">
        <v>0</v>
      </c>
      <c r="AF687" s="95">
        <v>0</v>
      </c>
      <c r="AG687" s="95">
        <v>0</v>
      </c>
      <c r="AH687" s="95"/>
      <c r="AI687" s="95">
        <v>30</v>
      </c>
      <c r="AJ687" s="95">
        <v>15</v>
      </c>
      <c r="AK687" s="191"/>
      <c r="AL687" s="95" t="s">
        <v>7418</v>
      </c>
      <c r="AM687" s="95"/>
      <c r="AN687" s="95"/>
      <c r="AO687" s="95" t="s">
        <v>7419</v>
      </c>
      <c r="AP687" s="32">
        <f t="shared" si="60"/>
        <v>3010901</v>
      </c>
      <c r="AQ687" s="32" t="str">
        <f t="shared" si="60"/>
        <v>燕纵步</v>
      </c>
      <c r="AR687" s="95"/>
      <c r="BA687" s="100" t="s">
        <v>7005</v>
      </c>
    </row>
    <row r="688" spans="1:53" x14ac:dyDescent="0.25">
      <c r="A688" s="34">
        <v>3010902</v>
      </c>
      <c r="B688" s="34" t="s">
        <v>269</v>
      </c>
      <c r="C688" s="33" t="s">
        <v>270</v>
      </c>
      <c r="D688" s="95" t="s">
        <v>6117</v>
      </c>
      <c r="E688" s="95" t="s">
        <v>5031</v>
      </c>
      <c r="F688" s="95" t="s">
        <v>4673</v>
      </c>
      <c r="G688" s="95">
        <v>1</v>
      </c>
      <c r="H688" s="95">
        <v>1</v>
      </c>
      <c r="I688" s="95" t="s">
        <v>2401</v>
      </c>
      <c r="J688" s="95" t="s">
        <v>7174</v>
      </c>
      <c r="K688" s="95"/>
      <c r="L688" s="95"/>
      <c r="M688" s="370" t="s">
        <v>7420</v>
      </c>
      <c r="N688" s="371"/>
      <c r="O688" s="371"/>
      <c r="P688" s="95"/>
      <c r="Q688" s="188">
        <v>1</v>
      </c>
      <c r="R688" s="188">
        <v>0</v>
      </c>
      <c r="S688" s="188" t="s">
        <v>5114</v>
      </c>
      <c r="T688" s="95">
        <v>9210001</v>
      </c>
      <c r="U688" s="65" t="s">
        <v>7413</v>
      </c>
      <c r="V688" s="65" t="s">
        <v>7414</v>
      </c>
      <c r="W688" s="188" t="s">
        <v>6262</v>
      </c>
      <c r="X688" s="95" t="s">
        <v>7412</v>
      </c>
      <c r="Y688" s="188"/>
      <c r="Z688" s="188"/>
      <c r="AA688" s="188"/>
      <c r="AB688" s="188"/>
      <c r="AC688" s="95"/>
      <c r="AD688" s="95"/>
      <c r="AE688" s="95">
        <v>0</v>
      </c>
      <c r="AF688" s="95">
        <v>0</v>
      </c>
      <c r="AG688" s="95">
        <v>0</v>
      </c>
      <c r="AH688" s="95"/>
      <c r="AI688" s="95">
        <v>30</v>
      </c>
      <c r="AJ688" s="95">
        <v>15</v>
      </c>
      <c r="AK688" s="191"/>
      <c r="AL688" s="95" t="s">
        <v>7421</v>
      </c>
      <c r="AM688" s="95"/>
      <c r="AN688" s="95"/>
      <c r="AO688" s="95" t="s">
        <v>7416</v>
      </c>
      <c r="AP688" s="32">
        <f t="shared" si="60"/>
        <v>3010902</v>
      </c>
      <c r="AQ688" s="32" t="str">
        <f t="shared" si="60"/>
        <v>燕纵步</v>
      </c>
      <c r="AR688" s="95"/>
      <c r="BA688" s="100" t="s">
        <v>7422</v>
      </c>
    </row>
    <row r="689" spans="1:53" x14ac:dyDescent="0.25">
      <c r="A689" s="34">
        <v>3010903</v>
      </c>
      <c r="B689" s="34" t="s">
        <v>269</v>
      </c>
      <c r="C689" s="33" t="s">
        <v>271</v>
      </c>
      <c r="D689" s="95" t="s">
        <v>6117</v>
      </c>
      <c r="E689" s="95" t="s">
        <v>5031</v>
      </c>
      <c r="F689" s="95" t="s">
        <v>4769</v>
      </c>
      <c r="G689" s="95">
        <v>1</v>
      </c>
      <c r="H689" s="95">
        <v>11</v>
      </c>
      <c r="I689" s="95" t="s">
        <v>2401</v>
      </c>
      <c r="J689" s="95" t="s">
        <v>7174</v>
      </c>
      <c r="K689" s="95"/>
      <c r="L689" s="95"/>
      <c r="M689" s="370" t="s">
        <v>7423</v>
      </c>
      <c r="N689" s="371"/>
      <c r="O689" s="371"/>
      <c r="P689" s="95"/>
      <c r="Q689" s="188">
        <v>1</v>
      </c>
      <c r="R689" s="188">
        <v>0</v>
      </c>
      <c r="S689" s="188" t="s">
        <v>5114</v>
      </c>
      <c r="T689" s="95">
        <v>9110001</v>
      </c>
      <c r="U689" s="65" t="s">
        <v>7424</v>
      </c>
      <c r="V689" s="65" t="s">
        <v>7425</v>
      </c>
      <c r="W689" s="188" t="s">
        <v>6262</v>
      </c>
      <c r="X689" s="95" t="s">
        <v>7426</v>
      </c>
      <c r="Y689" s="188"/>
      <c r="Z689" s="188"/>
      <c r="AA689" s="188"/>
      <c r="AB689" s="188"/>
      <c r="AC689" s="95">
        <v>0.7</v>
      </c>
      <c r="AD689" s="95"/>
      <c r="AE689" s="95">
        <v>0</v>
      </c>
      <c r="AF689" s="95">
        <v>0</v>
      </c>
      <c r="AG689" s="95">
        <v>0</v>
      </c>
      <c r="AH689" s="95"/>
      <c r="AI689" s="95">
        <v>20</v>
      </c>
      <c r="AJ689" s="95">
        <v>15</v>
      </c>
      <c r="AK689" s="191"/>
      <c r="AL689" s="95" t="s">
        <v>7427</v>
      </c>
      <c r="AM689" s="95"/>
      <c r="AN689" s="95"/>
      <c r="AO689" s="95" t="s">
        <v>7428</v>
      </c>
      <c r="AP689" s="32">
        <f t="shared" si="60"/>
        <v>3010903</v>
      </c>
      <c r="AQ689" s="32" t="str">
        <f t="shared" si="60"/>
        <v>燕纵步</v>
      </c>
      <c r="AR689" s="95"/>
      <c r="BA689" s="100" t="s">
        <v>7429</v>
      </c>
    </row>
    <row r="690" spans="1:53" x14ac:dyDescent="0.25">
      <c r="A690" s="34">
        <v>3010904</v>
      </c>
      <c r="B690" s="34" t="s">
        <v>269</v>
      </c>
      <c r="C690" s="33" t="s">
        <v>272</v>
      </c>
      <c r="D690" s="95" t="s">
        <v>6117</v>
      </c>
      <c r="E690" s="95" t="s">
        <v>5031</v>
      </c>
      <c r="F690" s="95" t="s">
        <v>4769</v>
      </c>
      <c r="G690" s="95">
        <v>1</v>
      </c>
      <c r="H690" s="95">
        <v>11</v>
      </c>
      <c r="I690" s="95" t="s">
        <v>2401</v>
      </c>
      <c r="J690" s="95" t="s">
        <v>7174</v>
      </c>
      <c r="K690" s="95"/>
      <c r="L690" s="95"/>
      <c r="M690" s="370" t="s">
        <v>7430</v>
      </c>
      <c r="N690" s="371"/>
      <c r="O690" s="371"/>
      <c r="P690" s="95"/>
      <c r="Q690" s="188">
        <v>1</v>
      </c>
      <c r="R690" s="188">
        <v>0</v>
      </c>
      <c r="S690" s="188" t="s">
        <v>5114</v>
      </c>
      <c r="T690" s="95">
        <v>9110002</v>
      </c>
      <c r="U690" s="65" t="s">
        <v>7424</v>
      </c>
      <c r="V690" s="65" t="s">
        <v>7215</v>
      </c>
      <c r="W690" s="188" t="s">
        <v>6262</v>
      </c>
      <c r="X690" s="95" t="s">
        <v>7426</v>
      </c>
      <c r="Y690" s="188"/>
      <c r="Z690" s="188"/>
      <c r="AA690" s="188"/>
      <c r="AB690" s="188"/>
      <c r="AC690" s="95">
        <v>0.7</v>
      </c>
      <c r="AD690" s="95"/>
      <c r="AE690" s="95">
        <v>0</v>
      </c>
      <c r="AF690" s="95">
        <v>0</v>
      </c>
      <c r="AG690" s="95">
        <v>0</v>
      </c>
      <c r="AH690" s="95"/>
      <c r="AI690" s="95">
        <v>30</v>
      </c>
      <c r="AJ690" s="95">
        <v>18</v>
      </c>
      <c r="AK690" s="191"/>
      <c r="AL690" s="95" t="s">
        <v>7431</v>
      </c>
      <c r="AM690" s="95"/>
      <c r="AN690" s="95"/>
      <c r="AO690" s="95" t="s">
        <v>7432</v>
      </c>
      <c r="AP690" s="32">
        <f t="shared" si="60"/>
        <v>3010904</v>
      </c>
      <c r="AQ690" s="32" t="str">
        <f t="shared" si="60"/>
        <v>燕纵步</v>
      </c>
      <c r="AR690" s="95"/>
      <c r="BA690" s="100" t="s">
        <v>7433</v>
      </c>
    </row>
    <row r="691" spans="1:53" x14ac:dyDescent="0.25">
      <c r="A691" s="34">
        <v>3010905</v>
      </c>
      <c r="B691" s="34" t="s">
        <v>269</v>
      </c>
      <c r="C691" s="33" t="s">
        <v>273</v>
      </c>
      <c r="D691" s="95" t="s">
        <v>6117</v>
      </c>
      <c r="E691" s="95" t="s">
        <v>5031</v>
      </c>
      <c r="F691" s="95" t="s">
        <v>4769</v>
      </c>
      <c r="G691" s="95">
        <v>1</v>
      </c>
      <c r="H691" s="95">
        <v>11</v>
      </c>
      <c r="I691" s="95" t="s">
        <v>2401</v>
      </c>
      <c r="J691" s="95" t="s">
        <v>7174</v>
      </c>
      <c r="K691" s="95"/>
      <c r="L691" s="95"/>
      <c r="M691" s="370" t="s">
        <v>7434</v>
      </c>
      <c r="N691" s="371"/>
      <c r="O691" s="371"/>
      <c r="P691" s="95"/>
      <c r="Q691" s="188">
        <v>1</v>
      </c>
      <c r="R691" s="188">
        <v>0</v>
      </c>
      <c r="S691" s="188" t="s">
        <v>5114</v>
      </c>
      <c r="T691" s="95">
        <v>9110003</v>
      </c>
      <c r="U691" s="65" t="s">
        <v>7214</v>
      </c>
      <c r="V691" s="65" t="s">
        <v>7215</v>
      </c>
      <c r="W691" s="188" t="s">
        <v>6262</v>
      </c>
      <c r="X691" s="95" t="s">
        <v>7426</v>
      </c>
      <c r="Y691" s="188"/>
      <c r="Z691" s="188"/>
      <c r="AA691" s="188"/>
      <c r="AB691" s="188"/>
      <c r="AC691" s="95">
        <v>0.7</v>
      </c>
      <c r="AD691" s="95"/>
      <c r="AE691" s="95">
        <v>0</v>
      </c>
      <c r="AF691" s="95">
        <v>0</v>
      </c>
      <c r="AG691" s="95">
        <v>0</v>
      </c>
      <c r="AH691" s="95"/>
      <c r="AI691" s="95">
        <v>40</v>
      </c>
      <c r="AJ691" s="95">
        <v>20</v>
      </c>
      <c r="AK691" s="191"/>
      <c r="AL691" s="95" t="s">
        <v>7435</v>
      </c>
      <c r="AM691" s="95"/>
      <c r="AN691" s="95"/>
      <c r="AO691" s="95" t="s">
        <v>7436</v>
      </c>
      <c r="AP691" s="32">
        <f t="shared" si="60"/>
        <v>3010905</v>
      </c>
      <c r="AQ691" s="32" t="str">
        <f t="shared" si="60"/>
        <v>燕纵步</v>
      </c>
      <c r="AR691" s="95"/>
      <c r="BA691" s="100" t="s">
        <v>7437</v>
      </c>
    </row>
    <row r="692" spans="1:53" x14ac:dyDescent="0.25">
      <c r="A692" s="34">
        <v>3010906</v>
      </c>
      <c r="B692" s="34" t="s">
        <v>269</v>
      </c>
      <c r="C692" s="33" t="s">
        <v>274</v>
      </c>
      <c r="D692" s="95" t="s">
        <v>6117</v>
      </c>
      <c r="E692" s="95" t="s">
        <v>5031</v>
      </c>
      <c r="F692" s="95" t="s">
        <v>4769</v>
      </c>
      <c r="G692" s="95">
        <v>1</v>
      </c>
      <c r="H692" s="95">
        <v>11</v>
      </c>
      <c r="I692" s="95" t="s">
        <v>2401</v>
      </c>
      <c r="J692" s="95" t="s">
        <v>7174</v>
      </c>
      <c r="K692" s="95"/>
      <c r="L692" s="95"/>
      <c r="M692" s="370" t="s">
        <v>7438</v>
      </c>
      <c r="N692" s="371"/>
      <c r="O692" s="371"/>
      <c r="P692" s="95"/>
      <c r="Q692" s="188">
        <v>1</v>
      </c>
      <c r="R692" s="188">
        <v>0</v>
      </c>
      <c r="S692" s="188" t="s">
        <v>5114</v>
      </c>
      <c r="T692" s="95">
        <v>9110011</v>
      </c>
      <c r="U692" s="188" t="s">
        <v>7319</v>
      </c>
      <c r="V692" s="188" t="s">
        <v>7320</v>
      </c>
      <c r="W692" s="188" t="s">
        <v>6262</v>
      </c>
      <c r="X692" s="95" t="s">
        <v>7439</v>
      </c>
      <c r="Y692" s="188"/>
      <c r="Z692" s="188"/>
      <c r="AA692" s="188"/>
      <c r="AB692" s="188"/>
      <c r="AC692" s="95">
        <v>0.7</v>
      </c>
      <c r="AD692" s="95"/>
      <c r="AE692" s="95">
        <v>2</v>
      </c>
      <c r="AF692" s="95">
        <v>0</v>
      </c>
      <c r="AG692" s="95">
        <v>1</v>
      </c>
      <c r="AH692" s="95"/>
      <c r="AI692" s="95">
        <v>39</v>
      </c>
      <c r="AJ692" s="95">
        <v>23</v>
      </c>
      <c r="AK692" s="191"/>
      <c r="AL692" s="95" t="s">
        <v>7440</v>
      </c>
      <c r="AM692" s="95"/>
      <c r="AN692" s="95"/>
      <c r="AO692" s="95" t="s">
        <v>7441</v>
      </c>
      <c r="AP692" s="32">
        <f t="shared" si="60"/>
        <v>3010906</v>
      </c>
      <c r="AQ692" s="32" t="str">
        <f t="shared" si="60"/>
        <v>燕纵步</v>
      </c>
      <c r="AR692" s="95"/>
      <c r="BA692" s="100" t="s">
        <v>7442</v>
      </c>
    </row>
    <row r="693" spans="1:53" x14ac:dyDescent="0.25">
      <c r="A693" s="34">
        <v>3010907</v>
      </c>
      <c r="B693" s="34" t="s">
        <v>269</v>
      </c>
      <c r="C693" s="33" t="s">
        <v>275</v>
      </c>
      <c r="D693" s="95" t="s">
        <v>6117</v>
      </c>
      <c r="E693" s="95" t="s">
        <v>5031</v>
      </c>
      <c r="F693" s="95" t="s">
        <v>4769</v>
      </c>
      <c r="G693" s="95">
        <v>1</v>
      </c>
      <c r="H693" s="95">
        <v>11</v>
      </c>
      <c r="I693" s="95" t="s">
        <v>2401</v>
      </c>
      <c r="J693" s="95" t="s">
        <v>7174</v>
      </c>
      <c r="K693" s="95"/>
      <c r="L693" s="95"/>
      <c r="M693" s="370" t="s">
        <v>7443</v>
      </c>
      <c r="N693" s="371"/>
      <c r="O693" s="371"/>
      <c r="P693" s="95"/>
      <c r="Q693" s="188">
        <v>2</v>
      </c>
      <c r="R693" s="188">
        <v>0</v>
      </c>
      <c r="S693" s="188" t="s">
        <v>7239</v>
      </c>
      <c r="T693" s="95">
        <v>9110012</v>
      </c>
      <c r="U693" s="188" t="s">
        <v>7444</v>
      </c>
      <c r="V693" s="188" t="s">
        <v>7445</v>
      </c>
      <c r="W693" s="188" t="s">
        <v>6262</v>
      </c>
      <c r="X693" s="95" t="s">
        <v>7439</v>
      </c>
      <c r="Y693" s="188"/>
      <c r="Z693" s="188"/>
      <c r="AA693" s="188"/>
      <c r="AB693" s="188" t="s">
        <v>5118</v>
      </c>
      <c r="AC693" s="95" t="s">
        <v>5905</v>
      </c>
      <c r="AD693" s="95"/>
      <c r="AE693" s="95">
        <v>2</v>
      </c>
      <c r="AF693" s="95">
        <v>0</v>
      </c>
      <c r="AG693" s="95">
        <v>1</v>
      </c>
      <c r="AH693" s="95"/>
      <c r="AI693" s="95">
        <v>52</v>
      </c>
      <c r="AJ693" s="95">
        <v>39</v>
      </c>
      <c r="AK693" s="191"/>
      <c r="AL693" s="95" t="s">
        <v>7440</v>
      </c>
      <c r="AM693" s="95"/>
      <c r="AN693" s="95"/>
      <c r="AO693" s="95" t="s">
        <v>7441</v>
      </c>
      <c r="AP693" s="32">
        <f t="shared" si="60"/>
        <v>3010907</v>
      </c>
      <c r="AQ693" s="32" t="str">
        <f t="shared" si="60"/>
        <v>燕纵步</v>
      </c>
      <c r="AR693" s="95"/>
      <c r="BA693" s="100" t="s">
        <v>7446</v>
      </c>
    </row>
    <row r="694" spans="1:53" x14ac:dyDescent="0.25">
      <c r="A694" s="34">
        <v>3010908</v>
      </c>
      <c r="B694" s="34" t="s">
        <v>269</v>
      </c>
      <c r="C694" s="34" t="s">
        <v>276</v>
      </c>
      <c r="D694" s="95" t="s">
        <v>6117</v>
      </c>
      <c r="E694" s="95" t="s">
        <v>5031</v>
      </c>
      <c r="F694" s="95" t="s">
        <v>4793</v>
      </c>
      <c r="G694" s="95">
        <v>1</v>
      </c>
      <c r="H694" s="95">
        <v>11</v>
      </c>
      <c r="I694" s="95" t="s">
        <v>2401</v>
      </c>
      <c r="J694" s="95" t="s">
        <v>7174</v>
      </c>
      <c r="K694" s="95"/>
      <c r="L694" s="95"/>
      <c r="M694" s="370" t="s">
        <v>7251</v>
      </c>
      <c r="N694" s="371"/>
      <c r="O694" s="371"/>
      <c r="P694" s="95" t="s">
        <v>7207</v>
      </c>
      <c r="Q694" s="188">
        <v>0</v>
      </c>
      <c r="R694" s="188">
        <v>0</v>
      </c>
      <c r="S694" s="188"/>
      <c r="T694" s="95">
        <v>9120021</v>
      </c>
      <c r="U694" s="188"/>
      <c r="V694" s="188"/>
      <c r="W694" s="188" t="s">
        <v>6262</v>
      </c>
      <c r="X694" s="95" t="s">
        <v>7208</v>
      </c>
      <c r="Y694" s="188"/>
      <c r="Z694" s="188"/>
      <c r="AA694" s="188">
        <v>1</v>
      </c>
      <c r="AB694" s="188"/>
      <c r="AC694" s="95"/>
      <c r="AD694" s="95"/>
      <c r="AE694" s="95">
        <v>2</v>
      </c>
      <c r="AF694" s="95">
        <v>0</v>
      </c>
      <c r="AG694" s="95">
        <v>1</v>
      </c>
      <c r="AH694" s="95"/>
      <c r="AI694" s="95">
        <v>39</v>
      </c>
      <c r="AJ694" s="95">
        <v>23</v>
      </c>
      <c r="AK694" s="191"/>
      <c r="AL694" s="95" t="s">
        <v>7447</v>
      </c>
      <c r="AM694" s="95" t="s">
        <v>7448</v>
      </c>
      <c r="AN694" s="95"/>
      <c r="AO694" s="95" t="s">
        <v>7209</v>
      </c>
      <c r="AP694" s="32">
        <f t="shared" si="60"/>
        <v>3010908</v>
      </c>
      <c r="AQ694" s="32" t="str">
        <f t="shared" si="60"/>
        <v>燕纵步</v>
      </c>
      <c r="AR694" s="95"/>
      <c r="BA694" s="390" t="s">
        <v>7449</v>
      </c>
    </row>
    <row r="695" spans="1:53" x14ac:dyDescent="0.25">
      <c r="A695" s="34">
        <f>A694+1</f>
        <v>3010909</v>
      </c>
      <c r="B695" s="34" t="str">
        <f>B694</f>
        <v>燕纵步</v>
      </c>
      <c r="C695" s="33" t="s">
        <v>277</v>
      </c>
      <c r="D695" s="95" t="s">
        <v>6117</v>
      </c>
      <c r="E695" s="95" t="s">
        <v>5031</v>
      </c>
      <c r="F695" s="95" t="s">
        <v>4793</v>
      </c>
      <c r="G695" s="95">
        <v>1</v>
      </c>
      <c r="H695" s="95">
        <v>12</v>
      </c>
      <c r="I695" s="95" t="s">
        <v>2401</v>
      </c>
      <c r="J695" s="95" t="s">
        <v>7174</v>
      </c>
      <c r="K695" s="95"/>
      <c r="L695" s="95"/>
      <c r="M695" s="370" t="s">
        <v>7450</v>
      </c>
      <c r="N695" s="371"/>
      <c r="O695" s="371"/>
      <c r="P695" s="95"/>
      <c r="Q695" s="188">
        <v>1</v>
      </c>
      <c r="R695" s="188">
        <v>0</v>
      </c>
      <c r="S695" s="188" t="s">
        <v>5114</v>
      </c>
      <c r="T695" s="95">
        <v>9120001</v>
      </c>
      <c r="U695" s="188"/>
      <c r="V695" s="188"/>
      <c r="W695" s="188" t="s">
        <v>6262</v>
      </c>
      <c r="X695" s="95" t="s">
        <v>7451</v>
      </c>
      <c r="Y695" s="188"/>
      <c r="Z695" s="188"/>
      <c r="AA695" s="188"/>
      <c r="AB695" s="188"/>
      <c r="AC695" s="95"/>
      <c r="AD695" s="95"/>
      <c r="AE695" s="95">
        <v>0</v>
      </c>
      <c r="AF695" s="95">
        <v>0</v>
      </c>
      <c r="AG695" s="95">
        <v>0</v>
      </c>
      <c r="AH695" s="95"/>
      <c r="AI695" s="95">
        <v>50</v>
      </c>
      <c r="AJ695" s="95">
        <v>15</v>
      </c>
      <c r="AK695" s="191"/>
      <c r="AL695" s="95" t="s">
        <v>7452</v>
      </c>
      <c r="AM695" s="95"/>
      <c r="AN695" s="95"/>
      <c r="AO695" s="95" t="s">
        <v>7453</v>
      </c>
      <c r="AP695" s="32">
        <f t="shared" si="60"/>
        <v>3010909</v>
      </c>
      <c r="AQ695" s="32" t="str">
        <f t="shared" si="60"/>
        <v>燕纵步</v>
      </c>
      <c r="AR695" s="95"/>
      <c r="BA695" s="101" t="s">
        <v>1505</v>
      </c>
    </row>
    <row r="696" spans="1:53" x14ac:dyDescent="0.25">
      <c r="A696" s="36"/>
      <c r="B696" s="36"/>
      <c r="C696" s="37"/>
      <c r="D696" s="36"/>
      <c r="E696" s="36"/>
      <c r="F696" s="36"/>
      <c r="G696" s="36"/>
      <c r="H696" s="36"/>
      <c r="I696" s="36"/>
      <c r="J696" s="36"/>
      <c r="K696" s="36"/>
      <c r="L696" s="36"/>
      <c r="M696" s="52"/>
      <c r="N696" s="53"/>
      <c r="O696" s="53"/>
      <c r="P696" s="36"/>
      <c r="Q696" s="65"/>
      <c r="R696" s="65"/>
      <c r="S696" s="65"/>
      <c r="T696" s="36"/>
      <c r="U696" s="65"/>
      <c r="V696" s="65"/>
      <c r="W696" s="65"/>
      <c r="X696" s="70"/>
      <c r="Y696" s="65"/>
      <c r="Z696" s="65"/>
      <c r="AA696" s="65"/>
      <c r="AB696" s="65"/>
      <c r="AC696" s="36"/>
      <c r="AD696" s="36"/>
      <c r="AE696" s="36"/>
      <c r="AF696" s="36"/>
      <c r="AG696" s="36"/>
      <c r="AH696" s="36"/>
      <c r="AI696" s="36"/>
      <c r="AJ696" s="36"/>
      <c r="AK696" s="89"/>
      <c r="AL696" s="36"/>
      <c r="AM696" s="36"/>
      <c r="AN696" s="36"/>
      <c r="AO696" s="36"/>
      <c r="AP696" s="36"/>
      <c r="AQ696" s="36"/>
      <c r="AR696" s="36"/>
      <c r="BA696" s="102"/>
    </row>
    <row r="697" spans="1:53" x14ac:dyDescent="0.25">
      <c r="A697" s="36"/>
      <c r="B697" s="36"/>
      <c r="C697" s="37"/>
      <c r="D697" s="36"/>
      <c r="E697" s="36"/>
      <c r="F697" s="36"/>
      <c r="G697" s="36"/>
      <c r="H697" s="36"/>
      <c r="I697" s="36"/>
      <c r="J697" s="36"/>
      <c r="K697" s="36"/>
      <c r="L697" s="36"/>
      <c r="M697" s="52"/>
      <c r="N697" s="53"/>
      <c r="O697" s="53"/>
      <c r="P697" s="36"/>
      <c r="Q697" s="65"/>
      <c r="R697" s="65"/>
      <c r="S697" s="65"/>
      <c r="T697" s="36"/>
      <c r="U697" s="65"/>
      <c r="V697" s="65"/>
      <c r="W697" s="65"/>
      <c r="X697" s="70"/>
      <c r="Y697" s="65"/>
      <c r="Z697" s="65"/>
      <c r="AA697" s="65"/>
      <c r="AB697" s="65"/>
      <c r="AC697" s="36"/>
      <c r="AD697" s="36"/>
      <c r="AE697" s="36"/>
      <c r="AF697" s="36"/>
      <c r="AG697" s="36"/>
      <c r="AH697" s="36"/>
      <c r="AI697" s="36"/>
      <c r="AJ697" s="36"/>
      <c r="AK697" s="89"/>
      <c r="AL697" s="36"/>
      <c r="AM697" s="36"/>
      <c r="AN697" s="36"/>
      <c r="AO697" s="36"/>
      <c r="AP697" s="36"/>
      <c r="AQ697" s="36"/>
      <c r="AR697" s="36"/>
      <c r="BA697" s="102"/>
    </row>
    <row r="698" spans="1:53" x14ac:dyDescent="0.25">
      <c r="A698" s="207">
        <v>3011001</v>
      </c>
      <c r="B698" s="207" t="s">
        <v>278</v>
      </c>
      <c r="C698" s="207" t="s">
        <v>1438</v>
      </c>
      <c r="D698" s="95" t="s">
        <v>6117</v>
      </c>
      <c r="E698" s="95" t="s">
        <v>5031</v>
      </c>
      <c r="F698" s="95" t="s">
        <v>4793</v>
      </c>
      <c r="G698" s="95">
        <v>1</v>
      </c>
      <c r="H698" s="95">
        <v>12</v>
      </c>
      <c r="I698" s="95" t="s">
        <v>2401</v>
      </c>
      <c r="J698" s="95" t="s">
        <v>7174</v>
      </c>
      <c r="K698" s="95"/>
      <c r="L698" s="95"/>
      <c r="M698" s="370" t="s">
        <v>7247</v>
      </c>
      <c r="N698" s="371"/>
      <c r="O698" s="371"/>
      <c r="P698" s="95"/>
      <c r="Q698" s="188">
        <v>1</v>
      </c>
      <c r="R698" s="188">
        <v>0</v>
      </c>
      <c r="S698" s="188" t="s">
        <v>5114</v>
      </c>
      <c r="T698" s="95">
        <v>9120011</v>
      </c>
      <c r="U698" s="188"/>
      <c r="V698" s="188"/>
      <c r="W698" s="188" t="s">
        <v>6262</v>
      </c>
      <c r="X698" s="95" t="s">
        <v>7454</v>
      </c>
      <c r="Y698" s="188"/>
      <c r="Z698" s="188"/>
      <c r="AA698" s="188"/>
      <c r="AB698" s="188"/>
      <c r="AC698" s="95"/>
      <c r="AD698" s="95"/>
      <c r="AE698" s="95">
        <v>0</v>
      </c>
      <c r="AF698" s="95">
        <v>0</v>
      </c>
      <c r="AG698" s="95">
        <v>0</v>
      </c>
      <c r="AH698" s="95"/>
      <c r="AI698" s="95">
        <v>60</v>
      </c>
      <c r="AJ698" s="95">
        <v>18</v>
      </c>
      <c r="AK698" s="191"/>
      <c r="AL698" s="95" t="s">
        <v>7455</v>
      </c>
      <c r="AM698" s="95"/>
      <c r="AN698" s="95"/>
      <c r="AO698" s="95" t="s">
        <v>7456</v>
      </c>
      <c r="AP698" s="32">
        <f t="shared" si="60"/>
        <v>3011001</v>
      </c>
      <c r="AQ698" s="32" t="str">
        <f t="shared" si="60"/>
        <v>长亭远寄</v>
      </c>
      <c r="AR698" s="95"/>
      <c r="BA698" s="239" t="s">
        <v>7457</v>
      </c>
    </row>
    <row r="699" spans="1:53" x14ac:dyDescent="0.25">
      <c r="A699" s="207">
        <v>3011002</v>
      </c>
      <c r="B699" s="207" t="s">
        <v>278</v>
      </c>
      <c r="C699" s="207" t="s">
        <v>279</v>
      </c>
      <c r="D699" s="95" t="s">
        <v>6117</v>
      </c>
      <c r="E699" s="95" t="s">
        <v>5031</v>
      </c>
      <c r="F699" s="95" t="s">
        <v>4793</v>
      </c>
      <c r="G699" s="95">
        <v>1</v>
      </c>
      <c r="H699" s="95">
        <v>12</v>
      </c>
      <c r="I699" s="95" t="s">
        <v>2401</v>
      </c>
      <c r="J699" s="95" t="s">
        <v>7174</v>
      </c>
      <c r="K699" s="95"/>
      <c r="L699" s="95"/>
      <c r="M699" s="370" t="s">
        <v>7458</v>
      </c>
      <c r="N699" s="371"/>
      <c r="O699" s="371"/>
      <c r="P699" s="95"/>
      <c r="Q699" s="188">
        <v>2</v>
      </c>
      <c r="R699" s="188">
        <v>0</v>
      </c>
      <c r="S699" s="188" t="s">
        <v>7239</v>
      </c>
      <c r="T699" s="95">
        <v>9120012</v>
      </c>
      <c r="U699" s="188"/>
      <c r="V699" s="188"/>
      <c r="W699" s="188" t="s">
        <v>6262</v>
      </c>
      <c r="X699" s="95" t="s">
        <v>7454</v>
      </c>
      <c r="Y699" s="188"/>
      <c r="Z699" s="188"/>
      <c r="AA699" s="188"/>
      <c r="AB699" s="188"/>
      <c r="AC699" s="95"/>
      <c r="AD699" s="95"/>
      <c r="AE699" s="95">
        <v>0</v>
      </c>
      <c r="AF699" s="95">
        <v>0</v>
      </c>
      <c r="AG699" s="95">
        <v>0</v>
      </c>
      <c r="AH699" s="95"/>
      <c r="AI699" s="95">
        <v>70</v>
      </c>
      <c r="AJ699" s="95">
        <v>20</v>
      </c>
      <c r="AK699" s="191"/>
      <c r="AL699" s="95" t="s">
        <v>7455</v>
      </c>
      <c r="AM699" s="95"/>
      <c r="AN699" s="95"/>
      <c r="AO699" s="95" t="s">
        <v>7456</v>
      </c>
      <c r="AP699" s="32">
        <f t="shared" si="60"/>
        <v>3011002</v>
      </c>
      <c r="AQ699" s="32" t="str">
        <f t="shared" si="60"/>
        <v>长亭远寄</v>
      </c>
      <c r="AR699" s="95"/>
      <c r="BA699" s="308" t="s">
        <v>7459</v>
      </c>
    </row>
    <row r="700" spans="1:53" x14ac:dyDescent="0.25">
      <c r="A700" s="207">
        <v>3011003</v>
      </c>
      <c r="B700" s="207" t="s">
        <v>278</v>
      </c>
      <c r="C700" s="207" t="s">
        <v>280</v>
      </c>
      <c r="D700" s="95" t="s">
        <v>6117</v>
      </c>
      <c r="E700" s="95" t="s">
        <v>5031</v>
      </c>
      <c r="F700" s="95" t="s">
        <v>4793</v>
      </c>
      <c r="G700" s="95">
        <v>1</v>
      </c>
      <c r="H700" s="95">
        <v>12</v>
      </c>
      <c r="I700" s="95" t="s">
        <v>2401</v>
      </c>
      <c r="J700" s="95" t="s">
        <v>7174</v>
      </c>
      <c r="K700" s="95"/>
      <c r="L700" s="95"/>
      <c r="M700" s="370" t="s">
        <v>7251</v>
      </c>
      <c r="N700" s="371"/>
      <c r="O700" s="371"/>
      <c r="P700" s="95" t="s">
        <v>7207</v>
      </c>
      <c r="Q700" s="188">
        <v>0</v>
      </c>
      <c r="R700" s="188">
        <v>0</v>
      </c>
      <c r="S700" s="188"/>
      <c r="T700" s="95">
        <v>9120021</v>
      </c>
      <c r="U700" s="188"/>
      <c r="V700" s="188"/>
      <c r="W700" s="188" t="s">
        <v>6262</v>
      </c>
      <c r="X700" s="95" t="s">
        <v>7208</v>
      </c>
      <c r="Y700" s="188"/>
      <c r="Z700" s="188"/>
      <c r="AA700" s="188">
        <v>1</v>
      </c>
      <c r="AB700" s="188"/>
      <c r="AC700" s="95"/>
      <c r="AD700" s="95"/>
      <c r="AE700" s="95">
        <v>2</v>
      </c>
      <c r="AF700" s="95">
        <v>0</v>
      </c>
      <c r="AG700" s="95">
        <v>1</v>
      </c>
      <c r="AH700" s="95"/>
      <c r="AI700" s="95">
        <v>39</v>
      </c>
      <c r="AJ700" s="95">
        <v>23</v>
      </c>
      <c r="AK700" s="191"/>
      <c r="AL700" s="95" t="s">
        <v>7460</v>
      </c>
      <c r="AM700" s="95" t="s">
        <v>7461</v>
      </c>
      <c r="AN700" s="95"/>
      <c r="AO700" s="95" t="s">
        <v>7209</v>
      </c>
      <c r="AP700" s="32">
        <f t="shared" si="60"/>
        <v>3011003</v>
      </c>
      <c r="AQ700" s="32" t="str">
        <f t="shared" si="60"/>
        <v>长亭远寄</v>
      </c>
      <c r="AR700" s="95"/>
      <c r="BA700" s="239" t="s">
        <v>7462</v>
      </c>
    </row>
    <row r="701" spans="1:53" x14ac:dyDescent="0.25">
      <c r="A701" s="207">
        <v>3011004</v>
      </c>
      <c r="B701" s="207" t="s">
        <v>278</v>
      </c>
      <c r="C701" s="207" t="s">
        <v>281</v>
      </c>
      <c r="D701" s="95" t="s">
        <v>6117</v>
      </c>
      <c r="E701" s="95" t="s">
        <v>5031</v>
      </c>
      <c r="F701" s="95" t="s">
        <v>4878</v>
      </c>
      <c r="G701" s="95">
        <v>1</v>
      </c>
      <c r="H701" s="95">
        <v>13</v>
      </c>
      <c r="I701" s="95" t="s">
        <v>2401</v>
      </c>
      <c r="J701" s="95" t="s">
        <v>7174</v>
      </c>
      <c r="K701" s="95"/>
      <c r="L701" s="95"/>
      <c r="M701" s="370"/>
      <c r="N701" s="371"/>
      <c r="O701" s="371"/>
      <c r="P701" s="95"/>
      <c r="Q701" s="188">
        <v>1</v>
      </c>
      <c r="R701" s="188">
        <v>1</v>
      </c>
      <c r="S701" s="188" t="s">
        <v>5114</v>
      </c>
      <c r="T701" s="95">
        <v>9130001</v>
      </c>
      <c r="U701" s="188"/>
      <c r="V701" s="188"/>
      <c r="W701" s="188" t="s">
        <v>6262</v>
      </c>
      <c r="X701" s="95" t="s">
        <v>4772</v>
      </c>
      <c r="Y701" s="188"/>
      <c r="Z701" s="188"/>
      <c r="AA701" s="188"/>
      <c r="AB701" s="188"/>
      <c r="AC701" s="95"/>
      <c r="AD701" s="95"/>
      <c r="AE701" s="95">
        <v>0</v>
      </c>
      <c r="AF701" s="95">
        <v>0</v>
      </c>
      <c r="AG701" s="95">
        <v>0</v>
      </c>
      <c r="AH701" s="95"/>
      <c r="AI701" s="95">
        <v>40</v>
      </c>
      <c r="AJ701" s="95">
        <v>20</v>
      </c>
      <c r="AK701" s="191"/>
      <c r="AL701" s="95"/>
      <c r="AM701" s="95"/>
      <c r="AN701" s="95"/>
      <c r="AO701" s="95" t="s">
        <v>7463</v>
      </c>
      <c r="AP701" s="32">
        <f t="shared" si="60"/>
        <v>3011004</v>
      </c>
      <c r="AQ701" s="32" t="str">
        <f t="shared" si="60"/>
        <v>长亭远寄</v>
      </c>
      <c r="AR701" s="95"/>
      <c r="BA701" s="308" t="s">
        <v>7464</v>
      </c>
    </row>
    <row r="702" spans="1:53" x14ac:dyDescent="0.25">
      <c r="A702" s="207">
        <v>3011005</v>
      </c>
      <c r="B702" s="207" t="s">
        <v>278</v>
      </c>
      <c r="C702" s="207" t="s">
        <v>282</v>
      </c>
      <c r="D702" s="95" t="s">
        <v>6117</v>
      </c>
      <c r="E702" s="95" t="s">
        <v>5031</v>
      </c>
      <c r="F702" s="95" t="s">
        <v>4878</v>
      </c>
      <c r="G702" s="95">
        <v>1</v>
      </c>
      <c r="H702" s="95">
        <v>13</v>
      </c>
      <c r="I702" s="95" t="s">
        <v>2401</v>
      </c>
      <c r="J702" s="95" t="s">
        <v>7174</v>
      </c>
      <c r="K702" s="95"/>
      <c r="L702" s="95"/>
      <c r="M702" s="370"/>
      <c r="N702" s="371"/>
      <c r="O702" s="371"/>
      <c r="P702" s="95"/>
      <c r="Q702" s="188">
        <v>1</v>
      </c>
      <c r="R702" s="188">
        <v>1</v>
      </c>
      <c r="S702" s="188" t="s">
        <v>5114</v>
      </c>
      <c r="T702" s="95">
        <v>9130011</v>
      </c>
      <c r="U702" s="188"/>
      <c r="V702" s="188"/>
      <c r="W702" s="188" t="s">
        <v>6262</v>
      </c>
      <c r="X702" s="95" t="s">
        <v>4772</v>
      </c>
      <c r="Y702" s="188"/>
      <c r="Z702" s="188"/>
      <c r="AA702" s="188"/>
      <c r="AB702" s="188"/>
      <c r="AC702" s="95"/>
      <c r="AD702" s="95"/>
      <c r="AE702" s="95">
        <v>2</v>
      </c>
      <c r="AF702" s="95">
        <v>0</v>
      </c>
      <c r="AG702" s="95">
        <v>0</v>
      </c>
      <c r="AH702" s="95"/>
      <c r="AI702" s="95">
        <v>52</v>
      </c>
      <c r="AJ702" s="95">
        <v>30</v>
      </c>
      <c r="AK702" s="191"/>
      <c r="AL702" s="95"/>
      <c r="AM702" s="95"/>
      <c r="AN702" s="95"/>
      <c r="AO702" s="95" t="s">
        <v>7465</v>
      </c>
      <c r="AP702" s="32">
        <f t="shared" si="60"/>
        <v>3011005</v>
      </c>
      <c r="AQ702" s="32" t="str">
        <f t="shared" si="60"/>
        <v>长亭远寄</v>
      </c>
      <c r="AR702" s="95"/>
      <c r="BA702" s="391" t="s">
        <v>7466</v>
      </c>
    </row>
    <row r="703" spans="1:53" x14ac:dyDescent="0.25">
      <c r="A703" s="207">
        <v>3011006</v>
      </c>
      <c r="B703" s="207" t="s">
        <v>278</v>
      </c>
      <c r="C703" s="207" t="s">
        <v>283</v>
      </c>
      <c r="D703" s="95" t="s">
        <v>6117</v>
      </c>
      <c r="E703" s="95" t="s">
        <v>5031</v>
      </c>
      <c r="F703" s="95" t="s">
        <v>4878</v>
      </c>
      <c r="G703" s="95">
        <v>1</v>
      </c>
      <c r="H703" s="95">
        <v>13</v>
      </c>
      <c r="I703" s="95" t="s">
        <v>2401</v>
      </c>
      <c r="J703" s="95" t="s">
        <v>7174</v>
      </c>
      <c r="K703" s="95"/>
      <c r="L703" s="95"/>
      <c r="M703" s="370"/>
      <c r="N703" s="371"/>
      <c r="O703" s="371"/>
      <c r="P703" s="95"/>
      <c r="Q703" s="188">
        <v>2</v>
      </c>
      <c r="R703" s="188">
        <v>2</v>
      </c>
      <c r="S703" s="188" t="s">
        <v>7239</v>
      </c>
      <c r="T703" s="95">
        <v>9130012</v>
      </c>
      <c r="U703" s="188"/>
      <c r="V703" s="188"/>
      <c r="W703" s="188" t="s">
        <v>6262</v>
      </c>
      <c r="X703" s="95" t="s">
        <v>4772</v>
      </c>
      <c r="Y703" s="188"/>
      <c r="Z703" s="188"/>
      <c r="AA703" s="188"/>
      <c r="AB703" s="188"/>
      <c r="AC703" s="95"/>
      <c r="AD703" s="95"/>
      <c r="AE703" s="95">
        <v>2</v>
      </c>
      <c r="AF703" s="95">
        <v>0</v>
      </c>
      <c r="AG703" s="95">
        <v>0</v>
      </c>
      <c r="AH703" s="95"/>
      <c r="AI703" s="95">
        <v>52</v>
      </c>
      <c r="AJ703" s="95">
        <v>40</v>
      </c>
      <c r="AK703" s="191"/>
      <c r="AL703" s="95"/>
      <c r="AM703" s="95"/>
      <c r="AN703" s="95"/>
      <c r="AO703" s="95" t="s">
        <v>7465</v>
      </c>
      <c r="AP703" s="32">
        <f t="shared" si="60"/>
        <v>3011006</v>
      </c>
      <c r="AQ703" s="32" t="str">
        <f t="shared" si="60"/>
        <v>长亭远寄</v>
      </c>
      <c r="AR703" s="95"/>
      <c r="BA703" s="239" t="s">
        <v>7467</v>
      </c>
    </row>
    <row r="704" spans="1:53" x14ac:dyDescent="0.25">
      <c r="A704" s="207">
        <v>3011007</v>
      </c>
      <c r="B704" s="207" t="s">
        <v>278</v>
      </c>
      <c r="C704" s="207" t="s">
        <v>284</v>
      </c>
      <c r="D704" s="95" t="s">
        <v>6117</v>
      </c>
      <c r="E704" s="95" t="s">
        <v>5031</v>
      </c>
      <c r="F704" s="95" t="s">
        <v>4878</v>
      </c>
      <c r="G704" s="95">
        <v>1</v>
      </c>
      <c r="H704" s="95">
        <v>13</v>
      </c>
      <c r="I704" s="95" t="s">
        <v>2401</v>
      </c>
      <c r="J704" s="95" t="s">
        <v>7174</v>
      </c>
      <c r="K704" s="95"/>
      <c r="L704" s="95"/>
      <c r="M704" s="370"/>
      <c r="N704" s="371"/>
      <c r="O704" s="371"/>
      <c r="P704" s="95" t="s">
        <v>7207</v>
      </c>
      <c r="Q704" s="188">
        <v>0</v>
      </c>
      <c r="R704" s="188">
        <v>0</v>
      </c>
      <c r="S704" s="188"/>
      <c r="T704" s="95">
        <v>9130021</v>
      </c>
      <c r="U704" s="188"/>
      <c r="V704" s="188"/>
      <c r="W704" s="188" t="s">
        <v>6262</v>
      </c>
      <c r="X704" s="95" t="s">
        <v>7208</v>
      </c>
      <c r="Y704" s="188"/>
      <c r="Z704" s="188"/>
      <c r="AA704" s="188"/>
      <c r="AB704" s="188"/>
      <c r="AC704" s="95"/>
      <c r="AD704" s="95"/>
      <c r="AE704" s="95">
        <v>2</v>
      </c>
      <c r="AF704" s="95">
        <v>2</v>
      </c>
      <c r="AG704" s="95">
        <v>0</v>
      </c>
      <c r="AH704" s="95"/>
      <c r="AI704" s="95">
        <v>1</v>
      </c>
      <c r="AJ704" s="95">
        <v>39</v>
      </c>
      <c r="AK704" s="191"/>
      <c r="AL704" s="95"/>
      <c r="AM704" s="95" t="s">
        <v>7468</v>
      </c>
      <c r="AN704" s="95"/>
      <c r="AO704" s="95" t="s">
        <v>7209</v>
      </c>
      <c r="AP704" s="32">
        <f t="shared" si="60"/>
        <v>3011007</v>
      </c>
      <c r="AQ704" s="32" t="str">
        <f t="shared" si="60"/>
        <v>长亭远寄</v>
      </c>
      <c r="AR704" s="95"/>
      <c r="BA704" s="239" t="s">
        <v>7464</v>
      </c>
    </row>
    <row r="705" spans="1:53" x14ac:dyDescent="0.25">
      <c r="A705" s="207">
        <v>3011008</v>
      </c>
      <c r="B705" s="207" t="s">
        <v>278</v>
      </c>
      <c r="C705" s="207" t="s">
        <v>285</v>
      </c>
      <c r="D705" s="95" t="s">
        <v>6117</v>
      </c>
      <c r="E705" s="95" t="s">
        <v>5031</v>
      </c>
      <c r="F705" s="95" t="s">
        <v>4785</v>
      </c>
      <c r="G705" s="95">
        <v>1</v>
      </c>
      <c r="H705" s="95">
        <v>14</v>
      </c>
      <c r="I705" s="95" t="s">
        <v>2401</v>
      </c>
      <c r="J705" s="95" t="s">
        <v>7174</v>
      </c>
      <c r="K705" s="95"/>
      <c r="L705" s="95"/>
      <c r="M705" s="370" t="s">
        <v>7450</v>
      </c>
      <c r="N705" s="371"/>
      <c r="O705" s="371"/>
      <c r="P705" s="95"/>
      <c r="Q705" s="188">
        <v>1</v>
      </c>
      <c r="R705" s="188">
        <v>0</v>
      </c>
      <c r="S705" s="188" t="s">
        <v>5114</v>
      </c>
      <c r="T705" s="95">
        <v>9140001</v>
      </c>
      <c r="U705" s="188"/>
      <c r="V705" s="188"/>
      <c r="W705" s="188" t="s">
        <v>6262</v>
      </c>
      <c r="X705" s="95" t="s">
        <v>7469</v>
      </c>
      <c r="Y705" s="188"/>
      <c r="Z705" s="188"/>
      <c r="AA705" s="188"/>
      <c r="AB705" s="188"/>
      <c r="AC705" s="95"/>
      <c r="AD705" s="95"/>
      <c r="AE705" s="95">
        <v>0</v>
      </c>
      <c r="AF705" s="95">
        <v>0</v>
      </c>
      <c r="AG705" s="95">
        <v>0</v>
      </c>
      <c r="AH705" s="95"/>
      <c r="AI705" s="95">
        <v>100</v>
      </c>
      <c r="AJ705" s="95">
        <v>40</v>
      </c>
      <c r="AK705" s="191"/>
      <c r="AL705" s="95" t="s">
        <v>7470</v>
      </c>
      <c r="AM705" s="95"/>
      <c r="AN705" s="95"/>
      <c r="AO705" s="95" t="s">
        <v>7471</v>
      </c>
      <c r="AP705" s="32">
        <f t="shared" si="60"/>
        <v>3011008</v>
      </c>
      <c r="AQ705" s="32" t="str">
        <f t="shared" si="60"/>
        <v>长亭远寄</v>
      </c>
      <c r="AR705" s="95"/>
      <c r="BA705" s="239" t="s">
        <v>7472</v>
      </c>
    </row>
    <row r="706" spans="1:53" x14ac:dyDescent="0.25">
      <c r="A706" s="34">
        <f>A705+1</f>
        <v>3011009</v>
      </c>
      <c r="B706" s="34" t="str">
        <f>B705</f>
        <v>长亭远寄</v>
      </c>
      <c r="C706" s="33" t="s">
        <v>286</v>
      </c>
      <c r="D706" s="95" t="s">
        <v>6117</v>
      </c>
      <c r="E706" s="95" t="s">
        <v>5031</v>
      </c>
      <c r="F706" s="95" t="s">
        <v>4785</v>
      </c>
      <c r="G706" s="95">
        <v>1</v>
      </c>
      <c r="H706" s="95">
        <v>14</v>
      </c>
      <c r="I706" s="95" t="s">
        <v>2401</v>
      </c>
      <c r="J706" s="95" t="s">
        <v>7174</v>
      </c>
      <c r="K706" s="95"/>
      <c r="L706" s="95"/>
      <c r="M706" s="370" t="s">
        <v>7247</v>
      </c>
      <c r="N706" s="371"/>
      <c r="O706" s="371"/>
      <c r="P706" s="95"/>
      <c r="Q706" s="188">
        <v>1</v>
      </c>
      <c r="R706" s="188">
        <v>0</v>
      </c>
      <c r="S706" s="188" t="s">
        <v>5114</v>
      </c>
      <c r="T706" s="95">
        <v>9140011</v>
      </c>
      <c r="U706" s="188"/>
      <c r="V706" s="188"/>
      <c r="W706" s="188" t="s">
        <v>6262</v>
      </c>
      <c r="X706" s="95" t="s">
        <v>7473</v>
      </c>
      <c r="Y706" s="188"/>
      <c r="Z706" s="188"/>
      <c r="AA706" s="188"/>
      <c r="AB706" s="188"/>
      <c r="AC706" s="95"/>
      <c r="AD706" s="95"/>
      <c r="AE706" s="95">
        <v>0</v>
      </c>
      <c r="AF706" s="95">
        <v>0</v>
      </c>
      <c r="AG706" s="95">
        <v>0</v>
      </c>
      <c r="AH706" s="95"/>
      <c r="AI706" s="95">
        <v>100</v>
      </c>
      <c r="AJ706" s="95">
        <v>40</v>
      </c>
      <c r="AK706" s="191"/>
      <c r="AL706" s="95" t="s">
        <v>7474</v>
      </c>
      <c r="AM706" s="95"/>
      <c r="AN706" s="95"/>
      <c r="AO706" s="95" t="s">
        <v>7465</v>
      </c>
      <c r="AP706" s="32">
        <f t="shared" si="60"/>
        <v>3011009</v>
      </c>
      <c r="AQ706" s="32" t="str">
        <f t="shared" si="60"/>
        <v>长亭远寄</v>
      </c>
      <c r="AR706" s="95"/>
      <c r="BA706" s="101" t="s">
        <v>1505</v>
      </c>
    </row>
    <row r="707" spans="1:53" x14ac:dyDescent="0.25">
      <c r="A707" s="36"/>
      <c r="B707" s="36"/>
      <c r="C707" s="37"/>
      <c r="D707" s="36"/>
      <c r="E707" s="36"/>
      <c r="F707" s="36"/>
      <c r="G707" s="36"/>
      <c r="H707" s="36"/>
      <c r="I707" s="36"/>
      <c r="J707" s="36"/>
      <c r="K707" s="36"/>
      <c r="L707" s="36"/>
      <c r="M707" s="52"/>
      <c r="N707" s="53"/>
      <c r="O707" s="53"/>
      <c r="P707" s="36"/>
      <c r="Q707" s="65"/>
      <c r="R707" s="65"/>
      <c r="S707" s="65"/>
      <c r="T707" s="36"/>
      <c r="U707" s="65"/>
      <c r="V707" s="65"/>
      <c r="W707" s="65"/>
      <c r="X707" s="70"/>
      <c r="Y707" s="65"/>
      <c r="Z707" s="65"/>
      <c r="AA707" s="65"/>
      <c r="AB707" s="65"/>
      <c r="AC707" s="36"/>
      <c r="AD707" s="36"/>
      <c r="AE707" s="36"/>
      <c r="AF707" s="36"/>
      <c r="AG707" s="36"/>
      <c r="AH707" s="36"/>
      <c r="AI707" s="36"/>
      <c r="AJ707" s="36"/>
      <c r="AK707" s="89"/>
      <c r="AL707" s="36"/>
      <c r="AM707" s="36"/>
      <c r="AN707" s="36"/>
      <c r="AO707" s="36"/>
      <c r="AP707" s="36"/>
      <c r="AQ707" s="36"/>
      <c r="AR707" s="36"/>
      <c r="BA707" s="102"/>
    </row>
    <row r="708" spans="1:53" x14ac:dyDescent="0.25">
      <c r="A708" s="36"/>
      <c r="B708" s="36"/>
      <c r="C708" s="37"/>
      <c r="D708" s="36"/>
      <c r="E708" s="36"/>
      <c r="F708" s="36"/>
      <c r="G708" s="36"/>
      <c r="H708" s="36"/>
      <c r="I708" s="36"/>
      <c r="J708" s="36"/>
      <c r="K708" s="36"/>
      <c r="L708" s="36"/>
      <c r="M708" s="52"/>
      <c r="N708" s="53"/>
      <c r="O708" s="53"/>
      <c r="P708" s="36"/>
      <c r="Q708" s="65"/>
      <c r="R708" s="65"/>
      <c r="S708" s="65"/>
      <c r="T708" s="36"/>
      <c r="U708" s="65"/>
      <c r="V708" s="65"/>
      <c r="W708" s="65"/>
      <c r="X708" s="70"/>
      <c r="Y708" s="65"/>
      <c r="Z708" s="65"/>
      <c r="AA708" s="65"/>
      <c r="AB708" s="65"/>
      <c r="AC708" s="36"/>
      <c r="AD708" s="36"/>
      <c r="AE708" s="36"/>
      <c r="AF708" s="36"/>
      <c r="AG708" s="36"/>
      <c r="AH708" s="36"/>
      <c r="AI708" s="36"/>
      <c r="AJ708" s="36"/>
      <c r="AK708" s="89"/>
      <c r="AL708" s="36"/>
      <c r="AM708" s="36"/>
      <c r="AN708" s="36"/>
      <c r="AO708" s="36"/>
      <c r="AP708" s="36"/>
      <c r="AQ708" s="36"/>
      <c r="AR708" s="36"/>
      <c r="BA708" s="102"/>
    </row>
    <row r="709" spans="1:53" x14ac:dyDescent="0.25">
      <c r="A709" s="34">
        <v>3011101</v>
      </c>
      <c r="B709" s="34" t="s">
        <v>287</v>
      </c>
      <c r="C709" s="34" t="s">
        <v>1445</v>
      </c>
      <c r="D709" s="95" t="s">
        <v>6117</v>
      </c>
      <c r="E709" s="95" t="s">
        <v>5031</v>
      </c>
      <c r="F709" s="95" t="s">
        <v>4785</v>
      </c>
      <c r="G709" s="95">
        <v>1</v>
      </c>
      <c r="H709" s="95">
        <v>14</v>
      </c>
      <c r="I709" s="95" t="s">
        <v>2401</v>
      </c>
      <c r="J709" s="95" t="s">
        <v>7174</v>
      </c>
      <c r="K709" s="95"/>
      <c r="L709" s="95"/>
      <c r="M709" s="370" t="s">
        <v>7458</v>
      </c>
      <c r="N709" s="371"/>
      <c r="O709" s="371"/>
      <c r="P709" s="95"/>
      <c r="Q709" s="188">
        <v>2</v>
      </c>
      <c r="R709" s="188">
        <v>0</v>
      </c>
      <c r="S709" s="188" t="s">
        <v>7239</v>
      </c>
      <c r="T709" s="95">
        <v>9140012</v>
      </c>
      <c r="U709" s="188"/>
      <c r="V709" s="188"/>
      <c r="W709" s="188" t="s">
        <v>6262</v>
      </c>
      <c r="X709" s="95" t="s">
        <v>7473</v>
      </c>
      <c r="Y709" s="188"/>
      <c r="Z709" s="188"/>
      <c r="AA709" s="188"/>
      <c r="AB709" s="188"/>
      <c r="AC709" s="95"/>
      <c r="AD709" s="95"/>
      <c r="AE709" s="95">
        <v>0</v>
      </c>
      <c r="AF709" s="95">
        <v>0</v>
      </c>
      <c r="AG709" s="95">
        <v>0</v>
      </c>
      <c r="AH709" s="95"/>
      <c r="AI709" s="95">
        <v>100</v>
      </c>
      <c r="AJ709" s="95">
        <v>40</v>
      </c>
      <c r="AK709" s="191"/>
      <c r="AL709" s="95" t="s">
        <v>7474</v>
      </c>
      <c r="AM709" s="95"/>
      <c r="AN709" s="95"/>
      <c r="AO709" s="95" t="s">
        <v>7465</v>
      </c>
      <c r="AP709" s="32">
        <f t="shared" si="60"/>
        <v>3011101</v>
      </c>
      <c r="AQ709" s="32" t="str">
        <f t="shared" si="60"/>
        <v>巫蟒堕月</v>
      </c>
      <c r="AR709" s="95"/>
      <c r="BA709" s="390" t="s">
        <v>7062</v>
      </c>
    </row>
    <row r="710" spans="1:53" x14ac:dyDescent="0.25">
      <c r="A710" s="34">
        <v>3011102</v>
      </c>
      <c r="B710" s="34" t="s">
        <v>287</v>
      </c>
      <c r="C710" s="34" t="s">
        <v>288</v>
      </c>
      <c r="D710" s="95" t="s">
        <v>6117</v>
      </c>
      <c r="E710" s="95" t="s">
        <v>5031</v>
      </c>
      <c r="F710" s="95" t="s">
        <v>4785</v>
      </c>
      <c r="G710" s="95">
        <v>1</v>
      </c>
      <c r="H710" s="95">
        <v>14</v>
      </c>
      <c r="I710" s="95" t="s">
        <v>2401</v>
      </c>
      <c r="J710" s="95" t="s">
        <v>7174</v>
      </c>
      <c r="K710" s="95"/>
      <c r="L710" s="95"/>
      <c r="M710" s="370" t="s">
        <v>7251</v>
      </c>
      <c r="N710" s="371"/>
      <c r="O710" s="371"/>
      <c r="P710" s="95" t="s">
        <v>7207</v>
      </c>
      <c r="Q710" s="188">
        <v>0</v>
      </c>
      <c r="R710" s="188">
        <v>0</v>
      </c>
      <c r="S710" s="188"/>
      <c r="T710" s="95">
        <v>9140021</v>
      </c>
      <c r="U710" s="188"/>
      <c r="V710" s="188">
        <v>0</v>
      </c>
      <c r="W710" s="188" t="s">
        <v>6262</v>
      </c>
      <c r="X710" s="95" t="s">
        <v>7208</v>
      </c>
      <c r="Y710" s="188"/>
      <c r="Z710" s="188"/>
      <c r="AA710" s="188">
        <v>1</v>
      </c>
      <c r="AB710" s="188"/>
      <c r="AC710" s="95"/>
      <c r="AD710" s="95"/>
      <c r="AE710" s="95">
        <v>2</v>
      </c>
      <c r="AF710" s="95">
        <v>0</v>
      </c>
      <c r="AG710" s="95">
        <v>1</v>
      </c>
      <c r="AH710" s="95"/>
      <c r="AI710" s="95">
        <v>39</v>
      </c>
      <c r="AJ710" s="95">
        <v>15</v>
      </c>
      <c r="AK710" s="191"/>
      <c r="AL710" s="95" t="s">
        <v>7475</v>
      </c>
      <c r="AM710" s="95" t="s">
        <v>7476</v>
      </c>
      <c r="AN710" s="95"/>
      <c r="AO710" s="95" t="s">
        <v>7209</v>
      </c>
      <c r="AP710" s="32">
        <f t="shared" si="60"/>
        <v>3011102</v>
      </c>
      <c r="AQ710" s="32" t="str">
        <f t="shared" si="60"/>
        <v>巫蟒堕月</v>
      </c>
      <c r="AR710" s="95"/>
      <c r="BA710" s="390" t="s">
        <v>7393</v>
      </c>
    </row>
    <row r="711" spans="1:53" x14ac:dyDescent="0.25">
      <c r="A711" s="34">
        <v>3011103</v>
      </c>
      <c r="B711" s="34" t="s">
        <v>287</v>
      </c>
      <c r="C711" s="34" t="s">
        <v>290</v>
      </c>
      <c r="D711" s="95" t="s">
        <v>6117</v>
      </c>
      <c r="E711" s="95" t="s">
        <v>5031</v>
      </c>
      <c r="F711" s="95" t="s">
        <v>4776</v>
      </c>
      <c r="G711" s="95">
        <v>1</v>
      </c>
      <c r="H711" s="95">
        <v>15</v>
      </c>
      <c r="I711" s="95" t="s">
        <v>2401</v>
      </c>
      <c r="J711" s="95" t="s">
        <v>7174</v>
      </c>
      <c r="K711" s="95"/>
      <c r="L711" s="95"/>
      <c r="M711" s="370" t="s">
        <v>7450</v>
      </c>
      <c r="N711" s="371"/>
      <c r="O711" s="371"/>
      <c r="P711" s="95"/>
      <c r="Q711" s="188">
        <v>1</v>
      </c>
      <c r="R711" s="188">
        <v>0</v>
      </c>
      <c r="S711" s="188" t="s">
        <v>5114</v>
      </c>
      <c r="T711" s="95">
        <v>9150001</v>
      </c>
      <c r="U711" s="65" t="s">
        <v>7214</v>
      </c>
      <c r="V711" s="65" t="s">
        <v>7215</v>
      </c>
      <c r="W711" s="188" t="s">
        <v>6262</v>
      </c>
      <c r="X711" s="95" t="s">
        <v>7477</v>
      </c>
      <c r="Y711" s="188"/>
      <c r="Z711" s="188"/>
      <c r="AA711" s="188"/>
      <c r="AB711" s="188"/>
      <c r="AC711" s="95"/>
      <c r="AD711" s="95"/>
      <c r="AE711" s="95">
        <v>0</v>
      </c>
      <c r="AF711" s="95">
        <v>0</v>
      </c>
      <c r="AG711" s="95">
        <v>0</v>
      </c>
      <c r="AH711" s="95"/>
      <c r="AI711" s="95">
        <v>15</v>
      </c>
      <c r="AJ711" s="95">
        <v>15</v>
      </c>
      <c r="AK711" s="191"/>
      <c r="AL711" s="95" t="s">
        <v>7478</v>
      </c>
      <c r="AM711" s="95"/>
      <c r="AN711" s="95"/>
      <c r="AO711" s="95" t="s">
        <v>7479</v>
      </c>
      <c r="AP711" s="32">
        <f t="shared" si="60"/>
        <v>3011103</v>
      </c>
      <c r="AQ711" s="32" t="str">
        <f t="shared" si="60"/>
        <v>巫蟒堕月</v>
      </c>
      <c r="AR711" s="95"/>
      <c r="BA711" s="390" t="s">
        <v>6670</v>
      </c>
    </row>
    <row r="712" spans="1:53" x14ac:dyDescent="0.25">
      <c r="A712" s="34">
        <v>3011104</v>
      </c>
      <c r="B712" s="34" t="s">
        <v>287</v>
      </c>
      <c r="C712" s="34" t="s">
        <v>289</v>
      </c>
      <c r="D712" s="95" t="s">
        <v>6117</v>
      </c>
      <c r="E712" s="95" t="s">
        <v>5031</v>
      </c>
      <c r="F712" s="95" t="s">
        <v>4776</v>
      </c>
      <c r="G712" s="95">
        <v>1</v>
      </c>
      <c r="H712" s="95">
        <v>15</v>
      </c>
      <c r="I712" s="95" t="s">
        <v>2401</v>
      </c>
      <c r="J712" s="95" t="s">
        <v>7174</v>
      </c>
      <c r="K712" s="95"/>
      <c r="L712" s="95"/>
      <c r="M712" s="370" t="s">
        <v>7480</v>
      </c>
      <c r="N712" s="371"/>
      <c r="O712" s="371"/>
      <c r="P712" s="95"/>
      <c r="Q712" s="188">
        <v>1</v>
      </c>
      <c r="R712" s="188">
        <v>0</v>
      </c>
      <c r="S712" s="188" t="s">
        <v>5114</v>
      </c>
      <c r="T712" s="95">
        <v>9150002</v>
      </c>
      <c r="U712" s="65" t="s">
        <v>7221</v>
      </c>
      <c r="V712" s="65" t="s">
        <v>7222</v>
      </c>
      <c r="W712" s="188" t="s">
        <v>6262</v>
      </c>
      <c r="X712" s="95" t="s">
        <v>7477</v>
      </c>
      <c r="Y712" s="188"/>
      <c r="Z712" s="188"/>
      <c r="AA712" s="188"/>
      <c r="AB712" s="188"/>
      <c r="AC712" s="95"/>
      <c r="AD712" s="95"/>
      <c r="AE712" s="95">
        <v>0</v>
      </c>
      <c r="AF712" s="95">
        <v>0</v>
      </c>
      <c r="AG712" s="95">
        <v>0</v>
      </c>
      <c r="AH712" s="95"/>
      <c r="AI712" s="95">
        <v>20</v>
      </c>
      <c r="AJ712" s="95">
        <v>18</v>
      </c>
      <c r="AK712" s="191"/>
      <c r="AL712" s="95" t="s">
        <v>7481</v>
      </c>
      <c r="AM712" s="95"/>
      <c r="AN712" s="95"/>
      <c r="AO712" s="95" t="s">
        <v>7482</v>
      </c>
      <c r="AP712" s="32">
        <f t="shared" si="60"/>
        <v>3011104</v>
      </c>
      <c r="AQ712" s="32" t="str">
        <f t="shared" si="60"/>
        <v>巫蟒堕月</v>
      </c>
      <c r="AR712" s="95"/>
      <c r="BA712" s="390" t="s">
        <v>7483</v>
      </c>
    </row>
    <row r="713" spans="1:53" x14ac:dyDescent="0.25">
      <c r="A713" s="34">
        <v>3011105</v>
      </c>
      <c r="B713" s="34" t="s">
        <v>287</v>
      </c>
      <c r="C713" s="34" t="s">
        <v>291</v>
      </c>
      <c r="D713" s="95" t="s">
        <v>6117</v>
      </c>
      <c r="E713" s="95" t="s">
        <v>5031</v>
      </c>
      <c r="F713" s="95" t="s">
        <v>4776</v>
      </c>
      <c r="G713" s="95">
        <v>1</v>
      </c>
      <c r="H713" s="95">
        <v>15</v>
      </c>
      <c r="I713" s="95" t="s">
        <v>2401</v>
      </c>
      <c r="J713" s="95" t="s">
        <v>7174</v>
      </c>
      <c r="K713" s="95"/>
      <c r="L713" s="95"/>
      <c r="M713" s="370" t="s">
        <v>7484</v>
      </c>
      <c r="N713" s="371"/>
      <c r="O713" s="371"/>
      <c r="P713" s="95"/>
      <c r="Q713" s="188">
        <v>1</v>
      </c>
      <c r="R713" s="188">
        <v>0</v>
      </c>
      <c r="S713" s="188" t="s">
        <v>5114</v>
      </c>
      <c r="T713" s="95">
        <v>9150003</v>
      </c>
      <c r="U713" s="65" t="s">
        <v>7227</v>
      </c>
      <c r="V713" s="65" t="s">
        <v>7228</v>
      </c>
      <c r="W713" s="188" t="s">
        <v>6262</v>
      </c>
      <c r="X713" s="95" t="s">
        <v>7477</v>
      </c>
      <c r="Y713" s="188"/>
      <c r="Z713" s="188"/>
      <c r="AA713" s="188"/>
      <c r="AB713" s="188"/>
      <c r="AC713" s="95"/>
      <c r="AD713" s="95"/>
      <c r="AE713" s="95">
        <v>0</v>
      </c>
      <c r="AF713" s="95">
        <v>0</v>
      </c>
      <c r="AG713" s="95">
        <v>0</v>
      </c>
      <c r="AH713" s="95"/>
      <c r="AI713" s="95">
        <v>25</v>
      </c>
      <c r="AJ713" s="95">
        <v>20</v>
      </c>
      <c r="AK713" s="191"/>
      <c r="AL713" s="95" t="s">
        <v>7485</v>
      </c>
      <c r="AM713" s="95"/>
      <c r="AN713" s="95"/>
      <c r="AO713" s="95" t="s">
        <v>7486</v>
      </c>
      <c r="AP713" s="32">
        <f t="shared" si="60"/>
        <v>3011105</v>
      </c>
      <c r="AQ713" s="32" t="str">
        <f t="shared" si="60"/>
        <v>巫蟒堕月</v>
      </c>
      <c r="AR713" s="95"/>
      <c r="BA713" s="390" t="s">
        <v>7437</v>
      </c>
    </row>
    <row r="714" spans="1:53" x14ac:dyDescent="0.25">
      <c r="A714" s="34">
        <v>3011106</v>
      </c>
      <c r="B714" s="34" t="s">
        <v>287</v>
      </c>
      <c r="C714" s="34" t="s">
        <v>292</v>
      </c>
      <c r="D714" s="95" t="s">
        <v>6117</v>
      </c>
      <c r="E714" s="95" t="s">
        <v>5031</v>
      </c>
      <c r="F714" s="95" t="s">
        <v>4776</v>
      </c>
      <c r="G714" s="95">
        <v>1</v>
      </c>
      <c r="H714" s="95">
        <v>15</v>
      </c>
      <c r="I714" s="95" t="s">
        <v>2401</v>
      </c>
      <c r="J714" s="95" t="s">
        <v>7174</v>
      </c>
      <c r="K714" s="95"/>
      <c r="L714" s="95"/>
      <c r="M714" s="370" t="s">
        <v>7487</v>
      </c>
      <c r="N714" s="371"/>
      <c r="O714" s="371"/>
      <c r="P714" s="95"/>
      <c r="Q714" s="188">
        <v>1</v>
      </c>
      <c r="R714" s="188">
        <v>0</v>
      </c>
      <c r="S714" s="188" t="s">
        <v>5114</v>
      </c>
      <c r="T714" s="95">
        <v>9150003</v>
      </c>
      <c r="U714" s="65" t="s">
        <v>7233</v>
      </c>
      <c r="V714" s="65" t="s">
        <v>7234</v>
      </c>
      <c r="W714" s="188" t="s">
        <v>6262</v>
      </c>
      <c r="X714" s="95" t="s">
        <v>7477</v>
      </c>
      <c r="Y714" s="188"/>
      <c r="Z714" s="188"/>
      <c r="AA714" s="188"/>
      <c r="AB714" s="188"/>
      <c r="AC714" s="95"/>
      <c r="AD714" s="95"/>
      <c r="AE714" s="95">
        <v>0</v>
      </c>
      <c r="AF714" s="95">
        <v>0</v>
      </c>
      <c r="AG714" s="95">
        <v>0</v>
      </c>
      <c r="AH714" s="95"/>
      <c r="AI714" s="95">
        <v>30</v>
      </c>
      <c r="AJ714" s="95">
        <v>23</v>
      </c>
      <c r="AK714" s="191"/>
      <c r="AL714" s="95" t="s">
        <v>7488</v>
      </c>
      <c r="AM714" s="95"/>
      <c r="AN714" s="95"/>
      <c r="AO714" s="95" t="s">
        <v>7489</v>
      </c>
      <c r="AP714" s="32">
        <f t="shared" si="60"/>
        <v>3011106</v>
      </c>
      <c r="AQ714" s="32" t="str">
        <f t="shared" si="60"/>
        <v>巫蟒堕月</v>
      </c>
      <c r="AR714" s="95"/>
      <c r="BA714" s="390" t="s">
        <v>6266</v>
      </c>
    </row>
    <row r="715" spans="1:53" x14ac:dyDescent="0.25">
      <c r="A715" s="34">
        <v>3011107</v>
      </c>
      <c r="B715" s="34" t="s">
        <v>287</v>
      </c>
      <c r="C715" s="34" t="s">
        <v>293</v>
      </c>
      <c r="D715" s="95" t="s">
        <v>6117</v>
      </c>
      <c r="E715" s="95" t="s">
        <v>5031</v>
      </c>
      <c r="F715" s="95" t="s">
        <v>4776</v>
      </c>
      <c r="G715" s="95">
        <v>1</v>
      </c>
      <c r="H715" s="95">
        <v>15</v>
      </c>
      <c r="I715" s="95" t="s">
        <v>2401</v>
      </c>
      <c r="J715" s="95" t="s">
        <v>7174</v>
      </c>
      <c r="K715" s="95"/>
      <c r="L715" s="95"/>
      <c r="M715" s="370" t="s">
        <v>7247</v>
      </c>
      <c r="N715" s="371"/>
      <c r="O715" s="371"/>
      <c r="P715" s="95"/>
      <c r="Q715" s="188">
        <v>1</v>
      </c>
      <c r="R715" s="188">
        <v>0</v>
      </c>
      <c r="S715" s="188" t="s">
        <v>5114</v>
      </c>
      <c r="T715" s="95">
        <v>9150011</v>
      </c>
      <c r="U715" s="188" t="s">
        <v>7490</v>
      </c>
      <c r="V715" s="188" t="s">
        <v>7490</v>
      </c>
      <c r="W715" s="188" t="s">
        <v>6262</v>
      </c>
      <c r="X715" s="95" t="s">
        <v>7491</v>
      </c>
      <c r="Y715" s="188"/>
      <c r="Z715" s="188"/>
      <c r="AA715" s="188"/>
      <c r="AB715" s="188"/>
      <c r="AC715" s="95"/>
      <c r="AD715" s="95"/>
      <c r="AE715" s="95">
        <v>2</v>
      </c>
      <c r="AF715" s="95">
        <v>0</v>
      </c>
      <c r="AG715" s="95">
        <v>1</v>
      </c>
      <c r="AH715" s="95"/>
      <c r="AI715" s="95">
        <v>52</v>
      </c>
      <c r="AJ715" s="95">
        <v>39</v>
      </c>
      <c r="AK715" s="191"/>
      <c r="AL715" s="95" t="s">
        <v>7492</v>
      </c>
      <c r="AM715" s="95"/>
      <c r="AN715" s="95"/>
      <c r="AO715" s="95" t="s">
        <v>7493</v>
      </c>
      <c r="AP715" s="32">
        <f t="shared" si="60"/>
        <v>3011107</v>
      </c>
      <c r="AQ715" s="32" t="str">
        <f t="shared" si="60"/>
        <v>巫蟒堕月</v>
      </c>
      <c r="AR715" s="95"/>
      <c r="BA715" s="390" t="s">
        <v>7483</v>
      </c>
    </row>
    <row r="716" spans="1:53" x14ac:dyDescent="0.25">
      <c r="A716" s="34">
        <v>3011108</v>
      </c>
      <c r="B716" s="34" t="s">
        <v>287</v>
      </c>
      <c r="C716" s="34" t="s">
        <v>1446</v>
      </c>
      <c r="D716" s="95" t="s">
        <v>6117</v>
      </c>
      <c r="E716" s="95" t="s">
        <v>5031</v>
      </c>
      <c r="F716" s="95" t="s">
        <v>4776</v>
      </c>
      <c r="G716" s="95">
        <v>1</v>
      </c>
      <c r="H716" s="95">
        <v>15</v>
      </c>
      <c r="I716" s="95" t="s">
        <v>2401</v>
      </c>
      <c r="J716" s="95" t="s">
        <v>7174</v>
      </c>
      <c r="K716" s="95"/>
      <c r="L716" s="95"/>
      <c r="M716" s="370" t="s">
        <v>7458</v>
      </c>
      <c r="N716" s="371"/>
      <c r="O716" s="371"/>
      <c r="P716" s="95"/>
      <c r="Q716" s="188">
        <v>2</v>
      </c>
      <c r="R716" s="188">
        <v>0</v>
      </c>
      <c r="S716" s="188" t="s">
        <v>7239</v>
      </c>
      <c r="T716" s="95">
        <v>9150012</v>
      </c>
      <c r="U716" s="188" t="s">
        <v>7494</v>
      </c>
      <c r="V716" s="188" t="s">
        <v>7494</v>
      </c>
      <c r="W716" s="188" t="s">
        <v>6262</v>
      </c>
      <c r="X716" s="95" t="s">
        <v>7491</v>
      </c>
      <c r="Y716" s="188"/>
      <c r="Z716" s="188"/>
      <c r="AA716" s="188"/>
      <c r="AB716" s="188"/>
      <c r="AC716" s="95"/>
      <c r="AD716" s="95"/>
      <c r="AE716" s="95">
        <v>2</v>
      </c>
      <c r="AF716" s="95">
        <v>0</v>
      </c>
      <c r="AG716" s="95">
        <v>1</v>
      </c>
      <c r="AH716" s="95"/>
      <c r="AI716" s="95">
        <v>52</v>
      </c>
      <c r="AJ716" s="95">
        <v>39</v>
      </c>
      <c r="AK716" s="191"/>
      <c r="AL716" s="95" t="s">
        <v>7492</v>
      </c>
      <c r="AM716" s="95"/>
      <c r="AN716" s="95"/>
      <c r="AO716" s="95" t="s">
        <v>7493</v>
      </c>
      <c r="AP716" s="32">
        <f t="shared" si="60"/>
        <v>3011108</v>
      </c>
      <c r="AQ716" s="32" t="str">
        <f t="shared" si="60"/>
        <v>巫蟒堕月</v>
      </c>
      <c r="AR716" s="95"/>
      <c r="BA716" s="390" t="s">
        <v>7495</v>
      </c>
    </row>
    <row r="717" spans="1:53" x14ac:dyDescent="0.25">
      <c r="A717" s="34">
        <f>A716+1</f>
        <v>3011109</v>
      </c>
      <c r="B717" s="34" t="str">
        <f>B716</f>
        <v>巫蟒堕月</v>
      </c>
      <c r="C717" s="33" t="s">
        <v>294</v>
      </c>
      <c r="D717" s="95" t="s">
        <v>6117</v>
      </c>
      <c r="E717" s="95" t="s">
        <v>5031</v>
      </c>
      <c r="F717" s="95" t="s">
        <v>4776</v>
      </c>
      <c r="G717" s="95">
        <v>1</v>
      </c>
      <c r="H717" s="95">
        <v>15</v>
      </c>
      <c r="I717" s="95" t="s">
        <v>2401</v>
      </c>
      <c r="J717" s="95" t="s">
        <v>7174</v>
      </c>
      <c r="K717" s="95"/>
      <c r="L717" s="95"/>
      <c r="M717" s="370" t="s">
        <v>7251</v>
      </c>
      <c r="N717" s="371"/>
      <c r="O717" s="371"/>
      <c r="P717" s="95" t="s">
        <v>7207</v>
      </c>
      <c r="Q717" s="188">
        <v>0</v>
      </c>
      <c r="R717" s="188">
        <v>0</v>
      </c>
      <c r="S717" s="188"/>
      <c r="T717" s="95">
        <v>9150021</v>
      </c>
      <c r="U717" s="188"/>
      <c r="V717" s="188">
        <v>0</v>
      </c>
      <c r="W717" s="188" t="s">
        <v>6262</v>
      </c>
      <c r="X717" s="95" t="s">
        <v>7208</v>
      </c>
      <c r="Y717" s="188"/>
      <c r="Z717" s="188"/>
      <c r="AA717" s="188">
        <v>1</v>
      </c>
      <c r="AB717" s="188"/>
      <c r="AC717" s="95"/>
      <c r="AD717" s="95"/>
      <c r="AE717" s="95">
        <v>2</v>
      </c>
      <c r="AF717" s="95">
        <v>0</v>
      </c>
      <c r="AG717" s="95">
        <v>1</v>
      </c>
      <c r="AH717" s="95"/>
      <c r="AI717" s="95">
        <v>0</v>
      </c>
      <c r="AJ717" s="95">
        <v>0</v>
      </c>
      <c r="AK717" s="191"/>
      <c r="AL717" s="95" t="s">
        <v>7496</v>
      </c>
      <c r="AM717" s="95" t="s">
        <v>7497</v>
      </c>
      <c r="AN717" s="95"/>
      <c r="AO717" s="95" t="s">
        <v>7209</v>
      </c>
      <c r="AP717" s="32">
        <f t="shared" si="60"/>
        <v>3011109</v>
      </c>
      <c r="AQ717" s="32" t="str">
        <f t="shared" si="60"/>
        <v>巫蟒堕月</v>
      </c>
      <c r="AR717" s="95"/>
      <c r="BA717" s="101" t="s">
        <v>1505</v>
      </c>
    </row>
    <row r="718" spans="1:53" x14ac:dyDescent="0.25">
      <c r="A718" s="36"/>
      <c r="B718" s="36"/>
      <c r="C718" s="37"/>
      <c r="D718" s="36"/>
      <c r="E718" s="36"/>
      <c r="F718" s="36"/>
      <c r="G718" s="36"/>
      <c r="H718" s="36"/>
      <c r="I718" s="36"/>
      <c r="J718" s="36"/>
      <c r="K718" s="36"/>
      <c r="L718" s="36"/>
      <c r="M718" s="52"/>
      <c r="N718" s="53"/>
      <c r="O718" s="53"/>
      <c r="P718" s="36"/>
      <c r="Q718" s="65"/>
      <c r="R718" s="65"/>
      <c r="S718" s="65"/>
      <c r="T718" s="36"/>
      <c r="U718" s="65"/>
      <c r="V718" s="65"/>
      <c r="W718" s="65"/>
      <c r="X718" s="70"/>
      <c r="Y718" s="65"/>
      <c r="Z718" s="65"/>
      <c r="AA718" s="65"/>
      <c r="AB718" s="65"/>
      <c r="AC718" s="36"/>
      <c r="AD718" s="36"/>
      <c r="AE718" s="36"/>
      <c r="AF718" s="36"/>
      <c r="AG718" s="36"/>
      <c r="AH718" s="36"/>
      <c r="AI718" s="36"/>
      <c r="AJ718" s="36"/>
      <c r="AK718" s="89"/>
      <c r="AL718" s="36"/>
      <c r="AM718" s="36"/>
      <c r="AN718" s="36"/>
      <c r="AO718" s="36"/>
      <c r="AP718" s="36"/>
      <c r="AQ718" s="36"/>
      <c r="AR718" s="36"/>
      <c r="BA718" s="102"/>
    </row>
    <row r="719" spans="1:53" x14ac:dyDescent="0.25">
      <c r="A719" s="36"/>
      <c r="B719" s="36"/>
      <c r="C719" s="37"/>
      <c r="D719" s="36"/>
      <c r="E719" s="36"/>
      <c r="F719" s="36"/>
      <c r="G719" s="36"/>
      <c r="H719" s="36"/>
      <c r="I719" s="36"/>
      <c r="J719" s="36"/>
      <c r="K719" s="36"/>
      <c r="L719" s="36"/>
      <c r="M719" s="52"/>
      <c r="N719" s="53"/>
      <c r="O719" s="53"/>
      <c r="P719" s="36"/>
      <c r="Q719" s="65"/>
      <c r="R719" s="65"/>
      <c r="S719" s="65"/>
      <c r="T719" s="36"/>
      <c r="U719" s="65"/>
      <c r="V719" s="65"/>
      <c r="W719" s="65"/>
      <c r="X719" s="70"/>
      <c r="Y719" s="65"/>
      <c r="Z719" s="65"/>
      <c r="AA719" s="65"/>
      <c r="AB719" s="65"/>
      <c r="AC719" s="36"/>
      <c r="AD719" s="36"/>
      <c r="AE719" s="36"/>
      <c r="AF719" s="36"/>
      <c r="AG719" s="36"/>
      <c r="AH719" s="36"/>
      <c r="AI719" s="36"/>
      <c r="AJ719" s="36"/>
      <c r="AK719" s="89"/>
      <c r="AL719" s="36"/>
      <c r="AM719" s="36"/>
      <c r="AN719" s="36"/>
      <c r="AO719" s="36"/>
      <c r="AP719" s="36"/>
      <c r="AQ719" s="36"/>
      <c r="AR719" s="36"/>
      <c r="BA719" s="102"/>
    </row>
    <row r="720" spans="1:53" x14ac:dyDescent="0.25">
      <c r="A720" s="202">
        <v>3011201</v>
      </c>
      <c r="B720" s="202" t="s">
        <v>295</v>
      </c>
      <c r="C720" s="202" t="s">
        <v>5020</v>
      </c>
      <c r="D720" s="95"/>
      <c r="E720" s="95"/>
      <c r="F720" s="95"/>
      <c r="G720" s="95"/>
      <c r="H720" s="95"/>
      <c r="I720" s="95"/>
      <c r="J720" s="95"/>
      <c r="K720" s="95"/>
      <c r="L720" s="95"/>
      <c r="M720" s="370"/>
      <c r="N720" s="371"/>
      <c r="O720" s="371"/>
      <c r="P720" s="95"/>
      <c r="Q720" s="188"/>
      <c r="R720" s="188"/>
      <c r="S720" s="188"/>
      <c r="T720" s="95"/>
      <c r="U720" s="188"/>
      <c r="V720" s="188"/>
      <c r="W720" s="188"/>
      <c r="X720" s="95"/>
      <c r="Y720" s="188"/>
      <c r="Z720" s="188"/>
      <c r="AA720" s="188"/>
      <c r="AB720" s="188"/>
      <c r="AC720" s="95"/>
      <c r="AD720" s="95"/>
      <c r="AE720" s="95"/>
      <c r="AF720" s="95"/>
      <c r="AG720" s="95"/>
      <c r="AH720" s="95"/>
      <c r="AI720" s="95"/>
      <c r="AJ720" s="95"/>
      <c r="AK720" s="191"/>
      <c r="AL720" s="95"/>
      <c r="AM720" s="95"/>
      <c r="AN720" s="95"/>
      <c r="AO720" s="95"/>
      <c r="AP720" s="32">
        <f t="shared" ref="AP720:AP761" si="61">A720</f>
        <v>3011201</v>
      </c>
      <c r="AQ720" s="32" t="str">
        <f t="shared" ref="AQ720:AQ761" si="62">B720</f>
        <v>凌波微步</v>
      </c>
      <c r="AR720" s="95"/>
      <c r="BA720" s="398" t="s">
        <v>7498</v>
      </c>
    </row>
    <row r="721" spans="1:53" x14ac:dyDescent="0.25">
      <c r="A721" s="202">
        <v>3011202</v>
      </c>
      <c r="B721" s="202" t="s">
        <v>295</v>
      </c>
      <c r="C721" s="202" t="s">
        <v>296</v>
      </c>
      <c r="D721" s="95"/>
      <c r="E721" s="95"/>
      <c r="F721" s="95"/>
      <c r="G721" s="95"/>
      <c r="H721" s="95"/>
      <c r="I721" s="95"/>
      <c r="J721" s="95"/>
      <c r="K721" s="95"/>
      <c r="L721" s="95"/>
      <c r="M721" s="370"/>
      <c r="N721" s="371"/>
      <c r="O721" s="371"/>
      <c r="P721" s="95"/>
      <c r="Q721" s="188"/>
      <c r="R721" s="188"/>
      <c r="S721" s="188"/>
      <c r="T721" s="95"/>
      <c r="U721" s="188"/>
      <c r="V721" s="188"/>
      <c r="W721" s="188"/>
      <c r="X721" s="95"/>
      <c r="Y721" s="188"/>
      <c r="Z721" s="188"/>
      <c r="AA721" s="188"/>
      <c r="AB721" s="188"/>
      <c r="AC721" s="95"/>
      <c r="AD721" s="95"/>
      <c r="AE721" s="95"/>
      <c r="AF721" s="95"/>
      <c r="AG721" s="95"/>
      <c r="AH721" s="95"/>
      <c r="AI721" s="95"/>
      <c r="AJ721" s="95"/>
      <c r="AK721" s="191"/>
      <c r="AL721" s="95"/>
      <c r="AM721" s="95"/>
      <c r="AN721" s="95"/>
      <c r="AO721" s="95"/>
      <c r="AP721" s="32">
        <f t="shared" si="61"/>
        <v>3011202</v>
      </c>
      <c r="AQ721" s="32" t="str">
        <f t="shared" si="62"/>
        <v>凌波微步</v>
      </c>
      <c r="AR721" s="95"/>
      <c r="BA721" s="398" t="s">
        <v>1447</v>
      </c>
    </row>
    <row r="722" spans="1:53" x14ac:dyDescent="0.25">
      <c r="A722" s="202">
        <v>3011203</v>
      </c>
      <c r="B722" s="202" t="s">
        <v>295</v>
      </c>
      <c r="C722" s="202" t="s">
        <v>297</v>
      </c>
      <c r="D722" s="95"/>
      <c r="E722" s="95"/>
      <c r="F722" s="95"/>
      <c r="G722" s="95"/>
      <c r="H722" s="95"/>
      <c r="I722" s="95"/>
      <c r="J722" s="95"/>
      <c r="K722" s="95"/>
      <c r="L722" s="95"/>
      <c r="M722" s="370"/>
      <c r="N722" s="371"/>
      <c r="O722" s="371"/>
      <c r="P722" s="95"/>
      <c r="Q722" s="188"/>
      <c r="R722" s="188"/>
      <c r="S722" s="188"/>
      <c r="T722" s="95"/>
      <c r="U722" s="188"/>
      <c r="V722" s="188"/>
      <c r="W722" s="188"/>
      <c r="X722" s="95"/>
      <c r="Y722" s="188"/>
      <c r="Z722" s="188"/>
      <c r="AA722" s="188"/>
      <c r="AB722" s="188"/>
      <c r="AC722" s="95"/>
      <c r="AD722" s="95"/>
      <c r="AE722" s="95"/>
      <c r="AF722" s="95"/>
      <c r="AG722" s="95"/>
      <c r="AH722" s="95"/>
      <c r="AI722" s="95"/>
      <c r="AJ722" s="95"/>
      <c r="AK722" s="191"/>
      <c r="AL722" s="95"/>
      <c r="AM722" s="95"/>
      <c r="AN722" s="95"/>
      <c r="AO722" s="95"/>
      <c r="AP722" s="32">
        <f t="shared" si="61"/>
        <v>3011203</v>
      </c>
      <c r="AQ722" s="32" t="str">
        <f t="shared" si="62"/>
        <v>凌波微步</v>
      </c>
      <c r="AR722" s="95"/>
      <c r="BA722" s="398" t="s">
        <v>1448</v>
      </c>
    </row>
    <row r="723" spans="1:53" x14ac:dyDescent="0.25">
      <c r="A723" s="202">
        <v>3011204</v>
      </c>
      <c r="B723" s="202" t="s">
        <v>295</v>
      </c>
      <c r="C723" s="202" t="s">
        <v>298</v>
      </c>
      <c r="D723" s="95"/>
      <c r="E723" s="95"/>
      <c r="F723" s="95"/>
      <c r="G723" s="95"/>
      <c r="H723" s="95"/>
      <c r="I723" s="95"/>
      <c r="J723" s="95"/>
      <c r="K723" s="95"/>
      <c r="L723" s="95"/>
      <c r="M723" s="370"/>
      <c r="N723" s="371"/>
      <c r="O723" s="371"/>
      <c r="P723" s="95"/>
      <c r="Q723" s="188"/>
      <c r="R723" s="188"/>
      <c r="S723" s="188"/>
      <c r="T723" s="95"/>
      <c r="U723" s="188"/>
      <c r="V723" s="188"/>
      <c r="W723" s="188"/>
      <c r="X723" s="95"/>
      <c r="Y723" s="188"/>
      <c r="Z723" s="188"/>
      <c r="AA723" s="188"/>
      <c r="AB723" s="188"/>
      <c r="AC723" s="95"/>
      <c r="AD723" s="95"/>
      <c r="AE723" s="95"/>
      <c r="AF723" s="95"/>
      <c r="AG723" s="95"/>
      <c r="AH723" s="95"/>
      <c r="AI723" s="95"/>
      <c r="AJ723" s="95"/>
      <c r="AK723" s="191"/>
      <c r="AL723" s="95"/>
      <c r="AM723" s="95"/>
      <c r="AN723" s="95"/>
      <c r="AO723" s="95"/>
      <c r="AP723" s="32">
        <f t="shared" si="61"/>
        <v>3011204</v>
      </c>
      <c r="AQ723" s="32" t="str">
        <f t="shared" si="62"/>
        <v>凌波微步</v>
      </c>
      <c r="AR723" s="95"/>
      <c r="BA723" s="399" t="s">
        <v>7499</v>
      </c>
    </row>
    <row r="724" spans="1:53" x14ac:dyDescent="0.25">
      <c r="A724" s="202">
        <v>3011205</v>
      </c>
      <c r="B724" s="202" t="s">
        <v>295</v>
      </c>
      <c r="C724" s="202" t="s">
        <v>299</v>
      </c>
      <c r="D724" s="95"/>
      <c r="E724" s="95"/>
      <c r="F724" s="95"/>
      <c r="G724" s="95"/>
      <c r="H724" s="95"/>
      <c r="I724" s="95"/>
      <c r="J724" s="95"/>
      <c r="K724" s="95"/>
      <c r="L724" s="95"/>
      <c r="M724" s="370"/>
      <c r="N724" s="371"/>
      <c r="O724" s="371"/>
      <c r="P724" s="95"/>
      <c r="Q724" s="188"/>
      <c r="R724" s="188"/>
      <c r="S724" s="188"/>
      <c r="T724" s="95"/>
      <c r="U724" s="188"/>
      <c r="V724" s="188"/>
      <c r="W724" s="188"/>
      <c r="X724" s="95"/>
      <c r="Y724" s="188"/>
      <c r="Z724" s="188"/>
      <c r="AA724" s="188"/>
      <c r="AB724" s="188"/>
      <c r="AC724" s="95"/>
      <c r="AD724" s="95"/>
      <c r="AE724" s="95"/>
      <c r="AF724" s="95"/>
      <c r="AG724" s="95"/>
      <c r="AH724" s="95"/>
      <c r="AI724" s="95"/>
      <c r="AJ724" s="95"/>
      <c r="AK724" s="191"/>
      <c r="AL724" s="95"/>
      <c r="AM724" s="95"/>
      <c r="AN724" s="95"/>
      <c r="AO724" s="95"/>
      <c r="AP724" s="32">
        <f t="shared" si="61"/>
        <v>3011205</v>
      </c>
      <c r="AQ724" s="32" t="str">
        <f t="shared" si="62"/>
        <v>凌波微步</v>
      </c>
      <c r="AR724" s="95"/>
      <c r="BA724" s="398" t="s">
        <v>7500</v>
      </c>
    </row>
    <row r="725" spans="1:53" x14ac:dyDescent="0.25">
      <c r="A725" s="202">
        <v>3011206</v>
      </c>
      <c r="B725" s="202" t="s">
        <v>295</v>
      </c>
      <c r="C725" s="202" t="s">
        <v>300</v>
      </c>
      <c r="D725" s="95"/>
      <c r="E725" s="95"/>
      <c r="F725" s="95"/>
      <c r="G725" s="95"/>
      <c r="H725" s="95"/>
      <c r="I725" s="95"/>
      <c r="J725" s="95"/>
      <c r="K725" s="95"/>
      <c r="L725" s="95"/>
      <c r="M725" s="370"/>
      <c r="N725" s="371"/>
      <c r="O725" s="371"/>
      <c r="P725" s="95"/>
      <c r="Q725" s="188"/>
      <c r="R725" s="188"/>
      <c r="S725" s="188"/>
      <c r="T725" s="95"/>
      <c r="U725" s="188"/>
      <c r="V725" s="188"/>
      <c r="W725" s="188"/>
      <c r="X725" s="95"/>
      <c r="Y725" s="188"/>
      <c r="Z725" s="188"/>
      <c r="AA725" s="188"/>
      <c r="AB725" s="188"/>
      <c r="AC725" s="95"/>
      <c r="AD725" s="95"/>
      <c r="AE725" s="95"/>
      <c r="AF725" s="95"/>
      <c r="AG725" s="95"/>
      <c r="AH725" s="95"/>
      <c r="AI725" s="95"/>
      <c r="AJ725" s="95"/>
      <c r="AK725" s="191"/>
      <c r="AL725" s="95"/>
      <c r="AM725" s="95"/>
      <c r="AN725" s="95"/>
      <c r="AO725" s="95"/>
      <c r="AP725" s="32">
        <f t="shared" si="61"/>
        <v>3011206</v>
      </c>
      <c r="AQ725" s="32" t="str">
        <f t="shared" si="62"/>
        <v>凌波微步</v>
      </c>
      <c r="AR725" s="95"/>
      <c r="BA725" s="399" t="s">
        <v>7501</v>
      </c>
    </row>
    <row r="726" spans="1:53" x14ac:dyDescent="0.25">
      <c r="A726" s="202">
        <v>3011207</v>
      </c>
      <c r="B726" s="202" t="s">
        <v>295</v>
      </c>
      <c r="C726" s="202" t="s">
        <v>301</v>
      </c>
      <c r="D726" s="95"/>
      <c r="E726" s="95"/>
      <c r="F726" s="95"/>
      <c r="G726" s="95"/>
      <c r="H726" s="95"/>
      <c r="I726" s="95"/>
      <c r="J726" s="95"/>
      <c r="K726" s="95"/>
      <c r="L726" s="95"/>
      <c r="M726" s="370"/>
      <c r="N726" s="371"/>
      <c r="O726" s="371"/>
      <c r="P726" s="95"/>
      <c r="Q726" s="188"/>
      <c r="R726" s="188"/>
      <c r="S726" s="188"/>
      <c r="T726" s="95"/>
      <c r="U726" s="188"/>
      <c r="V726" s="188"/>
      <c r="W726" s="188"/>
      <c r="X726" s="95"/>
      <c r="Y726" s="188"/>
      <c r="Z726" s="188"/>
      <c r="AA726" s="188"/>
      <c r="AB726" s="188"/>
      <c r="AC726" s="95"/>
      <c r="AD726" s="95"/>
      <c r="AE726" s="95"/>
      <c r="AF726" s="95"/>
      <c r="AG726" s="95"/>
      <c r="AH726" s="95"/>
      <c r="AI726" s="95"/>
      <c r="AJ726" s="95"/>
      <c r="AK726" s="191"/>
      <c r="AL726" s="95"/>
      <c r="AM726" s="95"/>
      <c r="AN726" s="95"/>
      <c r="AO726" s="95"/>
      <c r="AP726" s="32">
        <f t="shared" si="61"/>
        <v>3011207</v>
      </c>
      <c r="AQ726" s="32" t="str">
        <f t="shared" si="62"/>
        <v>凌波微步</v>
      </c>
      <c r="AR726" s="95"/>
      <c r="BA726" s="398" t="s">
        <v>7499</v>
      </c>
    </row>
    <row r="727" spans="1:53" x14ac:dyDescent="0.25">
      <c r="A727" s="202">
        <v>3011208</v>
      </c>
      <c r="B727" s="202" t="s">
        <v>295</v>
      </c>
      <c r="C727" s="202" t="s">
        <v>302</v>
      </c>
      <c r="D727" s="95"/>
      <c r="E727" s="95"/>
      <c r="F727" s="95"/>
      <c r="G727" s="95"/>
      <c r="H727" s="95"/>
      <c r="I727" s="95"/>
      <c r="J727" s="95"/>
      <c r="K727" s="95"/>
      <c r="L727" s="95"/>
      <c r="M727" s="370"/>
      <c r="N727" s="371"/>
      <c r="O727" s="371"/>
      <c r="P727" s="95"/>
      <c r="Q727" s="188"/>
      <c r="R727" s="188"/>
      <c r="S727" s="188"/>
      <c r="T727" s="95"/>
      <c r="U727" s="188"/>
      <c r="V727" s="188"/>
      <c r="W727" s="188"/>
      <c r="X727" s="95"/>
      <c r="Y727" s="188"/>
      <c r="Z727" s="188"/>
      <c r="AA727" s="188"/>
      <c r="AB727" s="188"/>
      <c r="AC727" s="95"/>
      <c r="AD727" s="95"/>
      <c r="AE727" s="95"/>
      <c r="AF727" s="95"/>
      <c r="AG727" s="95"/>
      <c r="AH727" s="95"/>
      <c r="AI727" s="95"/>
      <c r="AJ727" s="95"/>
      <c r="AK727" s="191"/>
      <c r="AL727" s="95"/>
      <c r="AM727" s="95"/>
      <c r="AN727" s="95"/>
      <c r="AO727" s="95"/>
      <c r="AP727" s="32">
        <f t="shared" si="61"/>
        <v>3011208</v>
      </c>
      <c r="AQ727" s="32" t="str">
        <f t="shared" si="62"/>
        <v>凌波微步</v>
      </c>
      <c r="AR727" s="95"/>
      <c r="BA727" s="398" t="s">
        <v>7502</v>
      </c>
    </row>
    <row r="728" spans="1:53" x14ac:dyDescent="0.25">
      <c r="A728" s="34">
        <f>A727+1</f>
        <v>3011209</v>
      </c>
      <c r="B728" s="34" t="str">
        <f>B727</f>
        <v>凌波微步</v>
      </c>
      <c r="C728" s="33" t="s">
        <v>303</v>
      </c>
      <c r="D728" s="95"/>
      <c r="E728" s="95"/>
      <c r="F728" s="95"/>
      <c r="G728" s="95"/>
      <c r="H728" s="95"/>
      <c r="I728" s="95"/>
      <c r="J728" s="95"/>
      <c r="K728" s="95"/>
      <c r="L728" s="95"/>
      <c r="M728" s="370"/>
      <c r="N728" s="371"/>
      <c r="O728" s="371"/>
      <c r="P728" s="95"/>
      <c r="Q728" s="188"/>
      <c r="R728" s="188"/>
      <c r="S728" s="188"/>
      <c r="T728" s="95"/>
      <c r="U728" s="188"/>
      <c r="V728" s="188"/>
      <c r="W728" s="188"/>
      <c r="X728" s="95"/>
      <c r="Y728" s="188"/>
      <c r="Z728" s="188"/>
      <c r="AA728" s="188"/>
      <c r="AB728" s="188"/>
      <c r="AC728" s="95"/>
      <c r="AD728" s="95"/>
      <c r="AE728" s="95"/>
      <c r="AF728" s="95"/>
      <c r="AG728" s="95"/>
      <c r="AH728" s="95"/>
      <c r="AI728" s="95"/>
      <c r="AJ728" s="95"/>
      <c r="AK728" s="191"/>
      <c r="AL728" s="95"/>
      <c r="AM728" s="95"/>
      <c r="AN728" s="95"/>
      <c r="AO728" s="95"/>
      <c r="AP728" s="32">
        <f t="shared" si="61"/>
        <v>3011209</v>
      </c>
      <c r="AQ728" s="32" t="str">
        <f t="shared" si="62"/>
        <v>凌波微步</v>
      </c>
      <c r="AR728" s="95"/>
      <c r="BA728" s="101" t="s">
        <v>1505</v>
      </c>
    </row>
    <row r="729" spans="1:53" x14ac:dyDescent="0.25">
      <c r="A729" s="36"/>
      <c r="B729" s="36"/>
      <c r="C729" s="37"/>
      <c r="D729" s="36"/>
      <c r="E729" s="36"/>
      <c r="F729" s="36"/>
      <c r="G729" s="36"/>
      <c r="H729" s="36"/>
      <c r="I729" s="36"/>
      <c r="J729" s="36"/>
      <c r="K729" s="36"/>
      <c r="L729" s="36"/>
      <c r="M729" s="52"/>
      <c r="N729" s="53"/>
      <c r="O729" s="53"/>
      <c r="P729" s="36"/>
      <c r="Q729" s="65"/>
      <c r="R729" s="65"/>
      <c r="S729" s="65"/>
      <c r="T729" s="36"/>
      <c r="U729" s="65"/>
      <c r="V729" s="65"/>
      <c r="W729" s="65"/>
      <c r="X729" s="70"/>
      <c r="Y729" s="65"/>
      <c r="Z729" s="65"/>
      <c r="AA729" s="65"/>
      <c r="AB729" s="65"/>
      <c r="AC729" s="36"/>
      <c r="AD729" s="36"/>
      <c r="AE729" s="36"/>
      <c r="AF729" s="36"/>
      <c r="AG729" s="36"/>
      <c r="AH729" s="36"/>
      <c r="AI729" s="36"/>
      <c r="AJ729" s="36"/>
      <c r="AK729" s="89"/>
      <c r="AL729" s="36"/>
      <c r="AM729" s="36"/>
      <c r="AN729" s="36"/>
      <c r="AO729" s="36"/>
      <c r="AP729" s="36"/>
      <c r="AQ729" s="36"/>
      <c r="AR729" s="36"/>
      <c r="BA729" s="102"/>
    </row>
    <row r="730" spans="1:53" x14ac:dyDescent="0.25">
      <c r="A730" s="36"/>
      <c r="B730" s="36"/>
      <c r="C730" s="37"/>
      <c r="D730" s="36"/>
      <c r="E730" s="36"/>
      <c r="F730" s="36"/>
      <c r="G730" s="36"/>
      <c r="H730" s="36"/>
      <c r="I730" s="36"/>
      <c r="J730" s="36"/>
      <c r="K730" s="36"/>
      <c r="L730" s="36"/>
      <c r="M730" s="52"/>
      <c r="N730" s="53"/>
      <c r="O730" s="53"/>
      <c r="P730" s="36"/>
      <c r="Q730" s="65"/>
      <c r="R730" s="65"/>
      <c r="S730" s="65"/>
      <c r="T730" s="36"/>
      <c r="U730" s="65"/>
      <c r="V730" s="65"/>
      <c r="W730" s="65"/>
      <c r="X730" s="70"/>
      <c r="Y730" s="65"/>
      <c r="Z730" s="65"/>
      <c r="AA730" s="65"/>
      <c r="AB730" s="65"/>
      <c r="AC730" s="36"/>
      <c r="AD730" s="36"/>
      <c r="AE730" s="36"/>
      <c r="AF730" s="36"/>
      <c r="AG730" s="36"/>
      <c r="AH730" s="36"/>
      <c r="AI730" s="36"/>
      <c r="AJ730" s="36"/>
      <c r="AK730" s="89"/>
      <c r="AL730" s="36"/>
      <c r="AM730" s="36"/>
      <c r="AN730" s="36"/>
      <c r="AO730" s="36"/>
      <c r="AP730" s="36"/>
      <c r="AQ730" s="36"/>
      <c r="AR730" s="36"/>
      <c r="BA730" s="102"/>
    </row>
    <row r="731" spans="1:53" x14ac:dyDescent="0.25">
      <c r="A731" s="170">
        <v>3011301</v>
      </c>
      <c r="B731" s="170" t="s">
        <v>304</v>
      </c>
      <c r="C731" s="170" t="s">
        <v>5021</v>
      </c>
      <c r="D731" s="95"/>
      <c r="E731" s="95"/>
      <c r="F731" s="95"/>
      <c r="G731" s="95"/>
      <c r="H731" s="95"/>
      <c r="I731" s="95"/>
      <c r="J731" s="95"/>
      <c r="K731" s="95"/>
      <c r="L731" s="95"/>
      <c r="M731" s="370"/>
      <c r="N731" s="371"/>
      <c r="O731" s="371"/>
      <c r="P731" s="95"/>
      <c r="Q731" s="188"/>
      <c r="R731" s="188"/>
      <c r="S731" s="188"/>
      <c r="T731" s="95"/>
      <c r="U731" s="188"/>
      <c r="V731" s="188"/>
      <c r="W731" s="188"/>
      <c r="X731" s="95"/>
      <c r="Y731" s="188"/>
      <c r="Z731" s="188"/>
      <c r="AA731" s="188"/>
      <c r="AB731" s="188"/>
      <c r="AC731" s="95"/>
      <c r="AD731" s="95"/>
      <c r="AE731" s="95"/>
      <c r="AF731" s="95"/>
      <c r="AG731" s="95"/>
      <c r="AH731" s="95"/>
      <c r="AI731" s="95"/>
      <c r="AJ731" s="95"/>
      <c r="AK731" s="191"/>
      <c r="AL731" s="95"/>
      <c r="AM731" s="95"/>
      <c r="AN731" s="95"/>
      <c r="AO731" s="95"/>
      <c r="AP731" s="32">
        <f t="shared" si="61"/>
        <v>3011301</v>
      </c>
      <c r="AQ731" s="32" t="str">
        <f t="shared" si="62"/>
        <v>紫乌啸凤图</v>
      </c>
      <c r="AR731" s="95"/>
      <c r="BA731" s="400" t="s">
        <v>7503</v>
      </c>
    </row>
    <row r="732" spans="1:53" x14ac:dyDescent="0.25">
      <c r="A732" s="170">
        <v>3011302</v>
      </c>
      <c r="B732" s="170" t="s">
        <v>304</v>
      </c>
      <c r="C732" s="170" t="s">
        <v>305</v>
      </c>
      <c r="D732" s="95"/>
      <c r="E732" s="95"/>
      <c r="F732" s="95"/>
      <c r="G732" s="95"/>
      <c r="H732" s="95"/>
      <c r="I732" s="95"/>
      <c r="J732" s="95"/>
      <c r="K732" s="95"/>
      <c r="L732" s="95"/>
      <c r="M732" s="370"/>
      <c r="N732" s="371"/>
      <c r="O732" s="371"/>
      <c r="P732" s="95"/>
      <c r="Q732" s="188"/>
      <c r="R732" s="188"/>
      <c r="S732" s="188"/>
      <c r="T732" s="95"/>
      <c r="U732" s="188"/>
      <c r="V732" s="188"/>
      <c r="W732" s="188"/>
      <c r="X732" s="95"/>
      <c r="Y732" s="188"/>
      <c r="Z732" s="188"/>
      <c r="AA732" s="188"/>
      <c r="AB732" s="188"/>
      <c r="AC732" s="95"/>
      <c r="AD732" s="95"/>
      <c r="AE732" s="95"/>
      <c r="AF732" s="95"/>
      <c r="AG732" s="95"/>
      <c r="AH732" s="95"/>
      <c r="AI732" s="95"/>
      <c r="AJ732" s="95"/>
      <c r="AK732" s="191"/>
      <c r="AL732" s="95"/>
      <c r="AM732" s="95"/>
      <c r="AN732" s="95"/>
      <c r="AO732" s="95"/>
      <c r="AP732" s="32">
        <f t="shared" si="61"/>
        <v>3011302</v>
      </c>
      <c r="AQ732" s="32" t="str">
        <f t="shared" si="62"/>
        <v>紫乌啸凤图</v>
      </c>
      <c r="AR732" s="95"/>
      <c r="BA732" s="400" t="s">
        <v>7504</v>
      </c>
    </row>
    <row r="733" spans="1:53" x14ac:dyDescent="0.25">
      <c r="A733" s="170">
        <v>3011303</v>
      </c>
      <c r="B733" s="170" t="s">
        <v>304</v>
      </c>
      <c r="C733" s="170" t="s">
        <v>307</v>
      </c>
      <c r="D733" s="95"/>
      <c r="E733" s="95"/>
      <c r="F733" s="95"/>
      <c r="G733" s="95"/>
      <c r="H733" s="95"/>
      <c r="I733" s="95"/>
      <c r="J733" s="95"/>
      <c r="K733" s="95"/>
      <c r="L733" s="95"/>
      <c r="M733" s="370"/>
      <c r="N733" s="371"/>
      <c r="O733" s="371"/>
      <c r="P733" s="95"/>
      <c r="Q733" s="188"/>
      <c r="R733" s="188"/>
      <c r="S733" s="188"/>
      <c r="T733" s="95"/>
      <c r="U733" s="188"/>
      <c r="V733" s="188"/>
      <c r="W733" s="188"/>
      <c r="X733" s="95"/>
      <c r="Y733" s="188"/>
      <c r="Z733" s="188"/>
      <c r="AA733" s="188"/>
      <c r="AB733" s="188"/>
      <c r="AC733" s="95"/>
      <c r="AD733" s="95"/>
      <c r="AE733" s="95"/>
      <c r="AF733" s="95"/>
      <c r="AG733" s="95"/>
      <c r="AH733" s="95"/>
      <c r="AI733" s="95"/>
      <c r="AJ733" s="95"/>
      <c r="AK733" s="191"/>
      <c r="AL733" s="95"/>
      <c r="AM733" s="95"/>
      <c r="AN733" s="95"/>
      <c r="AO733" s="95"/>
      <c r="AP733" s="32">
        <f t="shared" si="61"/>
        <v>3011303</v>
      </c>
      <c r="AQ733" s="32" t="str">
        <f t="shared" si="62"/>
        <v>紫乌啸凤图</v>
      </c>
      <c r="AR733" s="95"/>
      <c r="BA733" s="400" t="s">
        <v>7505</v>
      </c>
    </row>
    <row r="734" spans="1:53" x14ac:dyDescent="0.25">
      <c r="A734" s="170">
        <v>3011304</v>
      </c>
      <c r="B734" s="170" t="s">
        <v>304</v>
      </c>
      <c r="C734" s="170" t="s">
        <v>308</v>
      </c>
      <c r="D734" s="95"/>
      <c r="E734" s="95"/>
      <c r="F734" s="95"/>
      <c r="G734" s="95"/>
      <c r="H734" s="95"/>
      <c r="I734" s="95"/>
      <c r="J734" s="95"/>
      <c r="K734" s="95"/>
      <c r="L734" s="95"/>
      <c r="M734" s="370"/>
      <c r="N734" s="371"/>
      <c r="O734" s="371"/>
      <c r="P734" s="95"/>
      <c r="Q734" s="188"/>
      <c r="R734" s="188"/>
      <c r="S734" s="188"/>
      <c r="T734" s="95"/>
      <c r="U734" s="188"/>
      <c r="V734" s="188"/>
      <c r="W734" s="188"/>
      <c r="X734" s="95"/>
      <c r="Y734" s="188"/>
      <c r="Z734" s="188"/>
      <c r="AA734" s="188"/>
      <c r="AB734" s="188"/>
      <c r="AC734" s="95"/>
      <c r="AD734" s="95"/>
      <c r="AE734" s="95"/>
      <c r="AF734" s="95"/>
      <c r="AG734" s="95"/>
      <c r="AH734" s="95"/>
      <c r="AI734" s="95"/>
      <c r="AJ734" s="95"/>
      <c r="AK734" s="191"/>
      <c r="AL734" s="95"/>
      <c r="AM734" s="95"/>
      <c r="AN734" s="95"/>
      <c r="AO734" s="95"/>
      <c r="AP734" s="32">
        <f t="shared" si="61"/>
        <v>3011304</v>
      </c>
      <c r="AQ734" s="32" t="str">
        <f t="shared" si="62"/>
        <v>紫乌啸凤图</v>
      </c>
      <c r="AR734" s="95"/>
      <c r="BA734" s="400" t="s">
        <v>7506</v>
      </c>
    </row>
    <row r="735" spans="1:53" x14ac:dyDescent="0.25">
      <c r="A735" s="170">
        <v>3011305</v>
      </c>
      <c r="B735" s="170" t="s">
        <v>304</v>
      </c>
      <c r="C735" s="170" t="s">
        <v>306</v>
      </c>
      <c r="D735" s="95"/>
      <c r="E735" s="95"/>
      <c r="F735" s="95"/>
      <c r="G735" s="95"/>
      <c r="H735" s="95"/>
      <c r="I735" s="95"/>
      <c r="J735" s="95"/>
      <c r="K735" s="95"/>
      <c r="L735" s="95"/>
      <c r="M735" s="370"/>
      <c r="N735" s="371"/>
      <c r="O735" s="371"/>
      <c r="P735" s="95"/>
      <c r="Q735" s="188"/>
      <c r="R735" s="188"/>
      <c r="S735" s="188"/>
      <c r="T735" s="95"/>
      <c r="U735" s="188"/>
      <c r="V735" s="188"/>
      <c r="W735" s="188"/>
      <c r="X735" s="95"/>
      <c r="Y735" s="188"/>
      <c r="Z735" s="188"/>
      <c r="AA735" s="188"/>
      <c r="AB735" s="188"/>
      <c r="AC735" s="95"/>
      <c r="AD735" s="95"/>
      <c r="AE735" s="95"/>
      <c r="AF735" s="95"/>
      <c r="AG735" s="95"/>
      <c r="AH735" s="95"/>
      <c r="AI735" s="95"/>
      <c r="AJ735" s="95"/>
      <c r="AK735" s="191"/>
      <c r="AL735" s="95"/>
      <c r="AM735" s="95"/>
      <c r="AN735" s="95"/>
      <c r="AO735" s="95"/>
      <c r="AP735" s="32">
        <f t="shared" si="61"/>
        <v>3011305</v>
      </c>
      <c r="AQ735" s="32" t="str">
        <f t="shared" si="62"/>
        <v>紫乌啸凤图</v>
      </c>
      <c r="AR735" s="95"/>
      <c r="BA735" s="400" t="s">
        <v>7507</v>
      </c>
    </row>
    <row r="736" spans="1:53" x14ac:dyDescent="0.25">
      <c r="A736" s="170">
        <v>3011306</v>
      </c>
      <c r="B736" s="170" t="s">
        <v>304</v>
      </c>
      <c r="C736" s="170" t="s">
        <v>309</v>
      </c>
      <c r="D736" s="95"/>
      <c r="E736" s="95"/>
      <c r="F736" s="95"/>
      <c r="G736" s="95"/>
      <c r="H736" s="95"/>
      <c r="I736" s="95"/>
      <c r="J736" s="95"/>
      <c r="K736" s="95"/>
      <c r="L736" s="95"/>
      <c r="M736" s="370"/>
      <c r="N736" s="371"/>
      <c r="O736" s="371"/>
      <c r="P736" s="95"/>
      <c r="Q736" s="188"/>
      <c r="R736" s="188"/>
      <c r="S736" s="188"/>
      <c r="T736" s="95"/>
      <c r="U736" s="188"/>
      <c r="V736" s="188"/>
      <c r="W736" s="188"/>
      <c r="X736" s="95"/>
      <c r="Y736" s="188"/>
      <c r="Z736" s="188"/>
      <c r="AA736" s="188"/>
      <c r="AB736" s="188"/>
      <c r="AC736" s="95"/>
      <c r="AD736" s="95"/>
      <c r="AE736" s="95"/>
      <c r="AF736" s="95"/>
      <c r="AG736" s="95"/>
      <c r="AH736" s="95"/>
      <c r="AI736" s="95"/>
      <c r="AJ736" s="95"/>
      <c r="AK736" s="191"/>
      <c r="AL736" s="95"/>
      <c r="AM736" s="95"/>
      <c r="AN736" s="95"/>
      <c r="AO736" s="95"/>
      <c r="AP736" s="32">
        <f t="shared" si="61"/>
        <v>3011306</v>
      </c>
      <c r="AQ736" s="32" t="str">
        <f t="shared" si="62"/>
        <v>紫乌啸凤图</v>
      </c>
      <c r="AR736" s="95"/>
      <c r="BA736" s="400" t="s">
        <v>7508</v>
      </c>
    </row>
    <row r="737" spans="1:53" x14ac:dyDescent="0.25">
      <c r="A737" s="170">
        <v>3011307</v>
      </c>
      <c r="B737" s="170" t="s">
        <v>304</v>
      </c>
      <c r="C737" s="170" t="s">
        <v>310</v>
      </c>
      <c r="D737" s="95"/>
      <c r="E737" s="95"/>
      <c r="F737" s="95"/>
      <c r="G737" s="95"/>
      <c r="H737" s="95"/>
      <c r="I737" s="95"/>
      <c r="J737" s="95"/>
      <c r="K737" s="95"/>
      <c r="L737" s="95"/>
      <c r="M737" s="370"/>
      <c r="N737" s="371"/>
      <c r="O737" s="371"/>
      <c r="P737" s="95"/>
      <c r="Q737" s="188"/>
      <c r="R737" s="188"/>
      <c r="S737" s="188"/>
      <c r="T737" s="95"/>
      <c r="U737" s="188"/>
      <c r="V737" s="188"/>
      <c r="W737" s="188"/>
      <c r="X737" s="95"/>
      <c r="Y737" s="188"/>
      <c r="Z737" s="188"/>
      <c r="AA737" s="188"/>
      <c r="AB737" s="188"/>
      <c r="AC737" s="95"/>
      <c r="AD737" s="95"/>
      <c r="AE737" s="95"/>
      <c r="AF737" s="95"/>
      <c r="AG737" s="95"/>
      <c r="AH737" s="95"/>
      <c r="AI737" s="95"/>
      <c r="AJ737" s="95"/>
      <c r="AK737" s="191"/>
      <c r="AL737" s="95"/>
      <c r="AM737" s="95"/>
      <c r="AN737" s="95"/>
      <c r="AO737" s="95"/>
      <c r="AP737" s="32">
        <f t="shared" si="61"/>
        <v>3011307</v>
      </c>
      <c r="AQ737" s="32" t="str">
        <f t="shared" si="62"/>
        <v>紫乌啸凤图</v>
      </c>
      <c r="AR737" s="95"/>
      <c r="BA737" s="400" t="s">
        <v>7506</v>
      </c>
    </row>
    <row r="738" spans="1:53" x14ac:dyDescent="0.25">
      <c r="A738" s="170">
        <v>3011308</v>
      </c>
      <c r="B738" s="170" t="s">
        <v>304</v>
      </c>
      <c r="C738" s="170" t="s">
        <v>311</v>
      </c>
      <c r="D738" s="95"/>
      <c r="E738" s="95"/>
      <c r="F738" s="95"/>
      <c r="G738" s="95"/>
      <c r="H738" s="95"/>
      <c r="I738" s="95"/>
      <c r="J738" s="95"/>
      <c r="K738" s="95"/>
      <c r="L738" s="95"/>
      <c r="M738" s="370"/>
      <c r="N738" s="371"/>
      <c r="O738" s="371"/>
      <c r="P738" s="95"/>
      <c r="Q738" s="188"/>
      <c r="R738" s="188"/>
      <c r="S738" s="188"/>
      <c r="T738" s="95"/>
      <c r="U738" s="188"/>
      <c r="V738" s="188"/>
      <c r="W738" s="188"/>
      <c r="X738" s="95"/>
      <c r="Y738" s="188"/>
      <c r="Z738" s="188"/>
      <c r="AA738" s="188"/>
      <c r="AB738" s="188"/>
      <c r="AC738" s="95"/>
      <c r="AD738" s="95"/>
      <c r="AE738" s="95"/>
      <c r="AF738" s="95"/>
      <c r="AG738" s="95"/>
      <c r="AH738" s="95"/>
      <c r="AI738" s="95"/>
      <c r="AJ738" s="95"/>
      <c r="AK738" s="191"/>
      <c r="AL738" s="95"/>
      <c r="AM738" s="95"/>
      <c r="AN738" s="95"/>
      <c r="AO738" s="95"/>
      <c r="AP738" s="32">
        <f t="shared" si="61"/>
        <v>3011308</v>
      </c>
      <c r="AQ738" s="32" t="str">
        <f t="shared" si="62"/>
        <v>紫乌啸凤图</v>
      </c>
      <c r="AR738" s="95"/>
      <c r="BA738" s="400" t="s">
        <v>7509</v>
      </c>
    </row>
    <row r="739" spans="1:53" x14ac:dyDescent="0.25">
      <c r="A739" s="34">
        <f>A738+1</f>
        <v>3011309</v>
      </c>
      <c r="B739" s="34" t="str">
        <f>B738</f>
        <v>紫乌啸凤图</v>
      </c>
      <c r="C739" s="33" t="s">
        <v>312</v>
      </c>
      <c r="D739" s="95"/>
      <c r="E739" s="95"/>
      <c r="F739" s="95"/>
      <c r="G739" s="95"/>
      <c r="H739" s="95"/>
      <c r="I739" s="95"/>
      <c r="J739" s="95"/>
      <c r="K739" s="95"/>
      <c r="L739" s="95"/>
      <c r="M739" s="370"/>
      <c r="N739" s="371"/>
      <c r="O739" s="371"/>
      <c r="P739" s="95"/>
      <c r="Q739" s="188"/>
      <c r="R739" s="188"/>
      <c r="S739" s="188"/>
      <c r="T739" s="95"/>
      <c r="U739" s="188"/>
      <c r="V739" s="188"/>
      <c r="W739" s="188"/>
      <c r="X739" s="95"/>
      <c r="Y739" s="188"/>
      <c r="Z739" s="188"/>
      <c r="AA739" s="188"/>
      <c r="AB739" s="188"/>
      <c r="AC739" s="95"/>
      <c r="AD739" s="95"/>
      <c r="AE739" s="95"/>
      <c r="AF739" s="95"/>
      <c r="AG739" s="95"/>
      <c r="AH739" s="95"/>
      <c r="AI739" s="95"/>
      <c r="AJ739" s="95"/>
      <c r="AK739" s="191"/>
      <c r="AL739" s="95"/>
      <c r="AM739" s="95"/>
      <c r="AN739" s="95"/>
      <c r="AO739" s="95"/>
      <c r="AP739" s="32">
        <f t="shared" si="61"/>
        <v>3011309</v>
      </c>
      <c r="AQ739" s="32" t="str">
        <f t="shared" si="62"/>
        <v>紫乌啸凤图</v>
      </c>
      <c r="AR739" s="95"/>
      <c r="BA739" s="101" t="s">
        <v>1505</v>
      </c>
    </row>
    <row r="740" spans="1:53" x14ac:dyDescent="0.25">
      <c r="A740" s="36"/>
      <c r="B740" s="36"/>
      <c r="C740" s="37"/>
      <c r="D740" s="36"/>
      <c r="E740" s="36"/>
      <c r="F740" s="36"/>
      <c r="G740" s="36"/>
      <c r="H740" s="36"/>
      <c r="I740" s="36"/>
      <c r="J740" s="36"/>
      <c r="K740" s="36"/>
      <c r="L740" s="36"/>
      <c r="M740" s="52"/>
      <c r="N740" s="53"/>
      <c r="O740" s="53"/>
      <c r="P740" s="36"/>
      <c r="Q740" s="65"/>
      <c r="R740" s="65"/>
      <c r="S740" s="65"/>
      <c r="T740" s="36"/>
      <c r="U740" s="65"/>
      <c r="V740" s="65"/>
      <c r="W740" s="65"/>
      <c r="X740" s="70"/>
      <c r="Y740" s="65"/>
      <c r="Z740" s="65"/>
      <c r="AA740" s="65"/>
      <c r="AB740" s="65"/>
      <c r="AC740" s="36"/>
      <c r="AD740" s="36"/>
      <c r="AE740" s="36"/>
      <c r="AF740" s="36"/>
      <c r="AG740" s="36"/>
      <c r="AH740" s="36"/>
      <c r="AI740" s="36"/>
      <c r="AJ740" s="36"/>
      <c r="AK740" s="89"/>
      <c r="AL740" s="36"/>
      <c r="AM740" s="36"/>
      <c r="AN740" s="36"/>
      <c r="AO740" s="36"/>
      <c r="AP740" s="36"/>
      <c r="AQ740" s="36"/>
      <c r="AR740" s="36"/>
      <c r="BA740" s="102"/>
    </row>
    <row r="741" spans="1:53" x14ac:dyDescent="0.25">
      <c r="A741" s="36"/>
      <c r="B741" s="36"/>
      <c r="C741" s="37"/>
      <c r="D741" s="36"/>
      <c r="E741" s="36"/>
      <c r="F741" s="36"/>
      <c r="G741" s="36"/>
      <c r="H741" s="36"/>
      <c r="I741" s="36"/>
      <c r="J741" s="36"/>
      <c r="K741" s="36"/>
      <c r="L741" s="36"/>
      <c r="M741" s="52"/>
      <c r="N741" s="53"/>
      <c r="O741" s="53"/>
      <c r="P741" s="36"/>
      <c r="Q741" s="65"/>
      <c r="R741" s="65"/>
      <c r="S741" s="65"/>
      <c r="T741" s="36"/>
      <c r="U741" s="65"/>
      <c r="V741" s="65"/>
      <c r="W741" s="65"/>
      <c r="X741" s="70"/>
      <c r="Y741" s="65"/>
      <c r="Z741" s="65"/>
      <c r="AA741" s="65"/>
      <c r="AB741" s="65"/>
      <c r="AC741" s="36"/>
      <c r="AD741" s="36"/>
      <c r="AE741" s="36"/>
      <c r="AF741" s="36"/>
      <c r="AG741" s="36"/>
      <c r="AH741" s="36"/>
      <c r="AI741" s="36"/>
      <c r="AJ741" s="36"/>
      <c r="AK741" s="89"/>
      <c r="AL741" s="36"/>
      <c r="AM741" s="36"/>
      <c r="AN741" s="36"/>
      <c r="AO741" s="36"/>
      <c r="AP741" s="36"/>
      <c r="AQ741" s="36"/>
      <c r="AR741" s="36"/>
      <c r="BA741" s="102"/>
    </row>
    <row r="742" spans="1:53" x14ac:dyDescent="0.25">
      <c r="A742" s="31">
        <v>3011401</v>
      </c>
      <c r="B742" s="31" t="s">
        <v>313</v>
      </c>
      <c r="C742" s="31" t="s">
        <v>314</v>
      </c>
      <c r="D742" s="95"/>
      <c r="E742" s="95"/>
      <c r="F742" s="95"/>
      <c r="G742" s="95"/>
      <c r="H742" s="95"/>
      <c r="I742" s="95"/>
      <c r="J742" s="95"/>
      <c r="K742" s="95"/>
      <c r="L742" s="95"/>
      <c r="M742" s="370"/>
      <c r="N742" s="371"/>
      <c r="O742" s="371"/>
      <c r="P742" s="95"/>
      <c r="Q742" s="188"/>
      <c r="R742" s="188"/>
      <c r="S742" s="188"/>
      <c r="T742" s="95"/>
      <c r="U742" s="188"/>
      <c r="V742" s="188"/>
      <c r="W742" s="188"/>
      <c r="X742" s="95"/>
      <c r="Y742" s="188"/>
      <c r="Z742" s="188"/>
      <c r="AA742" s="188"/>
      <c r="AB742" s="188"/>
      <c r="AC742" s="95"/>
      <c r="AD742" s="95"/>
      <c r="AE742" s="95"/>
      <c r="AF742" s="95"/>
      <c r="AG742" s="95"/>
      <c r="AH742" s="95"/>
      <c r="AI742" s="95"/>
      <c r="AJ742" s="95"/>
      <c r="AK742" s="191"/>
      <c r="AL742" s="95"/>
      <c r="AM742" s="95"/>
      <c r="AN742" s="95"/>
      <c r="AO742" s="95"/>
      <c r="AP742" s="32">
        <f t="shared" si="61"/>
        <v>3011401</v>
      </c>
      <c r="AQ742" s="32" t="str">
        <f t="shared" si="62"/>
        <v>撼山步</v>
      </c>
      <c r="AR742" s="95"/>
      <c r="BA742" s="401" t="s">
        <v>7510</v>
      </c>
    </row>
    <row r="743" spans="1:53" x14ac:dyDescent="0.25">
      <c r="A743" s="31">
        <v>3011402</v>
      </c>
      <c r="B743" s="31" t="s">
        <v>313</v>
      </c>
      <c r="C743" s="31" t="s">
        <v>315</v>
      </c>
      <c r="D743" s="95"/>
      <c r="E743" s="95"/>
      <c r="F743" s="95"/>
      <c r="G743" s="95"/>
      <c r="H743" s="95"/>
      <c r="I743" s="95"/>
      <c r="J743" s="95"/>
      <c r="K743" s="95"/>
      <c r="L743" s="95"/>
      <c r="M743" s="370"/>
      <c r="N743" s="371"/>
      <c r="O743" s="371"/>
      <c r="P743" s="95"/>
      <c r="Q743" s="188"/>
      <c r="R743" s="188"/>
      <c r="S743" s="188"/>
      <c r="T743" s="95"/>
      <c r="U743" s="188"/>
      <c r="V743" s="188"/>
      <c r="W743" s="188"/>
      <c r="X743" s="95"/>
      <c r="Y743" s="188"/>
      <c r="Z743" s="188"/>
      <c r="AA743" s="188"/>
      <c r="AB743" s="188"/>
      <c r="AC743" s="95"/>
      <c r="AD743" s="95"/>
      <c r="AE743" s="95"/>
      <c r="AF743" s="95"/>
      <c r="AG743" s="95"/>
      <c r="AH743" s="95"/>
      <c r="AI743" s="95"/>
      <c r="AJ743" s="95"/>
      <c r="AK743" s="191"/>
      <c r="AL743" s="95"/>
      <c r="AM743" s="95"/>
      <c r="AN743" s="95"/>
      <c r="AO743" s="95"/>
      <c r="AP743" s="32">
        <f t="shared" si="61"/>
        <v>3011402</v>
      </c>
      <c r="AQ743" s="32" t="str">
        <f t="shared" si="62"/>
        <v>撼山步</v>
      </c>
      <c r="AR743" s="95"/>
      <c r="BA743" s="402" t="s">
        <v>7511</v>
      </c>
    </row>
    <row r="744" spans="1:53" x14ac:dyDescent="0.25">
      <c r="A744" s="31">
        <v>3011403</v>
      </c>
      <c r="B744" s="31" t="s">
        <v>313</v>
      </c>
      <c r="C744" s="31" t="s">
        <v>316</v>
      </c>
      <c r="D744" s="95"/>
      <c r="E744" s="95"/>
      <c r="F744" s="95"/>
      <c r="G744" s="95"/>
      <c r="H744" s="95"/>
      <c r="I744" s="95"/>
      <c r="J744" s="95"/>
      <c r="K744" s="95"/>
      <c r="L744" s="95"/>
      <c r="M744" s="370"/>
      <c r="N744" s="371"/>
      <c r="O744" s="371"/>
      <c r="P744" s="95"/>
      <c r="Q744" s="188"/>
      <c r="R744" s="188"/>
      <c r="S744" s="188"/>
      <c r="T744" s="95"/>
      <c r="U744" s="188"/>
      <c r="V744" s="188"/>
      <c r="W744" s="188"/>
      <c r="X744" s="95"/>
      <c r="Y744" s="188"/>
      <c r="Z744" s="188"/>
      <c r="AA744" s="188"/>
      <c r="AB744" s="188"/>
      <c r="AC744" s="95"/>
      <c r="AD744" s="95"/>
      <c r="AE744" s="95"/>
      <c r="AF744" s="95"/>
      <c r="AG744" s="95"/>
      <c r="AH744" s="95"/>
      <c r="AI744" s="95"/>
      <c r="AJ744" s="95"/>
      <c r="AK744" s="191"/>
      <c r="AL744" s="95"/>
      <c r="AM744" s="95"/>
      <c r="AN744" s="95"/>
      <c r="AO744" s="95"/>
      <c r="AP744" s="32">
        <f t="shared" si="61"/>
        <v>3011403</v>
      </c>
      <c r="AQ744" s="32" t="str">
        <f t="shared" si="62"/>
        <v>撼山步</v>
      </c>
      <c r="AR744" s="95"/>
      <c r="BA744" s="402" t="s">
        <v>7512</v>
      </c>
    </row>
    <row r="745" spans="1:53" x14ac:dyDescent="0.25">
      <c r="A745" s="31">
        <v>3011404</v>
      </c>
      <c r="B745" s="31" t="s">
        <v>313</v>
      </c>
      <c r="C745" s="31" t="s">
        <v>317</v>
      </c>
      <c r="D745" s="95"/>
      <c r="E745" s="95"/>
      <c r="F745" s="95"/>
      <c r="G745" s="95"/>
      <c r="H745" s="95"/>
      <c r="I745" s="95"/>
      <c r="J745" s="95"/>
      <c r="K745" s="95"/>
      <c r="L745" s="95"/>
      <c r="M745" s="370"/>
      <c r="N745" s="371"/>
      <c r="O745" s="371"/>
      <c r="P745" s="95"/>
      <c r="Q745" s="188"/>
      <c r="R745" s="188"/>
      <c r="S745" s="188"/>
      <c r="T745" s="95"/>
      <c r="U745" s="188"/>
      <c r="V745" s="188"/>
      <c r="W745" s="188"/>
      <c r="X745" s="95"/>
      <c r="Y745" s="188"/>
      <c r="Z745" s="188"/>
      <c r="AA745" s="188"/>
      <c r="AB745" s="188"/>
      <c r="AC745" s="95"/>
      <c r="AD745" s="95"/>
      <c r="AE745" s="95"/>
      <c r="AF745" s="95"/>
      <c r="AG745" s="95"/>
      <c r="AH745" s="95"/>
      <c r="AI745" s="95"/>
      <c r="AJ745" s="95"/>
      <c r="AK745" s="191"/>
      <c r="AL745" s="95"/>
      <c r="AM745" s="95"/>
      <c r="AN745" s="95"/>
      <c r="AO745" s="95"/>
      <c r="AP745" s="32">
        <f t="shared" si="61"/>
        <v>3011404</v>
      </c>
      <c r="AQ745" s="32" t="str">
        <f t="shared" si="62"/>
        <v>撼山步</v>
      </c>
      <c r="AR745" s="95"/>
      <c r="BA745" s="402" t="s">
        <v>7513</v>
      </c>
    </row>
    <row r="746" spans="1:53" x14ac:dyDescent="0.25">
      <c r="A746" s="31">
        <v>3011405</v>
      </c>
      <c r="B746" s="31" t="s">
        <v>313</v>
      </c>
      <c r="C746" s="31" t="s">
        <v>318</v>
      </c>
      <c r="D746" s="95"/>
      <c r="E746" s="95"/>
      <c r="F746" s="95"/>
      <c r="G746" s="95"/>
      <c r="H746" s="95"/>
      <c r="I746" s="95"/>
      <c r="J746" s="95"/>
      <c r="K746" s="95"/>
      <c r="L746" s="95"/>
      <c r="M746" s="370"/>
      <c r="N746" s="371"/>
      <c r="O746" s="371"/>
      <c r="P746" s="95"/>
      <c r="Q746" s="188"/>
      <c r="R746" s="188"/>
      <c r="S746" s="188"/>
      <c r="T746" s="95"/>
      <c r="U746" s="188"/>
      <c r="V746" s="188"/>
      <c r="W746" s="188"/>
      <c r="X746" s="95"/>
      <c r="Y746" s="188"/>
      <c r="Z746" s="188"/>
      <c r="AA746" s="188"/>
      <c r="AB746" s="188"/>
      <c r="AC746" s="95"/>
      <c r="AD746" s="95"/>
      <c r="AE746" s="95"/>
      <c r="AF746" s="95"/>
      <c r="AG746" s="95"/>
      <c r="AH746" s="95"/>
      <c r="AI746" s="95"/>
      <c r="AJ746" s="95"/>
      <c r="AK746" s="191"/>
      <c r="AL746" s="95"/>
      <c r="AM746" s="95"/>
      <c r="AN746" s="95"/>
      <c r="AO746" s="95"/>
      <c r="AP746" s="32">
        <f t="shared" si="61"/>
        <v>3011405</v>
      </c>
      <c r="AQ746" s="32" t="str">
        <f t="shared" si="62"/>
        <v>撼山步</v>
      </c>
      <c r="AR746" s="95"/>
      <c r="BA746" s="402" t="s">
        <v>7511</v>
      </c>
    </row>
    <row r="747" spans="1:53" x14ac:dyDescent="0.25">
      <c r="A747" s="31">
        <v>3011406</v>
      </c>
      <c r="B747" s="31" t="s">
        <v>313</v>
      </c>
      <c r="C747" s="31" t="s">
        <v>319</v>
      </c>
      <c r="D747" s="95"/>
      <c r="E747" s="95"/>
      <c r="F747" s="95"/>
      <c r="G747" s="95"/>
      <c r="H747" s="95"/>
      <c r="I747" s="95"/>
      <c r="J747" s="95"/>
      <c r="K747" s="95"/>
      <c r="L747" s="95"/>
      <c r="M747" s="370"/>
      <c r="N747" s="371"/>
      <c r="O747" s="371"/>
      <c r="P747" s="95"/>
      <c r="Q747" s="188"/>
      <c r="R747" s="188"/>
      <c r="S747" s="188"/>
      <c r="T747" s="95"/>
      <c r="U747" s="188"/>
      <c r="V747" s="188"/>
      <c r="W747" s="188"/>
      <c r="X747" s="95"/>
      <c r="Y747" s="188"/>
      <c r="Z747" s="188"/>
      <c r="AA747" s="188"/>
      <c r="AB747" s="188"/>
      <c r="AC747" s="95"/>
      <c r="AD747" s="95"/>
      <c r="AE747" s="95"/>
      <c r="AF747" s="95"/>
      <c r="AG747" s="95"/>
      <c r="AH747" s="95"/>
      <c r="AI747" s="95"/>
      <c r="AJ747" s="95"/>
      <c r="AK747" s="191"/>
      <c r="AL747" s="95"/>
      <c r="AM747" s="95"/>
      <c r="AN747" s="95"/>
      <c r="AO747" s="95"/>
      <c r="AP747" s="32">
        <f t="shared" si="61"/>
        <v>3011406</v>
      </c>
      <c r="AQ747" s="32" t="str">
        <f t="shared" si="62"/>
        <v>撼山步</v>
      </c>
      <c r="AR747" s="95"/>
      <c r="BA747" s="402" t="s">
        <v>7512</v>
      </c>
    </row>
    <row r="748" spans="1:53" x14ac:dyDescent="0.25">
      <c r="A748" s="31">
        <v>3011407</v>
      </c>
      <c r="B748" s="31" t="s">
        <v>313</v>
      </c>
      <c r="C748" s="31" t="s">
        <v>320</v>
      </c>
      <c r="D748" s="95"/>
      <c r="E748" s="95"/>
      <c r="F748" s="95"/>
      <c r="G748" s="95"/>
      <c r="H748" s="95"/>
      <c r="I748" s="95"/>
      <c r="J748" s="95"/>
      <c r="K748" s="95"/>
      <c r="L748" s="95"/>
      <c r="M748" s="370"/>
      <c r="N748" s="371"/>
      <c r="O748" s="371"/>
      <c r="P748" s="95"/>
      <c r="Q748" s="188"/>
      <c r="R748" s="188"/>
      <c r="S748" s="188"/>
      <c r="T748" s="95"/>
      <c r="U748" s="188"/>
      <c r="V748" s="188"/>
      <c r="W748" s="188"/>
      <c r="X748" s="95"/>
      <c r="Y748" s="188"/>
      <c r="Z748" s="188"/>
      <c r="AA748" s="188"/>
      <c r="AB748" s="188"/>
      <c r="AC748" s="95"/>
      <c r="AD748" s="95"/>
      <c r="AE748" s="95"/>
      <c r="AF748" s="95"/>
      <c r="AG748" s="95"/>
      <c r="AH748" s="95"/>
      <c r="AI748" s="95"/>
      <c r="AJ748" s="95"/>
      <c r="AK748" s="191"/>
      <c r="AL748" s="95"/>
      <c r="AM748" s="95"/>
      <c r="AN748" s="95"/>
      <c r="AO748" s="95"/>
      <c r="AP748" s="32">
        <f t="shared" si="61"/>
        <v>3011407</v>
      </c>
      <c r="AQ748" s="32" t="str">
        <f t="shared" si="62"/>
        <v>撼山步</v>
      </c>
      <c r="AR748" s="95"/>
      <c r="BA748" s="401" t="s">
        <v>7514</v>
      </c>
    </row>
    <row r="749" spans="1:53" x14ac:dyDescent="0.25">
      <c r="A749" s="31">
        <v>3011408</v>
      </c>
      <c r="B749" s="31" t="s">
        <v>313</v>
      </c>
      <c r="C749" s="31" t="s">
        <v>5022</v>
      </c>
      <c r="D749" s="95"/>
      <c r="E749" s="95"/>
      <c r="F749" s="95"/>
      <c r="G749" s="95"/>
      <c r="H749" s="95"/>
      <c r="I749" s="95"/>
      <c r="J749" s="95"/>
      <c r="K749" s="95"/>
      <c r="L749" s="95"/>
      <c r="M749" s="370"/>
      <c r="N749" s="371"/>
      <c r="O749" s="371"/>
      <c r="P749" s="95"/>
      <c r="Q749" s="188"/>
      <c r="R749" s="188"/>
      <c r="S749" s="188"/>
      <c r="T749" s="95"/>
      <c r="U749" s="188"/>
      <c r="V749" s="188"/>
      <c r="W749" s="188"/>
      <c r="X749" s="95"/>
      <c r="Y749" s="188"/>
      <c r="Z749" s="188"/>
      <c r="AA749" s="188"/>
      <c r="AB749" s="188"/>
      <c r="AC749" s="95"/>
      <c r="AD749" s="95"/>
      <c r="AE749" s="95"/>
      <c r="AF749" s="95"/>
      <c r="AG749" s="95"/>
      <c r="AH749" s="95"/>
      <c r="AI749" s="95"/>
      <c r="AJ749" s="95"/>
      <c r="AK749" s="191"/>
      <c r="AL749" s="95"/>
      <c r="AM749" s="95"/>
      <c r="AN749" s="95"/>
      <c r="AO749" s="95"/>
      <c r="AP749" s="32">
        <f t="shared" si="61"/>
        <v>3011408</v>
      </c>
      <c r="AQ749" s="32" t="str">
        <f t="shared" si="62"/>
        <v>撼山步</v>
      </c>
      <c r="AR749" s="95"/>
      <c r="BA749" s="401" t="s">
        <v>7515</v>
      </c>
    </row>
    <row r="750" spans="1:53" x14ac:dyDescent="0.25">
      <c r="A750" s="34">
        <f>A749+1</f>
        <v>3011409</v>
      </c>
      <c r="B750" s="34" t="str">
        <f>B749</f>
        <v>撼山步</v>
      </c>
      <c r="C750" s="33" t="s">
        <v>321</v>
      </c>
      <c r="D750" s="95"/>
      <c r="E750" s="95"/>
      <c r="F750" s="95"/>
      <c r="G750" s="95"/>
      <c r="H750" s="95"/>
      <c r="I750" s="95"/>
      <c r="J750" s="95"/>
      <c r="K750" s="95"/>
      <c r="L750" s="95"/>
      <c r="M750" s="370"/>
      <c r="N750" s="371"/>
      <c r="O750" s="371"/>
      <c r="P750" s="95"/>
      <c r="Q750" s="188"/>
      <c r="R750" s="188"/>
      <c r="S750" s="188"/>
      <c r="T750" s="95"/>
      <c r="U750" s="188"/>
      <c r="V750" s="188"/>
      <c r="W750" s="188"/>
      <c r="X750" s="95"/>
      <c r="Y750" s="188"/>
      <c r="Z750" s="188"/>
      <c r="AA750" s="188"/>
      <c r="AB750" s="188"/>
      <c r="AC750" s="95"/>
      <c r="AD750" s="95"/>
      <c r="AE750" s="95"/>
      <c r="AF750" s="95"/>
      <c r="AG750" s="95"/>
      <c r="AH750" s="95"/>
      <c r="AI750" s="95"/>
      <c r="AJ750" s="95"/>
      <c r="AK750" s="191"/>
      <c r="AL750" s="95"/>
      <c r="AM750" s="95"/>
      <c r="AN750" s="95"/>
      <c r="AO750" s="95"/>
      <c r="AP750" s="32">
        <f t="shared" si="61"/>
        <v>3011409</v>
      </c>
      <c r="AQ750" s="32" t="str">
        <f t="shared" si="62"/>
        <v>撼山步</v>
      </c>
      <c r="AR750" s="95"/>
      <c r="BA750" s="101" t="s">
        <v>1505</v>
      </c>
    </row>
    <row r="751" spans="1:53" x14ac:dyDescent="0.25">
      <c r="A751" s="36"/>
      <c r="B751" s="36"/>
      <c r="C751" s="37"/>
      <c r="D751" s="36"/>
      <c r="E751" s="36"/>
      <c r="F751" s="36"/>
      <c r="G751" s="36"/>
      <c r="H751" s="36"/>
      <c r="I751" s="36"/>
      <c r="J751" s="36"/>
      <c r="K751" s="36"/>
      <c r="L751" s="36"/>
      <c r="M751" s="52"/>
      <c r="N751" s="53"/>
      <c r="O751" s="53"/>
      <c r="P751" s="36"/>
      <c r="Q751" s="65"/>
      <c r="R751" s="65"/>
      <c r="S751" s="65"/>
      <c r="T751" s="36"/>
      <c r="U751" s="65"/>
      <c r="V751" s="65"/>
      <c r="W751" s="65"/>
      <c r="X751" s="70"/>
      <c r="Y751" s="65"/>
      <c r="Z751" s="65"/>
      <c r="AA751" s="65"/>
      <c r="AB751" s="65"/>
      <c r="AC751" s="36"/>
      <c r="AD751" s="36"/>
      <c r="AE751" s="36"/>
      <c r="AF751" s="36"/>
      <c r="AG751" s="36"/>
      <c r="AH751" s="36"/>
      <c r="AI751" s="36"/>
      <c r="AJ751" s="36"/>
      <c r="AK751" s="89"/>
      <c r="AL751" s="36"/>
      <c r="AM751" s="36"/>
      <c r="AN751" s="36"/>
      <c r="AO751" s="36"/>
      <c r="AP751" s="36"/>
      <c r="AQ751" s="36"/>
      <c r="AR751" s="36"/>
      <c r="BA751" s="102"/>
    </row>
    <row r="752" spans="1:53" x14ac:dyDescent="0.25">
      <c r="A752" s="36"/>
      <c r="B752" s="36"/>
      <c r="C752" s="37"/>
      <c r="D752" s="36"/>
      <c r="E752" s="36"/>
      <c r="F752" s="36"/>
      <c r="G752" s="36"/>
      <c r="H752" s="36"/>
      <c r="I752" s="36"/>
      <c r="J752" s="36"/>
      <c r="K752" s="36"/>
      <c r="L752" s="36"/>
      <c r="M752" s="52"/>
      <c r="N752" s="53"/>
      <c r="O752" s="53"/>
      <c r="P752" s="36"/>
      <c r="Q752" s="65"/>
      <c r="R752" s="65"/>
      <c r="S752" s="65"/>
      <c r="T752" s="36"/>
      <c r="U752" s="65"/>
      <c r="V752" s="65"/>
      <c r="W752" s="65"/>
      <c r="X752" s="70"/>
      <c r="Y752" s="65"/>
      <c r="Z752" s="65"/>
      <c r="AA752" s="65"/>
      <c r="AB752" s="65"/>
      <c r="AC752" s="36"/>
      <c r="AD752" s="36"/>
      <c r="AE752" s="36"/>
      <c r="AF752" s="36"/>
      <c r="AG752" s="36"/>
      <c r="AH752" s="36"/>
      <c r="AI752" s="36"/>
      <c r="AJ752" s="36"/>
      <c r="AK752" s="89"/>
      <c r="AL752" s="36"/>
      <c r="AM752" s="36"/>
      <c r="AN752" s="36"/>
      <c r="AO752" s="36"/>
      <c r="AP752" s="36"/>
      <c r="AQ752" s="36"/>
      <c r="AR752" s="36"/>
      <c r="BA752" s="102"/>
    </row>
    <row r="753" spans="1:53" x14ac:dyDescent="0.25">
      <c r="A753" s="170">
        <v>3011501</v>
      </c>
      <c r="B753" s="170" t="s">
        <v>322</v>
      </c>
      <c r="C753" s="170" t="s">
        <v>5023</v>
      </c>
      <c r="D753" s="95"/>
      <c r="E753" s="95"/>
      <c r="F753" s="95"/>
      <c r="G753" s="95"/>
      <c r="H753" s="95"/>
      <c r="I753" s="95"/>
      <c r="J753" s="95"/>
      <c r="K753" s="95"/>
      <c r="L753" s="95"/>
      <c r="M753" s="370"/>
      <c r="N753" s="371"/>
      <c r="O753" s="371"/>
      <c r="P753" s="95"/>
      <c r="Q753" s="188"/>
      <c r="R753" s="188"/>
      <c r="S753" s="188"/>
      <c r="T753" s="95"/>
      <c r="U753" s="188"/>
      <c r="V753" s="188"/>
      <c r="W753" s="188"/>
      <c r="X753" s="95"/>
      <c r="Y753" s="188"/>
      <c r="Z753" s="188"/>
      <c r="AA753" s="188"/>
      <c r="AB753" s="188"/>
      <c r="AC753" s="95"/>
      <c r="AD753" s="95"/>
      <c r="AE753" s="95"/>
      <c r="AF753" s="95"/>
      <c r="AG753" s="95"/>
      <c r="AH753" s="95"/>
      <c r="AI753" s="95"/>
      <c r="AJ753" s="95"/>
      <c r="AK753" s="191"/>
      <c r="AL753" s="95"/>
      <c r="AM753" s="95"/>
      <c r="AN753" s="95"/>
      <c r="AO753" s="95"/>
      <c r="AP753" s="32">
        <f t="shared" si="61"/>
        <v>3011501</v>
      </c>
      <c r="AQ753" s="32" t="str">
        <f t="shared" si="62"/>
        <v>逆流十二身</v>
      </c>
      <c r="AR753" s="95"/>
      <c r="BA753" s="403" t="s">
        <v>7516</v>
      </c>
    </row>
    <row r="754" spans="1:53" x14ac:dyDescent="0.25">
      <c r="A754" s="170">
        <v>3011502</v>
      </c>
      <c r="B754" s="170" t="s">
        <v>322</v>
      </c>
      <c r="C754" s="170" t="s">
        <v>323</v>
      </c>
      <c r="D754" s="95"/>
      <c r="E754" s="95"/>
      <c r="F754" s="95"/>
      <c r="G754" s="95"/>
      <c r="H754" s="95"/>
      <c r="I754" s="95"/>
      <c r="J754" s="95"/>
      <c r="K754" s="95"/>
      <c r="L754" s="95"/>
      <c r="M754" s="370"/>
      <c r="N754" s="371"/>
      <c r="O754" s="371"/>
      <c r="P754" s="95"/>
      <c r="Q754" s="188"/>
      <c r="R754" s="188"/>
      <c r="S754" s="188"/>
      <c r="T754" s="95"/>
      <c r="U754" s="188"/>
      <c r="V754" s="188"/>
      <c r="W754" s="188"/>
      <c r="X754" s="95"/>
      <c r="Y754" s="188"/>
      <c r="Z754" s="188"/>
      <c r="AA754" s="188"/>
      <c r="AB754" s="188"/>
      <c r="AC754" s="95"/>
      <c r="AD754" s="95"/>
      <c r="AE754" s="95"/>
      <c r="AF754" s="95"/>
      <c r="AG754" s="95"/>
      <c r="AH754" s="95"/>
      <c r="AI754" s="95"/>
      <c r="AJ754" s="95"/>
      <c r="AK754" s="191"/>
      <c r="AL754" s="95"/>
      <c r="AM754" s="95"/>
      <c r="AN754" s="95"/>
      <c r="AO754" s="95"/>
      <c r="AP754" s="32">
        <f t="shared" si="61"/>
        <v>3011502</v>
      </c>
      <c r="AQ754" s="32" t="str">
        <f t="shared" si="62"/>
        <v>逆流十二身</v>
      </c>
      <c r="AR754" s="95"/>
      <c r="BA754" s="400" t="s">
        <v>7517</v>
      </c>
    </row>
    <row r="755" spans="1:53" x14ac:dyDescent="0.25">
      <c r="A755" s="170">
        <v>3011503</v>
      </c>
      <c r="B755" s="170" t="s">
        <v>322</v>
      </c>
      <c r="C755" s="170" t="s">
        <v>324</v>
      </c>
      <c r="D755" s="95"/>
      <c r="E755" s="95"/>
      <c r="F755" s="95"/>
      <c r="G755" s="95"/>
      <c r="H755" s="95"/>
      <c r="I755" s="95"/>
      <c r="J755" s="95"/>
      <c r="K755" s="95"/>
      <c r="L755" s="95"/>
      <c r="M755" s="370"/>
      <c r="N755" s="371"/>
      <c r="O755" s="371"/>
      <c r="P755" s="95"/>
      <c r="Q755" s="188"/>
      <c r="R755" s="188"/>
      <c r="S755" s="188"/>
      <c r="T755" s="95"/>
      <c r="U755" s="188"/>
      <c r="V755" s="188"/>
      <c r="W755" s="188"/>
      <c r="X755" s="95"/>
      <c r="Y755" s="188"/>
      <c r="Z755" s="188"/>
      <c r="AA755" s="188"/>
      <c r="AB755" s="188"/>
      <c r="AC755" s="95"/>
      <c r="AD755" s="95"/>
      <c r="AE755" s="95"/>
      <c r="AF755" s="95"/>
      <c r="AG755" s="95"/>
      <c r="AH755" s="95"/>
      <c r="AI755" s="95"/>
      <c r="AJ755" s="95"/>
      <c r="AK755" s="191"/>
      <c r="AL755" s="95"/>
      <c r="AM755" s="95"/>
      <c r="AN755" s="95"/>
      <c r="AO755" s="95"/>
      <c r="AP755" s="32">
        <f t="shared" si="61"/>
        <v>3011503</v>
      </c>
      <c r="AQ755" s="32" t="str">
        <f t="shared" si="62"/>
        <v>逆流十二身</v>
      </c>
      <c r="AR755" s="95"/>
      <c r="BA755" s="403" t="s">
        <v>7518</v>
      </c>
    </row>
    <row r="756" spans="1:53" x14ac:dyDescent="0.25">
      <c r="A756" s="170">
        <v>3011504</v>
      </c>
      <c r="B756" s="170" t="s">
        <v>322</v>
      </c>
      <c r="C756" s="170" t="s">
        <v>325</v>
      </c>
      <c r="D756" s="95"/>
      <c r="E756" s="95"/>
      <c r="F756" s="95"/>
      <c r="G756" s="95"/>
      <c r="H756" s="95"/>
      <c r="I756" s="95"/>
      <c r="J756" s="95"/>
      <c r="K756" s="95"/>
      <c r="L756" s="95"/>
      <c r="M756" s="370"/>
      <c r="N756" s="371"/>
      <c r="O756" s="371"/>
      <c r="P756" s="95"/>
      <c r="Q756" s="188"/>
      <c r="R756" s="188"/>
      <c r="S756" s="188"/>
      <c r="T756" s="95"/>
      <c r="U756" s="188"/>
      <c r="V756" s="188"/>
      <c r="W756" s="188"/>
      <c r="X756" s="95"/>
      <c r="Y756" s="188"/>
      <c r="Z756" s="188"/>
      <c r="AA756" s="188"/>
      <c r="AB756" s="188"/>
      <c r="AC756" s="95"/>
      <c r="AD756" s="95"/>
      <c r="AE756" s="95"/>
      <c r="AF756" s="95"/>
      <c r="AG756" s="95"/>
      <c r="AH756" s="95"/>
      <c r="AI756" s="95"/>
      <c r="AJ756" s="95"/>
      <c r="AK756" s="191"/>
      <c r="AL756" s="95"/>
      <c r="AM756" s="95"/>
      <c r="AN756" s="95"/>
      <c r="AO756" s="95"/>
      <c r="AP756" s="32">
        <f t="shared" si="61"/>
        <v>3011504</v>
      </c>
      <c r="AQ756" s="32" t="str">
        <f t="shared" si="62"/>
        <v>逆流十二身</v>
      </c>
      <c r="AR756" s="95"/>
      <c r="BA756" s="403" t="s">
        <v>7502</v>
      </c>
    </row>
    <row r="757" spans="1:53" x14ac:dyDescent="0.25">
      <c r="A757" s="170">
        <v>3011505</v>
      </c>
      <c r="B757" s="170" t="s">
        <v>322</v>
      </c>
      <c r="C757" s="170" t="s">
        <v>326</v>
      </c>
      <c r="D757" s="95"/>
      <c r="E757" s="95"/>
      <c r="F757" s="95"/>
      <c r="G757" s="95"/>
      <c r="H757" s="95"/>
      <c r="I757" s="95"/>
      <c r="J757" s="95"/>
      <c r="K757" s="95"/>
      <c r="L757" s="95"/>
      <c r="M757" s="370"/>
      <c r="N757" s="371"/>
      <c r="O757" s="371"/>
      <c r="P757" s="95"/>
      <c r="Q757" s="188"/>
      <c r="R757" s="188"/>
      <c r="S757" s="188"/>
      <c r="T757" s="95"/>
      <c r="U757" s="188"/>
      <c r="V757" s="188"/>
      <c r="W757" s="188"/>
      <c r="X757" s="95"/>
      <c r="Y757" s="188"/>
      <c r="Z757" s="188"/>
      <c r="AA757" s="188"/>
      <c r="AB757" s="188"/>
      <c r="AC757" s="95"/>
      <c r="AD757" s="95"/>
      <c r="AE757" s="95"/>
      <c r="AF757" s="95"/>
      <c r="AG757" s="95"/>
      <c r="AH757" s="95"/>
      <c r="AI757" s="95"/>
      <c r="AJ757" s="95"/>
      <c r="AK757" s="191"/>
      <c r="AL757" s="95"/>
      <c r="AM757" s="95"/>
      <c r="AN757" s="95"/>
      <c r="AO757" s="95"/>
      <c r="AP757" s="32">
        <f t="shared" si="61"/>
        <v>3011505</v>
      </c>
      <c r="AQ757" s="32" t="str">
        <f t="shared" si="62"/>
        <v>逆流十二身</v>
      </c>
      <c r="AR757" s="95"/>
      <c r="BA757" s="400" t="s">
        <v>7517</v>
      </c>
    </row>
    <row r="758" spans="1:53" x14ac:dyDescent="0.25">
      <c r="A758" s="170">
        <v>3011506</v>
      </c>
      <c r="B758" s="170" t="s">
        <v>322</v>
      </c>
      <c r="C758" s="170" t="s">
        <v>327</v>
      </c>
      <c r="D758" s="95"/>
      <c r="E758" s="95"/>
      <c r="F758" s="95"/>
      <c r="G758" s="95"/>
      <c r="H758" s="95"/>
      <c r="I758" s="95"/>
      <c r="J758" s="95"/>
      <c r="K758" s="95"/>
      <c r="L758" s="95"/>
      <c r="M758" s="370"/>
      <c r="N758" s="371"/>
      <c r="O758" s="371"/>
      <c r="P758" s="95"/>
      <c r="Q758" s="188"/>
      <c r="R758" s="188"/>
      <c r="S758" s="188"/>
      <c r="T758" s="95"/>
      <c r="U758" s="188"/>
      <c r="V758" s="188"/>
      <c r="W758" s="188"/>
      <c r="X758" s="95"/>
      <c r="Y758" s="188"/>
      <c r="Z758" s="188"/>
      <c r="AA758" s="188"/>
      <c r="AB758" s="188"/>
      <c r="AC758" s="95"/>
      <c r="AD758" s="95"/>
      <c r="AE758" s="95"/>
      <c r="AF758" s="95"/>
      <c r="AG758" s="95"/>
      <c r="AH758" s="95"/>
      <c r="AI758" s="95"/>
      <c r="AJ758" s="95"/>
      <c r="AK758" s="191"/>
      <c r="AL758" s="95"/>
      <c r="AM758" s="95"/>
      <c r="AN758" s="95"/>
      <c r="AO758" s="95"/>
      <c r="AP758" s="32">
        <f t="shared" si="61"/>
        <v>3011506</v>
      </c>
      <c r="AQ758" s="32" t="str">
        <f t="shared" si="62"/>
        <v>逆流十二身</v>
      </c>
      <c r="AR758" s="95"/>
      <c r="BA758" s="400" t="s">
        <v>7519</v>
      </c>
    </row>
    <row r="759" spans="1:53" x14ac:dyDescent="0.25">
      <c r="A759" s="170">
        <v>3011507</v>
      </c>
      <c r="B759" s="170" t="s">
        <v>322</v>
      </c>
      <c r="C759" s="170" t="s">
        <v>328</v>
      </c>
      <c r="D759" s="95"/>
      <c r="E759" s="95"/>
      <c r="F759" s="95"/>
      <c r="G759" s="95"/>
      <c r="H759" s="95"/>
      <c r="I759" s="95"/>
      <c r="J759" s="95"/>
      <c r="K759" s="95"/>
      <c r="L759" s="95"/>
      <c r="M759" s="370"/>
      <c r="N759" s="371"/>
      <c r="O759" s="371"/>
      <c r="P759" s="95"/>
      <c r="Q759" s="188"/>
      <c r="R759" s="188"/>
      <c r="S759" s="188"/>
      <c r="T759" s="95"/>
      <c r="U759" s="188"/>
      <c r="V759" s="188"/>
      <c r="W759" s="188"/>
      <c r="X759" s="95"/>
      <c r="Y759" s="188"/>
      <c r="Z759" s="188"/>
      <c r="AA759" s="188"/>
      <c r="AB759" s="188"/>
      <c r="AC759" s="95"/>
      <c r="AD759" s="95"/>
      <c r="AE759" s="95"/>
      <c r="AF759" s="95"/>
      <c r="AG759" s="95"/>
      <c r="AH759" s="95"/>
      <c r="AI759" s="95"/>
      <c r="AJ759" s="95"/>
      <c r="AK759" s="191"/>
      <c r="AL759" s="95"/>
      <c r="AM759" s="95"/>
      <c r="AN759" s="95"/>
      <c r="AO759" s="95"/>
      <c r="AP759" s="32">
        <f t="shared" si="61"/>
        <v>3011507</v>
      </c>
      <c r="AQ759" s="32" t="str">
        <f t="shared" si="62"/>
        <v>逆流十二身</v>
      </c>
      <c r="AR759" s="95"/>
      <c r="BA759" s="403" t="s">
        <v>1447</v>
      </c>
    </row>
    <row r="760" spans="1:53" x14ac:dyDescent="0.25">
      <c r="A760" s="170">
        <v>3011508</v>
      </c>
      <c r="B760" s="170" t="s">
        <v>322</v>
      </c>
      <c r="C760" s="170" t="s">
        <v>329</v>
      </c>
      <c r="D760" s="95"/>
      <c r="E760" s="95"/>
      <c r="F760" s="95"/>
      <c r="G760" s="95"/>
      <c r="H760" s="95"/>
      <c r="I760" s="95"/>
      <c r="J760" s="95"/>
      <c r="K760" s="95"/>
      <c r="L760" s="95"/>
      <c r="M760" s="370"/>
      <c r="N760" s="371"/>
      <c r="O760" s="371"/>
      <c r="P760" s="95"/>
      <c r="Q760" s="188"/>
      <c r="R760" s="188"/>
      <c r="S760" s="188"/>
      <c r="T760" s="95"/>
      <c r="U760" s="188"/>
      <c r="V760" s="188"/>
      <c r="W760" s="188"/>
      <c r="X760" s="95"/>
      <c r="Y760" s="188"/>
      <c r="Z760" s="188"/>
      <c r="AA760" s="188"/>
      <c r="AB760" s="188"/>
      <c r="AC760" s="95"/>
      <c r="AD760" s="95"/>
      <c r="AE760" s="95"/>
      <c r="AF760" s="95"/>
      <c r="AG760" s="95"/>
      <c r="AH760" s="95"/>
      <c r="AI760" s="95"/>
      <c r="AJ760" s="95"/>
      <c r="AK760" s="191"/>
      <c r="AL760" s="95"/>
      <c r="AM760" s="95"/>
      <c r="AN760" s="95"/>
      <c r="AO760" s="95"/>
      <c r="AP760" s="32">
        <f t="shared" si="61"/>
        <v>3011508</v>
      </c>
      <c r="AQ760" s="32" t="str">
        <f t="shared" si="62"/>
        <v>逆流十二身</v>
      </c>
      <c r="AR760" s="95"/>
      <c r="BA760" s="403" t="s">
        <v>7520</v>
      </c>
    </row>
    <row r="761" spans="1:53" x14ac:dyDescent="0.25">
      <c r="A761" s="34">
        <f>A760+1</f>
        <v>3011509</v>
      </c>
      <c r="B761" s="34" t="str">
        <f>B760</f>
        <v>逆流十二身</v>
      </c>
      <c r="C761" s="33" t="s">
        <v>330</v>
      </c>
      <c r="D761" s="95"/>
      <c r="E761" s="95"/>
      <c r="F761" s="95"/>
      <c r="G761" s="95"/>
      <c r="H761" s="95"/>
      <c r="I761" s="95"/>
      <c r="J761" s="95"/>
      <c r="K761" s="95"/>
      <c r="L761" s="95"/>
      <c r="M761" s="370"/>
      <c r="N761" s="371"/>
      <c r="O761" s="371"/>
      <c r="P761" s="95"/>
      <c r="Q761" s="188"/>
      <c r="R761" s="188"/>
      <c r="S761" s="188"/>
      <c r="T761" s="95"/>
      <c r="U761" s="188"/>
      <c r="V761" s="188"/>
      <c r="W761" s="188"/>
      <c r="X761" s="95"/>
      <c r="Y761" s="188"/>
      <c r="Z761" s="188"/>
      <c r="AA761" s="188"/>
      <c r="AB761" s="188"/>
      <c r="AC761" s="95"/>
      <c r="AD761" s="95"/>
      <c r="AE761" s="95"/>
      <c r="AF761" s="95"/>
      <c r="AG761" s="95"/>
      <c r="AH761" s="95"/>
      <c r="AI761" s="95"/>
      <c r="AJ761" s="95"/>
      <c r="AK761" s="191"/>
      <c r="AL761" s="95"/>
      <c r="AM761" s="95"/>
      <c r="AN761" s="95"/>
      <c r="AO761" s="95"/>
      <c r="AP761" s="32">
        <f t="shared" si="61"/>
        <v>3011509</v>
      </c>
      <c r="AQ761" s="32" t="str">
        <f t="shared" si="62"/>
        <v>逆流十二身</v>
      </c>
      <c r="AR761" s="95"/>
      <c r="BA761" s="101" t="s">
        <v>1505</v>
      </c>
    </row>
    <row r="762" spans="1:53" x14ac:dyDescent="0.25">
      <c r="A762" s="36"/>
      <c r="B762" s="36"/>
      <c r="C762" s="37"/>
      <c r="D762" s="36"/>
      <c r="E762" s="36"/>
      <c r="F762" s="36"/>
      <c r="G762" s="36"/>
      <c r="H762" s="36"/>
      <c r="I762" s="36"/>
      <c r="J762" s="36"/>
      <c r="K762" s="36"/>
      <c r="L762" s="36"/>
      <c r="M762" s="52"/>
      <c r="N762" s="53"/>
      <c r="O762" s="53"/>
      <c r="P762" s="36"/>
      <c r="Q762" s="65"/>
      <c r="R762" s="65"/>
      <c r="S762" s="65"/>
      <c r="T762" s="36"/>
      <c r="U762" s="65"/>
      <c r="V762" s="65"/>
      <c r="W762" s="65"/>
      <c r="X762" s="70"/>
      <c r="Y762" s="65"/>
      <c r="Z762" s="65"/>
      <c r="AA762" s="65"/>
      <c r="AB762" s="65"/>
      <c r="AC762" s="36"/>
      <c r="AD762" s="36"/>
      <c r="AE762" s="36"/>
      <c r="AF762" s="36"/>
      <c r="AG762" s="36"/>
      <c r="AH762" s="36"/>
      <c r="AI762" s="36"/>
      <c r="AJ762" s="36"/>
      <c r="AK762" s="89"/>
      <c r="AL762" s="36"/>
      <c r="AM762" s="36"/>
      <c r="AN762" s="36"/>
      <c r="AO762" s="36"/>
      <c r="AP762" s="36"/>
      <c r="AQ762" s="36"/>
      <c r="AR762" s="36"/>
      <c r="BA762" s="102"/>
    </row>
    <row r="763" spans="1:53" x14ac:dyDescent="0.25">
      <c r="A763" s="36"/>
      <c r="B763" s="36"/>
      <c r="C763" s="37"/>
      <c r="D763" s="36"/>
      <c r="E763" s="36"/>
      <c r="F763" s="36"/>
      <c r="G763" s="36"/>
      <c r="H763" s="36"/>
      <c r="I763" s="36"/>
      <c r="J763" s="36"/>
      <c r="K763" s="36"/>
      <c r="L763" s="36"/>
      <c r="M763" s="52"/>
      <c r="N763" s="53"/>
      <c r="O763" s="53"/>
      <c r="P763" s="36"/>
      <c r="Q763" s="65"/>
      <c r="R763" s="65"/>
      <c r="S763" s="65"/>
      <c r="T763" s="36"/>
      <c r="U763" s="65"/>
      <c r="V763" s="65"/>
      <c r="W763" s="65"/>
      <c r="X763" s="70"/>
      <c r="Y763" s="65"/>
      <c r="Z763" s="65"/>
      <c r="AA763" s="65"/>
      <c r="AB763" s="65"/>
      <c r="AC763" s="36"/>
      <c r="AD763" s="36"/>
      <c r="AE763" s="36"/>
      <c r="AF763" s="36"/>
      <c r="AG763" s="36"/>
      <c r="AH763" s="36"/>
      <c r="AI763" s="36"/>
      <c r="AJ763" s="36"/>
      <c r="AK763" s="89"/>
      <c r="AL763" s="36"/>
      <c r="AM763" s="36"/>
      <c r="AN763" s="36"/>
      <c r="AO763" s="36"/>
      <c r="AP763" s="36"/>
      <c r="AQ763" s="36"/>
      <c r="AR763" s="36"/>
      <c r="BA763" s="102"/>
    </row>
    <row r="764" spans="1:53" s="22" customFormat="1" ht="15" customHeight="1" x14ac:dyDescent="0.25">
      <c r="A764" s="271">
        <v>3011601</v>
      </c>
      <c r="B764" s="271" t="s">
        <v>331</v>
      </c>
      <c r="C764" s="271" t="s">
        <v>332</v>
      </c>
      <c r="D764" s="271" t="s">
        <v>4829</v>
      </c>
      <c r="E764" s="271"/>
      <c r="F764" s="271">
        <v>1</v>
      </c>
      <c r="G764" s="271">
        <v>8</v>
      </c>
      <c r="H764" s="271" t="s">
        <v>2401</v>
      </c>
      <c r="I764" s="271" t="s">
        <v>3011</v>
      </c>
      <c r="J764" s="271"/>
      <c r="K764" s="271"/>
      <c r="L764" s="392"/>
      <c r="M764" s="274"/>
      <c r="N764" s="274"/>
      <c r="O764" s="271"/>
      <c r="P764" s="277"/>
      <c r="Q764" s="277">
        <v>0</v>
      </c>
      <c r="R764" s="277" t="s">
        <v>5181</v>
      </c>
      <c r="S764" s="271"/>
      <c r="T764" s="393"/>
      <c r="U764" s="394"/>
      <c r="V764" s="277"/>
      <c r="W764" s="392">
        <f t="shared" ref="W764:W772" si="63">X764</f>
        <v>0</v>
      </c>
      <c r="X764" s="395"/>
      <c r="Y764" s="277">
        <f t="shared" ref="Y764:Z771" si="64">Y753</f>
        <v>0</v>
      </c>
      <c r="Z764" s="277">
        <f t="shared" si="64"/>
        <v>0</v>
      </c>
      <c r="AA764" s="277"/>
      <c r="AB764" s="277"/>
      <c r="AC764" s="271"/>
      <c r="AD764" s="271"/>
      <c r="AE764" s="271">
        <v>2</v>
      </c>
      <c r="AF764" s="271"/>
      <c r="AG764" s="271">
        <v>30</v>
      </c>
      <c r="AH764" s="271"/>
      <c r="AI764" s="271"/>
      <c r="AJ764" s="271"/>
      <c r="AK764" s="278"/>
      <c r="AL764" s="278"/>
      <c r="AM764" s="278"/>
      <c r="AN764" s="286" t="s">
        <v>7521</v>
      </c>
      <c r="AO764" s="360"/>
      <c r="AP764" s="271">
        <v>3011601</v>
      </c>
      <c r="AQ764" s="271" t="s">
        <v>331</v>
      </c>
      <c r="AR764" s="363"/>
    </row>
    <row r="765" spans="1:53" s="22" customFormat="1" ht="15" customHeight="1" x14ac:dyDescent="0.25">
      <c r="A765" s="271">
        <v>3011602</v>
      </c>
      <c r="B765" s="271" t="s">
        <v>331</v>
      </c>
      <c r="C765" s="271" t="s">
        <v>333</v>
      </c>
      <c r="D765" s="271" t="s">
        <v>4829</v>
      </c>
      <c r="E765" s="271"/>
      <c r="F765" s="271">
        <v>1</v>
      </c>
      <c r="G765" s="271">
        <v>8</v>
      </c>
      <c r="H765" s="271" t="s">
        <v>2289</v>
      </c>
      <c r="I765" s="271" t="s">
        <v>3015</v>
      </c>
      <c r="J765" s="271"/>
      <c r="K765" s="271"/>
      <c r="L765" s="392"/>
      <c r="M765" s="274"/>
      <c r="N765" s="274"/>
      <c r="O765" s="271"/>
      <c r="P765" s="277"/>
      <c r="Q765" s="277">
        <v>0</v>
      </c>
      <c r="R765" s="277" t="s">
        <v>5181</v>
      </c>
      <c r="S765" s="271"/>
      <c r="T765" s="354"/>
      <c r="U765" s="355"/>
      <c r="V765" s="277"/>
      <c r="W765" s="392">
        <f t="shared" si="63"/>
        <v>0</v>
      </c>
      <c r="X765" s="396"/>
      <c r="Y765" s="277">
        <f t="shared" si="64"/>
        <v>0</v>
      </c>
      <c r="Z765" s="277">
        <f t="shared" si="64"/>
        <v>0</v>
      </c>
      <c r="AA765" s="277"/>
      <c r="AB765" s="277"/>
      <c r="AC765" s="271"/>
      <c r="AD765" s="271"/>
      <c r="AE765" s="271">
        <v>0</v>
      </c>
      <c r="AF765" s="271"/>
      <c r="AG765" s="271"/>
      <c r="AH765" s="271"/>
      <c r="AI765" s="271"/>
      <c r="AJ765" s="271"/>
      <c r="AK765" s="271"/>
      <c r="AL765" s="271"/>
      <c r="AM765" s="271"/>
      <c r="AN765" s="360"/>
      <c r="AO765" s="360"/>
      <c r="AP765" s="271">
        <v>3011602</v>
      </c>
      <c r="AQ765" s="271" t="s">
        <v>331</v>
      </c>
      <c r="AR765" s="363"/>
    </row>
    <row r="766" spans="1:53" s="22" customFormat="1" ht="15" customHeight="1" x14ac:dyDescent="0.25">
      <c r="A766" s="271">
        <v>3011603</v>
      </c>
      <c r="B766" s="271" t="s">
        <v>331</v>
      </c>
      <c r="C766" s="271" t="s">
        <v>334</v>
      </c>
      <c r="D766" s="271" t="s">
        <v>4829</v>
      </c>
      <c r="E766" s="271"/>
      <c r="F766" s="271">
        <v>2</v>
      </c>
      <c r="G766" s="271">
        <v>8</v>
      </c>
      <c r="H766" s="271" t="s">
        <v>2289</v>
      </c>
      <c r="I766" s="271" t="s">
        <v>3015</v>
      </c>
      <c r="J766" s="271"/>
      <c r="K766" s="271"/>
      <c r="L766" s="392"/>
      <c r="M766" s="274"/>
      <c r="N766" s="274"/>
      <c r="O766" s="271"/>
      <c r="P766" s="277"/>
      <c r="Q766" s="277">
        <v>0</v>
      </c>
      <c r="R766" s="277" t="s">
        <v>5181</v>
      </c>
      <c r="S766" s="271"/>
      <c r="T766" s="354"/>
      <c r="U766" s="355"/>
      <c r="V766" s="277"/>
      <c r="W766" s="392">
        <f t="shared" si="63"/>
        <v>0</v>
      </c>
      <c r="X766" s="395"/>
      <c r="Y766" s="277">
        <f t="shared" si="64"/>
        <v>0</v>
      </c>
      <c r="Z766" s="277">
        <f t="shared" si="64"/>
        <v>0</v>
      </c>
      <c r="AA766" s="277"/>
      <c r="AB766" s="277"/>
      <c r="AC766" s="271"/>
      <c r="AD766" s="271"/>
      <c r="AE766" s="271">
        <v>0</v>
      </c>
      <c r="AF766" s="271"/>
      <c r="AG766" s="271"/>
      <c r="AH766" s="271"/>
      <c r="AI766" s="271"/>
      <c r="AJ766" s="271"/>
      <c r="AK766" s="271"/>
      <c r="AL766" s="271"/>
      <c r="AM766" s="271"/>
      <c r="AN766" s="360"/>
      <c r="AO766" s="360"/>
      <c r="AP766" s="271">
        <v>3011603</v>
      </c>
      <c r="AQ766" s="271" t="s">
        <v>331</v>
      </c>
      <c r="AR766" s="363"/>
    </row>
    <row r="767" spans="1:53" s="22" customFormat="1" ht="15" customHeight="1" x14ac:dyDescent="0.25">
      <c r="A767" s="271">
        <v>3011604</v>
      </c>
      <c r="B767" s="271" t="s">
        <v>331</v>
      </c>
      <c r="C767" s="271" t="s">
        <v>335</v>
      </c>
      <c r="D767" s="271" t="s">
        <v>4829</v>
      </c>
      <c r="E767" s="271"/>
      <c r="F767" s="271">
        <v>3</v>
      </c>
      <c r="G767" s="271">
        <v>8</v>
      </c>
      <c r="H767" s="271" t="s">
        <v>2289</v>
      </c>
      <c r="I767" s="271" t="s">
        <v>3015</v>
      </c>
      <c r="J767" s="271"/>
      <c r="K767" s="271"/>
      <c r="L767" s="392"/>
      <c r="M767" s="274"/>
      <c r="N767" s="274"/>
      <c r="O767" s="271"/>
      <c r="P767" s="277"/>
      <c r="Q767" s="277">
        <v>0</v>
      </c>
      <c r="R767" s="277" t="s">
        <v>5181</v>
      </c>
      <c r="S767" s="271"/>
      <c r="T767" s="354"/>
      <c r="U767" s="355"/>
      <c r="V767" s="277"/>
      <c r="W767" s="397">
        <f t="shared" si="63"/>
        <v>0</v>
      </c>
      <c r="X767" s="395"/>
      <c r="Y767" s="277">
        <f t="shared" si="64"/>
        <v>0</v>
      </c>
      <c r="Z767" s="277">
        <f t="shared" si="64"/>
        <v>0</v>
      </c>
      <c r="AA767" s="277"/>
      <c r="AB767" s="277"/>
      <c r="AC767" s="271"/>
      <c r="AD767" s="271"/>
      <c r="AE767" s="271">
        <v>0</v>
      </c>
      <c r="AF767" s="271"/>
      <c r="AG767" s="271"/>
      <c r="AH767" s="271"/>
      <c r="AI767" s="271"/>
      <c r="AJ767" s="271"/>
      <c r="AK767" s="271"/>
      <c r="AL767" s="271"/>
      <c r="AM767" s="271"/>
      <c r="AN767" s="360"/>
      <c r="AO767" s="360"/>
      <c r="AP767" s="271">
        <v>3011604</v>
      </c>
      <c r="AQ767" s="271" t="s">
        <v>331</v>
      </c>
      <c r="AR767" s="363"/>
    </row>
    <row r="768" spans="1:53" s="22" customFormat="1" ht="15" customHeight="1" x14ac:dyDescent="0.25">
      <c r="A768" s="271">
        <v>3011605</v>
      </c>
      <c r="B768" s="271" t="s">
        <v>331</v>
      </c>
      <c r="C768" s="271" t="s">
        <v>336</v>
      </c>
      <c r="D768" s="271" t="s">
        <v>4829</v>
      </c>
      <c r="E768" s="271"/>
      <c r="F768" s="271">
        <v>4</v>
      </c>
      <c r="G768" s="271">
        <v>8</v>
      </c>
      <c r="H768" s="271" t="s">
        <v>2289</v>
      </c>
      <c r="I768" s="271" t="s">
        <v>3015</v>
      </c>
      <c r="J768" s="271"/>
      <c r="K768" s="271"/>
      <c r="L768" s="392"/>
      <c r="M768" s="274"/>
      <c r="N768" s="274"/>
      <c r="O768" s="271"/>
      <c r="P768" s="277"/>
      <c r="Q768" s="277">
        <v>0</v>
      </c>
      <c r="R768" s="277" t="s">
        <v>5181</v>
      </c>
      <c r="S768" s="271"/>
      <c r="T768" s="354"/>
      <c r="U768" s="355"/>
      <c r="V768" s="277"/>
      <c r="W768" s="392">
        <f t="shared" si="63"/>
        <v>0</v>
      </c>
      <c r="X768" s="396"/>
      <c r="Y768" s="277">
        <f t="shared" si="64"/>
        <v>0</v>
      </c>
      <c r="Z768" s="277">
        <f t="shared" si="64"/>
        <v>0</v>
      </c>
      <c r="AA768" s="277"/>
      <c r="AB768" s="277"/>
      <c r="AC768" s="271"/>
      <c r="AD768" s="271"/>
      <c r="AE768" s="271">
        <v>0</v>
      </c>
      <c r="AF768" s="271"/>
      <c r="AG768" s="271"/>
      <c r="AH768" s="271"/>
      <c r="AI768" s="271"/>
      <c r="AJ768" s="271"/>
      <c r="AK768" s="271"/>
      <c r="AL768" s="271"/>
      <c r="AM768" s="271"/>
      <c r="AN768" s="360"/>
      <c r="AO768" s="360"/>
      <c r="AP768" s="271">
        <v>3011605</v>
      </c>
      <c r="AQ768" s="271" t="s">
        <v>331</v>
      </c>
      <c r="AR768" s="363"/>
    </row>
    <row r="769" spans="1:53" s="22" customFormat="1" ht="15" customHeight="1" x14ac:dyDescent="0.25">
      <c r="A769" s="271">
        <v>3011606</v>
      </c>
      <c r="B769" s="271" t="s">
        <v>331</v>
      </c>
      <c r="C769" s="271" t="s">
        <v>337</v>
      </c>
      <c r="D769" s="271" t="s">
        <v>4829</v>
      </c>
      <c r="E769" s="271"/>
      <c r="F769" s="271">
        <v>6</v>
      </c>
      <c r="G769" s="271">
        <v>8</v>
      </c>
      <c r="H769" s="271" t="s">
        <v>2289</v>
      </c>
      <c r="I769" s="271" t="s">
        <v>3015</v>
      </c>
      <c r="J769" s="271"/>
      <c r="K769" s="271"/>
      <c r="L769" s="392"/>
      <c r="M769" s="274"/>
      <c r="N769" s="274"/>
      <c r="O769" s="271"/>
      <c r="P769" s="277"/>
      <c r="Q769" s="277">
        <v>0</v>
      </c>
      <c r="R769" s="277" t="s">
        <v>5181</v>
      </c>
      <c r="S769" s="271"/>
      <c r="T769" s="354"/>
      <c r="U769" s="355"/>
      <c r="V769" s="277"/>
      <c r="W769" s="397">
        <f t="shared" si="63"/>
        <v>0</v>
      </c>
      <c r="X769" s="396"/>
      <c r="Y769" s="277">
        <f t="shared" si="64"/>
        <v>0</v>
      </c>
      <c r="Z769" s="277">
        <f t="shared" si="64"/>
        <v>0</v>
      </c>
      <c r="AA769" s="277"/>
      <c r="AB769" s="277"/>
      <c r="AC769" s="271"/>
      <c r="AD769" s="271"/>
      <c r="AE769" s="271">
        <v>0</v>
      </c>
      <c r="AF769" s="271"/>
      <c r="AG769" s="271"/>
      <c r="AH769" s="271"/>
      <c r="AI769" s="271"/>
      <c r="AJ769" s="271"/>
      <c r="AK769" s="278"/>
      <c r="AL769" s="278"/>
      <c r="AM769" s="278"/>
      <c r="AN769" s="360"/>
      <c r="AO769" s="360"/>
      <c r="AP769" s="271">
        <v>3011606</v>
      </c>
      <c r="AQ769" s="271" t="s">
        <v>331</v>
      </c>
      <c r="AR769" s="363"/>
    </row>
    <row r="770" spans="1:53" s="22" customFormat="1" ht="15" customHeight="1" x14ac:dyDescent="0.25">
      <c r="A770" s="271">
        <v>3011607</v>
      </c>
      <c r="B770" s="271" t="s">
        <v>331</v>
      </c>
      <c r="C770" s="271" t="s">
        <v>338</v>
      </c>
      <c r="D770" s="271" t="s">
        <v>4829</v>
      </c>
      <c r="E770" s="271"/>
      <c r="F770" s="271">
        <v>5</v>
      </c>
      <c r="G770" s="271">
        <v>8</v>
      </c>
      <c r="H770" s="271" t="s">
        <v>2289</v>
      </c>
      <c r="I770" s="271" t="s">
        <v>3015</v>
      </c>
      <c r="J770" s="271"/>
      <c r="K770" s="271"/>
      <c r="L770" s="392"/>
      <c r="M770" s="274"/>
      <c r="N770" s="274"/>
      <c r="O770" s="271"/>
      <c r="P770" s="277"/>
      <c r="Q770" s="277">
        <v>0</v>
      </c>
      <c r="R770" s="277" t="s">
        <v>5181</v>
      </c>
      <c r="S770" s="271"/>
      <c r="T770" s="354"/>
      <c r="U770" s="355"/>
      <c r="V770" s="277"/>
      <c r="W770" s="397">
        <f t="shared" si="63"/>
        <v>0</v>
      </c>
      <c r="X770" s="395"/>
      <c r="Y770" s="277">
        <f t="shared" si="64"/>
        <v>0</v>
      </c>
      <c r="Z770" s="277">
        <f t="shared" si="64"/>
        <v>0</v>
      </c>
      <c r="AA770" s="277"/>
      <c r="AB770" s="277"/>
      <c r="AC770" s="271"/>
      <c r="AD770" s="271"/>
      <c r="AE770" s="271">
        <v>0</v>
      </c>
      <c r="AF770" s="271"/>
      <c r="AG770" s="271"/>
      <c r="AH770" s="271"/>
      <c r="AI770" s="271"/>
      <c r="AJ770" s="271"/>
      <c r="AK770" s="271"/>
      <c r="AL770" s="271"/>
      <c r="AM770" s="271"/>
      <c r="AN770" s="360"/>
      <c r="AO770" s="360"/>
      <c r="AP770" s="271">
        <v>3011607</v>
      </c>
      <c r="AQ770" s="271" t="s">
        <v>331</v>
      </c>
      <c r="AR770" s="363"/>
    </row>
    <row r="771" spans="1:53" s="22" customFormat="1" ht="15" customHeight="1" x14ac:dyDescent="0.25">
      <c r="A771" s="271">
        <v>3011608</v>
      </c>
      <c r="B771" s="271" t="s">
        <v>331</v>
      </c>
      <c r="C771" s="271" t="s">
        <v>339</v>
      </c>
      <c r="D771" s="271" t="s">
        <v>4829</v>
      </c>
      <c r="E771" s="271"/>
      <c r="F771" s="271">
        <v>7</v>
      </c>
      <c r="G771" s="271">
        <v>8</v>
      </c>
      <c r="H771" s="271" t="s">
        <v>2289</v>
      </c>
      <c r="I771" s="271" t="s">
        <v>3015</v>
      </c>
      <c r="J771" s="271"/>
      <c r="K771" s="271"/>
      <c r="L771" s="392"/>
      <c r="M771" s="274"/>
      <c r="N771" s="274"/>
      <c r="O771" s="271"/>
      <c r="P771" s="277"/>
      <c r="Q771" s="277">
        <v>0</v>
      </c>
      <c r="R771" s="277" t="s">
        <v>5181</v>
      </c>
      <c r="S771" s="271"/>
      <c r="T771" s="354"/>
      <c r="U771" s="355"/>
      <c r="V771" s="277"/>
      <c r="W771" s="397">
        <f t="shared" si="63"/>
        <v>0</v>
      </c>
      <c r="X771" s="395"/>
      <c r="Y771" s="277">
        <f t="shared" si="64"/>
        <v>0</v>
      </c>
      <c r="Z771" s="277">
        <f t="shared" si="64"/>
        <v>0</v>
      </c>
      <c r="AA771" s="277"/>
      <c r="AB771" s="277"/>
      <c r="AC771" s="271"/>
      <c r="AD771" s="271"/>
      <c r="AE771" s="271">
        <v>0</v>
      </c>
      <c r="AF771" s="271"/>
      <c r="AG771" s="271"/>
      <c r="AH771" s="271"/>
      <c r="AI771" s="271"/>
      <c r="AJ771" s="271"/>
      <c r="AK771" s="278"/>
      <c r="AL771" s="278"/>
      <c r="AM771" s="278"/>
      <c r="AN771" s="360"/>
      <c r="AO771" s="360"/>
      <c r="AP771" s="271">
        <v>3011608</v>
      </c>
      <c r="AQ771" s="271" t="s">
        <v>331</v>
      </c>
      <c r="AR771" s="363"/>
    </row>
    <row r="772" spans="1:53" s="22" customFormat="1" ht="15" customHeight="1" x14ac:dyDescent="0.25">
      <c r="A772" s="271">
        <v>3011609</v>
      </c>
      <c r="B772" s="271" t="s">
        <v>331</v>
      </c>
      <c r="C772" s="275" t="s">
        <v>340</v>
      </c>
      <c r="D772" s="271" t="s">
        <v>5111</v>
      </c>
      <c r="E772" s="271">
        <f>E771</f>
        <v>0</v>
      </c>
      <c r="F772" s="271">
        <f>F771+1</f>
        <v>8</v>
      </c>
      <c r="G772" s="271">
        <f>G771</f>
        <v>8</v>
      </c>
      <c r="H772" s="271" t="s">
        <v>2289</v>
      </c>
      <c r="I772" s="271" t="s">
        <v>3015</v>
      </c>
      <c r="J772" s="271"/>
      <c r="K772" s="271"/>
      <c r="L772" s="275"/>
      <c r="M772" s="274"/>
      <c r="N772" s="274"/>
      <c r="O772" s="275"/>
      <c r="P772" s="277"/>
      <c r="Q772" s="277">
        <v>0</v>
      </c>
      <c r="R772" s="277" t="s">
        <v>5181</v>
      </c>
      <c r="S772" s="271"/>
      <c r="T772" s="354"/>
      <c r="U772" s="355"/>
      <c r="V772" s="277"/>
      <c r="W772" s="357">
        <f t="shared" si="63"/>
        <v>0</v>
      </c>
      <c r="X772" s="358"/>
      <c r="Y772" s="277"/>
      <c r="Z772" s="277"/>
      <c r="AA772" s="277"/>
      <c r="AB772" s="277" t="s">
        <v>5139</v>
      </c>
      <c r="AC772" s="271"/>
      <c r="AD772" s="271"/>
      <c r="AE772" s="271">
        <v>0</v>
      </c>
      <c r="AF772" s="271">
        <v>0</v>
      </c>
      <c r="AG772" s="271">
        <v>0</v>
      </c>
      <c r="AH772" s="271"/>
      <c r="AI772" s="271">
        <v>0</v>
      </c>
      <c r="AJ772" s="271">
        <v>0</v>
      </c>
      <c r="AK772" s="271">
        <v>0</v>
      </c>
      <c r="AL772" s="271"/>
      <c r="AM772" s="271"/>
      <c r="AN772" s="271"/>
      <c r="AO772" s="271"/>
      <c r="AP772" s="271">
        <v>3011609</v>
      </c>
      <c r="AQ772" s="271" t="s">
        <v>331</v>
      </c>
      <c r="AR772" s="363"/>
    </row>
    <row r="773" spans="1:53" x14ac:dyDescent="0.25">
      <c r="A773" s="36"/>
      <c r="B773" s="36"/>
      <c r="C773" s="37"/>
      <c r="D773" s="36"/>
      <c r="E773" s="36"/>
      <c r="F773" s="36"/>
      <c r="G773" s="36"/>
      <c r="H773" s="36"/>
      <c r="I773" s="36"/>
      <c r="J773" s="36"/>
      <c r="K773" s="36"/>
      <c r="L773" s="36"/>
      <c r="M773" s="52"/>
      <c r="N773" s="53"/>
      <c r="O773" s="53"/>
      <c r="P773" s="36"/>
      <c r="Q773" s="65"/>
      <c r="R773" s="65"/>
      <c r="S773" s="65"/>
      <c r="T773" s="36"/>
      <c r="U773" s="65"/>
      <c r="V773" s="65"/>
      <c r="W773" s="65"/>
      <c r="X773" s="70"/>
      <c r="Y773" s="65"/>
      <c r="Z773" s="65"/>
      <c r="AA773" s="65"/>
      <c r="AB773" s="65"/>
      <c r="AC773" s="36"/>
      <c r="AD773" s="36"/>
      <c r="AE773" s="36"/>
      <c r="AF773" s="36"/>
      <c r="AG773" s="36"/>
      <c r="AH773" s="36"/>
      <c r="AI773" s="36"/>
      <c r="AJ773" s="36"/>
      <c r="AK773" s="89"/>
      <c r="AL773" s="36"/>
      <c r="AM773" s="36"/>
      <c r="AN773" s="36"/>
      <c r="AO773" s="36"/>
      <c r="AP773" s="36"/>
      <c r="AQ773" s="36"/>
      <c r="AR773" s="36"/>
      <c r="BA773" s="102"/>
    </row>
    <row r="774" spans="1:53" x14ac:dyDescent="0.25">
      <c r="A774" s="36"/>
      <c r="B774" s="36"/>
      <c r="C774" s="37"/>
      <c r="D774" s="36"/>
      <c r="E774" s="36"/>
      <c r="F774" s="36"/>
      <c r="G774" s="36"/>
      <c r="H774" s="36"/>
      <c r="I774" s="36"/>
      <c r="J774" s="36"/>
      <c r="K774" s="36"/>
      <c r="L774" s="36"/>
      <c r="M774" s="52"/>
      <c r="N774" s="53"/>
      <c r="O774" s="53"/>
      <c r="P774" s="36"/>
      <c r="Q774" s="65"/>
      <c r="R774" s="65"/>
      <c r="S774" s="65"/>
      <c r="T774" s="36"/>
      <c r="U774" s="65"/>
      <c r="V774" s="65"/>
      <c r="W774" s="65"/>
      <c r="X774" s="70"/>
      <c r="Y774" s="65"/>
      <c r="Z774" s="65"/>
      <c r="AA774" s="65"/>
      <c r="AB774" s="65"/>
      <c r="AC774" s="36"/>
      <c r="AD774" s="36"/>
      <c r="AE774" s="36"/>
      <c r="AF774" s="36"/>
      <c r="AG774" s="36"/>
      <c r="AH774" s="36"/>
      <c r="AI774" s="36"/>
      <c r="AJ774" s="36"/>
      <c r="AK774" s="89"/>
      <c r="AL774" s="36"/>
      <c r="AM774" s="36"/>
      <c r="AN774" s="36"/>
      <c r="AO774" s="36"/>
      <c r="AP774" s="36"/>
      <c r="AQ774" s="36"/>
      <c r="AR774" s="36"/>
      <c r="BA774" s="102"/>
    </row>
    <row r="775" spans="1:53" x14ac:dyDescent="0.25">
      <c r="A775" s="36">
        <v>5210001</v>
      </c>
      <c r="B775" s="36" t="s">
        <v>5024</v>
      </c>
      <c r="C775" s="36" t="s">
        <v>5025</v>
      </c>
      <c r="D775" s="95"/>
      <c r="E775" s="95"/>
      <c r="F775" s="95"/>
      <c r="G775" s="95"/>
      <c r="H775" s="95"/>
      <c r="I775" s="95"/>
      <c r="J775" s="95"/>
      <c r="K775" s="95"/>
      <c r="L775" s="95"/>
      <c r="M775" s="370"/>
      <c r="N775" s="371"/>
      <c r="O775" s="371"/>
      <c r="P775" s="95"/>
      <c r="Q775" s="188"/>
      <c r="R775" s="188"/>
      <c r="S775" s="188"/>
      <c r="T775" s="95"/>
      <c r="U775" s="188"/>
      <c r="V775" s="188"/>
      <c r="W775" s="188"/>
      <c r="X775" s="95"/>
      <c r="Y775" s="188"/>
      <c r="Z775" s="188"/>
      <c r="AA775" s="188"/>
      <c r="AB775" s="188"/>
      <c r="AC775" s="95"/>
      <c r="AD775" s="95"/>
      <c r="AE775" s="95"/>
      <c r="AF775" s="95"/>
      <c r="AG775" s="95"/>
      <c r="AH775" s="95"/>
      <c r="AI775" s="95"/>
      <c r="AJ775" s="95"/>
      <c r="AK775" s="191"/>
      <c r="AL775" s="95"/>
      <c r="AM775" s="95"/>
      <c r="AN775" s="95"/>
      <c r="AO775" s="95"/>
      <c r="AP775" s="32">
        <f t="shared" ref="AP775:AP802" si="65">A775</f>
        <v>5210001</v>
      </c>
      <c r="AQ775" s="32" t="str">
        <f t="shared" ref="AQ775:AQ802" si="66">B775</f>
        <v>狼技能</v>
      </c>
      <c r="AR775" s="95"/>
      <c r="BA775" s="404"/>
    </row>
    <row r="776" spans="1:53" x14ac:dyDescent="0.25">
      <c r="A776" s="36">
        <v>5210002</v>
      </c>
      <c r="B776" s="36" t="s">
        <v>5024</v>
      </c>
      <c r="C776" s="36" t="s">
        <v>5026</v>
      </c>
      <c r="D776" s="95"/>
      <c r="E776" s="95"/>
      <c r="F776" s="95"/>
      <c r="G776" s="95"/>
      <c r="H776" s="95"/>
      <c r="I776" s="95"/>
      <c r="J776" s="95"/>
      <c r="K776" s="95"/>
      <c r="L776" s="95"/>
      <c r="M776" s="370"/>
      <c r="N776" s="371"/>
      <c r="O776" s="371"/>
      <c r="P776" s="95"/>
      <c r="Q776" s="188"/>
      <c r="R776" s="188"/>
      <c r="S776" s="188"/>
      <c r="T776" s="95"/>
      <c r="U776" s="188"/>
      <c r="V776" s="188"/>
      <c r="W776" s="188"/>
      <c r="X776" s="95"/>
      <c r="Y776" s="188"/>
      <c r="Z776" s="188"/>
      <c r="AA776" s="188"/>
      <c r="AB776" s="188"/>
      <c r="AC776" s="95"/>
      <c r="AD776" s="95"/>
      <c r="AE776" s="95"/>
      <c r="AF776" s="95"/>
      <c r="AG776" s="95"/>
      <c r="AH776" s="95"/>
      <c r="AI776" s="95"/>
      <c r="AJ776" s="95"/>
      <c r="AK776" s="191"/>
      <c r="AL776" s="95"/>
      <c r="AM776" s="95"/>
      <c r="AN776" s="95"/>
      <c r="AO776" s="95"/>
      <c r="AP776" s="32">
        <f t="shared" si="65"/>
        <v>5210002</v>
      </c>
      <c r="AQ776" s="32" t="str">
        <f t="shared" si="66"/>
        <v>狼技能</v>
      </c>
      <c r="AR776" s="95"/>
      <c r="BA776" s="404"/>
    </row>
    <row r="777" spans="1:53" x14ac:dyDescent="0.25">
      <c r="A777" s="36">
        <v>5310001</v>
      </c>
      <c r="B777" s="36" t="s">
        <v>5027</v>
      </c>
      <c r="C777" s="36" t="s">
        <v>5028</v>
      </c>
      <c r="D777" s="95"/>
      <c r="E777" s="95"/>
      <c r="F777" s="95"/>
      <c r="G777" s="95"/>
      <c r="H777" s="95"/>
      <c r="I777" s="95"/>
      <c r="J777" s="95"/>
      <c r="K777" s="95"/>
      <c r="L777" s="95"/>
      <c r="M777" s="370"/>
      <c r="N777" s="371"/>
      <c r="O777" s="371"/>
      <c r="P777" s="95"/>
      <c r="Q777" s="188"/>
      <c r="R777" s="188"/>
      <c r="S777" s="188"/>
      <c r="T777" s="95"/>
      <c r="U777" s="188"/>
      <c r="V777" s="188"/>
      <c r="W777" s="188"/>
      <c r="X777" s="95"/>
      <c r="Y777" s="188"/>
      <c r="Z777" s="188"/>
      <c r="AA777" s="188"/>
      <c r="AB777" s="188"/>
      <c r="AC777" s="95"/>
      <c r="AD777" s="95"/>
      <c r="AE777" s="95"/>
      <c r="AF777" s="95"/>
      <c r="AG777" s="95"/>
      <c r="AH777" s="95"/>
      <c r="AI777" s="95"/>
      <c r="AJ777" s="95"/>
      <c r="AK777" s="191"/>
      <c r="AL777" s="95"/>
      <c r="AM777" s="95"/>
      <c r="AN777" s="95"/>
      <c r="AO777" s="95"/>
      <c r="AP777" s="32">
        <f t="shared" si="65"/>
        <v>5310001</v>
      </c>
      <c r="AQ777" s="32" t="str">
        <f t="shared" si="66"/>
        <v>蛇技能</v>
      </c>
      <c r="AR777" s="95"/>
      <c r="BA777" s="404"/>
    </row>
    <row r="778" spans="1:53" x14ac:dyDescent="0.25">
      <c r="A778" s="36">
        <v>5610001</v>
      </c>
      <c r="B778" s="36" t="s">
        <v>5029</v>
      </c>
      <c r="C778" s="36" t="s">
        <v>5025</v>
      </c>
      <c r="D778" s="95"/>
      <c r="E778" s="95"/>
      <c r="F778" s="95"/>
      <c r="G778" s="95"/>
      <c r="H778" s="95"/>
      <c r="I778" s="95"/>
      <c r="J778" s="95"/>
      <c r="K778" s="95"/>
      <c r="L778" s="95"/>
      <c r="M778" s="370"/>
      <c r="N778" s="371"/>
      <c r="O778" s="371"/>
      <c r="P778" s="95"/>
      <c r="Q778" s="188"/>
      <c r="R778" s="188"/>
      <c r="S778" s="188"/>
      <c r="T778" s="95"/>
      <c r="U778" s="188"/>
      <c r="V778" s="188"/>
      <c r="W778" s="188"/>
      <c r="X778" s="95"/>
      <c r="Y778" s="188"/>
      <c r="Z778" s="188"/>
      <c r="AA778" s="188"/>
      <c r="AB778" s="188"/>
      <c r="AC778" s="95"/>
      <c r="AD778" s="95"/>
      <c r="AE778" s="95"/>
      <c r="AF778" s="95"/>
      <c r="AG778" s="95"/>
      <c r="AH778" s="95"/>
      <c r="AI778" s="95"/>
      <c r="AJ778" s="95"/>
      <c r="AK778" s="191"/>
      <c r="AL778" s="95"/>
      <c r="AM778" s="95"/>
      <c r="AN778" s="95"/>
      <c r="AO778" s="95"/>
      <c r="AP778" s="32">
        <f t="shared" si="65"/>
        <v>5610001</v>
      </c>
      <c r="AQ778" s="32" t="str">
        <f t="shared" si="66"/>
        <v>熊技能</v>
      </c>
      <c r="AR778" s="95"/>
      <c r="BA778" s="404"/>
    </row>
    <row r="779" spans="1:53" x14ac:dyDescent="0.25">
      <c r="A779" s="36">
        <v>9000013</v>
      </c>
      <c r="B779" s="36" t="s">
        <v>4868</v>
      </c>
      <c r="C779" s="36" t="s">
        <v>5030</v>
      </c>
      <c r="D779" s="95"/>
      <c r="E779" s="95"/>
      <c r="F779" s="95"/>
      <c r="G779" s="95"/>
      <c r="H779" s="95"/>
      <c r="I779" s="95"/>
      <c r="J779" s="95"/>
      <c r="K779" s="95"/>
      <c r="L779" s="95"/>
      <c r="M779" s="370"/>
      <c r="N779" s="371"/>
      <c r="O779" s="371"/>
      <c r="P779" s="95"/>
      <c r="Q779" s="188"/>
      <c r="R779" s="188"/>
      <c r="S779" s="188"/>
      <c r="T779" s="95"/>
      <c r="U779" s="188"/>
      <c r="V779" s="188"/>
      <c r="W779" s="188"/>
      <c r="X779" s="95"/>
      <c r="Y779" s="188"/>
      <c r="Z779" s="188"/>
      <c r="AA779" s="188"/>
      <c r="AB779" s="188"/>
      <c r="AC779" s="95"/>
      <c r="AD779" s="95"/>
      <c r="AE779" s="95"/>
      <c r="AF779" s="95"/>
      <c r="AG779" s="95"/>
      <c r="AH779" s="95"/>
      <c r="AI779" s="95"/>
      <c r="AJ779" s="95"/>
      <c r="AK779" s="191"/>
      <c r="AL779" s="95"/>
      <c r="AM779" s="95"/>
      <c r="AN779" s="95"/>
      <c r="AO779" s="95"/>
      <c r="AP779" s="32">
        <f t="shared" si="65"/>
        <v>9000013</v>
      </c>
      <c r="AQ779" s="32" t="str">
        <f t="shared" si="66"/>
        <v>纵跃</v>
      </c>
      <c r="AR779" s="95"/>
      <c r="BA779" s="404"/>
    </row>
    <row r="780" spans="1:53" x14ac:dyDescent="0.25">
      <c r="A780" s="36">
        <v>9000003</v>
      </c>
      <c r="B780" s="36" t="s">
        <v>4868</v>
      </c>
      <c r="C780" s="36" t="s">
        <v>4868</v>
      </c>
      <c r="D780" s="95"/>
      <c r="E780" s="95"/>
      <c r="F780" s="95"/>
      <c r="G780" s="95"/>
      <c r="H780" s="95"/>
      <c r="I780" s="95"/>
      <c r="J780" s="95"/>
      <c r="K780" s="95"/>
      <c r="L780" s="95"/>
      <c r="M780" s="370"/>
      <c r="N780" s="371"/>
      <c r="O780" s="371"/>
      <c r="P780" s="95"/>
      <c r="Q780" s="188"/>
      <c r="R780" s="188"/>
      <c r="S780" s="188"/>
      <c r="T780" s="95"/>
      <c r="U780" s="188"/>
      <c r="V780" s="188"/>
      <c r="W780" s="188"/>
      <c r="X780" s="95"/>
      <c r="Y780" s="188"/>
      <c r="Z780" s="188"/>
      <c r="AA780" s="188"/>
      <c r="AB780" s="188"/>
      <c r="AC780" s="95"/>
      <c r="AD780" s="95"/>
      <c r="AE780" s="95"/>
      <c r="AF780" s="95"/>
      <c r="AG780" s="95"/>
      <c r="AH780" s="95"/>
      <c r="AI780" s="95"/>
      <c r="AJ780" s="95"/>
      <c r="AK780" s="191"/>
      <c r="AL780" s="95"/>
      <c r="AM780" s="95"/>
      <c r="AN780" s="95"/>
      <c r="AO780" s="95"/>
      <c r="AP780" s="32">
        <f t="shared" si="65"/>
        <v>9000003</v>
      </c>
      <c r="AQ780" s="32" t="str">
        <f t="shared" si="66"/>
        <v>纵跃</v>
      </c>
      <c r="AR780" s="95"/>
      <c r="BA780" s="404"/>
    </row>
    <row r="781" spans="1:53" x14ac:dyDescent="0.25">
      <c r="A781" s="36">
        <v>9000004</v>
      </c>
      <c r="B781" s="36" t="s">
        <v>5031</v>
      </c>
      <c r="C781" s="36" t="s">
        <v>5032</v>
      </c>
      <c r="D781" s="95"/>
      <c r="E781" s="95"/>
      <c r="F781" s="95"/>
      <c r="G781" s="95"/>
      <c r="H781" s="95"/>
      <c r="I781" s="95"/>
      <c r="J781" s="95"/>
      <c r="K781" s="95"/>
      <c r="L781" s="95"/>
      <c r="M781" s="370"/>
      <c r="N781" s="371"/>
      <c r="O781" s="371"/>
      <c r="P781" s="95"/>
      <c r="Q781" s="188"/>
      <c r="R781" s="188"/>
      <c r="S781" s="188"/>
      <c r="T781" s="95"/>
      <c r="U781" s="188"/>
      <c r="V781" s="188"/>
      <c r="W781" s="188"/>
      <c r="X781" s="95"/>
      <c r="Y781" s="188"/>
      <c r="Z781" s="188"/>
      <c r="AA781" s="188"/>
      <c r="AB781" s="188"/>
      <c r="AC781" s="95"/>
      <c r="AD781" s="95"/>
      <c r="AE781" s="95"/>
      <c r="AF781" s="95"/>
      <c r="AG781" s="95"/>
      <c r="AH781" s="95"/>
      <c r="AI781" s="95"/>
      <c r="AJ781" s="95"/>
      <c r="AK781" s="191"/>
      <c r="AL781" s="95"/>
      <c r="AM781" s="95"/>
      <c r="AN781" s="95"/>
      <c r="AO781" s="95"/>
      <c r="AP781" s="32">
        <f t="shared" si="65"/>
        <v>9000004</v>
      </c>
      <c r="AQ781" s="32" t="str">
        <f t="shared" si="66"/>
        <v>通常动作</v>
      </c>
      <c r="AR781" s="95"/>
      <c r="BA781" s="200"/>
    </row>
    <row r="782" spans="1:53" x14ac:dyDescent="0.25">
      <c r="A782" s="36">
        <v>9000002</v>
      </c>
      <c r="B782" s="36" t="s">
        <v>4314</v>
      </c>
      <c r="C782" s="36" t="s">
        <v>4314</v>
      </c>
      <c r="D782" s="95"/>
      <c r="E782" s="95"/>
      <c r="F782" s="95"/>
      <c r="G782" s="95"/>
      <c r="H782" s="95"/>
      <c r="I782" s="95"/>
      <c r="J782" s="95"/>
      <c r="K782" s="95"/>
      <c r="L782" s="95"/>
      <c r="M782" s="370"/>
      <c r="N782" s="371"/>
      <c r="O782" s="371"/>
      <c r="P782" s="95"/>
      <c r="Q782" s="188"/>
      <c r="R782" s="188"/>
      <c r="S782" s="188"/>
      <c r="T782" s="95"/>
      <c r="U782" s="188"/>
      <c r="V782" s="188"/>
      <c r="W782" s="188"/>
      <c r="X782" s="95"/>
      <c r="Y782" s="188"/>
      <c r="Z782" s="188"/>
      <c r="AA782" s="188"/>
      <c r="AB782" s="188"/>
      <c r="AC782" s="95"/>
      <c r="AD782" s="95"/>
      <c r="AE782" s="95"/>
      <c r="AF782" s="95"/>
      <c r="AG782" s="95"/>
      <c r="AH782" s="95"/>
      <c r="AI782" s="95"/>
      <c r="AJ782" s="95"/>
      <c r="AK782" s="191"/>
      <c r="AL782" s="95"/>
      <c r="AM782" s="95"/>
      <c r="AN782" s="95"/>
      <c r="AO782" s="95"/>
      <c r="AP782" s="32">
        <f t="shared" si="65"/>
        <v>9000002</v>
      </c>
      <c r="AQ782" s="32" t="str">
        <f t="shared" si="66"/>
        <v>闪避</v>
      </c>
      <c r="AR782" s="95"/>
      <c r="BA782" s="404"/>
    </row>
    <row r="783" spans="1:53" x14ac:dyDescent="0.25">
      <c r="A783" s="36">
        <v>9000005</v>
      </c>
      <c r="B783" s="36" t="s">
        <v>4314</v>
      </c>
      <c r="C783" s="36" t="s">
        <v>5033</v>
      </c>
      <c r="D783" s="95"/>
      <c r="E783" s="95"/>
      <c r="F783" s="95"/>
      <c r="G783" s="95"/>
      <c r="H783" s="95"/>
      <c r="I783" s="95"/>
      <c r="J783" s="95"/>
      <c r="K783" s="95"/>
      <c r="L783" s="95"/>
      <c r="M783" s="370"/>
      <c r="N783" s="371"/>
      <c r="O783" s="371"/>
      <c r="P783" s="95"/>
      <c r="Q783" s="188"/>
      <c r="R783" s="188"/>
      <c r="S783" s="188"/>
      <c r="T783" s="95"/>
      <c r="U783" s="188"/>
      <c r="V783" s="188"/>
      <c r="W783" s="188"/>
      <c r="X783" s="95"/>
      <c r="Y783" s="188"/>
      <c r="Z783" s="188"/>
      <c r="AA783" s="188"/>
      <c r="AB783" s="188"/>
      <c r="AC783" s="95"/>
      <c r="AD783" s="95"/>
      <c r="AE783" s="95"/>
      <c r="AF783" s="95"/>
      <c r="AG783" s="95"/>
      <c r="AH783" s="95"/>
      <c r="AI783" s="95"/>
      <c r="AJ783" s="95"/>
      <c r="AK783" s="191"/>
      <c r="AL783" s="95"/>
      <c r="AM783" s="95"/>
      <c r="AN783" s="95"/>
      <c r="AO783" s="95"/>
      <c r="AP783" s="32">
        <f t="shared" si="65"/>
        <v>9000005</v>
      </c>
      <c r="AQ783" s="32" t="str">
        <f t="shared" si="66"/>
        <v>闪避</v>
      </c>
      <c r="AR783" s="95"/>
      <c r="BA783" s="404"/>
    </row>
    <row r="784" spans="1:53" x14ac:dyDescent="0.25">
      <c r="A784" s="36">
        <v>9000001</v>
      </c>
      <c r="B784" s="36" t="s">
        <v>1383</v>
      </c>
      <c r="C784" s="36" t="s">
        <v>1383</v>
      </c>
      <c r="D784" s="95"/>
      <c r="E784" s="95"/>
      <c r="F784" s="95"/>
      <c r="G784" s="95"/>
      <c r="H784" s="95"/>
      <c r="I784" s="95"/>
      <c r="J784" s="95"/>
      <c r="K784" s="95"/>
      <c r="L784" s="95"/>
      <c r="M784" s="370"/>
      <c r="N784" s="371"/>
      <c r="O784" s="371"/>
      <c r="P784" s="95"/>
      <c r="Q784" s="188"/>
      <c r="R784" s="188"/>
      <c r="S784" s="188"/>
      <c r="T784" s="95"/>
      <c r="U784" s="188"/>
      <c r="V784" s="188"/>
      <c r="W784" s="188"/>
      <c r="X784" s="95"/>
      <c r="Y784" s="188"/>
      <c r="Z784" s="188"/>
      <c r="AA784" s="188"/>
      <c r="AB784" s="188"/>
      <c r="AC784" s="95"/>
      <c r="AD784" s="95"/>
      <c r="AE784" s="95"/>
      <c r="AF784" s="95"/>
      <c r="AG784" s="95"/>
      <c r="AH784" s="95"/>
      <c r="AI784" s="95"/>
      <c r="AJ784" s="95"/>
      <c r="AK784" s="191"/>
      <c r="AL784" s="95"/>
      <c r="AM784" s="95"/>
      <c r="AN784" s="95"/>
      <c r="AO784" s="95"/>
      <c r="AP784" s="32">
        <f t="shared" si="65"/>
        <v>9000001</v>
      </c>
      <c r="AQ784" s="32" t="str">
        <f t="shared" si="66"/>
        <v>格挡</v>
      </c>
      <c r="AR784" s="95"/>
      <c r="BA784" s="404"/>
    </row>
    <row r="785" spans="1:53" x14ac:dyDescent="0.25">
      <c r="A785" s="36">
        <v>9000006</v>
      </c>
      <c r="B785" s="36" t="s">
        <v>5031</v>
      </c>
      <c r="C785" s="36" t="s">
        <v>5034</v>
      </c>
      <c r="D785" s="95"/>
      <c r="E785" s="95"/>
      <c r="F785" s="95"/>
      <c r="G785" s="95"/>
      <c r="H785" s="95"/>
      <c r="I785" s="95"/>
      <c r="J785" s="95"/>
      <c r="K785" s="95"/>
      <c r="L785" s="95"/>
      <c r="M785" s="370"/>
      <c r="N785" s="371"/>
      <c r="O785" s="371"/>
      <c r="P785" s="95"/>
      <c r="Q785" s="188"/>
      <c r="R785" s="188"/>
      <c r="S785" s="188"/>
      <c r="T785" s="95"/>
      <c r="U785" s="188"/>
      <c r="V785" s="188"/>
      <c r="W785" s="188"/>
      <c r="X785" s="95"/>
      <c r="Y785" s="188"/>
      <c r="Z785" s="188"/>
      <c r="AA785" s="188"/>
      <c r="AB785" s="188"/>
      <c r="AC785" s="95"/>
      <c r="AD785" s="95"/>
      <c r="AE785" s="95"/>
      <c r="AF785" s="95"/>
      <c r="AG785" s="95"/>
      <c r="AH785" s="95"/>
      <c r="AI785" s="95"/>
      <c r="AJ785" s="95"/>
      <c r="AK785" s="191"/>
      <c r="AL785" s="95"/>
      <c r="AM785" s="95"/>
      <c r="AN785" s="95"/>
      <c r="AO785" s="95"/>
      <c r="AP785" s="32">
        <f t="shared" si="65"/>
        <v>9000006</v>
      </c>
      <c r="AQ785" s="32" t="str">
        <f t="shared" si="66"/>
        <v>通常动作</v>
      </c>
      <c r="AR785" s="95"/>
      <c r="BA785" s="200"/>
    </row>
    <row r="786" spans="1:53" x14ac:dyDescent="0.25">
      <c r="A786" s="36">
        <v>9010001</v>
      </c>
      <c r="B786" s="36" t="s">
        <v>4673</v>
      </c>
      <c r="C786" s="36" t="s">
        <v>5035</v>
      </c>
      <c r="D786" s="95"/>
      <c r="E786" s="95"/>
      <c r="F786" s="95"/>
      <c r="G786" s="95"/>
      <c r="H786" s="95"/>
      <c r="I786" s="95"/>
      <c r="J786" s="95"/>
      <c r="K786" s="95"/>
      <c r="L786" s="95"/>
      <c r="M786" s="370"/>
      <c r="N786" s="371"/>
      <c r="O786" s="371"/>
      <c r="P786" s="95"/>
      <c r="Q786" s="188"/>
      <c r="R786" s="188"/>
      <c r="S786" s="188"/>
      <c r="T786" s="95"/>
      <c r="U786" s="188"/>
      <c r="V786" s="188"/>
      <c r="W786" s="188"/>
      <c r="X786" s="95"/>
      <c r="Y786" s="188"/>
      <c r="Z786" s="188"/>
      <c r="AA786" s="188"/>
      <c r="AB786" s="188"/>
      <c r="AC786" s="95"/>
      <c r="AD786" s="95"/>
      <c r="AE786" s="95"/>
      <c r="AF786" s="95"/>
      <c r="AG786" s="95"/>
      <c r="AH786" s="95"/>
      <c r="AI786" s="95"/>
      <c r="AJ786" s="95"/>
      <c r="AK786" s="191"/>
      <c r="AL786" s="95"/>
      <c r="AM786" s="95"/>
      <c r="AN786" s="95"/>
      <c r="AO786" s="95"/>
      <c r="AP786" s="32">
        <f t="shared" si="65"/>
        <v>9010001</v>
      </c>
      <c r="AQ786" s="32" t="str">
        <f t="shared" si="66"/>
        <v>拳掌</v>
      </c>
      <c r="AR786" s="95"/>
      <c r="BA786" s="404"/>
    </row>
    <row r="787" spans="1:53" x14ac:dyDescent="0.25">
      <c r="A787" s="36">
        <v>9010002</v>
      </c>
      <c r="B787" s="36" t="s">
        <v>4673</v>
      </c>
      <c r="C787" s="36" t="s">
        <v>5036</v>
      </c>
      <c r="D787" s="95"/>
      <c r="E787" s="95"/>
      <c r="F787" s="95"/>
      <c r="G787" s="95"/>
      <c r="H787" s="95"/>
      <c r="I787" s="95"/>
      <c r="J787" s="95"/>
      <c r="K787" s="95"/>
      <c r="L787" s="95"/>
      <c r="M787" s="370"/>
      <c r="N787" s="371"/>
      <c r="O787" s="371"/>
      <c r="P787" s="95"/>
      <c r="Q787" s="188"/>
      <c r="R787" s="188"/>
      <c r="S787" s="188"/>
      <c r="T787" s="95"/>
      <c r="U787" s="188"/>
      <c r="V787" s="188"/>
      <c r="W787" s="188"/>
      <c r="X787" s="95"/>
      <c r="Y787" s="188"/>
      <c r="Z787" s="188"/>
      <c r="AA787" s="188"/>
      <c r="AB787" s="188"/>
      <c r="AC787" s="95"/>
      <c r="AD787" s="95"/>
      <c r="AE787" s="95"/>
      <c r="AF787" s="95"/>
      <c r="AG787" s="95"/>
      <c r="AH787" s="95"/>
      <c r="AI787" s="95"/>
      <c r="AJ787" s="95"/>
      <c r="AK787" s="191"/>
      <c r="AL787" s="95"/>
      <c r="AM787" s="95"/>
      <c r="AN787" s="95"/>
      <c r="AO787" s="95"/>
      <c r="AP787" s="32">
        <f t="shared" si="65"/>
        <v>9010002</v>
      </c>
      <c r="AQ787" s="32" t="str">
        <f t="shared" si="66"/>
        <v>拳掌</v>
      </c>
      <c r="AR787" s="95"/>
      <c r="BA787" s="404"/>
    </row>
    <row r="788" spans="1:53" x14ac:dyDescent="0.25">
      <c r="A788" s="36">
        <v>9010003</v>
      </c>
      <c r="B788" s="36" t="s">
        <v>4673</v>
      </c>
      <c r="C788" s="36" t="s">
        <v>5037</v>
      </c>
      <c r="D788" s="95"/>
      <c r="E788" s="95"/>
      <c r="F788" s="95"/>
      <c r="G788" s="95"/>
      <c r="H788" s="95"/>
      <c r="I788" s="95"/>
      <c r="J788" s="95"/>
      <c r="K788" s="95"/>
      <c r="L788" s="95"/>
      <c r="M788" s="370"/>
      <c r="N788" s="371"/>
      <c r="O788" s="371"/>
      <c r="P788" s="95"/>
      <c r="Q788" s="188"/>
      <c r="R788" s="188"/>
      <c r="S788" s="188"/>
      <c r="T788" s="95"/>
      <c r="U788" s="188"/>
      <c r="V788" s="188"/>
      <c r="W788" s="188"/>
      <c r="X788" s="95"/>
      <c r="Y788" s="188"/>
      <c r="Z788" s="188"/>
      <c r="AA788" s="188"/>
      <c r="AB788" s="188"/>
      <c r="AC788" s="95"/>
      <c r="AD788" s="95"/>
      <c r="AE788" s="95"/>
      <c r="AF788" s="95"/>
      <c r="AG788" s="95"/>
      <c r="AH788" s="95"/>
      <c r="AI788" s="95"/>
      <c r="AJ788" s="95"/>
      <c r="AK788" s="191"/>
      <c r="AL788" s="95"/>
      <c r="AM788" s="95"/>
      <c r="AN788" s="95"/>
      <c r="AO788" s="95"/>
      <c r="AP788" s="32">
        <f t="shared" si="65"/>
        <v>9010003</v>
      </c>
      <c r="AQ788" s="32" t="str">
        <f t="shared" si="66"/>
        <v>拳掌</v>
      </c>
      <c r="AR788" s="95"/>
      <c r="BA788" s="404"/>
    </row>
    <row r="789" spans="1:53" x14ac:dyDescent="0.25">
      <c r="A789" s="36">
        <v>9010004</v>
      </c>
      <c r="B789" s="36" t="s">
        <v>4673</v>
      </c>
      <c r="C789" s="36" t="s">
        <v>5038</v>
      </c>
      <c r="D789" s="95"/>
      <c r="E789" s="95"/>
      <c r="F789" s="95"/>
      <c r="G789" s="95"/>
      <c r="H789" s="95"/>
      <c r="I789" s="95"/>
      <c r="J789" s="95"/>
      <c r="K789" s="95"/>
      <c r="L789" s="95"/>
      <c r="M789" s="370"/>
      <c r="N789" s="371"/>
      <c r="O789" s="371"/>
      <c r="P789" s="95"/>
      <c r="Q789" s="188"/>
      <c r="R789" s="188"/>
      <c r="S789" s="188"/>
      <c r="T789" s="95"/>
      <c r="U789" s="188"/>
      <c r="V789" s="188"/>
      <c r="W789" s="188"/>
      <c r="X789" s="95"/>
      <c r="Y789" s="188"/>
      <c r="Z789" s="188"/>
      <c r="AA789" s="188"/>
      <c r="AB789" s="188"/>
      <c r="AC789" s="95"/>
      <c r="AD789" s="95"/>
      <c r="AE789" s="95"/>
      <c r="AF789" s="95"/>
      <c r="AG789" s="95"/>
      <c r="AH789" s="95"/>
      <c r="AI789" s="95"/>
      <c r="AJ789" s="95"/>
      <c r="AK789" s="191"/>
      <c r="AL789" s="95"/>
      <c r="AM789" s="95"/>
      <c r="AN789" s="95"/>
      <c r="AO789" s="95"/>
      <c r="AP789" s="32">
        <f t="shared" si="65"/>
        <v>9010004</v>
      </c>
      <c r="AQ789" s="32" t="str">
        <f t="shared" si="66"/>
        <v>拳掌</v>
      </c>
      <c r="AR789" s="95"/>
      <c r="BA789" s="404"/>
    </row>
    <row r="790" spans="1:53" x14ac:dyDescent="0.25">
      <c r="A790" s="36">
        <v>9010005</v>
      </c>
      <c r="B790" s="36" t="s">
        <v>4673</v>
      </c>
      <c r="C790" s="36" t="s">
        <v>5039</v>
      </c>
      <c r="D790" s="95"/>
      <c r="E790" s="95"/>
      <c r="F790" s="95"/>
      <c r="G790" s="95"/>
      <c r="H790" s="95"/>
      <c r="I790" s="95"/>
      <c r="J790" s="95"/>
      <c r="K790" s="95"/>
      <c r="L790" s="95"/>
      <c r="M790" s="370"/>
      <c r="N790" s="371"/>
      <c r="O790" s="371"/>
      <c r="P790" s="95"/>
      <c r="Q790" s="188"/>
      <c r="R790" s="188"/>
      <c r="S790" s="188"/>
      <c r="T790" s="95"/>
      <c r="U790" s="188"/>
      <c r="V790" s="188"/>
      <c r="W790" s="188"/>
      <c r="X790" s="95"/>
      <c r="Y790" s="188"/>
      <c r="Z790" s="188"/>
      <c r="AA790" s="188"/>
      <c r="AB790" s="188"/>
      <c r="AC790" s="95"/>
      <c r="AD790" s="95"/>
      <c r="AE790" s="95"/>
      <c r="AF790" s="95"/>
      <c r="AG790" s="95"/>
      <c r="AH790" s="95"/>
      <c r="AI790" s="95"/>
      <c r="AJ790" s="95"/>
      <c r="AK790" s="191"/>
      <c r="AL790" s="95"/>
      <c r="AM790" s="95"/>
      <c r="AN790" s="95"/>
      <c r="AO790" s="95"/>
      <c r="AP790" s="32">
        <f t="shared" si="65"/>
        <v>9010005</v>
      </c>
      <c r="AQ790" s="32" t="str">
        <f t="shared" si="66"/>
        <v>拳掌</v>
      </c>
      <c r="AR790" s="95"/>
      <c r="BA790" s="200"/>
    </row>
    <row r="791" spans="1:53" x14ac:dyDescent="0.25">
      <c r="A791" s="36">
        <v>9010006</v>
      </c>
      <c r="B791" s="36" t="s">
        <v>4673</v>
      </c>
      <c r="C791" s="36" t="s">
        <v>5039</v>
      </c>
      <c r="D791" s="95"/>
      <c r="E791" s="95"/>
      <c r="F791" s="95"/>
      <c r="G791" s="95"/>
      <c r="H791" s="95"/>
      <c r="I791" s="95"/>
      <c r="J791" s="95"/>
      <c r="K791" s="95"/>
      <c r="L791" s="95"/>
      <c r="M791" s="370"/>
      <c r="N791" s="371"/>
      <c r="O791" s="371"/>
      <c r="P791" s="95"/>
      <c r="Q791" s="188"/>
      <c r="R791" s="188"/>
      <c r="S791" s="188"/>
      <c r="T791" s="95"/>
      <c r="U791" s="188"/>
      <c r="V791" s="188"/>
      <c r="W791" s="188"/>
      <c r="X791" s="95"/>
      <c r="Y791" s="188"/>
      <c r="Z791" s="188"/>
      <c r="AA791" s="188"/>
      <c r="AB791" s="188"/>
      <c r="AC791" s="95"/>
      <c r="AD791" s="95"/>
      <c r="AE791" s="95"/>
      <c r="AF791" s="95"/>
      <c r="AG791" s="95"/>
      <c r="AH791" s="95"/>
      <c r="AI791" s="95"/>
      <c r="AJ791" s="95"/>
      <c r="AK791" s="191"/>
      <c r="AL791" s="95"/>
      <c r="AM791" s="95"/>
      <c r="AN791" s="95"/>
      <c r="AO791" s="95"/>
      <c r="AP791" s="32">
        <f t="shared" si="65"/>
        <v>9010006</v>
      </c>
      <c r="AQ791" s="32" t="str">
        <f t="shared" si="66"/>
        <v>拳掌</v>
      </c>
      <c r="AR791" s="95"/>
      <c r="BA791" s="404"/>
    </row>
    <row r="792" spans="1:53" x14ac:dyDescent="0.25">
      <c r="A792" s="36">
        <v>9010007</v>
      </c>
      <c r="B792" s="36" t="s">
        <v>4673</v>
      </c>
      <c r="C792" s="36" t="s">
        <v>4314</v>
      </c>
      <c r="D792" s="95"/>
      <c r="E792" s="95"/>
      <c r="F792" s="95"/>
      <c r="G792" s="95"/>
      <c r="H792" s="95"/>
      <c r="I792" s="95"/>
      <c r="J792" s="95"/>
      <c r="K792" s="95"/>
      <c r="L792" s="95"/>
      <c r="M792" s="370"/>
      <c r="N792" s="371"/>
      <c r="O792" s="371"/>
      <c r="P792" s="95"/>
      <c r="Q792" s="188"/>
      <c r="R792" s="188"/>
      <c r="S792" s="188"/>
      <c r="T792" s="95"/>
      <c r="U792" s="188"/>
      <c r="V792" s="188"/>
      <c r="W792" s="188"/>
      <c r="X792" s="95"/>
      <c r="Y792" s="188"/>
      <c r="Z792" s="188"/>
      <c r="AA792" s="188"/>
      <c r="AB792" s="188"/>
      <c r="AC792" s="95"/>
      <c r="AD792" s="95"/>
      <c r="AE792" s="95"/>
      <c r="AF792" s="95"/>
      <c r="AG792" s="95"/>
      <c r="AH792" s="95"/>
      <c r="AI792" s="95"/>
      <c r="AJ792" s="95"/>
      <c r="AK792" s="191"/>
      <c r="AL792" s="95"/>
      <c r="AM792" s="95"/>
      <c r="AN792" s="95"/>
      <c r="AO792" s="95"/>
      <c r="AP792" s="32">
        <f t="shared" si="65"/>
        <v>9010007</v>
      </c>
      <c r="AQ792" s="32" t="str">
        <f t="shared" si="66"/>
        <v>拳掌</v>
      </c>
      <c r="AR792" s="95"/>
      <c r="BA792" s="404"/>
    </row>
    <row r="793" spans="1:53" x14ac:dyDescent="0.25">
      <c r="A793" s="36">
        <v>9010008</v>
      </c>
      <c r="B793" s="36" t="s">
        <v>4673</v>
      </c>
      <c r="C793" s="36" t="s">
        <v>5033</v>
      </c>
      <c r="D793" s="95"/>
      <c r="E793" s="95"/>
      <c r="F793" s="95"/>
      <c r="G793" s="95"/>
      <c r="H793" s="95"/>
      <c r="I793" s="95"/>
      <c r="J793" s="95"/>
      <c r="K793" s="95"/>
      <c r="L793" s="95"/>
      <c r="M793" s="370"/>
      <c r="N793" s="371"/>
      <c r="O793" s="371"/>
      <c r="P793" s="95"/>
      <c r="Q793" s="188"/>
      <c r="R793" s="188"/>
      <c r="S793" s="188"/>
      <c r="T793" s="95"/>
      <c r="U793" s="188"/>
      <c r="V793" s="188"/>
      <c r="W793" s="188"/>
      <c r="X793" s="95"/>
      <c r="Y793" s="188"/>
      <c r="Z793" s="188"/>
      <c r="AA793" s="188"/>
      <c r="AB793" s="188"/>
      <c r="AC793" s="95"/>
      <c r="AD793" s="95"/>
      <c r="AE793" s="95"/>
      <c r="AF793" s="95"/>
      <c r="AG793" s="95"/>
      <c r="AH793" s="95"/>
      <c r="AI793" s="95"/>
      <c r="AJ793" s="95"/>
      <c r="AK793" s="191"/>
      <c r="AL793" s="95"/>
      <c r="AM793" s="95"/>
      <c r="AN793" s="95"/>
      <c r="AO793" s="95"/>
      <c r="AP793" s="32">
        <f t="shared" si="65"/>
        <v>9010008</v>
      </c>
      <c r="AQ793" s="32" t="str">
        <f t="shared" si="66"/>
        <v>拳掌</v>
      </c>
      <c r="AR793" s="95"/>
      <c r="BA793" s="404"/>
    </row>
    <row r="794" spans="1:53" x14ac:dyDescent="0.25">
      <c r="A794" s="36">
        <v>9020001</v>
      </c>
      <c r="B794" s="36" t="s">
        <v>4688</v>
      </c>
      <c r="C794" s="36" t="s">
        <v>5040</v>
      </c>
      <c r="D794" s="95"/>
      <c r="E794" s="95"/>
      <c r="F794" s="95"/>
      <c r="G794" s="95"/>
      <c r="H794" s="95"/>
      <c r="I794" s="95"/>
      <c r="J794" s="95"/>
      <c r="K794" s="95"/>
      <c r="L794" s="95"/>
      <c r="M794" s="370"/>
      <c r="N794" s="371"/>
      <c r="O794" s="371"/>
      <c r="P794" s="95"/>
      <c r="Q794" s="188"/>
      <c r="R794" s="188"/>
      <c r="S794" s="188"/>
      <c r="T794" s="95"/>
      <c r="U794" s="188"/>
      <c r="V794" s="188"/>
      <c r="W794" s="188"/>
      <c r="X794" s="95"/>
      <c r="Y794" s="188"/>
      <c r="Z794" s="188"/>
      <c r="AA794" s="188"/>
      <c r="AB794" s="188"/>
      <c r="AC794" s="95"/>
      <c r="AD794" s="95"/>
      <c r="AE794" s="95"/>
      <c r="AF794" s="95"/>
      <c r="AG794" s="95"/>
      <c r="AH794" s="95"/>
      <c r="AI794" s="95"/>
      <c r="AJ794" s="95"/>
      <c r="AK794" s="191"/>
      <c r="AL794" s="95"/>
      <c r="AM794" s="95"/>
      <c r="AN794" s="95"/>
      <c r="AO794" s="95"/>
      <c r="AP794" s="32">
        <f t="shared" si="65"/>
        <v>9020001</v>
      </c>
      <c r="AQ794" s="32" t="str">
        <f t="shared" si="66"/>
        <v>单手轻刃</v>
      </c>
      <c r="AR794" s="95"/>
      <c r="BA794" s="404"/>
    </row>
    <row r="795" spans="1:53" x14ac:dyDescent="0.25">
      <c r="A795" s="36">
        <v>9020002</v>
      </c>
      <c r="B795" s="36" t="s">
        <v>4688</v>
      </c>
      <c r="C795" s="36" t="s">
        <v>5041</v>
      </c>
      <c r="D795" s="95"/>
      <c r="E795" s="95"/>
      <c r="F795" s="95"/>
      <c r="G795" s="95"/>
      <c r="H795" s="95"/>
      <c r="I795" s="95"/>
      <c r="J795" s="95"/>
      <c r="K795" s="95"/>
      <c r="L795" s="95"/>
      <c r="M795" s="370"/>
      <c r="N795" s="371"/>
      <c r="O795" s="371"/>
      <c r="P795" s="95"/>
      <c r="Q795" s="188"/>
      <c r="R795" s="188"/>
      <c r="S795" s="188"/>
      <c r="T795" s="95"/>
      <c r="U795" s="188"/>
      <c r="V795" s="188"/>
      <c r="W795" s="188"/>
      <c r="X795" s="95"/>
      <c r="Y795" s="188"/>
      <c r="Z795" s="188"/>
      <c r="AA795" s="188"/>
      <c r="AB795" s="188"/>
      <c r="AC795" s="95"/>
      <c r="AD795" s="95"/>
      <c r="AE795" s="95"/>
      <c r="AF795" s="95"/>
      <c r="AG795" s="95"/>
      <c r="AH795" s="95"/>
      <c r="AI795" s="95"/>
      <c r="AJ795" s="95"/>
      <c r="AK795" s="191"/>
      <c r="AL795" s="95"/>
      <c r="AM795" s="95"/>
      <c r="AN795" s="95"/>
      <c r="AO795" s="95"/>
      <c r="AP795" s="32">
        <f t="shared" si="65"/>
        <v>9020002</v>
      </c>
      <c r="AQ795" s="32" t="str">
        <f t="shared" si="66"/>
        <v>单手轻刃</v>
      </c>
      <c r="AR795" s="95"/>
      <c r="BA795" s="404"/>
    </row>
    <row r="796" spans="1:53" x14ac:dyDescent="0.25">
      <c r="A796" s="36">
        <v>9020003</v>
      </c>
      <c r="B796" s="36" t="s">
        <v>4688</v>
      </c>
      <c r="C796" s="36" t="s">
        <v>5042</v>
      </c>
      <c r="D796" s="95"/>
      <c r="E796" s="95"/>
      <c r="F796" s="95"/>
      <c r="G796" s="95"/>
      <c r="H796" s="95"/>
      <c r="I796" s="95"/>
      <c r="J796" s="95"/>
      <c r="K796" s="95"/>
      <c r="L796" s="95"/>
      <c r="M796" s="370"/>
      <c r="N796" s="371"/>
      <c r="O796" s="371"/>
      <c r="P796" s="95"/>
      <c r="Q796" s="188"/>
      <c r="R796" s="188"/>
      <c r="S796" s="188"/>
      <c r="T796" s="95"/>
      <c r="U796" s="188"/>
      <c r="V796" s="188"/>
      <c r="W796" s="188"/>
      <c r="X796" s="95"/>
      <c r="Y796" s="188"/>
      <c r="Z796" s="188"/>
      <c r="AA796" s="188"/>
      <c r="AB796" s="188"/>
      <c r="AC796" s="95"/>
      <c r="AD796" s="95"/>
      <c r="AE796" s="95"/>
      <c r="AF796" s="95"/>
      <c r="AG796" s="95"/>
      <c r="AH796" s="95"/>
      <c r="AI796" s="95"/>
      <c r="AJ796" s="95"/>
      <c r="AK796" s="191"/>
      <c r="AL796" s="95"/>
      <c r="AM796" s="95"/>
      <c r="AN796" s="95"/>
      <c r="AO796" s="95"/>
      <c r="AP796" s="32">
        <f t="shared" si="65"/>
        <v>9020003</v>
      </c>
      <c r="AQ796" s="32" t="str">
        <f t="shared" si="66"/>
        <v>单手轻刃</v>
      </c>
      <c r="AR796" s="95"/>
      <c r="BA796" s="404"/>
    </row>
    <row r="797" spans="1:53" x14ac:dyDescent="0.25">
      <c r="A797" s="36">
        <v>9020011</v>
      </c>
      <c r="B797" s="36" t="s">
        <v>4688</v>
      </c>
      <c r="C797" s="36" t="s">
        <v>5043</v>
      </c>
      <c r="D797" s="95"/>
      <c r="E797" s="95"/>
      <c r="F797" s="95"/>
      <c r="G797" s="95"/>
      <c r="H797" s="95"/>
      <c r="I797" s="95"/>
      <c r="J797" s="95"/>
      <c r="K797" s="95"/>
      <c r="L797" s="95"/>
      <c r="M797" s="370"/>
      <c r="N797" s="371"/>
      <c r="O797" s="371"/>
      <c r="P797" s="95"/>
      <c r="Q797" s="188"/>
      <c r="R797" s="188"/>
      <c r="S797" s="188"/>
      <c r="T797" s="95"/>
      <c r="U797" s="188"/>
      <c r="V797" s="188"/>
      <c r="W797" s="188"/>
      <c r="X797" s="95"/>
      <c r="Y797" s="188"/>
      <c r="Z797" s="188"/>
      <c r="AA797" s="188"/>
      <c r="AB797" s="188"/>
      <c r="AC797" s="95"/>
      <c r="AD797" s="95"/>
      <c r="AE797" s="95"/>
      <c r="AF797" s="95"/>
      <c r="AG797" s="95"/>
      <c r="AH797" s="95"/>
      <c r="AI797" s="95"/>
      <c r="AJ797" s="95"/>
      <c r="AK797" s="191"/>
      <c r="AL797" s="95"/>
      <c r="AM797" s="95"/>
      <c r="AN797" s="95"/>
      <c r="AO797" s="95"/>
      <c r="AP797" s="32">
        <f t="shared" si="65"/>
        <v>9020011</v>
      </c>
      <c r="AQ797" s="32" t="str">
        <f t="shared" si="66"/>
        <v>单手轻刃</v>
      </c>
      <c r="AR797" s="95"/>
      <c r="BA797" s="200"/>
    </row>
    <row r="798" spans="1:53" x14ac:dyDescent="0.25">
      <c r="A798" s="36">
        <v>9020012</v>
      </c>
      <c r="B798" s="36" t="s">
        <v>4688</v>
      </c>
      <c r="C798" s="36" t="s">
        <v>5043</v>
      </c>
      <c r="D798" s="95"/>
      <c r="E798" s="95"/>
      <c r="F798" s="95"/>
      <c r="G798" s="95"/>
      <c r="H798" s="95"/>
      <c r="I798" s="95"/>
      <c r="J798" s="95"/>
      <c r="K798" s="95"/>
      <c r="L798" s="95"/>
      <c r="M798" s="370"/>
      <c r="N798" s="371"/>
      <c r="O798" s="371"/>
      <c r="P798" s="95"/>
      <c r="Q798" s="188"/>
      <c r="R798" s="188"/>
      <c r="S798" s="188"/>
      <c r="T798" s="95"/>
      <c r="U798" s="188"/>
      <c r="V798" s="188"/>
      <c r="W798" s="188"/>
      <c r="X798" s="95"/>
      <c r="Y798" s="188"/>
      <c r="Z798" s="188"/>
      <c r="AA798" s="188"/>
      <c r="AB798" s="188"/>
      <c r="AC798" s="95"/>
      <c r="AD798" s="95"/>
      <c r="AE798" s="95"/>
      <c r="AF798" s="95"/>
      <c r="AG798" s="95"/>
      <c r="AH798" s="95"/>
      <c r="AI798" s="95"/>
      <c r="AJ798" s="95"/>
      <c r="AK798" s="191"/>
      <c r="AL798" s="95"/>
      <c r="AM798" s="95"/>
      <c r="AN798" s="95"/>
      <c r="AO798" s="95"/>
      <c r="AP798" s="32">
        <f t="shared" si="65"/>
        <v>9020012</v>
      </c>
      <c r="AQ798" s="32" t="str">
        <f t="shared" si="66"/>
        <v>单手轻刃</v>
      </c>
      <c r="AR798" s="95"/>
      <c r="BA798" s="404"/>
    </row>
    <row r="799" spans="1:53" x14ac:dyDescent="0.25">
      <c r="A799" s="36">
        <v>9020021</v>
      </c>
      <c r="B799" s="36" t="s">
        <v>4688</v>
      </c>
      <c r="C799" s="36" t="s">
        <v>4314</v>
      </c>
      <c r="D799" s="95"/>
      <c r="E799" s="95"/>
      <c r="F799" s="95"/>
      <c r="G799" s="95"/>
      <c r="H799" s="95"/>
      <c r="I799" s="95"/>
      <c r="J799" s="95"/>
      <c r="K799" s="95"/>
      <c r="L799" s="95"/>
      <c r="M799" s="370"/>
      <c r="N799" s="371"/>
      <c r="O799" s="371"/>
      <c r="P799" s="95"/>
      <c r="Q799" s="188"/>
      <c r="R799" s="188"/>
      <c r="S799" s="188"/>
      <c r="T799" s="95"/>
      <c r="U799" s="188"/>
      <c r="V799" s="188"/>
      <c r="W799" s="188"/>
      <c r="X799" s="95"/>
      <c r="Y799" s="188"/>
      <c r="Z799" s="188"/>
      <c r="AA799" s="188"/>
      <c r="AB799" s="188"/>
      <c r="AC799" s="95"/>
      <c r="AD799" s="95"/>
      <c r="AE799" s="95"/>
      <c r="AF799" s="95"/>
      <c r="AG799" s="95"/>
      <c r="AH799" s="95"/>
      <c r="AI799" s="95"/>
      <c r="AJ799" s="95"/>
      <c r="AK799" s="191"/>
      <c r="AL799" s="95"/>
      <c r="AM799" s="95"/>
      <c r="AN799" s="95"/>
      <c r="AO799" s="95"/>
      <c r="AP799" s="32">
        <f t="shared" si="65"/>
        <v>9020021</v>
      </c>
      <c r="AQ799" s="32" t="str">
        <f t="shared" si="66"/>
        <v>单手轻刃</v>
      </c>
      <c r="AR799" s="95"/>
      <c r="BA799" s="404"/>
    </row>
    <row r="800" spans="1:53" x14ac:dyDescent="0.25">
      <c r="A800" s="36">
        <v>9020022</v>
      </c>
      <c r="B800" s="36" t="s">
        <v>4688</v>
      </c>
      <c r="C800" s="36" t="s">
        <v>5033</v>
      </c>
      <c r="D800" s="95"/>
      <c r="E800" s="95"/>
      <c r="F800" s="95"/>
      <c r="G800" s="95"/>
      <c r="H800" s="95"/>
      <c r="I800" s="95"/>
      <c r="J800" s="95"/>
      <c r="K800" s="95"/>
      <c r="L800" s="95"/>
      <c r="M800" s="370"/>
      <c r="N800" s="371"/>
      <c r="O800" s="371"/>
      <c r="P800" s="95"/>
      <c r="Q800" s="188"/>
      <c r="R800" s="188"/>
      <c r="S800" s="188"/>
      <c r="T800" s="95"/>
      <c r="U800" s="188"/>
      <c r="V800" s="188"/>
      <c r="W800" s="188"/>
      <c r="X800" s="95"/>
      <c r="Y800" s="188"/>
      <c r="Z800" s="188"/>
      <c r="AA800" s="188"/>
      <c r="AB800" s="188"/>
      <c r="AC800" s="95"/>
      <c r="AD800" s="95"/>
      <c r="AE800" s="95"/>
      <c r="AF800" s="95"/>
      <c r="AG800" s="95"/>
      <c r="AH800" s="95"/>
      <c r="AI800" s="95"/>
      <c r="AJ800" s="95"/>
      <c r="AK800" s="191"/>
      <c r="AL800" s="95"/>
      <c r="AM800" s="95"/>
      <c r="AN800" s="95"/>
      <c r="AO800" s="95"/>
      <c r="AP800" s="32">
        <f t="shared" si="65"/>
        <v>9020022</v>
      </c>
      <c r="AQ800" s="32" t="str">
        <f t="shared" si="66"/>
        <v>单手轻刃</v>
      </c>
      <c r="AR800" s="95"/>
      <c r="BA800" s="404"/>
    </row>
    <row r="801" spans="1:53" x14ac:dyDescent="0.25">
      <c r="A801" s="36">
        <v>9030001</v>
      </c>
      <c r="B801" s="36" t="s">
        <v>4711</v>
      </c>
      <c r="C801" s="36" t="s">
        <v>5044</v>
      </c>
      <c r="D801" s="95"/>
      <c r="E801" s="95"/>
      <c r="F801" s="95"/>
      <c r="G801" s="95"/>
      <c r="H801" s="95"/>
      <c r="I801" s="95"/>
      <c r="J801" s="95"/>
      <c r="K801" s="95"/>
      <c r="L801" s="95"/>
      <c r="M801" s="370"/>
      <c r="N801" s="371"/>
      <c r="O801" s="371"/>
      <c r="P801" s="95"/>
      <c r="Q801" s="188"/>
      <c r="R801" s="188"/>
      <c r="S801" s="188"/>
      <c r="T801" s="95"/>
      <c r="U801" s="188"/>
      <c r="V801" s="188"/>
      <c r="W801" s="188"/>
      <c r="X801" s="95"/>
      <c r="Y801" s="188"/>
      <c r="Z801" s="188"/>
      <c r="AA801" s="188"/>
      <c r="AB801" s="188"/>
      <c r="AC801" s="95"/>
      <c r="AD801" s="95"/>
      <c r="AE801" s="95"/>
      <c r="AF801" s="95"/>
      <c r="AG801" s="95"/>
      <c r="AH801" s="95"/>
      <c r="AI801" s="95"/>
      <c r="AJ801" s="95"/>
      <c r="AK801" s="191"/>
      <c r="AL801" s="95"/>
      <c r="AM801" s="95"/>
      <c r="AN801" s="95"/>
      <c r="AO801" s="95"/>
      <c r="AP801" s="32">
        <f t="shared" si="65"/>
        <v>9030001</v>
      </c>
      <c r="AQ801" s="32" t="str">
        <f t="shared" si="66"/>
        <v>重刃</v>
      </c>
      <c r="AR801" s="95"/>
      <c r="BA801" s="404"/>
    </row>
    <row r="802" spans="1:53" x14ac:dyDescent="0.25">
      <c r="A802" s="36">
        <v>9030002</v>
      </c>
      <c r="B802" s="36" t="s">
        <v>4711</v>
      </c>
      <c r="C802" s="36" t="s">
        <v>5045</v>
      </c>
      <c r="D802" s="95"/>
      <c r="E802" s="95"/>
      <c r="F802" s="95"/>
      <c r="G802" s="95"/>
      <c r="H802" s="95"/>
      <c r="I802" s="95"/>
      <c r="J802" s="95"/>
      <c r="K802" s="95"/>
      <c r="L802" s="95"/>
      <c r="M802" s="370"/>
      <c r="N802" s="371"/>
      <c r="O802" s="371"/>
      <c r="P802" s="95"/>
      <c r="Q802" s="188"/>
      <c r="R802" s="188"/>
      <c r="S802" s="188"/>
      <c r="T802" s="95"/>
      <c r="U802" s="188"/>
      <c r="V802" s="188"/>
      <c r="W802" s="188"/>
      <c r="X802" s="95"/>
      <c r="Y802" s="188"/>
      <c r="Z802" s="188"/>
      <c r="AA802" s="188"/>
      <c r="AB802" s="188"/>
      <c r="AC802" s="95"/>
      <c r="AD802" s="95"/>
      <c r="AE802" s="95"/>
      <c r="AF802" s="95"/>
      <c r="AG802" s="95"/>
      <c r="AH802" s="95"/>
      <c r="AI802" s="95"/>
      <c r="AJ802" s="95"/>
      <c r="AK802" s="191"/>
      <c r="AL802" s="95"/>
      <c r="AM802" s="95"/>
      <c r="AN802" s="95"/>
      <c r="AO802" s="95"/>
      <c r="AP802" s="32">
        <f t="shared" si="65"/>
        <v>9030002</v>
      </c>
      <c r="AQ802" s="32" t="str">
        <f t="shared" si="66"/>
        <v>重刃</v>
      </c>
      <c r="AR802" s="95"/>
      <c r="BA802" s="404"/>
    </row>
    <row r="803" spans="1:53" x14ac:dyDescent="0.25">
      <c r="A803" s="36">
        <v>9030011</v>
      </c>
      <c r="B803" s="36" t="s">
        <v>4711</v>
      </c>
      <c r="C803" s="36" t="s">
        <v>5046</v>
      </c>
      <c r="D803" s="95"/>
      <c r="E803" s="95"/>
      <c r="F803" s="95"/>
      <c r="G803" s="95"/>
      <c r="H803" s="95"/>
      <c r="I803" s="95"/>
      <c r="J803" s="95"/>
      <c r="K803" s="95"/>
      <c r="L803" s="95"/>
      <c r="M803" s="370"/>
      <c r="N803" s="371"/>
      <c r="O803" s="371"/>
      <c r="P803" s="95"/>
      <c r="Q803" s="188"/>
      <c r="R803" s="188"/>
      <c r="S803" s="188"/>
      <c r="T803" s="95"/>
      <c r="U803" s="188"/>
      <c r="V803" s="188"/>
      <c r="W803" s="188"/>
      <c r="X803" s="95"/>
      <c r="Y803" s="188"/>
      <c r="Z803" s="188"/>
      <c r="AA803" s="188"/>
      <c r="AB803" s="188"/>
      <c r="AC803" s="95"/>
      <c r="AD803" s="95"/>
      <c r="AE803" s="95"/>
      <c r="AF803" s="95"/>
      <c r="AG803" s="95"/>
      <c r="AH803" s="95"/>
      <c r="AI803" s="95"/>
      <c r="AJ803" s="95"/>
      <c r="AK803" s="191"/>
      <c r="AL803" s="95"/>
      <c r="AM803" s="95"/>
      <c r="AN803" s="95"/>
      <c r="AO803" s="95"/>
      <c r="AP803" s="32">
        <f t="shared" ref="AP803:AQ825" si="67">A803</f>
        <v>9030011</v>
      </c>
      <c r="AQ803" s="32" t="str">
        <f t="shared" si="67"/>
        <v>重刃</v>
      </c>
      <c r="AR803" s="95"/>
      <c r="BA803" s="404"/>
    </row>
    <row r="804" spans="1:53" x14ac:dyDescent="0.25">
      <c r="A804" s="36">
        <v>9030012</v>
      </c>
      <c r="B804" s="36" t="s">
        <v>4711</v>
      </c>
      <c r="C804" s="36" t="s">
        <v>5046</v>
      </c>
      <c r="D804" s="95"/>
      <c r="E804" s="95"/>
      <c r="F804" s="95"/>
      <c r="G804" s="95"/>
      <c r="H804" s="95"/>
      <c r="I804" s="95"/>
      <c r="J804" s="95"/>
      <c r="K804" s="95"/>
      <c r="L804" s="95"/>
      <c r="M804" s="370"/>
      <c r="N804" s="371"/>
      <c r="O804" s="371"/>
      <c r="P804" s="95"/>
      <c r="Q804" s="188"/>
      <c r="R804" s="188"/>
      <c r="S804" s="188"/>
      <c r="T804" s="95"/>
      <c r="U804" s="188"/>
      <c r="V804" s="188"/>
      <c r="W804" s="188"/>
      <c r="X804" s="95"/>
      <c r="Y804" s="188"/>
      <c r="Z804" s="188"/>
      <c r="AA804" s="188"/>
      <c r="AB804" s="188"/>
      <c r="AC804" s="95"/>
      <c r="AD804" s="95"/>
      <c r="AE804" s="95"/>
      <c r="AF804" s="95"/>
      <c r="AG804" s="95"/>
      <c r="AH804" s="95"/>
      <c r="AI804" s="95"/>
      <c r="AJ804" s="95"/>
      <c r="AK804" s="191"/>
      <c r="AL804" s="95"/>
      <c r="AM804" s="95"/>
      <c r="AN804" s="95"/>
      <c r="AO804" s="95"/>
      <c r="AP804" s="32">
        <f t="shared" si="67"/>
        <v>9030012</v>
      </c>
      <c r="AQ804" s="32" t="str">
        <f t="shared" si="67"/>
        <v>重刃</v>
      </c>
      <c r="AR804" s="95"/>
      <c r="BA804" s="404"/>
    </row>
    <row r="805" spans="1:53" x14ac:dyDescent="0.25">
      <c r="A805" s="36">
        <v>9030021</v>
      </c>
      <c r="B805" s="36" t="s">
        <v>4711</v>
      </c>
      <c r="C805" s="36" t="s">
        <v>4314</v>
      </c>
      <c r="D805" s="95"/>
      <c r="E805" s="95"/>
      <c r="F805" s="95"/>
      <c r="G805" s="95"/>
      <c r="H805" s="95"/>
      <c r="I805" s="95"/>
      <c r="J805" s="95"/>
      <c r="K805" s="95"/>
      <c r="L805" s="95"/>
      <c r="M805" s="370"/>
      <c r="N805" s="371"/>
      <c r="O805" s="371"/>
      <c r="P805" s="95"/>
      <c r="Q805" s="188"/>
      <c r="R805" s="188"/>
      <c r="S805" s="188"/>
      <c r="T805" s="95"/>
      <c r="U805" s="188"/>
      <c r="V805" s="188"/>
      <c r="W805" s="188"/>
      <c r="X805" s="95"/>
      <c r="Y805" s="188"/>
      <c r="Z805" s="188"/>
      <c r="AA805" s="188"/>
      <c r="AB805" s="188"/>
      <c r="AC805" s="95"/>
      <c r="AD805" s="95"/>
      <c r="AE805" s="95"/>
      <c r="AF805" s="95"/>
      <c r="AG805" s="95"/>
      <c r="AH805" s="95"/>
      <c r="AI805" s="95"/>
      <c r="AJ805" s="95"/>
      <c r="AK805" s="191"/>
      <c r="AL805" s="95"/>
      <c r="AM805" s="95"/>
      <c r="AN805" s="95"/>
      <c r="AO805" s="95"/>
      <c r="AP805" s="32">
        <f t="shared" si="67"/>
        <v>9030021</v>
      </c>
      <c r="AQ805" s="32" t="str">
        <f t="shared" si="67"/>
        <v>重刃</v>
      </c>
      <c r="AR805" s="95"/>
      <c r="BA805" s="404"/>
    </row>
    <row r="806" spans="1:53" x14ac:dyDescent="0.25">
      <c r="A806" s="36">
        <v>9030022</v>
      </c>
      <c r="B806" s="36" t="s">
        <v>4711</v>
      </c>
      <c r="C806" s="36" t="s">
        <v>5033</v>
      </c>
      <c r="D806" s="95"/>
      <c r="E806" s="95"/>
      <c r="F806" s="95"/>
      <c r="G806" s="95"/>
      <c r="H806" s="95"/>
      <c r="I806" s="95"/>
      <c r="J806" s="95"/>
      <c r="K806" s="95"/>
      <c r="L806" s="95"/>
      <c r="M806" s="370"/>
      <c r="N806" s="371"/>
      <c r="O806" s="371"/>
      <c r="P806" s="95"/>
      <c r="Q806" s="188"/>
      <c r="R806" s="188"/>
      <c r="S806" s="188"/>
      <c r="T806" s="95"/>
      <c r="U806" s="188"/>
      <c r="V806" s="188"/>
      <c r="W806" s="188"/>
      <c r="X806" s="95"/>
      <c r="Y806" s="188"/>
      <c r="Z806" s="188"/>
      <c r="AA806" s="188"/>
      <c r="AB806" s="188"/>
      <c r="AC806" s="95"/>
      <c r="AD806" s="95"/>
      <c r="AE806" s="95"/>
      <c r="AF806" s="95"/>
      <c r="AG806" s="95"/>
      <c r="AH806" s="95"/>
      <c r="AI806" s="95"/>
      <c r="AJ806" s="95"/>
      <c r="AK806" s="191"/>
      <c r="AL806" s="95"/>
      <c r="AM806" s="95"/>
      <c r="AN806" s="95"/>
      <c r="AO806" s="95"/>
      <c r="AP806" s="32">
        <f t="shared" si="67"/>
        <v>9030022</v>
      </c>
      <c r="AQ806" s="32" t="str">
        <f t="shared" si="67"/>
        <v>重刃</v>
      </c>
      <c r="AR806" s="95"/>
      <c r="BA806" s="404"/>
    </row>
    <row r="807" spans="1:53" x14ac:dyDescent="0.25">
      <c r="A807" s="36">
        <v>9040001</v>
      </c>
      <c r="B807" s="36" t="s">
        <v>4720</v>
      </c>
      <c r="C807" s="36" t="s">
        <v>5047</v>
      </c>
      <c r="D807" s="95"/>
      <c r="E807" s="95"/>
      <c r="F807" s="95"/>
      <c r="G807" s="95"/>
      <c r="H807" s="95"/>
      <c r="I807" s="95"/>
      <c r="J807" s="95"/>
      <c r="K807" s="95"/>
      <c r="L807" s="95"/>
      <c r="M807" s="370"/>
      <c r="N807" s="371"/>
      <c r="O807" s="371"/>
      <c r="P807" s="95"/>
      <c r="Q807" s="188"/>
      <c r="R807" s="188"/>
      <c r="S807" s="188"/>
      <c r="T807" s="95"/>
      <c r="U807" s="188"/>
      <c r="V807" s="188"/>
      <c r="W807" s="188"/>
      <c r="X807" s="95"/>
      <c r="Y807" s="188"/>
      <c r="Z807" s="188"/>
      <c r="AA807" s="188"/>
      <c r="AB807" s="188"/>
      <c r="AC807" s="95"/>
      <c r="AD807" s="95"/>
      <c r="AE807" s="95"/>
      <c r="AF807" s="95"/>
      <c r="AG807" s="95"/>
      <c r="AH807" s="95"/>
      <c r="AI807" s="95"/>
      <c r="AJ807" s="95"/>
      <c r="AK807" s="191"/>
      <c r="AL807" s="95"/>
      <c r="AM807" s="95"/>
      <c r="AN807" s="95"/>
      <c r="AO807" s="95"/>
      <c r="AP807" s="32">
        <f t="shared" si="67"/>
        <v>9040001</v>
      </c>
      <c r="AQ807" s="32" t="str">
        <f t="shared" si="67"/>
        <v>长兵</v>
      </c>
      <c r="AR807" s="95"/>
      <c r="BA807" s="405"/>
    </row>
    <row r="808" spans="1:53" x14ac:dyDescent="0.25">
      <c r="A808" s="36">
        <v>9040002</v>
      </c>
      <c r="B808" s="36" t="s">
        <v>4720</v>
      </c>
      <c r="C808" s="36" t="s">
        <v>5048</v>
      </c>
      <c r="D808" s="95"/>
      <c r="E808" s="95"/>
      <c r="F808" s="95"/>
      <c r="G808" s="95"/>
      <c r="H808" s="95"/>
      <c r="I808" s="95"/>
      <c r="J808" s="95"/>
      <c r="K808" s="95"/>
      <c r="L808" s="95"/>
      <c r="M808" s="370"/>
      <c r="N808" s="371"/>
      <c r="O808" s="371"/>
      <c r="P808" s="95"/>
      <c r="Q808" s="188"/>
      <c r="R808" s="188"/>
      <c r="S808" s="188"/>
      <c r="T808" s="95"/>
      <c r="U808" s="188"/>
      <c r="V808" s="188"/>
      <c r="W808" s="188"/>
      <c r="X808" s="95"/>
      <c r="Y808" s="188"/>
      <c r="Z808" s="188"/>
      <c r="AA808" s="188"/>
      <c r="AB808" s="188"/>
      <c r="AC808" s="95"/>
      <c r="AD808" s="95"/>
      <c r="AE808" s="95"/>
      <c r="AF808" s="95"/>
      <c r="AG808" s="95"/>
      <c r="AH808" s="95"/>
      <c r="AI808" s="95"/>
      <c r="AJ808" s="95"/>
      <c r="AK808" s="191"/>
      <c r="AL808" s="95"/>
      <c r="AM808" s="95"/>
      <c r="AN808" s="95"/>
      <c r="AO808" s="95"/>
      <c r="AP808" s="32">
        <f t="shared" si="67"/>
        <v>9040002</v>
      </c>
      <c r="AQ808" s="32" t="str">
        <f t="shared" si="67"/>
        <v>长兵</v>
      </c>
      <c r="AR808" s="95"/>
      <c r="BA808" s="405"/>
    </row>
    <row r="809" spans="1:53" x14ac:dyDescent="0.25">
      <c r="A809" s="36">
        <v>9040003</v>
      </c>
      <c r="B809" s="36" t="s">
        <v>4720</v>
      </c>
      <c r="C809" s="36" t="s">
        <v>5049</v>
      </c>
      <c r="D809" s="95"/>
      <c r="E809" s="95"/>
      <c r="F809" s="95"/>
      <c r="G809" s="95"/>
      <c r="H809" s="95"/>
      <c r="I809" s="95"/>
      <c r="J809" s="95"/>
      <c r="K809" s="95"/>
      <c r="L809" s="95"/>
      <c r="M809" s="370"/>
      <c r="N809" s="371"/>
      <c r="O809" s="371"/>
      <c r="P809" s="95"/>
      <c r="Q809" s="188"/>
      <c r="R809" s="188"/>
      <c r="S809" s="188"/>
      <c r="T809" s="95"/>
      <c r="U809" s="188"/>
      <c r="V809" s="188"/>
      <c r="W809" s="188"/>
      <c r="X809" s="95"/>
      <c r="Y809" s="188"/>
      <c r="Z809" s="188"/>
      <c r="AA809" s="188"/>
      <c r="AB809" s="188"/>
      <c r="AC809" s="95"/>
      <c r="AD809" s="95"/>
      <c r="AE809" s="95"/>
      <c r="AF809" s="95"/>
      <c r="AG809" s="95"/>
      <c r="AH809" s="95"/>
      <c r="AI809" s="95"/>
      <c r="AJ809" s="95"/>
      <c r="AK809" s="191"/>
      <c r="AL809" s="95"/>
      <c r="AM809" s="95"/>
      <c r="AN809" s="95"/>
      <c r="AO809" s="95"/>
      <c r="AP809" s="32">
        <f t="shared" si="67"/>
        <v>9040003</v>
      </c>
      <c r="AQ809" s="32" t="str">
        <f t="shared" si="67"/>
        <v>长兵</v>
      </c>
      <c r="AR809" s="95"/>
      <c r="BA809" s="406"/>
    </row>
    <row r="810" spans="1:53" x14ac:dyDescent="0.25">
      <c r="A810" s="36">
        <v>9040004</v>
      </c>
      <c r="B810" s="36" t="s">
        <v>4720</v>
      </c>
      <c r="C810" s="36" t="s">
        <v>4871</v>
      </c>
      <c r="D810" s="95"/>
      <c r="E810" s="95"/>
      <c r="F810" s="95"/>
      <c r="G810" s="95"/>
      <c r="H810" s="95"/>
      <c r="I810" s="95"/>
      <c r="J810" s="95"/>
      <c r="K810" s="95"/>
      <c r="L810" s="95"/>
      <c r="M810" s="370"/>
      <c r="N810" s="371"/>
      <c r="O810" s="371"/>
      <c r="P810" s="95"/>
      <c r="Q810" s="188"/>
      <c r="R810" s="188"/>
      <c r="S810" s="188"/>
      <c r="T810" s="95"/>
      <c r="U810" s="188"/>
      <c r="V810" s="188"/>
      <c r="W810" s="188"/>
      <c r="X810" s="95"/>
      <c r="Y810" s="188"/>
      <c r="Z810" s="188"/>
      <c r="AA810" s="188"/>
      <c r="AB810" s="188"/>
      <c r="AC810" s="95"/>
      <c r="AD810" s="95"/>
      <c r="AE810" s="95"/>
      <c r="AF810" s="95"/>
      <c r="AG810" s="95"/>
      <c r="AH810" s="95"/>
      <c r="AI810" s="95"/>
      <c r="AJ810" s="95"/>
      <c r="AK810" s="191"/>
      <c r="AL810" s="95"/>
      <c r="AM810" s="95"/>
      <c r="AN810" s="95"/>
      <c r="AO810" s="95"/>
      <c r="AP810" s="32">
        <f t="shared" si="67"/>
        <v>9040004</v>
      </c>
      <c r="AQ810" s="32" t="str">
        <f t="shared" si="67"/>
        <v>长兵</v>
      </c>
      <c r="AR810" s="95"/>
      <c r="BA810" s="406"/>
    </row>
    <row r="811" spans="1:53" x14ac:dyDescent="0.25">
      <c r="A811" s="36">
        <v>9040005</v>
      </c>
      <c r="B811" s="36" t="s">
        <v>4720</v>
      </c>
      <c r="C811" s="36" t="s">
        <v>4871</v>
      </c>
      <c r="D811" s="95"/>
      <c r="E811" s="95"/>
      <c r="F811" s="95"/>
      <c r="G811" s="95"/>
      <c r="H811" s="95"/>
      <c r="I811" s="95"/>
      <c r="J811" s="95"/>
      <c r="K811" s="95"/>
      <c r="L811" s="95"/>
      <c r="M811" s="370"/>
      <c r="N811" s="371"/>
      <c r="O811" s="371"/>
      <c r="P811" s="95"/>
      <c r="Q811" s="188"/>
      <c r="R811" s="188"/>
      <c r="S811" s="188"/>
      <c r="T811" s="95"/>
      <c r="U811" s="188"/>
      <c r="V811" s="188"/>
      <c r="W811" s="188"/>
      <c r="X811" s="95"/>
      <c r="Y811" s="188"/>
      <c r="Z811" s="188"/>
      <c r="AA811" s="188"/>
      <c r="AB811" s="188"/>
      <c r="AC811" s="95"/>
      <c r="AD811" s="95"/>
      <c r="AE811" s="95"/>
      <c r="AF811" s="95"/>
      <c r="AG811" s="95"/>
      <c r="AH811" s="95"/>
      <c r="AI811" s="95"/>
      <c r="AJ811" s="95"/>
      <c r="AK811" s="191"/>
      <c r="AL811" s="95"/>
      <c r="AM811" s="95"/>
      <c r="AN811" s="95"/>
      <c r="AO811" s="95"/>
      <c r="AP811" s="32">
        <f t="shared" si="67"/>
        <v>9040005</v>
      </c>
      <c r="AQ811" s="32" t="str">
        <f t="shared" si="67"/>
        <v>长兵</v>
      </c>
      <c r="AR811" s="95"/>
      <c r="BA811" s="406"/>
    </row>
    <row r="812" spans="1:53" x14ac:dyDescent="0.25">
      <c r="A812" s="36">
        <v>9040006</v>
      </c>
      <c r="B812" s="36" t="s">
        <v>4720</v>
      </c>
      <c r="C812" s="36" t="s">
        <v>4871</v>
      </c>
      <c r="D812" s="95"/>
      <c r="E812" s="95"/>
      <c r="F812" s="95"/>
      <c r="G812" s="95"/>
      <c r="H812" s="95"/>
      <c r="I812" s="95"/>
      <c r="J812" s="95"/>
      <c r="K812" s="95"/>
      <c r="L812" s="95"/>
      <c r="M812" s="370"/>
      <c r="N812" s="371"/>
      <c r="O812" s="371"/>
      <c r="P812" s="95"/>
      <c r="Q812" s="188"/>
      <c r="R812" s="188"/>
      <c r="S812" s="188"/>
      <c r="T812" s="95"/>
      <c r="U812" s="188"/>
      <c r="V812" s="188"/>
      <c r="W812" s="188"/>
      <c r="X812" s="95"/>
      <c r="Y812" s="188"/>
      <c r="Z812" s="188"/>
      <c r="AA812" s="188"/>
      <c r="AB812" s="188"/>
      <c r="AC812" s="95"/>
      <c r="AD812" s="95"/>
      <c r="AE812" s="95"/>
      <c r="AF812" s="95"/>
      <c r="AG812" s="95"/>
      <c r="AH812" s="95"/>
      <c r="AI812" s="95"/>
      <c r="AJ812" s="95"/>
      <c r="AK812" s="191"/>
      <c r="AL812" s="95"/>
      <c r="AM812" s="95"/>
      <c r="AN812" s="95"/>
      <c r="AO812" s="95"/>
      <c r="AP812" s="32">
        <f t="shared" si="67"/>
        <v>9040006</v>
      </c>
      <c r="AQ812" s="32" t="str">
        <f t="shared" si="67"/>
        <v>长兵</v>
      </c>
      <c r="AR812" s="95"/>
      <c r="BA812" s="200"/>
    </row>
    <row r="813" spans="1:53" x14ac:dyDescent="0.25">
      <c r="A813" s="367">
        <v>9040007</v>
      </c>
      <c r="B813" s="367" t="s">
        <v>4720</v>
      </c>
      <c r="C813" s="367" t="s">
        <v>4314</v>
      </c>
      <c r="D813" s="95"/>
      <c r="E813" s="95"/>
      <c r="F813" s="95"/>
      <c r="G813" s="95"/>
      <c r="H813" s="95"/>
      <c r="I813" s="95"/>
      <c r="J813" s="95"/>
      <c r="K813" s="95"/>
      <c r="L813" s="95"/>
      <c r="M813" s="370"/>
      <c r="N813" s="371"/>
      <c r="O813" s="371"/>
      <c r="P813" s="95"/>
      <c r="Q813" s="188"/>
      <c r="R813" s="188"/>
      <c r="S813" s="188"/>
      <c r="T813" s="95"/>
      <c r="U813" s="188"/>
      <c r="V813" s="188"/>
      <c r="W813" s="188"/>
      <c r="X813" s="95"/>
      <c r="Y813" s="188"/>
      <c r="Z813" s="188"/>
      <c r="AA813" s="188"/>
      <c r="AB813" s="188"/>
      <c r="AC813" s="95"/>
      <c r="AD813" s="95"/>
      <c r="AE813" s="95"/>
      <c r="AF813" s="95"/>
      <c r="AG813" s="95"/>
      <c r="AH813" s="95"/>
      <c r="AI813" s="95"/>
      <c r="AJ813" s="95"/>
      <c r="AK813" s="191"/>
      <c r="AL813" s="95"/>
      <c r="AM813" s="95"/>
      <c r="AN813" s="95"/>
      <c r="AO813" s="95"/>
      <c r="AP813" s="32">
        <f t="shared" si="67"/>
        <v>9040007</v>
      </c>
      <c r="AQ813" s="32" t="str">
        <f t="shared" si="67"/>
        <v>长兵</v>
      </c>
      <c r="AR813" s="95"/>
      <c r="BA813" s="404"/>
    </row>
    <row r="814" spans="1:53" x14ac:dyDescent="0.25">
      <c r="A814" s="367">
        <v>9040008</v>
      </c>
      <c r="B814" s="367" t="s">
        <v>4720</v>
      </c>
      <c r="C814" s="36" t="s">
        <v>5033</v>
      </c>
      <c r="D814" s="95"/>
      <c r="E814" s="95"/>
      <c r="F814" s="95"/>
      <c r="G814" s="95"/>
      <c r="H814" s="95"/>
      <c r="I814" s="95"/>
      <c r="J814" s="95"/>
      <c r="K814" s="95"/>
      <c r="L814" s="95"/>
      <c r="M814" s="370"/>
      <c r="N814" s="371"/>
      <c r="O814" s="371"/>
      <c r="P814" s="95"/>
      <c r="Q814" s="188"/>
      <c r="R814" s="188"/>
      <c r="S814" s="188"/>
      <c r="T814" s="95"/>
      <c r="U814" s="188"/>
      <c r="V814" s="188"/>
      <c r="W814" s="188"/>
      <c r="X814" s="95"/>
      <c r="Y814" s="188"/>
      <c r="Z814" s="188"/>
      <c r="AA814" s="188"/>
      <c r="AB814" s="188"/>
      <c r="AC814" s="95"/>
      <c r="AD814" s="95"/>
      <c r="AE814" s="95"/>
      <c r="AF814" s="95"/>
      <c r="AG814" s="95"/>
      <c r="AH814" s="95"/>
      <c r="AI814" s="95"/>
      <c r="AJ814" s="95"/>
      <c r="AK814" s="191"/>
      <c r="AL814" s="95"/>
      <c r="AM814" s="95"/>
      <c r="AN814" s="95"/>
      <c r="AO814" s="95"/>
      <c r="AP814" s="32">
        <f t="shared" si="67"/>
        <v>9040008</v>
      </c>
      <c r="AQ814" s="32" t="str">
        <f t="shared" si="67"/>
        <v>长兵</v>
      </c>
      <c r="AR814" s="95"/>
      <c r="BA814" s="404"/>
    </row>
    <row r="815" spans="1:53" x14ac:dyDescent="0.25">
      <c r="A815" s="367">
        <v>9040009</v>
      </c>
      <c r="B815" s="367" t="s">
        <v>4720</v>
      </c>
      <c r="C815" s="367" t="s">
        <v>5050</v>
      </c>
      <c r="D815" s="95"/>
      <c r="E815" s="95"/>
      <c r="F815" s="95"/>
      <c r="G815" s="95"/>
      <c r="H815" s="95"/>
      <c r="I815" s="95"/>
      <c r="J815" s="95"/>
      <c r="K815" s="95"/>
      <c r="L815" s="95"/>
      <c r="M815" s="370"/>
      <c r="N815" s="371"/>
      <c r="O815" s="371"/>
      <c r="P815" s="95"/>
      <c r="Q815" s="188"/>
      <c r="R815" s="188"/>
      <c r="S815" s="188"/>
      <c r="T815" s="95"/>
      <c r="U815" s="188"/>
      <c r="V815" s="188"/>
      <c r="W815" s="188"/>
      <c r="X815" s="95"/>
      <c r="Y815" s="188"/>
      <c r="Z815" s="188"/>
      <c r="AA815" s="188"/>
      <c r="AB815" s="188"/>
      <c r="AC815" s="95"/>
      <c r="AD815" s="95"/>
      <c r="AE815" s="95"/>
      <c r="AF815" s="95"/>
      <c r="AG815" s="95"/>
      <c r="AH815" s="95"/>
      <c r="AI815" s="95"/>
      <c r="AJ815" s="95"/>
      <c r="AK815" s="191"/>
      <c r="AL815" s="95"/>
      <c r="AM815" s="95"/>
      <c r="AN815" s="95"/>
      <c r="AO815" s="95"/>
      <c r="AP815" s="32">
        <f t="shared" si="67"/>
        <v>9040009</v>
      </c>
      <c r="AQ815" s="32" t="str">
        <f t="shared" si="67"/>
        <v>长兵</v>
      </c>
      <c r="AR815" s="95"/>
      <c r="BA815" s="407"/>
    </row>
    <row r="816" spans="1:53" x14ac:dyDescent="0.25">
      <c r="A816" s="367">
        <v>9050001</v>
      </c>
      <c r="B816" s="367" t="s">
        <v>4950</v>
      </c>
      <c r="C816" s="367" t="s">
        <v>5051</v>
      </c>
      <c r="D816" s="95"/>
      <c r="E816" s="95"/>
      <c r="F816" s="95"/>
      <c r="G816" s="95"/>
      <c r="H816" s="95"/>
      <c r="I816" s="95"/>
      <c r="J816" s="95"/>
      <c r="K816" s="95"/>
      <c r="L816" s="95"/>
      <c r="M816" s="370"/>
      <c r="N816" s="371"/>
      <c r="O816" s="371"/>
      <c r="P816" s="95"/>
      <c r="Q816" s="188"/>
      <c r="R816" s="188"/>
      <c r="S816" s="188"/>
      <c r="T816" s="95"/>
      <c r="U816" s="188"/>
      <c r="V816" s="188"/>
      <c r="W816" s="188"/>
      <c r="X816" s="95"/>
      <c r="Y816" s="188"/>
      <c r="Z816" s="188"/>
      <c r="AA816" s="188"/>
      <c r="AB816" s="188"/>
      <c r="AC816" s="95"/>
      <c r="AD816" s="95"/>
      <c r="AE816" s="95"/>
      <c r="AF816" s="95"/>
      <c r="AG816" s="95"/>
      <c r="AH816" s="95"/>
      <c r="AI816" s="95"/>
      <c r="AJ816" s="95"/>
      <c r="AK816" s="191"/>
      <c r="AL816" s="95"/>
      <c r="AM816" s="95"/>
      <c r="AN816" s="95"/>
      <c r="AO816" s="95"/>
      <c r="AP816" s="32">
        <f t="shared" si="67"/>
        <v>9050001</v>
      </c>
      <c r="AQ816" s="32" t="str">
        <f t="shared" si="67"/>
        <v>扇法</v>
      </c>
      <c r="AR816" s="95"/>
      <c r="BA816" s="407"/>
    </row>
    <row r="817" spans="1:53" x14ac:dyDescent="0.25">
      <c r="A817" s="367">
        <v>9050002</v>
      </c>
      <c r="B817" s="367" t="s">
        <v>4950</v>
      </c>
      <c r="C817" s="367" t="s">
        <v>5052</v>
      </c>
      <c r="D817" s="95"/>
      <c r="E817" s="95"/>
      <c r="F817" s="95"/>
      <c r="G817" s="95"/>
      <c r="H817" s="95"/>
      <c r="I817" s="95"/>
      <c r="J817" s="95"/>
      <c r="K817" s="95"/>
      <c r="L817" s="95"/>
      <c r="M817" s="370"/>
      <c r="N817" s="371"/>
      <c r="O817" s="371"/>
      <c r="P817" s="95"/>
      <c r="Q817" s="188"/>
      <c r="R817" s="188"/>
      <c r="S817" s="188"/>
      <c r="T817" s="95"/>
      <c r="U817" s="188"/>
      <c r="V817" s="188"/>
      <c r="W817" s="188"/>
      <c r="X817" s="95"/>
      <c r="Y817" s="188"/>
      <c r="Z817" s="188"/>
      <c r="AA817" s="188"/>
      <c r="AB817" s="188"/>
      <c r="AC817" s="95"/>
      <c r="AD817" s="95"/>
      <c r="AE817" s="95"/>
      <c r="AF817" s="95"/>
      <c r="AG817" s="95"/>
      <c r="AH817" s="95"/>
      <c r="AI817" s="95"/>
      <c r="AJ817" s="95"/>
      <c r="AK817" s="191"/>
      <c r="AL817" s="95"/>
      <c r="AM817" s="95"/>
      <c r="AN817" s="95"/>
      <c r="AO817" s="95"/>
      <c r="AP817" s="32">
        <f t="shared" si="67"/>
        <v>9050002</v>
      </c>
      <c r="AQ817" s="32" t="str">
        <f t="shared" si="67"/>
        <v>扇法</v>
      </c>
      <c r="AR817" s="95"/>
      <c r="BA817" s="408"/>
    </row>
    <row r="818" spans="1:53" x14ac:dyDescent="0.25">
      <c r="A818" s="205">
        <v>9050003</v>
      </c>
      <c r="B818" s="205" t="s">
        <v>4950</v>
      </c>
      <c r="C818" s="205" t="s">
        <v>5053</v>
      </c>
      <c r="D818" s="95"/>
      <c r="E818" s="95"/>
      <c r="F818" s="95"/>
      <c r="G818" s="95"/>
      <c r="H818" s="95"/>
      <c r="I818" s="95"/>
      <c r="J818" s="95"/>
      <c r="K818" s="95"/>
      <c r="L818" s="95"/>
      <c r="M818" s="370"/>
      <c r="N818" s="371"/>
      <c r="O818" s="371"/>
      <c r="P818" s="95"/>
      <c r="Q818" s="188"/>
      <c r="R818" s="188"/>
      <c r="S818" s="188"/>
      <c r="T818" s="95"/>
      <c r="U818" s="188"/>
      <c r="V818" s="188"/>
      <c r="W818" s="188"/>
      <c r="X818" s="95"/>
      <c r="Y818" s="188"/>
      <c r="Z818" s="188"/>
      <c r="AA818" s="188"/>
      <c r="AB818" s="188"/>
      <c r="AC818" s="95"/>
      <c r="AD818" s="95"/>
      <c r="AE818" s="95"/>
      <c r="AF818" s="95"/>
      <c r="AG818" s="95"/>
      <c r="AH818" s="95"/>
      <c r="AI818" s="95"/>
      <c r="AJ818" s="95"/>
      <c r="AK818" s="191"/>
      <c r="AL818" s="95"/>
      <c r="AM818" s="95"/>
      <c r="AN818" s="95"/>
      <c r="AO818" s="95"/>
      <c r="AP818" s="32">
        <f t="shared" si="67"/>
        <v>9050003</v>
      </c>
      <c r="AQ818" s="32" t="str">
        <f t="shared" si="67"/>
        <v>扇法</v>
      </c>
      <c r="AR818" s="95"/>
      <c r="BA818" s="409"/>
    </row>
    <row r="819" spans="1:53" x14ac:dyDescent="0.25">
      <c r="A819" s="205">
        <v>9050004</v>
      </c>
      <c r="B819" s="205" t="s">
        <v>4950</v>
      </c>
      <c r="C819" s="205" t="s">
        <v>5054</v>
      </c>
      <c r="D819" s="95"/>
      <c r="E819" s="95"/>
      <c r="F819" s="95"/>
      <c r="G819" s="95"/>
      <c r="H819" s="95"/>
      <c r="I819" s="95"/>
      <c r="J819" s="95"/>
      <c r="K819" s="95"/>
      <c r="L819" s="95"/>
      <c r="M819" s="370"/>
      <c r="N819" s="371"/>
      <c r="O819" s="371"/>
      <c r="P819" s="95"/>
      <c r="Q819" s="188"/>
      <c r="R819" s="188"/>
      <c r="S819" s="188"/>
      <c r="T819" s="95"/>
      <c r="U819" s="188"/>
      <c r="V819" s="188"/>
      <c r="W819" s="188"/>
      <c r="X819" s="95"/>
      <c r="Y819" s="188"/>
      <c r="Z819" s="188"/>
      <c r="AA819" s="188"/>
      <c r="AB819" s="188"/>
      <c r="AC819" s="95"/>
      <c r="AD819" s="95"/>
      <c r="AE819" s="95"/>
      <c r="AF819" s="95"/>
      <c r="AG819" s="95"/>
      <c r="AH819" s="95"/>
      <c r="AI819" s="95"/>
      <c r="AJ819" s="95"/>
      <c r="AK819" s="191"/>
      <c r="AL819" s="95"/>
      <c r="AM819" s="95"/>
      <c r="AN819" s="95"/>
      <c r="AO819" s="95"/>
      <c r="AP819" s="32">
        <f t="shared" si="67"/>
        <v>9050004</v>
      </c>
      <c r="AQ819" s="32" t="str">
        <f t="shared" si="67"/>
        <v>扇法</v>
      </c>
      <c r="AR819" s="95"/>
      <c r="BA819" s="409"/>
    </row>
    <row r="820" spans="1:53" x14ac:dyDescent="0.25">
      <c r="A820" s="205">
        <v>9050005</v>
      </c>
      <c r="B820" s="205" t="s">
        <v>4950</v>
      </c>
      <c r="C820" s="205" t="s">
        <v>5055</v>
      </c>
      <c r="D820" s="95"/>
      <c r="E820" s="95"/>
      <c r="F820" s="95"/>
      <c r="G820" s="95"/>
      <c r="H820" s="95"/>
      <c r="I820" s="95"/>
      <c r="J820" s="95"/>
      <c r="K820" s="95"/>
      <c r="L820" s="95"/>
      <c r="M820" s="370"/>
      <c r="N820" s="371"/>
      <c r="O820" s="371"/>
      <c r="P820" s="95"/>
      <c r="Q820" s="188"/>
      <c r="R820" s="188"/>
      <c r="S820" s="188"/>
      <c r="T820" s="95"/>
      <c r="U820" s="188"/>
      <c r="V820" s="188"/>
      <c r="W820" s="188"/>
      <c r="X820" s="95"/>
      <c r="Y820" s="188"/>
      <c r="Z820" s="188"/>
      <c r="AA820" s="188"/>
      <c r="AB820" s="188"/>
      <c r="AC820" s="95"/>
      <c r="AD820" s="95"/>
      <c r="AE820" s="95"/>
      <c r="AF820" s="95"/>
      <c r="AG820" s="95"/>
      <c r="AH820" s="95"/>
      <c r="AI820" s="95"/>
      <c r="AJ820" s="95"/>
      <c r="AK820" s="191"/>
      <c r="AL820" s="95"/>
      <c r="AM820" s="95"/>
      <c r="AN820" s="95"/>
      <c r="AO820" s="95"/>
      <c r="AP820" s="32">
        <f t="shared" si="67"/>
        <v>9050005</v>
      </c>
      <c r="AQ820" s="32" t="str">
        <f t="shared" si="67"/>
        <v>扇法</v>
      </c>
      <c r="AR820" s="95"/>
      <c r="BA820" s="409"/>
    </row>
    <row r="821" spans="1:53" x14ac:dyDescent="0.25">
      <c r="A821" s="205">
        <v>9050006</v>
      </c>
      <c r="B821" s="205" t="s">
        <v>4950</v>
      </c>
      <c r="C821" s="205" t="s">
        <v>5055</v>
      </c>
      <c r="D821" s="95"/>
      <c r="E821" s="95"/>
      <c r="F821" s="95"/>
      <c r="G821" s="95"/>
      <c r="H821" s="95"/>
      <c r="I821" s="95"/>
      <c r="J821" s="95"/>
      <c r="K821" s="95"/>
      <c r="L821" s="95"/>
      <c r="M821" s="370"/>
      <c r="N821" s="371"/>
      <c r="O821" s="371"/>
      <c r="P821" s="95"/>
      <c r="Q821" s="188"/>
      <c r="R821" s="188"/>
      <c r="S821" s="188"/>
      <c r="T821" s="95"/>
      <c r="U821" s="188"/>
      <c r="V821" s="188"/>
      <c r="W821" s="188"/>
      <c r="X821" s="95"/>
      <c r="Y821" s="188"/>
      <c r="Z821" s="188"/>
      <c r="AA821" s="188"/>
      <c r="AB821" s="188"/>
      <c r="AC821" s="95"/>
      <c r="AD821" s="95"/>
      <c r="AE821" s="95"/>
      <c r="AF821" s="95"/>
      <c r="AG821" s="95"/>
      <c r="AH821" s="95"/>
      <c r="AI821" s="95"/>
      <c r="AJ821" s="95"/>
      <c r="AK821" s="191"/>
      <c r="AL821" s="95"/>
      <c r="AM821" s="95"/>
      <c r="AN821" s="95"/>
      <c r="AO821" s="95"/>
      <c r="AP821" s="32">
        <f t="shared" si="67"/>
        <v>9050006</v>
      </c>
      <c r="AQ821" s="32" t="str">
        <f t="shared" si="67"/>
        <v>扇法</v>
      </c>
      <c r="AR821" s="95"/>
      <c r="BA821" s="365"/>
    </row>
    <row r="822" spans="1:53" x14ac:dyDescent="0.25">
      <c r="A822" s="170">
        <v>3011505</v>
      </c>
      <c r="B822" s="170" t="s">
        <v>322</v>
      </c>
      <c r="C822" s="170" t="s">
        <v>326</v>
      </c>
      <c r="D822" s="95"/>
      <c r="E822" s="95"/>
      <c r="F822" s="95"/>
      <c r="G822" s="95"/>
      <c r="H822" s="95"/>
      <c r="I822" s="95"/>
      <c r="J822" s="95"/>
      <c r="K822" s="95"/>
      <c r="L822" s="95"/>
      <c r="M822" s="370"/>
      <c r="N822" s="371"/>
      <c r="O822" s="371"/>
      <c r="P822" s="95"/>
      <c r="Q822" s="188"/>
      <c r="R822" s="188"/>
      <c r="S822" s="188"/>
      <c r="T822" s="95"/>
      <c r="U822" s="188"/>
      <c r="V822" s="188"/>
      <c r="W822" s="188"/>
      <c r="X822" s="95"/>
      <c r="Y822" s="188"/>
      <c r="Z822" s="188"/>
      <c r="AA822" s="188"/>
      <c r="AB822" s="188"/>
      <c r="AC822" s="95"/>
      <c r="AD822" s="95"/>
      <c r="AE822" s="95"/>
      <c r="AF822" s="95"/>
      <c r="AG822" s="95"/>
      <c r="AH822" s="95"/>
      <c r="AI822" s="95"/>
      <c r="AJ822" s="95"/>
      <c r="AK822" s="191"/>
      <c r="AL822" s="95"/>
      <c r="AM822" s="95"/>
      <c r="AN822" s="95"/>
      <c r="AO822" s="95"/>
      <c r="AP822" s="32">
        <f t="shared" si="67"/>
        <v>3011505</v>
      </c>
      <c r="AQ822" s="32" t="str">
        <f t="shared" si="67"/>
        <v>逆流十二身</v>
      </c>
      <c r="AR822" s="95"/>
      <c r="BA822" s="404"/>
    </row>
    <row r="823" spans="1:53" x14ac:dyDescent="0.25">
      <c r="A823" s="170">
        <v>3011506</v>
      </c>
      <c r="B823" s="170" t="s">
        <v>322</v>
      </c>
      <c r="C823" s="170" t="s">
        <v>327</v>
      </c>
      <c r="D823" s="95"/>
      <c r="E823" s="95"/>
      <c r="F823" s="95"/>
      <c r="G823" s="95"/>
      <c r="H823" s="95"/>
      <c r="I823" s="95"/>
      <c r="J823" s="95"/>
      <c r="K823" s="95"/>
      <c r="L823" s="95"/>
      <c r="M823" s="370"/>
      <c r="N823" s="371"/>
      <c r="O823" s="371"/>
      <c r="P823" s="95"/>
      <c r="Q823" s="188"/>
      <c r="R823" s="188"/>
      <c r="S823" s="188"/>
      <c r="T823" s="95"/>
      <c r="U823" s="188"/>
      <c r="V823" s="188"/>
      <c r="W823" s="188"/>
      <c r="X823" s="95"/>
      <c r="Y823" s="188"/>
      <c r="Z823" s="188"/>
      <c r="AA823" s="188"/>
      <c r="AB823" s="188"/>
      <c r="AC823" s="95"/>
      <c r="AD823" s="95"/>
      <c r="AE823" s="95"/>
      <c r="AF823" s="95"/>
      <c r="AG823" s="95"/>
      <c r="AH823" s="95"/>
      <c r="AI823" s="95"/>
      <c r="AJ823" s="95"/>
      <c r="AK823" s="191"/>
      <c r="AL823" s="95"/>
      <c r="AM823" s="95"/>
      <c r="AN823" s="95"/>
      <c r="AO823" s="95"/>
      <c r="AP823" s="32">
        <f t="shared" si="67"/>
        <v>3011506</v>
      </c>
      <c r="AQ823" s="32" t="str">
        <f t="shared" si="67"/>
        <v>逆流十二身</v>
      </c>
      <c r="AR823" s="95"/>
      <c r="BA823" s="404"/>
    </row>
    <row r="824" spans="1:53" x14ac:dyDescent="0.25">
      <c r="A824" s="170">
        <v>3011507</v>
      </c>
      <c r="B824" s="170" t="s">
        <v>322</v>
      </c>
      <c r="C824" s="170" t="s">
        <v>328</v>
      </c>
      <c r="D824" s="95"/>
      <c r="E824" s="95"/>
      <c r="F824" s="95"/>
      <c r="G824" s="95"/>
      <c r="H824" s="95"/>
      <c r="I824" s="95"/>
      <c r="J824" s="95"/>
      <c r="K824" s="95"/>
      <c r="L824" s="95"/>
      <c r="M824" s="370"/>
      <c r="N824" s="371"/>
      <c r="O824" s="371"/>
      <c r="P824" s="95"/>
      <c r="Q824" s="188"/>
      <c r="R824" s="188"/>
      <c r="S824" s="188"/>
      <c r="T824" s="95"/>
      <c r="U824" s="188"/>
      <c r="V824" s="188"/>
      <c r="W824" s="188"/>
      <c r="X824" s="95"/>
      <c r="Y824" s="188"/>
      <c r="Z824" s="188"/>
      <c r="AA824" s="188"/>
      <c r="AB824" s="188"/>
      <c r="AC824" s="95"/>
      <c r="AD824" s="95"/>
      <c r="AE824" s="95"/>
      <c r="AF824" s="95"/>
      <c r="AG824" s="95"/>
      <c r="AH824" s="95"/>
      <c r="AI824" s="95"/>
      <c r="AJ824" s="95"/>
      <c r="AK824" s="191"/>
      <c r="AL824" s="95"/>
      <c r="AM824" s="95"/>
      <c r="AN824" s="95"/>
      <c r="AO824" s="95"/>
      <c r="AP824" s="32">
        <f t="shared" si="67"/>
        <v>3011507</v>
      </c>
      <c r="AQ824" s="32" t="str">
        <f t="shared" si="67"/>
        <v>逆流十二身</v>
      </c>
      <c r="AR824" s="95"/>
      <c r="BA824" s="410"/>
    </row>
    <row r="825" spans="1:53" x14ac:dyDescent="0.25">
      <c r="A825" s="170">
        <v>3011508</v>
      </c>
      <c r="B825" s="170" t="s">
        <v>322</v>
      </c>
      <c r="C825" s="170" t="s">
        <v>329</v>
      </c>
      <c r="D825" s="95"/>
      <c r="E825" s="95"/>
      <c r="F825" s="95"/>
      <c r="G825" s="95"/>
      <c r="H825" s="95"/>
      <c r="I825" s="95"/>
      <c r="J825" s="95"/>
      <c r="K825" s="95"/>
      <c r="L825" s="95"/>
      <c r="M825" s="370"/>
      <c r="N825" s="371"/>
      <c r="O825" s="371"/>
      <c r="P825" s="95"/>
      <c r="Q825" s="188"/>
      <c r="R825" s="188"/>
      <c r="S825" s="188"/>
      <c r="T825" s="95"/>
      <c r="U825" s="188"/>
      <c r="V825" s="188"/>
      <c r="W825" s="188"/>
      <c r="X825" s="95"/>
      <c r="Y825" s="188"/>
      <c r="Z825" s="188"/>
      <c r="AA825" s="188"/>
      <c r="AB825" s="188"/>
      <c r="AC825" s="95"/>
      <c r="AD825" s="95"/>
      <c r="AE825" s="95"/>
      <c r="AF825" s="95"/>
      <c r="AG825" s="95"/>
      <c r="AH825" s="95"/>
      <c r="AI825" s="95"/>
      <c r="AJ825" s="95"/>
      <c r="AK825" s="191"/>
      <c r="AL825" s="95"/>
      <c r="AM825" s="95"/>
      <c r="AN825" s="95"/>
      <c r="AO825" s="95"/>
      <c r="AP825" s="32">
        <f t="shared" si="67"/>
        <v>3011508</v>
      </c>
      <c r="AQ825" s="32" t="str">
        <f t="shared" si="67"/>
        <v>逆流十二身</v>
      </c>
      <c r="AR825" s="95"/>
      <c r="BA825" s="410"/>
    </row>
    <row r="826" spans="1:53" x14ac:dyDescent="0.25">
      <c r="A826" s="95"/>
      <c r="B826" s="95"/>
      <c r="C826" s="119" t="s">
        <v>594</v>
      </c>
      <c r="D826" s="95"/>
      <c r="E826" s="95"/>
      <c r="F826" s="95"/>
      <c r="G826" s="95"/>
      <c r="H826" s="95"/>
      <c r="I826" s="95"/>
      <c r="J826" s="95"/>
      <c r="K826" s="95"/>
      <c r="L826" s="95"/>
      <c r="M826" s="370"/>
      <c r="N826" s="371"/>
      <c r="O826" s="371"/>
      <c r="P826" s="95"/>
      <c r="Q826" s="188"/>
      <c r="R826" s="188"/>
      <c r="S826" s="188"/>
      <c r="T826" s="95"/>
      <c r="U826" s="188"/>
      <c r="V826" s="188"/>
      <c r="W826" s="188"/>
      <c r="X826" s="95"/>
      <c r="Y826" s="188"/>
      <c r="Z826" s="188"/>
      <c r="AA826" s="188"/>
      <c r="AB826" s="188"/>
      <c r="AC826" s="95"/>
      <c r="AD826" s="95"/>
      <c r="AE826" s="95"/>
      <c r="AF826" s="95"/>
      <c r="AG826" s="95"/>
      <c r="AH826" s="95"/>
      <c r="AI826" s="95"/>
      <c r="AJ826" s="95"/>
      <c r="AK826" s="191"/>
      <c r="AL826" s="95"/>
      <c r="AM826" s="95"/>
      <c r="AN826" s="95"/>
      <c r="AO826" s="95"/>
      <c r="AP826" s="95">
        <v>10001100</v>
      </c>
      <c r="AQ826" s="95"/>
      <c r="AR826" s="95"/>
      <c r="BA826" s="410"/>
    </row>
    <row r="827" spans="1:53" x14ac:dyDescent="0.25">
      <c r="A827" s="95"/>
      <c r="B827" s="95"/>
      <c r="C827" s="119" t="s">
        <v>595</v>
      </c>
      <c r="D827" s="95"/>
      <c r="E827" s="95"/>
      <c r="F827" s="95"/>
      <c r="G827" s="95"/>
      <c r="H827" s="95"/>
      <c r="I827" s="95"/>
      <c r="J827" s="95"/>
      <c r="K827" s="95"/>
      <c r="L827" s="95"/>
      <c r="M827" s="370"/>
      <c r="N827" s="371"/>
      <c r="O827" s="371"/>
      <c r="P827" s="95"/>
      <c r="Q827" s="188"/>
      <c r="R827" s="188"/>
      <c r="S827" s="188"/>
      <c r="T827" s="95"/>
      <c r="U827" s="188"/>
      <c r="V827" s="188"/>
      <c r="W827" s="188"/>
      <c r="X827" s="95"/>
      <c r="Y827" s="188"/>
      <c r="Z827" s="188"/>
      <c r="AA827" s="188"/>
      <c r="AB827" s="188"/>
      <c r="AC827" s="95"/>
      <c r="AD827" s="95"/>
      <c r="AE827" s="95"/>
      <c r="AF827" s="95"/>
      <c r="AG827" s="95"/>
      <c r="AH827" s="95"/>
      <c r="AI827" s="95"/>
      <c r="AJ827" s="95"/>
      <c r="AK827" s="191"/>
      <c r="AL827" s="95"/>
      <c r="AM827" s="95"/>
      <c r="AN827" s="95"/>
      <c r="AO827" s="95"/>
      <c r="AP827" s="95">
        <v>10001200</v>
      </c>
      <c r="AQ827" s="95"/>
      <c r="AR827" s="95"/>
      <c r="BA827" s="410"/>
    </row>
    <row r="828" spans="1:53" x14ac:dyDescent="0.25">
      <c r="A828" s="95"/>
      <c r="B828" s="95"/>
      <c r="C828" s="119" t="s">
        <v>596</v>
      </c>
      <c r="D828" s="95"/>
      <c r="E828" s="95"/>
      <c r="F828" s="95"/>
      <c r="G828" s="95"/>
      <c r="H828" s="95"/>
      <c r="I828" s="95"/>
      <c r="J828" s="95"/>
      <c r="K828" s="95"/>
      <c r="L828" s="95"/>
      <c r="M828" s="370"/>
      <c r="N828" s="371"/>
      <c r="O828" s="371"/>
      <c r="P828" s="95"/>
      <c r="Q828" s="188"/>
      <c r="R828" s="188"/>
      <c r="S828" s="188"/>
      <c r="T828" s="95"/>
      <c r="U828" s="188"/>
      <c r="V828" s="188"/>
      <c r="W828" s="188"/>
      <c r="X828" s="95"/>
      <c r="Y828" s="188"/>
      <c r="Z828" s="188"/>
      <c r="AA828" s="188"/>
      <c r="AB828" s="188"/>
      <c r="AC828" s="95"/>
      <c r="AD828" s="95"/>
      <c r="AE828" s="95"/>
      <c r="AF828" s="95"/>
      <c r="AG828" s="95"/>
      <c r="AH828" s="95"/>
      <c r="AI828" s="95"/>
      <c r="AJ828" s="95"/>
      <c r="AK828" s="191"/>
      <c r="AL828" s="95"/>
      <c r="AM828" s="95"/>
      <c r="AN828" s="95"/>
      <c r="AO828" s="95"/>
      <c r="AP828" s="95">
        <v>10001300</v>
      </c>
      <c r="AQ828" s="95"/>
      <c r="AR828" s="95"/>
      <c r="BA828" s="410"/>
    </row>
    <row r="829" spans="1:53" x14ac:dyDescent="0.25">
      <c r="A829" s="95"/>
      <c r="B829" s="95"/>
      <c r="C829" s="119" t="s">
        <v>597</v>
      </c>
      <c r="D829" s="95"/>
      <c r="E829" s="95"/>
      <c r="F829" s="95"/>
      <c r="G829" s="95"/>
      <c r="H829" s="95"/>
      <c r="I829" s="95"/>
      <c r="J829" s="95"/>
      <c r="K829" s="95"/>
      <c r="L829" s="95"/>
      <c r="M829" s="370"/>
      <c r="N829" s="371"/>
      <c r="O829" s="371"/>
      <c r="P829" s="95"/>
      <c r="Q829" s="188"/>
      <c r="R829" s="188"/>
      <c r="S829" s="188"/>
      <c r="T829" s="95"/>
      <c r="U829" s="188"/>
      <c r="V829" s="188"/>
      <c r="W829" s="188"/>
      <c r="X829" s="95"/>
      <c r="Y829" s="188"/>
      <c r="Z829" s="188"/>
      <c r="AA829" s="188"/>
      <c r="AB829" s="188"/>
      <c r="AC829" s="95"/>
      <c r="AD829" s="95"/>
      <c r="AE829" s="95"/>
      <c r="AF829" s="95"/>
      <c r="AG829" s="95"/>
      <c r="AH829" s="95"/>
      <c r="AI829" s="95"/>
      <c r="AJ829" s="95"/>
      <c r="AK829" s="191"/>
      <c r="AL829" s="95"/>
      <c r="AM829" s="95"/>
      <c r="AN829" s="95"/>
      <c r="AO829" s="95"/>
      <c r="AP829" s="95">
        <v>10001400</v>
      </c>
      <c r="AQ829" s="95"/>
      <c r="AR829" s="95"/>
      <c r="BA829" s="410"/>
    </row>
    <row r="830" spans="1:53" x14ac:dyDescent="0.25">
      <c r="A830" s="95"/>
      <c r="B830" s="95"/>
      <c r="C830" s="119" t="s">
        <v>598</v>
      </c>
      <c r="D830" s="95"/>
      <c r="E830" s="95"/>
      <c r="F830" s="95"/>
      <c r="G830" s="95"/>
      <c r="H830" s="95"/>
      <c r="I830" s="95"/>
      <c r="J830" s="95"/>
      <c r="K830" s="95"/>
      <c r="L830" s="95"/>
      <c r="M830" s="370"/>
      <c r="N830" s="371"/>
      <c r="O830" s="371"/>
      <c r="P830" s="95"/>
      <c r="Q830" s="188"/>
      <c r="R830" s="188"/>
      <c r="S830" s="188"/>
      <c r="T830" s="95"/>
      <c r="U830" s="188"/>
      <c r="V830" s="188"/>
      <c r="W830" s="188"/>
      <c r="X830" s="95"/>
      <c r="Y830" s="188"/>
      <c r="Z830" s="188"/>
      <c r="AA830" s="188"/>
      <c r="AB830" s="188"/>
      <c r="AC830" s="95"/>
      <c r="AD830" s="95"/>
      <c r="AE830" s="95"/>
      <c r="AF830" s="95"/>
      <c r="AG830" s="95"/>
      <c r="AH830" s="95"/>
      <c r="AI830" s="95"/>
      <c r="AJ830" s="95"/>
      <c r="AK830" s="191"/>
      <c r="AL830" s="95"/>
      <c r="AM830" s="95"/>
      <c r="AN830" s="95"/>
      <c r="AO830" s="95"/>
      <c r="AP830" s="95">
        <v>10001500</v>
      </c>
      <c r="AQ830" s="95"/>
      <c r="AR830" s="95"/>
      <c r="BA830" s="404"/>
    </row>
    <row r="831" spans="1:53" x14ac:dyDescent="0.25">
      <c r="A831" s="95"/>
      <c r="B831" s="95"/>
      <c r="C831" s="119" t="s">
        <v>599</v>
      </c>
      <c r="D831" s="95"/>
      <c r="E831" s="95"/>
      <c r="F831" s="95"/>
      <c r="G831" s="95"/>
      <c r="H831" s="95"/>
      <c r="I831" s="95"/>
      <c r="J831" s="95"/>
      <c r="K831" s="95"/>
      <c r="L831" s="95"/>
      <c r="M831" s="370"/>
      <c r="N831" s="371"/>
      <c r="O831" s="371"/>
      <c r="P831" s="95"/>
      <c r="Q831" s="188"/>
      <c r="R831" s="188"/>
      <c r="S831" s="188"/>
      <c r="T831" s="95"/>
      <c r="U831" s="188"/>
      <c r="V831" s="188"/>
      <c r="W831" s="188"/>
      <c r="X831" s="95"/>
      <c r="Y831" s="188"/>
      <c r="Z831" s="188"/>
      <c r="AA831" s="188"/>
      <c r="AB831" s="188"/>
      <c r="AC831" s="95"/>
      <c r="AD831" s="95"/>
      <c r="AE831" s="95"/>
      <c r="AF831" s="95"/>
      <c r="AG831" s="95"/>
      <c r="AH831" s="95"/>
      <c r="AI831" s="95"/>
      <c r="AJ831" s="95"/>
      <c r="AK831" s="191"/>
      <c r="AL831" s="95"/>
      <c r="AM831" s="95"/>
      <c r="AN831" s="95"/>
      <c r="AO831" s="95"/>
      <c r="AP831" s="95">
        <v>10001600</v>
      </c>
      <c r="AQ831" s="95"/>
      <c r="AR831" s="95"/>
      <c r="BA831" s="404"/>
    </row>
    <row r="832" spans="1:53" x14ac:dyDescent="0.25">
      <c r="A832" s="95"/>
      <c r="B832" s="95"/>
      <c r="C832" s="119" t="s">
        <v>600</v>
      </c>
      <c r="D832" s="95"/>
      <c r="E832" s="95"/>
      <c r="F832" s="95"/>
      <c r="G832" s="95"/>
      <c r="H832" s="95"/>
      <c r="I832" s="95"/>
      <c r="J832" s="95"/>
      <c r="K832" s="95"/>
      <c r="L832" s="95"/>
      <c r="M832" s="370"/>
      <c r="N832" s="371"/>
      <c r="O832" s="371"/>
      <c r="P832" s="95"/>
      <c r="Q832" s="188"/>
      <c r="R832" s="188"/>
      <c r="S832" s="188"/>
      <c r="T832" s="95"/>
      <c r="U832" s="188"/>
      <c r="V832" s="188"/>
      <c r="W832" s="188"/>
      <c r="X832" s="95"/>
      <c r="Y832" s="188"/>
      <c r="Z832" s="188"/>
      <c r="AA832" s="188"/>
      <c r="AB832" s="188"/>
      <c r="AC832" s="95"/>
      <c r="AD832" s="95"/>
      <c r="AE832" s="95"/>
      <c r="AF832" s="95"/>
      <c r="AG832" s="95"/>
      <c r="AH832" s="95"/>
      <c r="AI832" s="95"/>
      <c r="AJ832" s="95"/>
      <c r="AK832" s="191"/>
      <c r="AL832" s="95"/>
      <c r="AM832" s="95"/>
      <c r="AN832" s="95"/>
      <c r="AO832" s="95"/>
      <c r="AP832" s="95">
        <v>10001700</v>
      </c>
      <c r="AQ832" s="95"/>
      <c r="AR832" s="95"/>
      <c r="BA832" s="405"/>
    </row>
    <row r="833" spans="1:53" x14ac:dyDescent="0.25">
      <c r="A833" s="95"/>
      <c r="B833" s="95"/>
      <c r="C833" s="119" t="s">
        <v>601</v>
      </c>
      <c r="D833" s="95"/>
      <c r="E833" s="95"/>
      <c r="F833" s="95"/>
      <c r="G833" s="95"/>
      <c r="H833" s="95"/>
      <c r="I833" s="95"/>
      <c r="J833" s="95"/>
      <c r="K833" s="95"/>
      <c r="L833" s="95"/>
      <c r="M833" s="370"/>
      <c r="N833" s="371"/>
      <c r="O833" s="371"/>
      <c r="P833" s="95"/>
      <c r="Q833" s="188"/>
      <c r="R833" s="188"/>
      <c r="S833" s="188"/>
      <c r="T833" s="95"/>
      <c r="U833" s="188"/>
      <c r="V833" s="188"/>
      <c r="W833" s="188"/>
      <c r="X833" s="95"/>
      <c r="Y833" s="188"/>
      <c r="Z833" s="188"/>
      <c r="AA833" s="188"/>
      <c r="AB833" s="188"/>
      <c r="AC833" s="95"/>
      <c r="AD833" s="95"/>
      <c r="AE833" s="95"/>
      <c r="AF833" s="95"/>
      <c r="AG833" s="95"/>
      <c r="AH833" s="95"/>
      <c r="AI833" s="95"/>
      <c r="AJ833" s="95"/>
      <c r="AK833" s="191"/>
      <c r="AL833" s="95"/>
      <c r="AM833" s="95"/>
      <c r="AN833" s="95"/>
      <c r="AO833" s="95"/>
      <c r="AP833" s="95">
        <v>10001800</v>
      </c>
      <c r="AQ833" s="95"/>
      <c r="AR833" s="95"/>
      <c r="BA833" s="405"/>
    </row>
    <row r="834" spans="1:53" x14ac:dyDescent="0.25">
      <c r="A834" s="95"/>
      <c r="B834" s="95"/>
      <c r="C834" s="119" t="s">
        <v>602</v>
      </c>
      <c r="D834" s="95"/>
      <c r="E834" s="95"/>
      <c r="F834" s="95"/>
      <c r="G834" s="95"/>
      <c r="H834" s="95"/>
      <c r="I834" s="95"/>
      <c r="J834" s="95"/>
      <c r="K834" s="95"/>
      <c r="L834" s="95"/>
      <c r="M834" s="370"/>
      <c r="N834" s="371"/>
      <c r="O834" s="371"/>
      <c r="P834" s="95"/>
      <c r="Q834" s="188"/>
      <c r="R834" s="188"/>
      <c r="S834" s="188"/>
      <c r="T834" s="95"/>
      <c r="U834" s="188"/>
      <c r="V834" s="188"/>
      <c r="W834" s="188"/>
      <c r="X834" s="95"/>
      <c r="Y834" s="188"/>
      <c r="Z834" s="188"/>
      <c r="AA834" s="188"/>
      <c r="AB834" s="188"/>
      <c r="AC834" s="95"/>
      <c r="AD834" s="95"/>
      <c r="AE834" s="95"/>
      <c r="AF834" s="95"/>
      <c r="AG834" s="95"/>
      <c r="AH834" s="95"/>
      <c r="AI834" s="95"/>
      <c r="AJ834" s="95"/>
      <c r="AK834" s="191"/>
      <c r="AL834" s="95"/>
      <c r="AM834" s="95"/>
      <c r="AN834" s="95"/>
      <c r="AO834" s="95"/>
      <c r="AP834" s="95">
        <v>10001900</v>
      </c>
      <c r="AQ834" s="95"/>
      <c r="AR834" s="95"/>
      <c r="BA834" s="405"/>
    </row>
    <row r="835" spans="1:53" x14ac:dyDescent="0.25">
      <c r="A835" s="95"/>
      <c r="B835" s="95"/>
      <c r="C835" s="411" t="s">
        <v>603</v>
      </c>
      <c r="D835" s="95"/>
      <c r="E835" s="95"/>
      <c r="F835" s="95"/>
      <c r="G835" s="95"/>
      <c r="H835" s="95"/>
      <c r="I835" s="95"/>
      <c r="J835" s="95"/>
      <c r="K835" s="95"/>
      <c r="L835" s="95"/>
      <c r="M835" s="370"/>
      <c r="N835" s="371"/>
      <c r="O835" s="371"/>
      <c r="P835" s="95"/>
      <c r="Q835" s="188"/>
      <c r="R835" s="188"/>
      <c r="S835" s="188"/>
      <c r="T835" s="95"/>
      <c r="U835" s="188"/>
      <c r="V835" s="188"/>
      <c r="W835" s="188"/>
      <c r="X835" s="95"/>
      <c r="Y835" s="188"/>
      <c r="Z835" s="188"/>
      <c r="AA835" s="188"/>
      <c r="AB835" s="188"/>
      <c r="AC835" s="95"/>
      <c r="AD835" s="95"/>
      <c r="AE835" s="95"/>
      <c r="AF835" s="95"/>
      <c r="AG835" s="95"/>
      <c r="AH835" s="95"/>
      <c r="AI835" s="95"/>
      <c r="AJ835" s="95"/>
      <c r="AK835" s="191"/>
      <c r="AL835" s="95"/>
      <c r="AM835" s="95"/>
      <c r="AN835" s="95"/>
      <c r="AO835" s="95"/>
      <c r="AP835" s="95">
        <v>10002100</v>
      </c>
      <c r="AQ835" s="95"/>
      <c r="AR835" s="95"/>
      <c r="BA835" s="405"/>
    </row>
    <row r="836" spans="1:53" x14ac:dyDescent="0.25">
      <c r="A836" s="95"/>
      <c r="B836" s="95"/>
      <c r="C836" s="411" t="s">
        <v>604</v>
      </c>
      <c r="D836" s="95"/>
      <c r="E836" s="95"/>
      <c r="F836" s="95"/>
      <c r="G836" s="95"/>
      <c r="H836" s="95"/>
      <c r="I836" s="95"/>
      <c r="J836" s="95"/>
      <c r="K836" s="95"/>
      <c r="L836" s="95"/>
      <c r="M836" s="370"/>
      <c r="N836" s="371"/>
      <c r="O836" s="371"/>
      <c r="P836" s="95"/>
      <c r="Q836" s="188"/>
      <c r="R836" s="188"/>
      <c r="S836" s="188"/>
      <c r="T836" s="95"/>
      <c r="U836" s="188"/>
      <c r="V836" s="188"/>
      <c r="W836" s="188"/>
      <c r="X836" s="95"/>
      <c r="Y836" s="188"/>
      <c r="Z836" s="188"/>
      <c r="AA836" s="188"/>
      <c r="AB836" s="188"/>
      <c r="AC836" s="95"/>
      <c r="AD836" s="95"/>
      <c r="AE836" s="95"/>
      <c r="AF836" s="95"/>
      <c r="AG836" s="95"/>
      <c r="AH836" s="95"/>
      <c r="AI836" s="95"/>
      <c r="AJ836" s="95"/>
      <c r="AK836" s="191"/>
      <c r="AL836" s="95"/>
      <c r="AM836" s="95"/>
      <c r="AN836" s="95"/>
      <c r="AO836" s="95"/>
      <c r="AP836" s="95">
        <v>10002200</v>
      </c>
      <c r="AQ836" s="95"/>
      <c r="AR836" s="95"/>
      <c r="BA836" s="200"/>
    </row>
    <row r="837" spans="1:53" x14ac:dyDescent="0.25">
      <c r="A837" s="95"/>
      <c r="B837" s="95"/>
      <c r="C837" s="411" t="s">
        <v>605</v>
      </c>
      <c r="D837" s="95"/>
      <c r="E837" s="95"/>
      <c r="F837" s="95"/>
      <c r="G837" s="95"/>
      <c r="H837" s="95"/>
      <c r="I837" s="95"/>
      <c r="J837" s="95"/>
      <c r="K837" s="95"/>
      <c r="L837" s="95"/>
      <c r="M837" s="370"/>
      <c r="N837" s="371"/>
      <c r="O837" s="371"/>
      <c r="P837" s="95"/>
      <c r="Q837" s="188"/>
      <c r="R837" s="188"/>
      <c r="S837" s="188"/>
      <c r="T837" s="95"/>
      <c r="U837" s="188"/>
      <c r="V837" s="188"/>
      <c r="W837" s="188"/>
      <c r="X837" s="95"/>
      <c r="Y837" s="188"/>
      <c r="Z837" s="188"/>
      <c r="AA837" s="188"/>
      <c r="AB837" s="188"/>
      <c r="AC837" s="95"/>
      <c r="AD837" s="95"/>
      <c r="AE837" s="95"/>
      <c r="AF837" s="95"/>
      <c r="AG837" s="95"/>
      <c r="AH837" s="95"/>
      <c r="AI837" s="95"/>
      <c r="AJ837" s="95"/>
      <c r="AK837" s="191"/>
      <c r="AL837" s="95"/>
      <c r="AM837" s="95"/>
      <c r="AN837" s="95"/>
      <c r="AO837" s="95"/>
      <c r="AP837" s="95">
        <v>10002300</v>
      </c>
      <c r="AQ837" s="95"/>
      <c r="AR837" s="95"/>
      <c r="BA837" s="404"/>
    </row>
    <row r="838" spans="1:53" x14ac:dyDescent="0.25">
      <c r="A838" s="95"/>
      <c r="B838" s="95"/>
      <c r="C838" s="411" t="s">
        <v>606</v>
      </c>
      <c r="D838" s="95"/>
      <c r="E838" s="95"/>
      <c r="F838" s="95"/>
      <c r="G838" s="95"/>
      <c r="H838" s="95"/>
      <c r="I838" s="95"/>
      <c r="J838" s="95"/>
      <c r="K838" s="95"/>
      <c r="L838" s="95"/>
      <c r="M838" s="370"/>
      <c r="N838" s="371"/>
      <c r="O838" s="371"/>
      <c r="P838" s="95"/>
      <c r="Q838" s="188"/>
      <c r="R838" s="188"/>
      <c r="S838" s="188"/>
      <c r="T838" s="95"/>
      <c r="U838" s="188"/>
      <c r="V838" s="188"/>
      <c r="W838" s="188"/>
      <c r="X838" s="95"/>
      <c r="Y838" s="188"/>
      <c r="Z838" s="188"/>
      <c r="AA838" s="188"/>
      <c r="AB838" s="188"/>
      <c r="AC838" s="95"/>
      <c r="AD838" s="95"/>
      <c r="AE838" s="95"/>
      <c r="AF838" s="95"/>
      <c r="AG838" s="95"/>
      <c r="AH838" s="95"/>
      <c r="AI838" s="95"/>
      <c r="AJ838" s="95"/>
      <c r="AK838" s="191"/>
      <c r="AL838" s="95"/>
      <c r="AM838" s="95"/>
      <c r="AN838" s="95"/>
      <c r="AO838" s="95"/>
      <c r="AP838" s="95">
        <v>10002400</v>
      </c>
      <c r="AQ838" s="95"/>
      <c r="AR838" s="95"/>
      <c r="BA838" s="404"/>
    </row>
    <row r="839" spans="1:53" x14ac:dyDescent="0.25">
      <c r="A839" s="95"/>
      <c r="B839" s="95"/>
      <c r="C839" s="411" t="s">
        <v>607</v>
      </c>
      <c r="D839" s="95"/>
      <c r="E839" s="95"/>
      <c r="F839" s="95"/>
      <c r="G839" s="95"/>
      <c r="H839" s="95"/>
      <c r="I839" s="95"/>
      <c r="J839" s="95"/>
      <c r="K839" s="95"/>
      <c r="L839" s="95"/>
      <c r="M839" s="370"/>
      <c r="N839" s="371"/>
      <c r="O839" s="371"/>
      <c r="P839" s="95"/>
      <c r="Q839" s="188"/>
      <c r="R839" s="188"/>
      <c r="S839" s="188"/>
      <c r="T839" s="95"/>
      <c r="U839" s="188"/>
      <c r="V839" s="188"/>
      <c r="W839" s="188"/>
      <c r="X839" s="95"/>
      <c r="Y839" s="188"/>
      <c r="Z839" s="188"/>
      <c r="AA839" s="188"/>
      <c r="AB839" s="188"/>
      <c r="AC839" s="95"/>
      <c r="AD839" s="95"/>
      <c r="AE839" s="95"/>
      <c r="AF839" s="95"/>
      <c r="AG839" s="95"/>
      <c r="AH839" s="95"/>
      <c r="AI839" s="95"/>
      <c r="AJ839" s="95"/>
      <c r="AK839" s="191"/>
      <c r="AL839" s="95"/>
      <c r="AM839" s="95"/>
      <c r="AN839" s="95"/>
      <c r="AO839" s="95"/>
      <c r="AP839" s="95">
        <v>10002500</v>
      </c>
      <c r="AQ839" s="95"/>
      <c r="AR839" s="95"/>
      <c r="BA839" s="410"/>
    </row>
    <row r="840" spans="1:53" x14ac:dyDescent="0.25">
      <c r="A840" s="95"/>
      <c r="B840" s="95"/>
      <c r="C840" s="411" t="s">
        <v>608</v>
      </c>
      <c r="D840" s="95"/>
      <c r="E840" s="95"/>
      <c r="F840" s="95"/>
      <c r="G840" s="95"/>
      <c r="H840" s="95"/>
      <c r="I840" s="95"/>
      <c r="J840" s="95"/>
      <c r="K840" s="95"/>
      <c r="L840" s="95"/>
      <c r="M840" s="370"/>
      <c r="N840" s="371"/>
      <c r="O840" s="371"/>
      <c r="P840" s="95"/>
      <c r="Q840" s="188"/>
      <c r="R840" s="188"/>
      <c r="S840" s="188"/>
      <c r="T840" s="95"/>
      <c r="U840" s="188"/>
      <c r="V840" s="188"/>
      <c r="W840" s="188"/>
      <c r="X840" s="95"/>
      <c r="Y840" s="188"/>
      <c r="Z840" s="188"/>
      <c r="AA840" s="188"/>
      <c r="AB840" s="188"/>
      <c r="AC840" s="95"/>
      <c r="AD840" s="95"/>
      <c r="AE840" s="95"/>
      <c r="AF840" s="95"/>
      <c r="AG840" s="95"/>
      <c r="AH840" s="95"/>
      <c r="AI840" s="95"/>
      <c r="AJ840" s="95"/>
      <c r="AK840" s="191"/>
      <c r="AL840" s="95"/>
      <c r="AM840" s="95"/>
      <c r="AN840" s="95"/>
      <c r="AO840" s="95"/>
      <c r="AP840" s="95">
        <v>10002600</v>
      </c>
      <c r="AQ840" s="95"/>
      <c r="AR840" s="95"/>
      <c r="BA840" s="410"/>
    </row>
    <row r="841" spans="1:53" x14ac:dyDescent="0.25">
      <c r="A841" s="95"/>
      <c r="B841" s="95"/>
      <c r="C841" s="411" t="s">
        <v>609</v>
      </c>
      <c r="D841" s="95"/>
      <c r="E841" s="95"/>
      <c r="F841" s="95"/>
      <c r="G841" s="95"/>
      <c r="H841" s="95"/>
      <c r="I841" s="95"/>
      <c r="J841" s="95"/>
      <c r="K841" s="95"/>
      <c r="L841" s="95"/>
      <c r="M841" s="370"/>
      <c r="N841" s="371"/>
      <c r="O841" s="371"/>
      <c r="P841" s="95"/>
      <c r="Q841" s="188"/>
      <c r="R841" s="188"/>
      <c r="S841" s="188"/>
      <c r="T841" s="95"/>
      <c r="U841" s="188"/>
      <c r="V841" s="188"/>
      <c r="W841" s="188"/>
      <c r="X841" s="95"/>
      <c r="Y841" s="188"/>
      <c r="Z841" s="188"/>
      <c r="AA841" s="188"/>
      <c r="AB841" s="188"/>
      <c r="AC841" s="95"/>
      <c r="AD841" s="95"/>
      <c r="AE841" s="95"/>
      <c r="AF841" s="95"/>
      <c r="AG841" s="95"/>
      <c r="AH841" s="95"/>
      <c r="AI841" s="95"/>
      <c r="AJ841" s="95"/>
      <c r="AK841" s="191"/>
      <c r="AL841" s="95"/>
      <c r="AM841" s="95"/>
      <c r="AN841" s="95"/>
      <c r="AO841" s="95"/>
      <c r="AP841" s="95">
        <v>10002700</v>
      </c>
      <c r="AQ841" s="95"/>
      <c r="AR841" s="95"/>
      <c r="BA841" s="410"/>
    </row>
    <row r="842" spans="1:53" x14ac:dyDescent="0.25">
      <c r="A842" s="412"/>
      <c r="B842" s="412"/>
      <c r="C842" s="413" t="s">
        <v>610</v>
      </c>
      <c r="D842" s="412"/>
      <c r="E842" s="412"/>
      <c r="F842" s="412"/>
      <c r="G842" s="412"/>
      <c r="H842" s="412"/>
      <c r="I842" s="412"/>
      <c r="J842" s="412"/>
      <c r="K842" s="412"/>
      <c r="L842" s="412"/>
      <c r="M842" s="422"/>
      <c r="N842" s="423"/>
      <c r="O842" s="423"/>
      <c r="P842" s="412"/>
      <c r="Q842" s="424"/>
      <c r="R842" s="424"/>
      <c r="S842" s="424"/>
      <c r="T842" s="412"/>
      <c r="U842" s="424"/>
      <c r="V842" s="424"/>
      <c r="W842" s="424"/>
      <c r="X842" s="412"/>
      <c r="Y842" s="424"/>
      <c r="Z842" s="424"/>
      <c r="AA842" s="424"/>
      <c r="AB842" s="424"/>
      <c r="AC842" s="412"/>
      <c r="AD842" s="412"/>
      <c r="AE842" s="412"/>
      <c r="AF842" s="412"/>
      <c r="AG842" s="412"/>
      <c r="AH842" s="412"/>
      <c r="AI842" s="412"/>
      <c r="AJ842" s="412"/>
      <c r="AK842" s="425"/>
      <c r="AL842" s="412"/>
      <c r="AM842" s="412"/>
      <c r="AN842" s="412"/>
      <c r="AO842" s="412"/>
      <c r="AP842" s="412">
        <v>10002800</v>
      </c>
      <c r="AQ842" s="412"/>
      <c r="AR842" s="412"/>
      <c r="BA842" s="426"/>
    </row>
    <row r="843" spans="1:53" x14ac:dyDescent="0.25">
      <c r="A843" s="414">
        <v>2010110</v>
      </c>
      <c r="B843" s="415" t="s">
        <v>10</v>
      </c>
      <c r="C843" s="416" t="s">
        <v>977</v>
      </c>
      <c r="AP843" s="32">
        <f t="shared" ref="AP843" si="68">A843</f>
        <v>2010110</v>
      </c>
      <c r="AQ843" s="32" t="str">
        <f t="shared" ref="AQ843" si="69">B843</f>
        <v>天涯月明章</v>
      </c>
    </row>
    <row r="844" spans="1:53" x14ac:dyDescent="0.25">
      <c r="A844" s="417">
        <v>2010111</v>
      </c>
      <c r="B844" s="415" t="s">
        <v>10</v>
      </c>
      <c r="C844" s="416" t="s">
        <v>978</v>
      </c>
      <c r="AP844" s="32">
        <f t="shared" ref="AP844:AP907" si="70">A844</f>
        <v>2010111</v>
      </c>
      <c r="AQ844" s="32" t="str">
        <f t="shared" ref="AQ844:AQ907" si="71">B844</f>
        <v>天涯月明章</v>
      </c>
    </row>
    <row r="845" spans="1:53" x14ac:dyDescent="0.25">
      <c r="A845" s="414">
        <v>2010210</v>
      </c>
      <c r="B845" s="415" t="s">
        <v>19</v>
      </c>
      <c r="C845" s="416" t="s">
        <v>979</v>
      </c>
      <c r="AP845" s="32">
        <f t="shared" si="70"/>
        <v>2010210</v>
      </c>
      <c r="AQ845" s="32" t="str">
        <f t="shared" si="71"/>
        <v>嗤魔祭血真经</v>
      </c>
    </row>
    <row r="846" spans="1:53" x14ac:dyDescent="0.25">
      <c r="A846" s="417">
        <v>2010211</v>
      </c>
      <c r="B846" s="415" t="s">
        <v>19</v>
      </c>
      <c r="C846" s="416" t="s">
        <v>980</v>
      </c>
      <c r="AP846" s="32">
        <f t="shared" si="70"/>
        <v>2010211</v>
      </c>
      <c r="AQ846" s="32" t="str">
        <f t="shared" si="71"/>
        <v>嗤魔祭血真经</v>
      </c>
    </row>
    <row r="847" spans="1:53" x14ac:dyDescent="0.25">
      <c r="A847" s="414">
        <v>2010310</v>
      </c>
      <c r="B847" s="415" t="s">
        <v>28</v>
      </c>
      <c r="C847" s="416" t="s">
        <v>981</v>
      </c>
      <c r="AP847" s="32">
        <f t="shared" si="70"/>
        <v>2010310</v>
      </c>
      <c r="AQ847" s="32" t="str">
        <f t="shared" si="71"/>
        <v>连珏天璧法</v>
      </c>
    </row>
    <row r="848" spans="1:53" x14ac:dyDescent="0.25">
      <c r="A848" s="417">
        <v>2010311</v>
      </c>
      <c r="B848" s="415" t="s">
        <v>28</v>
      </c>
      <c r="C848" s="416" t="s">
        <v>982</v>
      </c>
      <c r="AP848" s="32">
        <f t="shared" si="70"/>
        <v>2010311</v>
      </c>
      <c r="AQ848" s="32" t="str">
        <f t="shared" si="71"/>
        <v>连珏天璧法</v>
      </c>
    </row>
    <row r="849" spans="1:43" x14ac:dyDescent="0.25">
      <c r="A849" s="414">
        <v>2010410</v>
      </c>
      <c r="B849" s="415" t="s">
        <v>38</v>
      </c>
      <c r="C849" s="416" t="s">
        <v>983</v>
      </c>
      <c r="AP849" s="32">
        <f t="shared" si="70"/>
        <v>2010410</v>
      </c>
      <c r="AQ849" s="32" t="str">
        <f t="shared" si="71"/>
        <v>玄黎蛊瘴</v>
      </c>
    </row>
    <row r="850" spans="1:43" x14ac:dyDescent="0.25">
      <c r="A850" s="417">
        <v>2010411</v>
      </c>
      <c r="B850" s="415" t="s">
        <v>38</v>
      </c>
      <c r="C850" s="416" t="s">
        <v>984</v>
      </c>
      <c r="AP850" s="32">
        <f t="shared" si="70"/>
        <v>2010411</v>
      </c>
      <c r="AQ850" s="32" t="str">
        <f t="shared" si="71"/>
        <v>玄黎蛊瘴</v>
      </c>
    </row>
    <row r="851" spans="1:43" x14ac:dyDescent="0.25">
      <c r="A851" s="414">
        <v>2010510</v>
      </c>
      <c r="B851" s="415" t="s">
        <v>47</v>
      </c>
      <c r="C851" s="416" t="s">
        <v>985</v>
      </c>
      <c r="AP851" s="32">
        <f t="shared" si="70"/>
        <v>2010510</v>
      </c>
      <c r="AQ851" s="32" t="str">
        <f t="shared" si="71"/>
        <v>三昧阿修罗道</v>
      </c>
    </row>
    <row r="852" spans="1:43" x14ac:dyDescent="0.25">
      <c r="A852" s="417">
        <v>2010511</v>
      </c>
      <c r="B852" s="415" t="s">
        <v>47</v>
      </c>
      <c r="C852" s="416" t="s">
        <v>986</v>
      </c>
      <c r="AP852" s="32">
        <f t="shared" si="70"/>
        <v>2010511</v>
      </c>
      <c r="AQ852" s="32" t="str">
        <f t="shared" si="71"/>
        <v>三昧阿修罗道</v>
      </c>
    </row>
    <row r="853" spans="1:43" x14ac:dyDescent="0.25">
      <c r="A853" s="414">
        <v>2010610</v>
      </c>
      <c r="B853" s="415" t="s">
        <v>56</v>
      </c>
      <c r="C853" s="416" t="s">
        <v>987</v>
      </c>
      <c r="AP853" s="32">
        <f t="shared" si="70"/>
        <v>2010610</v>
      </c>
      <c r="AQ853" s="32" t="str">
        <f t="shared" si="71"/>
        <v>太素灵枢篇</v>
      </c>
    </row>
    <row r="854" spans="1:43" x14ac:dyDescent="0.25">
      <c r="A854" s="417">
        <v>2010611</v>
      </c>
      <c r="B854" s="415" t="s">
        <v>56</v>
      </c>
      <c r="C854" s="416" t="s">
        <v>988</v>
      </c>
      <c r="AP854" s="32">
        <f t="shared" si="70"/>
        <v>2010611</v>
      </c>
      <c r="AQ854" s="32" t="str">
        <f t="shared" si="71"/>
        <v>太素灵枢篇</v>
      </c>
    </row>
    <row r="855" spans="1:43" x14ac:dyDescent="0.25">
      <c r="A855" s="414">
        <v>2010710</v>
      </c>
      <c r="B855" s="418" t="s">
        <v>66</v>
      </c>
      <c r="C855" s="416" t="s">
        <v>989</v>
      </c>
      <c r="AP855" s="32">
        <f t="shared" si="70"/>
        <v>2010710</v>
      </c>
      <c r="AQ855" s="32" t="str">
        <f t="shared" si="71"/>
        <v>太玄混元经</v>
      </c>
    </row>
    <row r="856" spans="1:43" x14ac:dyDescent="0.25">
      <c r="A856" s="417">
        <v>2010711</v>
      </c>
      <c r="B856" s="415" t="s">
        <v>66</v>
      </c>
      <c r="C856" s="416" t="s">
        <v>990</v>
      </c>
      <c r="AP856" s="32">
        <f t="shared" si="70"/>
        <v>2010711</v>
      </c>
      <c r="AQ856" s="32" t="str">
        <f t="shared" si="71"/>
        <v>太玄混元经</v>
      </c>
    </row>
    <row r="857" spans="1:43" x14ac:dyDescent="0.25">
      <c r="A857" s="414">
        <v>2010810</v>
      </c>
      <c r="B857" s="418" t="s">
        <v>74</v>
      </c>
      <c r="C857" s="416" t="s">
        <v>991</v>
      </c>
      <c r="AP857" s="32">
        <f t="shared" si="70"/>
        <v>2010810</v>
      </c>
      <c r="AQ857" s="32" t="str">
        <f t="shared" si="71"/>
        <v>悟玄参契</v>
      </c>
    </row>
    <row r="858" spans="1:43" x14ac:dyDescent="0.25">
      <c r="A858" s="417">
        <v>2010811</v>
      </c>
      <c r="B858" s="415" t="s">
        <v>74</v>
      </c>
      <c r="C858" s="416" t="s">
        <v>992</v>
      </c>
      <c r="AP858" s="32">
        <f t="shared" si="70"/>
        <v>2010811</v>
      </c>
      <c r="AQ858" s="32" t="str">
        <f t="shared" si="71"/>
        <v>悟玄参契</v>
      </c>
    </row>
    <row r="859" spans="1:43" x14ac:dyDescent="0.25">
      <c r="A859" s="414">
        <v>2010910</v>
      </c>
      <c r="B859" s="418" t="s">
        <v>83</v>
      </c>
      <c r="C859" s="416" t="s">
        <v>993</v>
      </c>
      <c r="AP859" s="32">
        <f t="shared" si="70"/>
        <v>2010910</v>
      </c>
      <c r="AQ859" s="32" t="str">
        <f t="shared" si="71"/>
        <v>吸星噬寰图</v>
      </c>
    </row>
    <row r="860" spans="1:43" x14ac:dyDescent="0.25">
      <c r="A860" s="417">
        <v>2010911</v>
      </c>
      <c r="B860" s="415" t="s">
        <v>83</v>
      </c>
      <c r="C860" s="416" t="s">
        <v>994</v>
      </c>
      <c r="AP860" s="32">
        <f t="shared" si="70"/>
        <v>2010911</v>
      </c>
      <c r="AQ860" s="32" t="str">
        <f t="shared" si="71"/>
        <v>吸星噬寰图</v>
      </c>
    </row>
    <row r="861" spans="1:43" x14ac:dyDescent="0.25">
      <c r="A861" s="414">
        <v>2011010</v>
      </c>
      <c r="B861" s="418" t="s">
        <v>93</v>
      </c>
      <c r="C861" s="416" t="s">
        <v>995</v>
      </c>
      <c r="AP861" s="32">
        <f t="shared" si="70"/>
        <v>2011010</v>
      </c>
      <c r="AQ861" s="32" t="str">
        <f t="shared" si="71"/>
        <v>湘竹葬兰书</v>
      </c>
    </row>
    <row r="862" spans="1:43" x14ac:dyDescent="0.25">
      <c r="A862" s="417">
        <v>2011011</v>
      </c>
      <c r="B862" s="415" t="s">
        <v>93</v>
      </c>
      <c r="C862" s="416" t="s">
        <v>996</v>
      </c>
      <c r="AP862" s="32">
        <f t="shared" si="70"/>
        <v>2011011</v>
      </c>
      <c r="AQ862" s="32" t="str">
        <f t="shared" si="71"/>
        <v>湘竹葬兰书</v>
      </c>
    </row>
    <row r="863" spans="1:43" x14ac:dyDescent="0.25">
      <c r="A863" s="414">
        <v>2011110</v>
      </c>
      <c r="B863" s="418" t="s">
        <v>104</v>
      </c>
      <c r="C863" s="416" t="s">
        <v>997</v>
      </c>
      <c r="AP863" s="32">
        <f t="shared" si="70"/>
        <v>2011110</v>
      </c>
      <c r="AQ863" s="32" t="str">
        <f t="shared" si="71"/>
        <v>昭霞别册</v>
      </c>
    </row>
    <row r="864" spans="1:43" x14ac:dyDescent="0.25">
      <c r="A864" s="417">
        <v>2011111</v>
      </c>
      <c r="B864" s="415" t="s">
        <v>104</v>
      </c>
      <c r="C864" s="416" t="s">
        <v>998</v>
      </c>
      <c r="AP864" s="32">
        <f t="shared" si="70"/>
        <v>2011111</v>
      </c>
      <c r="AQ864" s="32" t="str">
        <f t="shared" si="71"/>
        <v>昭霞别册</v>
      </c>
    </row>
    <row r="865" spans="1:43" x14ac:dyDescent="0.25">
      <c r="A865" s="414">
        <v>2011210</v>
      </c>
      <c r="B865" s="418" t="s">
        <v>112</v>
      </c>
      <c r="C865" s="416" t="s">
        <v>999</v>
      </c>
      <c r="AP865" s="32">
        <f t="shared" si="70"/>
        <v>2011210</v>
      </c>
      <c r="AQ865" s="32" t="str">
        <f t="shared" si="71"/>
        <v>禅音狮子吼</v>
      </c>
    </row>
    <row r="866" spans="1:43" x14ac:dyDescent="0.25">
      <c r="A866" s="417">
        <v>2011211</v>
      </c>
      <c r="B866" s="415" t="s">
        <v>112</v>
      </c>
      <c r="C866" s="416" t="s">
        <v>1000</v>
      </c>
      <c r="AP866" s="32">
        <f t="shared" si="70"/>
        <v>2011211</v>
      </c>
      <c r="AQ866" s="32" t="str">
        <f t="shared" si="71"/>
        <v>禅音狮子吼</v>
      </c>
    </row>
    <row r="867" spans="1:43" x14ac:dyDescent="0.25">
      <c r="A867" s="414">
        <v>2011310</v>
      </c>
      <c r="B867" s="415" t="s">
        <v>121</v>
      </c>
      <c r="C867" s="416" t="s">
        <v>1001</v>
      </c>
      <c r="AP867" s="32">
        <f t="shared" si="70"/>
        <v>2011310</v>
      </c>
      <c r="AQ867" s="32" t="str">
        <f t="shared" si="71"/>
        <v>金钟护体罩</v>
      </c>
    </row>
    <row r="868" spans="1:43" x14ac:dyDescent="0.25">
      <c r="A868" s="417">
        <v>2011311</v>
      </c>
      <c r="B868" s="415" t="s">
        <v>121</v>
      </c>
      <c r="C868" s="416" t="s">
        <v>1002</v>
      </c>
      <c r="AP868" s="32">
        <f t="shared" si="70"/>
        <v>2011311</v>
      </c>
      <c r="AQ868" s="32" t="str">
        <f t="shared" si="71"/>
        <v>金钟护体罩</v>
      </c>
    </row>
    <row r="869" spans="1:43" x14ac:dyDescent="0.25">
      <c r="A869" s="414">
        <v>2011410</v>
      </c>
      <c r="B869" s="415" t="s">
        <v>131</v>
      </c>
      <c r="C869" s="416" t="s">
        <v>1003</v>
      </c>
      <c r="AP869" s="32">
        <f t="shared" si="70"/>
        <v>2011410</v>
      </c>
      <c r="AQ869" s="32" t="str">
        <f t="shared" si="71"/>
        <v>太虚无极劲</v>
      </c>
    </row>
    <row r="870" spans="1:43" x14ac:dyDescent="0.25">
      <c r="A870" s="417">
        <v>2011411</v>
      </c>
      <c r="B870" s="415" t="s">
        <v>131</v>
      </c>
      <c r="C870" s="416" t="s">
        <v>1004</v>
      </c>
      <c r="AP870" s="32">
        <f t="shared" si="70"/>
        <v>2011411</v>
      </c>
      <c r="AQ870" s="32" t="str">
        <f t="shared" si="71"/>
        <v>太虚无极劲</v>
      </c>
    </row>
    <row r="871" spans="1:43" x14ac:dyDescent="0.25">
      <c r="A871" s="414">
        <v>2011510</v>
      </c>
      <c r="B871" s="415" t="s">
        <v>142</v>
      </c>
      <c r="C871" s="416" t="s">
        <v>1005</v>
      </c>
      <c r="AP871" s="32">
        <f t="shared" si="70"/>
        <v>2011510</v>
      </c>
      <c r="AQ871" s="32" t="str">
        <f t="shared" si="71"/>
        <v>霸王卸甲</v>
      </c>
    </row>
    <row r="872" spans="1:43" x14ac:dyDescent="0.25">
      <c r="A872" s="417">
        <v>2011511</v>
      </c>
      <c r="B872" s="415" t="s">
        <v>142</v>
      </c>
      <c r="C872" s="416" t="s">
        <v>1006</v>
      </c>
      <c r="AP872" s="32">
        <f t="shared" si="70"/>
        <v>2011511</v>
      </c>
      <c r="AQ872" s="32" t="str">
        <f t="shared" si="71"/>
        <v>霸王卸甲</v>
      </c>
    </row>
    <row r="873" spans="1:43" x14ac:dyDescent="0.25">
      <c r="A873" s="414">
        <v>2011610</v>
      </c>
      <c r="B873" s="419" t="s">
        <v>151</v>
      </c>
      <c r="C873" s="416" t="s">
        <v>1007</v>
      </c>
      <c r="AP873" s="32">
        <f t="shared" si="70"/>
        <v>2011610</v>
      </c>
      <c r="AQ873" s="32" t="str">
        <f t="shared" si="71"/>
        <v>青囊宝钞</v>
      </c>
    </row>
    <row r="874" spans="1:43" x14ac:dyDescent="0.25">
      <c r="A874" s="417">
        <v>2011611</v>
      </c>
      <c r="B874" s="415" t="s">
        <v>151</v>
      </c>
      <c r="C874" s="416" t="s">
        <v>1008</v>
      </c>
      <c r="AP874" s="32">
        <f t="shared" si="70"/>
        <v>2011611</v>
      </c>
      <c r="AQ874" s="32" t="str">
        <f t="shared" si="71"/>
        <v>青囊宝钞</v>
      </c>
    </row>
    <row r="875" spans="1:43" x14ac:dyDescent="0.25">
      <c r="A875" s="414">
        <v>2011710</v>
      </c>
      <c r="B875" s="420" t="s">
        <v>160</v>
      </c>
      <c r="C875" s="416" t="s">
        <v>1009</v>
      </c>
      <c r="AP875" s="32">
        <f t="shared" si="70"/>
        <v>2011710</v>
      </c>
      <c r="AQ875" s="32" t="str">
        <f t="shared" si="71"/>
        <v>饮情蛊</v>
      </c>
    </row>
    <row r="876" spans="1:43" x14ac:dyDescent="0.25">
      <c r="A876" s="417">
        <v>2011711</v>
      </c>
      <c r="B876" s="415" t="s">
        <v>160</v>
      </c>
      <c r="C876" s="416" t="s">
        <v>1010</v>
      </c>
      <c r="AP876" s="32">
        <f t="shared" si="70"/>
        <v>2011711</v>
      </c>
      <c r="AQ876" s="32" t="str">
        <f t="shared" si="71"/>
        <v>饮情蛊</v>
      </c>
    </row>
    <row r="877" spans="1:43" x14ac:dyDescent="0.25">
      <c r="A877" s="414">
        <v>2011810</v>
      </c>
      <c r="B877" s="420" t="s">
        <v>170</v>
      </c>
      <c r="C877" s="416" t="s">
        <v>1011</v>
      </c>
      <c r="AP877" s="32">
        <f t="shared" si="70"/>
        <v>2011810</v>
      </c>
      <c r="AQ877" s="32" t="str">
        <f t="shared" si="71"/>
        <v>支山祁</v>
      </c>
    </row>
    <row r="878" spans="1:43" x14ac:dyDescent="0.25">
      <c r="A878" s="417">
        <v>2011811</v>
      </c>
      <c r="B878" s="415" t="s">
        <v>170</v>
      </c>
      <c r="C878" s="416" t="s">
        <v>1012</v>
      </c>
      <c r="AP878" s="32">
        <f t="shared" si="70"/>
        <v>2011811</v>
      </c>
      <c r="AQ878" s="32" t="str">
        <f t="shared" si="71"/>
        <v>支山祁</v>
      </c>
    </row>
    <row r="879" spans="1:43" x14ac:dyDescent="0.25">
      <c r="A879" s="414">
        <v>2011910</v>
      </c>
      <c r="B879" s="421" t="s">
        <v>190</v>
      </c>
      <c r="C879" s="416" t="s">
        <v>1013</v>
      </c>
      <c r="AP879" s="32">
        <f t="shared" si="70"/>
        <v>2011910</v>
      </c>
      <c r="AQ879" s="32" t="str">
        <f t="shared" si="71"/>
        <v>七煞铁衣功</v>
      </c>
    </row>
    <row r="880" spans="1:43" x14ac:dyDescent="0.25">
      <c r="A880" s="417">
        <v>2011911</v>
      </c>
      <c r="B880" s="415" t="s">
        <v>190</v>
      </c>
      <c r="C880" s="416" t="s">
        <v>1014</v>
      </c>
      <c r="AP880" s="32">
        <f t="shared" si="70"/>
        <v>2011911</v>
      </c>
      <c r="AQ880" s="32" t="str">
        <f t="shared" si="71"/>
        <v>七煞铁衣功</v>
      </c>
    </row>
    <row r="881" spans="1:43" x14ac:dyDescent="0.25">
      <c r="A881" s="414">
        <v>3010110</v>
      </c>
      <c r="B881" s="415" t="s">
        <v>181</v>
      </c>
      <c r="C881" s="416" t="s">
        <v>1015</v>
      </c>
      <c r="AP881" s="32">
        <f t="shared" si="70"/>
        <v>3010110</v>
      </c>
      <c r="AQ881" s="32" t="str">
        <f t="shared" si="71"/>
        <v>步海阁</v>
      </c>
    </row>
    <row r="882" spans="1:43" x14ac:dyDescent="0.25">
      <c r="A882" s="417">
        <v>3010111</v>
      </c>
      <c r="B882" s="415" t="s">
        <v>181</v>
      </c>
      <c r="C882" s="416" t="s">
        <v>1016</v>
      </c>
      <c r="AP882" s="32">
        <f t="shared" si="70"/>
        <v>3010111</v>
      </c>
      <c r="AQ882" s="32" t="str">
        <f t="shared" si="71"/>
        <v>步海阁</v>
      </c>
    </row>
    <row r="883" spans="1:43" x14ac:dyDescent="0.25">
      <c r="A883" s="414">
        <v>3010210</v>
      </c>
      <c r="B883" s="415" t="s">
        <v>213</v>
      </c>
      <c r="C883" s="416" t="s">
        <v>1017</v>
      </c>
      <c r="AP883" s="32">
        <f t="shared" si="70"/>
        <v>3010210</v>
      </c>
      <c r="AQ883" s="32" t="str">
        <f t="shared" si="71"/>
        <v>赶蝉游身环</v>
      </c>
    </row>
    <row r="884" spans="1:43" x14ac:dyDescent="0.25">
      <c r="A884" s="417">
        <v>3010211</v>
      </c>
      <c r="B884" s="415" t="s">
        <v>213</v>
      </c>
      <c r="C884" s="416" t="s">
        <v>1018</v>
      </c>
      <c r="AP884" s="32">
        <f t="shared" si="70"/>
        <v>3010211</v>
      </c>
      <c r="AQ884" s="32" t="str">
        <f t="shared" si="71"/>
        <v>赶蝉游身环</v>
      </c>
    </row>
    <row r="885" spans="1:43" x14ac:dyDescent="0.25">
      <c r="A885" s="414"/>
      <c r="B885" s="415"/>
      <c r="C885" s="39"/>
      <c r="AP885" s="32">
        <f t="shared" si="70"/>
        <v>0</v>
      </c>
      <c r="AQ885" s="32">
        <f t="shared" si="71"/>
        <v>0</v>
      </c>
    </row>
    <row r="886" spans="1:43" x14ac:dyDescent="0.25">
      <c r="A886" s="417"/>
      <c r="B886" s="415"/>
      <c r="C886" s="39"/>
      <c r="AP886" s="32">
        <f t="shared" si="70"/>
        <v>0</v>
      </c>
      <c r="AQ886" s="32">
        <f t="shared" si="71"/>
        <v>0</v>
      </c>
    </row>
    <row r="887" spans="1:43" x14ac:dyDescent="0.25">
      <c r="A887" s="414">
        <v>3010410</v>
      </c>
      <c r="B887" s="415" t="s">
        <v>232</v>
      </c>
      <c r="C887" s="416" t="s">
        <v>1019</v>
      </c>
      <c r="AP887" s="32">
        <f t="shared" si="70"/>
        <v>3010410</v>
      </c>
      <c r="AQ887" s="32" t="str">
        <f t="shared" si="71"/>
        <v>洛神踏雪步</v>
      </c>
    </row>
    <row r="888" spans="1:43" x14ac:dyDescent="0.25">
      <c r="A888" s="417">
        <v>3010411</v>
      </c>
      <c r="B888" s="415" t="s">
        <v>232</v>
      </c>
      <c r="C888" s="416" t="s">
        <v>1020</v>
      </c>
      <c r="AP888" s="32">
        <f t="shared" si="70"/>
        <v>3010411</v>
      </c>
      <c r="AQ888" s="32" t="str">
        <f t="shared" si="71"/>
        <v>洛神踏雪步</v>
      </c>
    </row>
    <row r="889" spans="1:43" x14ac:dyDescent="0.25">
      <c r="A889" s="414">
        <v>3010510</v>
      </c>
      <c r="B889" s="415" t="s">
        <v>223</v>
      </c>
      <c r="C889" s="416" t="s">
        <v>1021</v>
      </c>
      <c r="AP889" s="32">
        <f t="shared" si="70"/>
        <v>3010510</v>
      </c>
      <c r="AQ889" s="32" t="str">
        <f t="shared" si="71"/>
        <v>晴梅花步</v>
      </c>
    </row>
    <row r="890" spans="1:43" x14ac:dyDescent="0.25">
      <c r="A890" s="417">
        <v>3010511</v>
      </c>
      <c r="B890" s="415" t="s">
        <v>223</v>
      </c>
      <c r="C890" s="416" t="s">
        <v>1022</v>
      </c>
      <c r="AP890" s="32">
        <f t="shared" si="70"/>
        <v>3010511</v>
      </c>
      <c r="AQ890" s="32" t="str">
        <f t="shared" si="71"/>
        <v>晴梅花步</v>
      </c>
    </row>
    <row r="891" spans="1:43" x14ac:dyDescent="0.25">
      <c r="A891" s="414">
        <v>3010610</v>
      </c>
      <c r="B891" s="415" t="s">
        <v>241</v>
      </c>
      <c r="C891" s="416" t="s">
        <v>1023</v>
      </c>
      <c r="AP891" s="32">
        <f t="shared" si="70"/>
        <v>3010610</v>
      </c>
      <c r="AQ891" s="32" t="str">
        <f t="shared" si="71"/>
        <v>犰狳穿滚术</v>
      </c>
    </row>
    <row r="892" spans="1:43" x14ac:dyDescent="0.25">
      <c r="A892" s="417">
        <v>3010611</v>
      </c>
      <c r="B892" s="415" t="s">
        <v>241</v>
      </c>
      <c r="C892" s="416" t="s">
        <v>1024</v>
      </c>
      <c r="AP892" s="32">
        <f t="shared" si="70"/>
        <v>3010611</v>
      </c>
      <c r="AQ892" s="32" t="str">
        <f t="shared" si="71"/>
        <v>犰狳穿滚术</v>
      </c>
    </row>
    <row r="893" spans="1:43" x14ac:dyDescent="0.25">
      <c r="A893" s="414">
        <v>3010710</v>
      </c>
      <c r="B893" s="418" t="s">
        <v>250</v>
      </c>
      <c r="C893" s="416" t="s">
        <v>1025</v>
      </c>
      <c r="AP893" s="32">
        <f t="shared" si="70"/>
        <v>3010710</v>
      </c>
      <c r="AQ893" s="32" t="str">
        <f t="shared" si="71"/>
        <v>梯云纵</v>
      </c>
    </row>
    <row r="894" spans="1:43" x14ac:dyDescent="0.25">
      <c r="A894" s="417">
        <v>3010711</v>
      </c>
      <c r="B894" s="415" t="s">
        <v>250</v>
      </c>
      <c r="C894" s="416" t="s">
        <v>1026</v>
      </c>
      <c r="AP894" s="32">
        <f t="shared" si="70"/>
        <v>3010711</v>
      </c>
      <c r="AQ894" s="32" t="str">
        <f t="shared" si="71"/>
        <v>梯云纵</v>
      </c>
    </row>
    <row r="895" spans="1:43" x14ac:dyDescent="0.25">
      <c r="A895" s="414">
        <v>3010810</v>
      </c>
      <c r="B895" s="418" t="s">
        <v>259</v>
      </c>
      <c r="C895" s="416" t="s">
        <v>1027</v>
      </c>
      <c r="AP895" s="32">
        <f t="shared" si="70"/>
        <v>3010810</v>
      </c>
      <c r="AQ895" s="32" t="str">
        <f t="shared" si="71"/>
        <v>魍魉诡步</v>
      </c>
    </row>
    <row r="896" spans="1:43" x14ac:dyDescent="0.25">
      <c r="A896" s="417">
        <v>3010811</v>
      </c>
      <c r="B896" s="415" t="s">
        <v>259</v>
      </c>
      <c r="C896" s="416" t="s">
        <v>1028</v>
      </c>
      <c r="AP896" s="32">
        <f t="shared" si="70"/>
        <v>3010811</v>
      </c>
      <c r="AQ896" s="32" t="str">
        <f t="shared" si="71"/>
        <v>魍魉诡步</v>
      </c>
    </row>
    <row r="897" spans="1:43" x14ac:dyDescent="0.25">
      <c r="A897" s="414">
        <v>3010910</v>
      </c>
      <c r="B897" s="418" t="s">
        <v>269</v>
      </c>
      <c r="C897" s="416" t="s">
        <v>1029</v>
      </c>
      <c r="AP897" s="32">
        <f t="shared" si="70"/>
        <v>3010910</v>
      </c>
      <c r="AQ897" s="32" t="str">
        <f t="shared" si="71"/>
        <v>燕纵步</v>
      </c>
    </row>
    <row r="898" spans="1:43" x14ac:dyDescent="0.25">
      <c r="A898" s="417">
        <v>3010911</v>
      </c>
      <c r="B898" s="415" t="s">
        <v>269</v>
      </c>
      <c r="C898" s="416" t="s">
        <v>1030</v>
      </c>
      <c r="AP898" s="32">
        <f t="shared" si="70"/>
        <v>3010911</v>
      </c>
      <c r="AQ898" s="32" t="str">
        <f t="shared" si="71"/>
        <v>燕纵步</v>
      </c>
    </row>
    <row r="899" spans="1:43" x14ac:dyDescent="0.25">
      <c r="A899" s="414">
        <v>3011010</v>
      </c>
      <c r="B899" s="418" t="s">
        <v>278</v>
      </c>
      <c r="C899" s="416" t="s">
        <v>1031</v>
      </c>
      <c r="AP899" s="32">
        <f t="shared" si="70"/>
        <v>3011010</v>
      </c>
      <c r="AQ899" s="32" t="str">
        <f t="shared" si="71"/>
        <v>长亭远寄</v>
      </c>
    </row>
    <row r="900" spans="1:43" x14ac:dyDescent="0.25">
      <c r="A900" s="417">
        <v>3011011</v>
      </c>
      <c r="B900" s="415" t="s">
        <v>278</v>
      </c>
      <c r="C900" s="416" t="s">
        <v>1032</v>
      </c>
      <c r="AP900" s="32">
        <f t="shared" si="70"/>
        <v>3011011</v>
      </c>
      <c r="AQ900" s="32" t="str">
        <f t="shared" si="71"/>
        <v>长亭远寄</v>
      </c>
    </row>
    <row r="901" spans="1:43" x14ac:dyDescent="0.25">
      <c r="A901" s="414">
        <v>3011210</v>
      </c>
      <c r="B901" s="418" t="s">
        <v>295</v>
      </c>
      <c r="C901" s="416" t="s">
        <v>1033</v>
      </c>
      <c r="AP901" s="32">
        <f t="shared" si="70"/>
        <v>3011210</v>
      </c>
      <c r="AQ901" s="32" t="str">
        <f t="shared" si="71"/>
        <v>凌波微步</v>
      </c>
    </row>
    <row r="902" spans="1:43" x14ac:dyDescent="0.25">
      <c r="A902" s="417">
        <v>3011211</v>
      </c>
      <c r="B902" s="415" t="s">
        <v>295</v>
      </c>
      <c r="C902" s="416" t="s">
        <v>1034</v>
      </c>
      <c r="AP902" s="32">
        <f t="shared" si="70"/>
        <v>3011211</v>
      </c>
      <c r="AQ902" s="32" t="str">
        <f t="shared" si="71"/>
        <v>凌波微步</v>
      </c>
    </row>
    <row r="903" spans="1:43" x14ac:dyDescent="0.25">
      <c r="A903" s="414">
        <v>3011110</v>
      </c>
      <c r="B903" s="415" t="s">
        <v>287</v>
      </c>
      <c r="C903" s="416" t="s">
        <v>1035</v>
      </c>
      <c r="AP903" s="32">
        <f t="shared" si="70"/>
        <v>3011110</v>
      </c>
      <c r="AQ903" s="32" t="str">
        <f t="shared" si="71"/>
        <v>巫蟒堕月</v>
      </c>
    </row>
    <row r="904" spans="1:43" x14ac:dyDescent="0.25">
      <c r="A904" s="417">
        <v>3011111</v>
      </c>
      <c r="B904" s="415" t="s">
        <v>287</v>
      </c>
      <c r="C904" s="416" t="s">
        <v>1036</v>
      </c>
      <c r="AP904" s="32">
        <f t="shared" si="70"/>
        <v>3011111</v>
      </c>
      <c r="AQ904" s="32" t="str">
        <f t="shared" si="71"/>
        <v>巫蟒堕月</v>
      </c>
    </row>
    <row r="905" spans="1:43" x14ac:dyDescent="0.25">
      <c r="A905" s="414">
        <v>3011310</v>
      </c>
      <c r="B905" s="418" t="s">
        <v>304</v>
      </c>
      <c r="C905" s="416" t="s">
        <v>1037</v>
      </c>
      <c r="AP905" s="32">
        <f t="shared" si="70"/>
        <v>3011310</v>
      </c>
      <c r="AQ905" s="32" t="str">
        <f t="shared" si="71"/>
        <v>紫乌啸凤图</v>
      </c>
    </row>
    <row r="906" spans="1:43" x14ac:dyDescent="0.25">
      <c r="A906" s="417">
        <v>3011311</v>
      </c>
      <c r="B906" s="415" t="s">
        <v>304</v>
      </c>
      <c r="C906" s="416" t="s">
        <v>1038</v>
      </c>
      <c r="AP906" s="32">
        <f t="shared" si="70"/>
        <v>3011311</v>
      </c>
      <c r="AQ906" s="32" t="str">
        <f t="shared" si="71"/>
        <v>紫乌啸凤图</v>
      </c>
    </row>
    <row r="907" spans="1:43" x14ac:dyDescent="0.25">
      <c r="A907" s="414">
        <v>3011410</v>
      </c>
      <c r="B907" s="418" t="s">
        <v>313</v>
      </c>
      <c r="C907" s="416" t="s">
        <v>1039</v>
      </c>
      <c r="AP907" s="32">
        <f t="shared" si="70"/>
        <v>3011410</v>
      </c>
      <c r="AQ907" s="32" t="str">
        <f t="shared" si="71"/>
        <v>撼山步</v>
      </c>
    </row>
    <row r="908" spans="1:43" x14ac:dyDescent="0.25">
      <c r="A908" s="417">
        <v>3011411</v>
      </c>
      <c r="B908" s="415" t="s">
        <v>313</v>
      </c>
      <c r="C908" s="416" t="s">
        <v>1040</v>
      </c>
      <c r="AP908" s="32">
        <f t="shared" ref="AP908:AP912" si="72">A908</f>
        <v>3011411</v>
      </c>
      <c r="AQ908" s="32" t="str">
        <f t="shared" ref="AQ908:AQ912" si="73">B908</f>
        <v>撼山步</v>
      </c>
    </row>
    <row r="909" spans="1:43" x14ac:dyDescent="0.25">
      <c r="A909" s="414">
        <v>3011510</v>
      </c>
      <c r="B909" s="418" t="s">
        <v>322</v>
      </c>
      <c r="C909" s="416" t="s">
        <v>1041</v>
      </c>
      <c r="AP909" s="32">
        <f t="shared" si="72"/>
        <v>3011510</v>
      </c>
      <c r="AQ909" s="32" t="str">
        <f t="shared" si="73"/>
        <v>逆流十二身</v>
      </c>
    </row>
    <row r="910" spans="1:43" x14ac:dyDescent="0.25">
      <c r="A910" s="417">
        <v>3011511</v>
      </c>
      <c r="B910" s="415" t="s">
        <v>322</v>
      </c>
      <c r="C910" s="416" t="s">
        <v>1042</v>
      </c>
      <c r="AP910" s="32">
        <f t="shared" si="72"/>
        <v>3011511</v>
      </c>
      <c r="AQ910" s="32" t="str">
        <f t="shared" si="73"/>
        <v>逆流十二身</v>
      </c>
    </row>
    <row r="911" spans="1:43" x14ac:dyDescent="0.25">
      <c r="A911" s="414">
        <v>3011610</v>
      </c>
      <c r="B911" s="418" t="s">
        <v>331</v>
      </c>
      <c r="C911" s="416" t="s">
        <v>1043</v>
      </c>
      <c r="AP911" s="32">
        <f t="shared" si="72"/>
        <v>3011610</v>
      </c>
      <c r="AQ911" s="32" t="str">
        <f t="shared" si="73"/>
        <v>虎贲阵</v>
      </c>
    </row>
    <row r="912" spans="1:43" x14ac:dyDescent="0.25">
      <c r="A912" s="417">
        <v>3011611</v>
      </c>
      <c r="B912" s="415" t="s">
        <v>331</v>
      </c>
      <c r="C912" s="416" t="s">
        <v>1044</v>
      </c>
      <c r="AP912" s="32">
        <f t="shared" si="72"/>
        <v>3011611</v>
      </c>
      <c r="AQ912" s="32" t="str">
        <f t="shared" si="73"/>
        <v>虎贲阵</v>
      </c>
    </row>
    <row r="913" spans="1:43" x14ac:dyDescent="0.25">
      <c r="A913" s="40">
        <v>1010401</v>
      </c>
      <c r="B913" s="427" t="s">
        <v>1045</v>
      </c>
      <c r="C913" s="427" t="s">
        <v>1046</v>
      </c>
      <c r="AP913" s="32">
        <f t="shared" ref="AP913:AP914" si="74">A913</f>
        <v>1010401</v>
      </c>
      <c r="AQ913" s="32" t="str">
        <f t="shared" ref="AQ913:AQ914" si="75">B913</f>
        <v>神通剑指</v>
      </c>
    </row>
    <row r="914" spans="1:43" x14ac:dyDescent="0.25">
      <c r="A914" s="40">
        <v>1010402</v>
      </c>
      <c r="B914" s="40" t="s">
        <v>1045</v>
      </c>
      <c r="C914" s="427" t="s">
        <v>1047</v>
      </c>
      <c r="AP914" s="32">
        <f t="shared" si="74"/>
        <v>1010402</v>
      </c>
      <c r="AQ914" s="32" t="str">
        <f t="shared" si="75"/>
        <v>神通剑指</v>
      </c>
    </row>
    <row r="915" spans="1:43" x14ac:dyDescent="0.25">
      <c r="A915" s="40">
        <v>1010403</v>
      </c>
      <c r="B915" s="40" t="s">
        <v>1045</v>
      </c>
      <c r="C915" s="427" t="s">
        <v>1048</v>
      </c>
      <c r="AP915" s="32">
        <f t="shared" ref="AP915:AP978" si="76">A915</f>
        <v>1010403</v>
      </c>
      <c r="AQ915" s="32" t="str">
        <f t="shared" ref="AQ915:AQ978" si="77">B915</f>
        <v>神通剑指</v>
      </c>
    </row>
    <row r="916" spans="1:43" x14ac:dyDescent="0.25">
      <c r="A916" s="40">
        <v>1010404</v>
      </c>
      <c r="B916" s="40" t="s">
        <v>1045</v>
      </c>
      <c r="C916" s="427" t="s">
        <v>1049</v>
      </c>
      <c r="AP916" s="32">
        <f t="shared" si="76"/>
        <v>1010404</v>
      </c>
      <c r="AQ916" s="32" t="str">
        <f t="shared" si="77"/>
        <v>神通剑指</v>
      </c>
    </row>
    <row r="917" spans="1:43" x14ac:dyDescent="0.25">
      <c r="A917" s="40">
        <v>1010405</v>
      </c>
      <c r="B917" s="40" t="s">
        <v>1045</v>
      </c>
      <c r="C917" s="427" t="s">
        <v>1050</v>
      </c>
      <c r="AP917" s="32">
        <f t="shared" si="76"/>
        <v>1010405</v>
      </c>
      <c r="AQ917" s="32" t="str">
        <f t="shared" si="77"/>
        <v>神通剑指</v>
      </c>
    </row>
    <row r="918" spans="1:43" x14ac:dyDescent="0.25">
      <c r="A918" s="40">
        <v>1010406</v>
      </c>
      <c r="B918" s="40" t="s">
        <v>1045</v>
      </c>
      <c r="C918" s="427" t="s">
        <v>1051</v>
      </c>
      <c r="AP918" s="32">
        <f t="shared" si="76"/>
        <v>1010406</v>
      </c>
      <c r="AQ918" s="32" t="str">
        <f t="shared" si="77"/>
        <v>神通剑指</v>
      </c>
    </row>
    <row r="919" spans="1:43" x14ac:dyDescent="0.25">
      <c r="A919" s="40">
        <v>1010407</v>
      </c>
      <c r="B919" s="40" t="s">
        <v>1045</v>
      </c>
      <c r="C919" s="427" t="s">
        <v>1052</v>
      </c>
      <c r="AP919" s="32">
        <f t="shared" si="76"/>
        <v>1010407</v>
      </c>
      <c r="AQ919" s="32" t="str">
        <f t="shared" si="77"/>
        <v>神通剑指</v>
      </c>
    </row>
    <row r="920" spans="1:43" x14ac:dyDescent="0.25">
      <c r="A920" s="40">
        <v>1010408</v>
      </c>
      <c r="B920" s="40" t="s">
        <v>1045</v>
      </c>
      <c r="C920" s="427" t="s">
        <v>1053</v>
      </c>
      <c r="AP920" s="32">
        <f t="shared" si="76"/>
        <v>1010408</v>
      </c>
      <c r="AQ920" s="32" t="str">
        <f t="shared" si="77"/>
        <v>神通剑指</v>
      </c>
    </row>
    <row r="921" spans="1:43" x14ac:dyDescent="0.25">
      <c r="A921" s="40">
        <v>1010409</v>
      </c>
      <c r="B921" s="40" t="s">
        <v>1045</v>
      </c>
      <c r="C921" s="427" t="s">
        <v>1054</v>
      </c>
      <c r="AP921" s="32">
        <f t="shared" si="76"/>
        <v>1010409</v>
      </c>
      <c r="AQ921" s="32" t="str">
        <f t="shared" si="77"/>
        <v>神通剑指</v>
      </c>
    </row>
    <row r="922" spans="1:43" x14ac:dyDescent="0.25">
      <c r="A922" s="40">
        <v>1010410</v>
      </c>
      <c r="B922" s="40" t="s">
        <v>1045</v>
      </c>
      <c r="C922" s="427" t="s">
        <v>1055</v>
      </c>
      <c r="AP922" s="32">
        <f t="shared" si="76"/>
        <v>1010410</v>
      </c>
      <c r="AQ922" s="32" t="str">
        <f t="shared" si="77"/>
        <v>神通剑指</v>
      </c>
    </row>
    <row r="923" spans="1:43" x14ac:dyDescent="0.25">
      <c r="A923" s="36">
        <v>1010411</v>
      </c>
      <c r="B923" s="36" t="s">
        <v>1045</v>
      </c>
      <c r="C923" s="37" t="s">
        <v>1056</v>
      </c>
      <c r="AP923" s="32">
        <f t="shared" si="76"/>
        <v>1010411</v>
      </c>
      <c r="AQ923" s="32" t="str">
        <f t="shared" si="77"/>
        <v>神通剑指</v>
      </c>
    </row>
    <row r="924" spans="1:43" x14ac:dyDescent="0.25">
      <c r="A924" s="36">
        <v>1010412</v>
      </c>
      <c r="B924" s="36" t="s">
        <v>1045</v>
      </c>
      <c r="C924" s="37" t="s">
        <v>1057</v>
      </c>
      <c r="AP924" s="32">
        <f t="shared" si="76"/>
        <v>1010412</v>
      </c>
      <c r="AQ924" s="32" t="str">
        <f t="shared" si="77"/>
        <v>神通剑指</v>
      </c>
    </row>
    <row r="925" spans="1:43" x14ac:dyDescent="0.25">
      <c r="A925" s="36">
        <v>1010413</v>
      </c>
      <c r="B925" s="36" t="s">
        <v>1045</v>
      </c>
      <c r="C925" s="37" t="s">
        <v>1058</v>
      </c>
      <c r="AP925" s="32">
        <f t="shared" si="76"/>
        <v>1010413</v>
      </c>
      <c r="AQ925" s="32" t="str">
        <f t="shared" si="77"/>
        <v>神通剑指</v>
      </c>
    </row>
    <row r="926" spans="1:43" x14ac:dyDescent="0.25">
      <c r="A926" s="119">
        <v>1020701</v>
      </c>
      <c r="B926" s="428" t="s">
        <v>1059</v>
      </c>
      <c r="C926" s="429" t="s">
        <v>1060</v>
      </c>
      <c r="AP926" s="32">
        <f t="shared" si="76"/>
        <v>1020701</v>
      </c>
      <c r="AQ926" s="32" t="str">
        <f t="shared" si="77"/>
        <v>槎枒寻梅</v>
      </c>
    </row>
    <row r="927" spans="1:43" x14ac:dyDescent="0.25">
      <c r="A927" s="119">
        <v>1020702</v>
      </c>
      <c r="B927" s="119" t="s">
        <v>1059</v>
      </c>
      <c r="C927" s="121" t="s">
        <v>1061</v>
      </c>
      <c r="AP927" s="32">
        <f t="shared" si="76"/>
        <v>1020702</v>
      </c>
      <c r="AQ927" s="32" t="str">
        <f t="shared" si="77"/>
        <v>槎枒寻梅</v>
      </c>
    </row>
    <row r="928" spans="1:43" x14ac:dyDescent="0.25">
      <c r="A928" s="119">
        <v>1020703</v>
      </c>
      <c r="B928" s="119" t="s">
        <v>1059</v>
      </c>
      <c r="C928" s="121" t="s">
        <v>1062</v>
      </c>
      <c r="AP928" s="32">
        <f t="shared" si="76"/>
        <v>1020703</v>
      </c>
      <c r="AQ928" s="32" t="str">
        <f t="shared" si="77"/>
        <v>槎枒寻梅</v>
      </c>
    </row>
    <row r="929" spans="1:43" x14ac:dyDescent="0.25">
      <c r="A929" s="119">
        <v>1020704</v>
      </c>
      <c r="B929" s="119" t="s">
        <v>1059</v>
      </c>
      <c r="C929" s="121" t="s">
        <v>1063</v>
      </c>
      <c r="AP929" s="32">
        <f t="shared" si="76"/>
        <v>1020704</v>
      </c>
      <c r="AQ929" s="32" t="str">
        <f t="shared" si="77"/>
        <v>槎枒寻梅</v>
      </c>
    </row>
    <row r="930" spans="1:43" x14ac:dyDescent="0.25">
      <c r="A930" s="119">
        <v>1020705</v>
      </c>
      <c r="B930" s="119" t="s">
        <v>1059</v>
      </c>
      <c r="C930" s="121" t="s">
        <v>1064</v>
      </c>
      <c r="AP930" s="32">
        <f t="shared" si="76"/>
        <v>1020705</v>
      </c>
      <c r="AQ930" s="32" t="str">
        <f t="shared" si="77"/>
        <v>槎枒寻梅</v>
      </c>
    </row>
    <row r="931" spans="1:43" x14ac:dyDescent="0.25">
      <c r="A931" s="119">
        <v>1020706</v>
      </c>
      <c r="B931" s="119" t="s">
        <v>1059</v>
      </c>
      <c r="C931" s="121" t="s">
        <v>1065</v>
      </c>
      <c r="AP931" s="32">
        <f t="shared" si="76"/>
        <v>1020706</v>
      </c>
      <c r="AQ931" s="32" t="str">
        <f t="shared" si="77"/>
        <v>槎枒寻梅</v>
      </c>
    </row>
    <row r="932" spans="1:43" x14ac:dyDescent="0.25">
      <c r="A932" s="119">
        <v>1020707</v>
      </c>
      <c r="B932" s="119" t="s">
        <v>1059</v>
      </c>
      <c r="C932" s="121" t="s">
        <v>1066</v>
      </c>
      <c r="AP932" s="32">
        <f t="shared" si="76"/>
        <v>1020707</v>
      </c>
      <c r="AQ932" s="32" t="str">
        <f t="shared" si="77"/>
        <v>槎枒寻梅</v>
      </c>
    </row>
    <row r="933" spans="1:43" x14ac:dyDescent="0.25">
      <c r="A933" s="119">
        <v>1020708</v>
      </c>
      <c r="B933" s="119" t="s">
        <v>1059</v>
      </c>
      <c r="C933" s="121" t="s">
        <v>1067</v>
      </c>
      <c r="AP933" s="32">
        <f t="shared" si="76"/>
        <v>1020708</v>
      </c>
      <c r="AQ933" s="32" t="str">
        <f t="shared" si="77"/>
        <v>槎枒寻梅</v>
      </c>
    </row>
    <row r="934" spans="1:43" x14ac:dyDescent="0.25">
      <c r="A934" s="119">
        <v>1020709</v>
      </c>
      <c r="B934" s="119" t="s">
        <v>1059</v>
      </c>
      <c r="C934" s="121" t="s">
        <v>1068</v>
      </c>
      <c r="AP934" s="32">
        <f t="shared" si="76"/>
        <v>1020709</v>
      </c>
      <c r="AQ934" s="32" t="str">
        <f t="shared" si="77"/>
        <v>槎枒寻梅</v>
      </c>
    </row>
    <row r="935" spans="1:43" x14ac:dyDescent="0.25">
      <c r="A935" s="119">
        <v>1020710</v>
      </c>
      <c r="B935" s="119" t="s">
        <v>1059</v>
      </c>
      <c r="C935" s="121" t="s">
        <v>1069</v>
      </c>
      <c r="AP935" s="32">
        <f t="shared" si="76"/>
        <v>1020710</v>
      </c>
      <c r="AQ935" s="32" t="str">
        <f t="shared" si="77"/>
        <v>槎枒寻梅</v>
      </c>
    </row>
    <row r="936" spans="1:43" x14ac:dyDescent="0.25">
      <c r="A936" s="36">
        <v>1020711</v>
      </c>
      <c r="B936" s="36" t="s">
        <v>1059</v>
      </c>
      <c r="C936" s="37" t="s">
        <v>1070</v>
      </c>
      <c r="AP936" s="32">
        <f t="shared" si="76"/>
        <v>1020711</v>
      </c>
      <c r="AQ936" s="32" t="str">
        <f t="shared" si="77"/>
        <v>槎枒寻梅</v>
      </c>
    </row>
    <row r="937" spans="1:43" x14ac:dyDescent="0.25">
      <c r="A937" s="36">
        <v>1020712</v>
      </c>
      <c r="B937" s="36" t="s">
        <v>1059</v>
      </c>
      <c r="C937" s="37" t="s">
        <v>1071</v>
      </c>
      <c r="AP937" s="32">
        <f t="shared" si="76"/>
        <v>1020712</v>
      </c>
      <c r="AQ937" s="32" t="str">
        <f t="shared" si="77"/>
        <v>槎枒寻梅</v>
      </c>
    </row>
    <row r="938" spans="1:43" x14ac:dyDescent="0.25">
      <c r="A938" s="36">
        <v>1020713</v>
      </c>
      <c r="B938" s="36" t="s">
        <v>1059</v>
      </c>
      <c r="C938" s="37" t="s">
        <v>1072</v>
      </c>
      <c r="AP938" s="32">
        <f t="shared" si="76"/>
        <v>1020713</v>
      </c>
      <c r="AQ938" s="32" t="str">
        <f t="shared" si="77"/>
        <v>槎枒寻梅</v>
      </c>
    </row>
    <row r="939" spans="1:43" x14ac:dyDescent="0.25">
      <c r="A939" s="208">
        <v>1060201</v>
      </c>
      <c r="B939" s="430" t="s">
        <v>1073</v>
      </c>
      <c r="C939" s="430" t="s">
        <v>1074</v>
      </c>
      <c r="AP939" s="32">
        <f t="shared" si="76"/>
        <v>1060201</v>
      </c>
      <c r="AQ939" s="32" t="str">
        <f t="shared" si="77"/>
        <v>羁离谱</v>
      </c>
    </row>
    <row r="940" spans="1:43" x14ac:dyDescent="0.25">
      <c r="A940" s="208">
        <v>1060202</v>
      </c>
      <c r="B940" s="208" t="s">
        <v>1073</v>
      </c>
      <c r="C940" s="430" t="s">
        <v>1075</v>
      </c>
      <c r="AP940" s="32">
        <f t="shared" si="76"/>
        <v>1060202</v>
      </c>
      <c r="AQ940" s="32" t="str">
        <f t="shared" si="77"/>
        <v>羁离谱</v>
      </c>
    </row>
    <row r="941" spans="1:43" x14ac:dyDescent="0.25">
      <c r="A941" s="208">
        <v>1060203</v>
      </c>
      <c r="B941" s="208" t="s">
        <v>1073</v>
      </c>
      <c r="C941" s="430" t="s">
        <v>1076</v>
      </c>
      <c r="AP941" s="32">
        <f t="shared" si="76"/>
        <v>1060203</v>
      </c>
      <c r="AQ941" s="32" t="str">
        <f t="shared" si="77"/>
        <v>羁离谱</v>
      </c>
    </row>
    <row r="942" spans="1:43" x14ac:dyDescent="0.25">
      <c r="A942" s="208">
        <v>1060204</v>
      </c>
      <c r="B942" s="208" t="s">
        <v>1073</v>
      </c>
      <c r="C942" s="430" t="s">
        <v>1077</v>
      </c>
      <c r="AP942" s="32">
        <f t="shared" si="76"/>
        <v>1060204</v>
      </c>
      <c r="AQ942" s="32" t="str">
        <f t="shared" si="77"/>
        <v>羁离谱</v>
      </c>
    </row>
    <row r="943" spans="1:43" x14ac:dyDescent="0.25">
      <c r="A943" s="208">
        <v>1060205</v>
      </c>
      <c r="B943" s="208" t="s">
        <v>1073</v>
      </c>
      <c r="C943" s="430" t="s">
        <v>1078</v>
      </c>
      <c r="AP943" s="32">
        <f t="shared" si="76"/>
        <v>1060205</v>
      </c>
      <c r="AQ943" s="32" t="str">
        <f t="shared" si="77"/>
        <v>羁离谱</v>
      </c>
    </row>
    <row r="944" spans="1:43" x14ac:dyDescent="0.25">
      <c r="A944" s="208">
        <v>1060206</v>
      </c>
      <c r="B944" s="208" t="s">
        <v>1073</v>
      </c>
      <c r="C944" s="430" t="s">
        <v>1079</v>
      </c>
      <c r="AP944" s="32">
        <f t="shared" si="76"/>
        <v>1060206</v>
      </c>
      <c r="AQ944" s="32" t="str">
        <f t="shared" si="77"/>
        <v>羁离谱</v>
      </c>
    </row>
    <row r="945" spans="1:43" x14ac:dyDescent="0.25">
      <c r="A945" s="208">
        <v>1060207</v>
      </c>
      <c r="B945" s="208" t="s">
        <v>1073</v>
      </c>
      <c r="C945" s="430" t="s">
        <v>1080</v>
      </c>
      <c r="AP945" s="32">
        <f t="shared" si="76"/>
        <v>1060207</v>
      </c>
      <c r="AQ945" s="32" t="str">
        <f t="shared" si="77"/>
        <v>羁离谱</v>
      </c>
    </row>
    <row r="946" spans="1:43" x14ac:dyDescent="0.25">
      <c r="A946" s="208">
        <v>1060208</v>
      </c>
      <c r="B946" s="208" t="s">
        <v>1073</v>
      </c>
      <c r="C946" s="430" t="s">
        <v>1081</v>
      </c>
      <c r="AP946" s="32">
        <f t="shared" si="76"/>
        <v>1060208</v>
      </c>
      <c r="AQ946" s="32" t="str">
        <f t="shared" si="77"/>
        <v>羁离谱</v>
      </c>
    </row>
    <row r="947" spans="1:43" x14ac:dyDescent="0.25">
      <c r="A947" s="208">
        <v>1060209</v>
      </c>
      <c r="B947" s="208" t="s">
        <v>1073</v>
      </c>
      <c r="C947" s="430" t="s">
        <v>1082</v>
      </c>
      <c r="AP947" s="32">
        <f t="shared" si="76"/>
        <v>1060209</v>
      </c>
      <c r="AQ947" s="32" t="str">
        <f t="shared" si="77"/>
        <v>羁离谱</v>
      </c>
    </row>
    <row r="948" spans="1:43" x14ac:dyDescent="0.25">
      <c r="A948" s="208">
        <v>1060210</v>
      </c>
      <c r="B948" s="208" t="s">
        <v>1073</v>
      </c>
      <c r="C948" s="430" t="s">
        <v>1083</v>
      </c>
      <c r="AP948" s="32">
        <f t="shared" si="76"/>
        <v>1060210</v>
      </c>
      <c r="AQ948" s="32" t="str">
        <f t="shared" si="77"/>
        <v>羁离谱</v>
      </c>
    </row>
    <row r="949" spans="1:43" x14ac:dyDescent="0.25">
      <c r="A949" s="36">
        <v>1060211</v>
      </c>
      <c r="B949" s="36" t="s">
        <v>1073</v>
      </c>
      <c r="C949" s="37" t="s">
        <v>1084</v>
      </c>
      <c r="AP949" s="32">
        <f t="shared" si="76"/>
        <v>1060211</v>
      </c>
      <c r="AQ949" s="32" t="str">
        <f t="shared" si="77"/>
        <v>羁离谱</v>
      </c>
    </row>
    <row r="950" spans="1:43" x14ac:dyDescent="0.25">
      <c r="A950" s="36">
        <v>1060212</v>
      </c>
      <c r="B950" s="36" t="s">
        <v>1073</v>
      </c>
      <c r="C950" s="37" t="s">
        <v>1085</v>
      </c>
      <c r="AP950" s="32">
        <f t="shared" si="76"/>
        <v>1060212</v>
      </c>
      <c r="AQ950" s="32" t="str">
        <f t="shared" si="77"/>
        <v>羁离谱</v>
      </c>
    </row>
    <row r="951" spans="1:43" x14ac:dyDescent="0.25">
      <c r="A951" s="36">
        <v>1060213</v>
      </c>
      <c r="B951" s="36" t="s">
        <v>1073</v>
      </c>
      <c r="C951" s="37" t="s">
        <v>1086</v>
      </c>
      <c r="AP951" s="32">
        <f t="shared" si="76"/>
        <v>1060213</v>
      </c>
      <c r="AQ951" s="32" t="str">
        <f t="shared" si="77"/>
        <v>羁离谱</v>
      </c>
    </row>
    <row r="952" spans="1:43" x14ac:dyDescent="0.25">
      <c r="A952" s="170">
        <v>1100301</v>
      </c>
      <c r="B952" s="431" t="s">
        <v>1087</v>
      </c>
      <c r="C952" s="241" t="s">
        <v>1088</v>
      </c>
      <c r="AP952" s="32">
        <f t="shared" si="76"/>
        <v>1100301</v>
      </c>
      <c r="AQ952" s="32" t="str">
        <f t="shared" si="77"/>
        <v>弑流··伐剑取</v>
      </c>
    </row>
    <row r="953" spans="1:43" x14ac:dyDescent="0.25">
      <c r="A953" s="170">
        <v>1100302</v>
      </c>
      <c r="B953" s="170" t="s">
        <v>1087</v>
      </c>
      <c r="C953" s="241" t="s">
        <v>1089</v>
      </c>
      <c r="AP953" s="32">
        <f t="shared" si="76"/>
        <v>1100302</v>
      </c>
      <c r="AQ953" s="32" t="str">
        <f t="shared" si="77"/>
        <v>弑流··伐剑取</v>
      </c>
    </row>
    <row r="954" spans="1:43" x14ac:dyDescent="0.25">
      <c r="A954" s="170">
        <v>1100303</v>
      </c>
      <c r="B954" s="170" t="s">
        <v>1087</v>
      </c>
      <c r="C954" s="241" t="s">
        <v>1090</v>
      </c>
      <c r="AP954" s="32">
        <f t="shared" si="76"/>
        <v>1100303</v>
      </c>
      <c r="AQ954" s="32" t="str">
        <f t="shared" si="77"/>
        <v>弑流··伐剑取</v>
      </c>
    </row>
    <row r="955" spans="1:43" x14ac:dyDescent="0.25">
      <c r="A955" s="170">
        <v>1100304</v>
      </c>
      <c r="B955" s="432" t="s">
        <v>1087</v>
      </c>
      <c r="C955" s="433" t="s">
        <v>1091</v>
      </c>
      <c r="AP955" s="32">
        <f t="shared" si="76"/>
        <v>1100304</v>
      </c>
      <c r="AQ955" s="32" t="str">
        <f t="shared" si="77"/>
        <v>弑流··伐剑取</v>
      </c>
    </row>
    <row r="956" spans="1:43" x14ac:dyDescent="0.25">
      <c r="A956" s="170">
        <v>1100305</v>
      </c>
      <c r="B956" s="170" t="s">
        <v>1087</v>
      </c>
      <c r="C956" s="241" t="s">
        <v>1092</v>
      </c>
      <c r="AP956" s="32">
        <f t="shared" si="76"/>
        <v>1100305</v>
      </c>
      <c r="AQ956" s="32" t="str">
        <f t="shared" si="77"/>
        <v>弑流··伐剑取</v>
      </c>
    </row>
    <row r="957" spans="1:43" x14ac:dyDescent="0.25">
      <c r="A957" s="170">
        <v>1100306</v>
      </c>
      <c r="B957" s="170" t="s">
        <v>1087</v>
      </c>
      <c r="C957" s="241" t="s">
        <v>1093</v>
      </c>
      <c r="AP957" s="32">
        <f t="shared" si="76"/>
        <v>1100306</v>
      </c>
      <c r="AQ957" s="32" t="str">
        <f t="shared" si="77"/>
        <v>弑流··伐剑取</v>
      </c>
    </row>
    <row r="958" spans="1:43" x14ac:dyDescent="0.25">
      <c r="A958" s="170">
        <v>1100307</v>
      </c>
      <c r="B958" s="170" t="s">
        <v>1087</v>
      </c>
      <c r="C958" s="241" t="s">
        <v>1094</v>
      </c>
      <c r="AP958" s="32">
        <f t="shared" si="76"/>
        <v>1100307</v>
      </c>
      <c r="AQ958" s="32" t="str">
        <f t="shared" si="77"/>
        <v>弑流··伐剑取</v>
      </c>
    </row>
    <row r="959" spans="1:43" x14ac:dyDescent="0.25">
      <c r="A959" s="170">
        <v>1100308</v>
      </c>
      <c r="B959" s="170" t="s">
        <v>1087</v>
      </c>
      <c r="C959" s="241" t="s">
        <v>1095</v>
      </c>
      <c r="AP959" s="32">
        <f t="shared" si="76"/>
        <v>1100308</v>
      </c>
      <c r="AQ959" s="32" t="str">
        <f t="shared" si="77"/>
        <v>弑流··伐剑取</v>
      </c>
    </row>
    <row r="960" spans="1:43" x14ac:dyDescent="0.25">
      <c r="A960" s="170">
        <v>1100309</v>
      </c>
      <c r="B960" s="170" t="s">
        <v>1087</v>
      </c>
      <c r="C960" s="241" t="s">
        <v>1096</v>
      </c>
      <c r="AP960" s="32">
        <f t="shared" si="76"/>
        <v>1100309</v>
      </c>
      <c r="AQ960" s="32" t="str">
        <f t="shared" si="77"/>
        <v>弑流··伐剑取</v>
      </c>
    </row>
    <row r="961" spans="1:43" x14ac:dyDescent="0.25">
      <c r="A961" s="170">
        <v>1100310</v>
      </c>
      <c r="B961" s="170" t="s">
        <v>1087</v>
      </c>
      <c r="C961" s="241" t="s">
        <v>1097</v>
      </c>
      <c r="AP961" s="32">
        <f t="shared" si="76"/>
        <v>1100310</v>
      </c>
      <c r="AQ961" s="32" t="str">
        <f t="shared" si="77"/>
        <v>弑流··伐剑取</v>
      </c>
    </row>
    <row r="962" spans="1:43" x14ac:dyDescent="0.25">
      <c r="A962" s="36">
        <v>1100311</v>
      </c>
      <c r="B962" s="36" t="s">
        <v>1087</v>
      </c>
      <c r="C962" s="434" t="s">
        <v>1098</v>
      </c>
      <c r="AP962" s="32">
        <f t="shared" si="76"/>
        <v>1100311</v>
      </c>
      <c r="AQ962" s="32" t="str">
        <f t="shared" si="77"/>
        <v>弑流··伐剑取</v>
      </c>
    </row>
    <row r="963" spans="1:43" x14ac:dyDescent="0.25">
      <c r="A963" s="36">
        <v>1100312</v>
      </c>
      <c r="B963" s="36" t="s">
        <v>1087</v>
      </c>
      <c r="C963" s="434" t="s">
        <v>1099</v>
      </c>
      <c r="AP963" s="32">
        <f t="shared" si="76"/>
        <v>1100312</v>
      </c>
      <c r="AQ963" s="32" t="str">
        <f t="shared" si="77"/>
        <v>弑流··伐剑取</v>
      </c>
    </row>
    <row r="964" spans="1:43" x14ac:dyDescent="0.25">
      <c r="A964" s="36">
        <v>1100313</v>
      </c>
      <c r="B964" s="36" t="s">
        <v>1087</v>
      </c>
      <c r="C964" s="434" t="s">
        <v>1100</v>
      </c>
      <c r="AP964" s="32">
        <f t="shared" si="76"/>
        <v>1100313</v>
      </c>
      <c r="AQ964" s="32" t="str">
        <f t="shared" si="77"/>
        <v>弑流··伐剑取</v>
      </c>
    </row>
    <row r="965" spans="1:43" x14ac:dyDescent="0.25">
      <c r="A965" s="170">
        <v>1100401</v>
      </c>
      <c r="B965" s="431" t="s">
        <v>1101</v>
      </c>
      <c r="C965" s="241" t="s">
        <v>1102</v>
      </c>
      <c r="AP965" s="32">
        <f t="shared" si="76"/>
        <v>1100401</v>
      </c>
      <c r="AQ965" s="32" t="str">
        <f t="shared" si="77"/>
        <v>天威军阵刀术</v>
      </c>
    </row>
    <row r="966" spans="1:43" x14ac:dyDescent="0.25">
      <c r="A966" s="170">
        <v>1100402</v>
      </c>
      <c r="B966" s="170" t="s">
        <v>1101</v>
      </c>
      <c r="C966" s="241" t="s">
        <v>1103</v>
      </c>
      <c r="AP966" s="32">
        <f t="shared" si="76"/>
        <v>1100402</v>
      </c>
      <c r="AQ966" s="32" t="str">
        <f t="shared" si="77"/>
        <v>天威军阵刀术</v>
      </c>
    </row>
    <row r="967" spans="1:43" x14ac:dyDescent="0.25">
      <c r="A967" s="170">
        <v>1100403</v>
      </c>
      <c r="B967" s="170" t="s">
        <v>1101</v>
      </c>
      <c r="C967" s="241" t="s">
        <v>1104</v>
      </c>
      <c r="AP967" s="32">
        <f t="shared" si="76"/>
        <v>1100403</v>
      </c>
      <c r="AQ967" s="32" t="str">
        <f t="shared" si="77"/>
        <v>天威军阵刀术</v>
      </c>
    </row>
    <row r="968" spans="1:43" x14ac:dyDescent="0.25">
      <c r="A968" s="170">
        <v>1100404</v>
      </c>
      <c r="B968" s="170" t="s">
        <v>1101</v>
      </c>
      <c r="C968" s="241" t="s">
        <v>1105</v>
      </c>
      <c r="AP968" s="32">
        <f t="shared" si="76"/>
        <v>1100404</v>
      </c>
      <c r="AQ968" s="32" t="str">
        <f t="shared" si="77"/>
        <v>天威军阵刀术</v>
      </c>
    </row>
    <row r="969" spans="1:43" x14ac:dyDescent="0.25">
      <c r="A969" s="170">
        <v>1100405</v>
      </c>
      <c r="B969" s="170" t="s">
        <v>1101</v>
      </c>
      <c r="C969" s="241" t="s">
        <v>1106</v>
      </c>
      <c r="AP969" s="32">
        <f t="shared" si="76"/>
        <v>1100405</v>
      </c>
      <c r="AQ969" s="32" t="str">
        <f t="shared" si="77"/>
        <v>天威军阵刀术</v>
      </c>
    </row>
    <row r="970" spans="1:43" x14ac:dyDescent="0.25">
      <c r="A970" s="170">
        <v>1100406</v>
      </c>
      <c r="B970" s="170" t="s">
        <v>1101</v>
      </c>
      <c r="C970" s="241" t="s">
        <v>1107</v>
      </c>
      <c r="AP970" s="32">
        <f t="shared" si="76"/>
        <v>1100406</v>
      </c>
      <c r="AQ970" s="32" t="str">
        <f t="shared" si="77"/>
        <v>天威军阵刀术</v>
      </c>
    </row>
    <row r="971" spans="1:43" x14ac:dyDescent="0.25">
      <c r="A971" s="170">
        <v>1100407</v>
      </c>
      <c r="B971" s="170" t="s">
        <v>1101</v>
      </c>
      <c r="C971" s="241" t="s">
        <v>1108</v>
      </c>
      <c r="AP971" s="32">
        <f t="shared" si="76"/>
        <v>1100407</v>
      </c>
      <c r="AQ971" s="32" t="str">
        <f t="shared" si="77"/>
        <v>天威军阵刀术</v>
      </c>
    </row>
    <row r="972" spans="1:43" x14ac:dyDescent="0.25">
      <c r="A972" s="170">
        <v>1100408</v>
      </c>
      <c r="B972" s="170" t="s">
        <v>1101</v>
      </c>
      <c r="C972" s="241" t="s">
        <v>1109</v>
      </c>
      <c r="AP972" s="32">
        <f t="shared" si="76"/>
        <v>1100408</v>
      </c>
      <c r="AQ972" s="32" t="str">
        <f t="shared" si="77"/>
        <v>天威军阵刀术</v>
      </c>
    </row>
    <row r="973" spans="1:43" x14ac:dyDescent="0.25">
      <c r="A973" s="170">
        <v>1100409</v>
      </c>
      <c r="B973" s="170" t="s">
        <v>1101</v>
      </c>
      <c r="C973" s="241" t="s">
        <v>1110</v>
      </c>
      <c r="AP973" s="32">
        <f t="shared" si="76"/>
        <v>1100409</v>
      </c>
      <c r="AQ973" s="32" t="str">
        <f t="shared" si="77"/>
        <v>天威军阵刀术</v>
      </c>
    </row>
    <row r="974" spans="1:43" x14ac:dyDescent="0.25">
      <c r="A974" s="170">
        <v>1100410</v>
      </c>
      <c r="B974" s="170" t="s">
        <v>1101</v>
      </c>
      <c r="C974" s="241" t="s">
        <v>1111</v>
      </c>
      <c r="AP974" s="32">
        <f t="shared" si="76"/>
        <v>1100410</v>
      </c>
      <c r="AQ974" s="32" t="str">
        <f t="shared" si="77"/>
        <v>天威军阵刀术</v>
      </c>
    </row>
    <row r="975" spans="1:43" x14ac:dyDescent="0.25">
      <c r="A975" s="36">
        <v>1100411</v>
      </c>
      <c r="B975" s="36" t="s">
        <v>1101</v>
      </c>
      <c r="C975" s="37" t="s">
        <v>1112</v>
      </c>
      <c r="AP975" s="32">
        <f t="shared" si="76"/>
        <v>1100411</v>
      </c>
      <c r="AQ975" s="32" t="str">
        <f t="shared" si="77"/>
        <v>天威军阵刀术</v>
      </c>
    </row>
    <row r="976" spans="1:43" x14ac:dyDescent="0.25">
      <c r="A976" s="36">
        <v>1100412</v>
      </c>
      <c r="B976" s="36" t="s">
        <v>1101</v>
      </c>
      <c r="C976" s="37" t="s">
        <v>1113</v>
      </c>
      <c r="AP976" s="32">
        <f t="shared" si="76"/>
        <v>1100412</v>
      </c>
      <c r="AQ976" s="32" t="str">
        <f t="shared" si="77"/>
        <v>天威军阵刀术</v>
      </c>
    </row>
    <row r="977" spans="1:43" x14ac:dyDescent="0.25">
      <c r="A977" s="36">
        <v>1100413</v>
      </c>
      <c r="B977" s="36" t="s">
        <v>1101</v>
      </c>
      <c r="C977" s="37" t="s">
        <v>1114</v>
      </c>
      <c r="AP977" s="32">
        <f t="shared" si="76"/>
        <v>1100413</v>
      </c>
      <c r="AQ977" s="32" t="str">
        <f t="shared" si="77"/>
        <v>天威军阵刀术</v>
      </c>
    </row>
    <row r="978" spans="1:43" x14ac:dyDescent="0.25">
      <c r="A978" s="283">
        <v>2012001</v>
      </c>
      <c r="B978" s="283" t="s">
        <v>201</v>
      </c>
      <c r="C978" s="290" t="s">
        <v>202</v>
      </c>
      <c r="AP978" s="32">
        <f t="shared" si="76"/>
        <v>2012001</v>
      </c>
      <c r="AQ978" s="32" t="str">
        <f t="shared" si="77"/>
        <v>不仁经</v>
      </c>
    </row>
    <row r="979" spans="1:43" x14ac:dyDescent="0.25">
      <c r="A979" s="283">
        <v>2012002</v>
      </c>
      <c r="B979" s="283" t="s">
        <v>201</v>
      </c>
      <c r="C979" s="290" t="s">
        <v>203</v>
      </c>
      <c r="AP979" s="32">
        <f t="shared" ref="AP979:AP999" si="78">A979</f>
        <v>2012002</v>
      </c>
      <c r="AQ979" s="32" t="str">
        <f t="shared" ref="AQ979:AQ999" si="79">B979</f>
        <v>不仁经</v>
      </c>
    </row>
    <row r="980" spans="1:43" x14ac:dyDescent="0.25">
      <c r="A980" s="283">
        <v>2012003</v>
      </c>
      <c r="B980" s="283" t="s">
        <v>201</v>
      </c>
      <c r="C980" s="290" t="s">
        <v>204</v>
      </c>
      <c r="AP980" s="32">
        <f t="shared" si="78"/>
        <v>2012003</v>
      </c>
      <c r="AQ980" s="32" t="str">
        <f t="shared" si="79"/>
        <v>不仁经</v>
      </c>
    </row>
    <row r="981" spans="1:43" x14ac:dyDescent="0.25">
      <c r="A981" s="283">
        <v>2012004</v>
      </c>
      <c r="B981" s="283" t="s">
        <v>201</v>
      </c>
      <c r="C981" s="290" t="s">
        <v>205</v>
      </c>
      <c r="AP981" s="32">
        <f t="shared" si="78"/>
        <v>2012004</v>
      </c>
      <c r="AQ981" s="32" t="str">
        <f t="shared" si="79"/>
        <v>不仁经</v>
      </c>
    </row>
    <row r="982" spans="1:43" x14ac:dyDescent="0.25">
      <c r="A982" s="283">
        <v>2012005</v>
      </c>
      <c r="B982" s="283" t="s">
        <v>201</v>
      </c>
      <c r="C982" s="290" t="s">
        <v>206</v>
      </c>
      <c r="AP982" s="32">
        <f t="shared" si="78"/>
        <v>2012005</v>
      </c>
      <c r="AQ982" s="32" t="str">
        <f t="shared" si="79"/>
        <v>不仁经</v>
      </c>
    </row>
    <row r="983" spans="1:43" x14ac:dyDescent="0.25">
      <c r="A983" s="283">
        <v>2012006</v>
      </c>
      <c r="B983" s="283" t="s">
        <v>201</v>
      </c>
      <c r="C983" s="290" t="s">
        <v>207</v>
      </c>
      <c r="AP983" s="32">
        <f t="shared" si="78"/>
        <v>2012006</v>
      </c>
      <c r="AQ983" s="32" t="str">
        <f t="shared" si="79"/>
        <v>不仁经</v>
      </c>
    </row>
    <row r="984" spans="1:43" x14ac:dyDescent="0.25">
      <c r="A984" s="283">
        <v>2012007</v>
      </c>
      <c r="B984" s="283" t="s">
        <v>201</v>
      </c>
      <c r="C984" s="290" t="s">
        <v>208</v>
      </c>
      <c r="AP984" s="32">
        <f t="shared" si="78"/>
        <v>2012007</v>
      </c>
      <c r="AQ984" s="32" t="str">
        <f t="shared" si="79"/>
        <v>不仁经</v>
      </c>
    </row>
    <row r="985" spans="1:43" x14ac:dyDescent="0.25">
      <c r="A985" s="283">
        <v>2012008</v>
      </c>
      <c r="B985" s="283" t="s">
        <v>201</v>
      </c>
      <c r="C985" s="290" t="s">
        <v>209</v>
      </c>
      <c r="AP985" s="32">
        <f t="shared" si="78"/>
        <v>2012008</v>
      </c>
      <c r="AQ985" s="32" t="str">
        <f t="shared" si="79"/>
        <v>不仁经</v>
      </c>
    </row>
    <row r="986" spans="1:43" x14ac:dyDescent="0.25">
      <c r="A986" s="36">
        <v>2012009</v>
      </c>
      <c r="B986" s="36" t="s">
        <v>201</v>
      </c>
      <c r="C986" s="37" t="s">
        <v>210</v>
      </c>
      <c r="AP986" s="32">
        <f t="shared" si="78"/>
        <v>2012009</v>
      </c>
      <c r="AQ986" s="32" t="str">
        <f t="shared" si="79"/>
        <v>不仁经</v>
      </c>
    </row>
    <row r="987" spans="1:43" x14ac:dyDescent="0.25">
      <c r="A987" s="36">
        <v>2012010</v>
      </c>
      <c r="B987" s="36" t="s">
        <v>201</v>
      </c>
      <c r="C987" s="37" t="s">
        <v>211</v>
      </c>
      <c r="AP987" s="32">
        <f t="shared" si="78"/>
        <v>2012010</v>
      </c>
      <c r="AQ987" s="32" t="str">
        <f t="shared" si="79"/>
        <v>不仁经</v>
      </c>
    </row>
    <row r="988" spans="1:43" x14ac:dyDescent="0.25">
      <c r="A988" s="36">
        <v>2012011</v>
      </c>
      <c r="B988" s="36" t="s">
        <v>201</v>
      </c>
      <c r="C988" s="37" t="s">
        <v>212</v>
      </c>
      <c r="AP988" s="32">
        <f t="shared" si="78"/>
        <v>2012011</v>
      </c>
      <c r="AQ988" s="32" t="str">
        <f t="shared" si="79"/>
        <v>不仁经</v>
      </c>
    </row>
    <row r="989" spans="1:43" x14ac:dyDescent="0.25">
      <c r="A989" s="170">
        <v>3011701</v>
      </c>
      <c r="B989" s="431" t="s">
        <v>341</v>
      </c>
      <c r="C989" s="431" t="s">
        <v>342</v>
      </c>
      <c r="AP989" s="32">
        <f t="shared" si="78"/>
        <v>3011701</v>
      </c>
      <c r="AQ989" s="32" t="str">
        <f t="shared" si="79"/>
        <v>影血秘典</v>
      </c>
    </row>
    <row r="990" spans="1:43" x14ac:dyDescent="0.25">
      <c r="A990" s="170">
        <v>3011702</v>
      </c>
      <c r="B990" s="170" t="s">
        <v>341</v>
      </c>
      <c r="C990" s="431" t="s">
        <v>343</v>
      </c>
      <c r="AP990" s="32">
        <f t="shared" si="78"/>
        <v>3011702</v>
      </c>
      <c r="AQ990" s="32" t="str">
        <f t="shared" si="79"/>
        <v>影血秘典</v>
      </c>
    </row>
    <row r="991" spans="1:43" x14ac:dyDescent="0.25">
      <c r="A991" s="170">
        <v>3011703</v>
      </c>
      <c r="B991" s="170" t="s">
        <v>341</v>
      </c>
      <c r="C991" s="431" t="s">
        <v>344</v>
      </c>
      <c r="AP991" s="32">
        <f t="shared" si="78"/>
        <v>3011703</v>
      </c>
      <c r="AQ991" s="32" t="str">
        <f t="shared" si="79"/>
        <v>影血秘典</v>
      </c>
    </row>
    <row r="992" spans="1:43" x14ac:dyDescent="0.25">
      <c r="A992" s="170">
        <v>3011704</v>
      </c>
      <c r="B992" s="170" t="s">
        <v>341</v>
      </c>
      <c r="C992" s="431" t="s">
        <v>345</v>
      </c>
      <c r="AP992" s="32">
        <f t="shared" si="78"/>
        <v>3011704</v>
      </c>
      <c r="AQ992" s="32" t="str">
        <f t="shared" si="79"/>
        <v>影血秘典</v>
      </c>
    </row>
    <row r="993" spans="1:43" x14ac:dyDescent="0.25">
      <c r="A993" s="170">
        <v>3011705</v>
      </c>
      <c r="B993" s="170" t="s">
        <v>341</v>
      </c>
      <c r="C993" s="431" t="s">
        <v>346</v>
      </c>
      <c r="AP993" s="32">
        <f t="shared" si="78"/>
        <v>3011705</v>
      </c>
      <c r="AQ993" s="32" t="str">
        <f t="shared" si="79"/>
        <v>影血秘典</v>
      </c>
    </row>
    <row r="994" spans="1:43" x14ac:dyDescent="0.25">
      <c r="A994" s="170">
        <v>3011706</v>
      </c>
      <c r="B994" s="170" t="s">
        <v>341</v>
      </c>
      <c r="C994" s="431" t="s">
        <v>347</v>
      </c>
      <c r="AP994" s="32">
        <f t="shared" si="78"/>
        <v>3011706</v>
      </c>
      <c r="AQ994" s="32" t="str">
        <f t="shared" si="79"/>
        <v>影血秘典</v>
      </c>
    </row>
    <row r="995" spans="1:43" x14ac:dyDescent="0.25">
      <c r="A995" s="170">
        <v>3011707</v>
      </c>
      <c r="B995" s="170" t="s">
        <v>341</v>
      </c>
      <c r="C995" s="431" t="s">
        <v>348</v>
      </c>
      <c r="AP995" s="32">
        <f t="shared" si="78"/>
        <v>3011707</v>
      </c>
      <c r="AQ995" s="32" t="str">
        <f t="shared" si="79"/>
        <v>影血秘典</v>
      </c>
    </row>
    <row r="996" spans="1:43" x14ac:dyDescent="0.25">
      <c r="A996" s="170">
        <v>3011708</v>
      </c>
      <c r="B996" s="170" t="s">
        <v>341</v>
      </c>
      <c r="C996" s="431" t="s">
        <v>349</v>
      </c>
      <c r="AP996" s="32">
        <f t="shared" si="78"/>
        <v>3011708</v>
      </c>
      <c r="AQ996" s="32" t="str">
        <f t="shared" si="79"/>
        <v>影血秘典</v>
      </c>
    </row>
    <row r="997" spans="1:43" x14ac:dyDescent="0.25">
      <c r="A997" s="36">
        <v>3011709</v>
      </c>
      <c r="B997" s="36" t="s">
        <v>341</v>
      </c>
      <c r="C997" s="37" t="s">
        <v>350</v>
      </c>
      <c r="AP997" s="32">
        <f t="shared" si="78"/>
        <v>3011709</v>
      </c>
      <c r="AQ997" s="32" t="str">
        <f t="shared" si="79"/>
        <v>影血秘典</v>
      </c>
    </row>
    <row r="998" spans="1:43" x14ac:dyDescent="0.25">
      <c r="A998" s="36">
        <v>3011710</v>
      </c>
      <c r="B998" s="36" t="s">
        <v>341</v>
      </c>
      <c r="C998" s="37" t="s">
        <v>351</v>
      </c>
      <c r="AP998" s="32">
        <f t="shared" si="78"/>
        <v>3011710</v>
      </c>
      <c r="AQ998" s="32" t="str">
        <f t="shared" si="79"/>
        <v>影血秘典</v>
      </c>
    </row>
    <row r="999" spans="1:43" x14ac:dyDescent="0.25">
      <c r="A999" s="36">
        <v>3011711</v>
      </c>
      <c r="B999" s="36" t="s">
        <v>341</v>
      </c>
      <c r="C999" s="37" t="s">
        <v>352</v>
      </c>
      <c r="AP999" s="32">
        <f t="shared" si="78"/>
        <v>3011711</v>
      </c>
      <c r="AQ999" s="32" t="str">
        <f t="shared" si="79"/>
        <v>影血秘典</v>
      </c>
    </row>
    <row r="1000" spans="1:43" x14ac:dyDescent="0.25">
      <c r="A1000" s="271">
        <v>1130201</v>
      </c>
      <c r="B1000" s="435" t="s">
        <v>1115</v>
      </c>
      <c r="C1000" s="275" t="s">
        <v>1116</v>
      </c>
      <c r="AP1000" s="271">
        <v>1130201</v>
      </c>
      <c r="AQ1000" s="435" t="s">
        <v>1115</v>
      </c>
    </row>
    <row r="1001" spans="1:43" x14ac:dyDescent="0.25">
      <c r="A1001" s="271">
        <v>1130202</v>
      </c>
      <c r="B1001" s="271" t="s">
        <v>1115</v>
      </c>
      <c r="C1001" s="275" t="s">
        <v>1117</v>
      </c>
      <c r="AP1001" s="271">
        <v>1130202</v>
      </c>
      <c r="AQ1001" s="271" t="s">
        <v>1115</v>
      </c>
    </row>
    <row r="1002" spans="1:43" x14ac:dyDescent="0.25">
      <c r="A1002" s="271">
        <v>1130203</v>
      </c>
      <c r="B1002" s="271" t="s">
        <v>1115</v>
      </c>
      <c r="C1002" s="275" t="s">
        <v>1118</v>
      </c>
      <c r="AP1002" s="271">
        <v>1130203</v>
      </c>
      <c r="AQ1002" s="271" t="s">
        <v>1115</v>
      </c>
    </row>
    <row r="1003" spans="1:43" x14ac:dyDescent="0.25">
      <c r="A1003" s="271">
        <v>1130204</v>
      </c>
      <c r="B1003" s="271" t="s">
        <v>1115</v>
      </c>
      <c r="C1003" s="275" t="s">
        <v>1119</v>
      </c>
      <c r="AP1003" s="271">
        <v>1130204</v>
      </c>
      <c r="AQ1003" s="271" t="s">
        <v>1115</v>
      </c>
    </row>
    <row r="1004" spans="1:43" x14ac:dyDescent="0.25">
      <c r="A1004" s="271">
        <v>1130205</v>
      </c>
      <c r="B1004" s="271" t="s">
        <v>1115</v>
      </c>
      <c r="C1004" s="275" t="s">
        <v>1120</v>
      </c>
      <c r="AP1004" s="271">
        <v>1130205</v>
      </c>
      <c r="AQ1004" s="271" t="s">
        <v>1115</v>
      </c>
    </row>
    <row r="1005" spans="1:43" x14ac:dyDescent="0.25">
      <c r="A1005" s="271">
        <v>1130206</v>
      </c>
      <c r="B1005" s="271" t="s">
        <v>1115</v>
      </c>
      <c r="C1005" s="275" t="s">
        <v>1121</v>
      </c>
      <c r="AP1005" s="271">
        <v>1130206</v>
      </c>
      <c r="AQ1005" s="271" t="s">
        <v>1115</v>
      </c>
    </row>
    <row r="1006" spans="1:43" x14ac:dyDescent="0.25">
      <c r="A1006" s="271">
        <v>1130207</v>
      </c>
      <c r="B1006" s="271" t="s">
        <v>1115</v>
      </c>
      <c r="C1006" s="275" t="s">
        <v>1122</v>
      </c>
      <c r="AP1006" s="271">
        <v>1130207</v>
      </c>
      <c r="AQ1006" s="271" t="s">
        <v>1115</v>
      </c>
    </row>
    <row r="1007" spans="1:43" x14ac:dyDescent="0.25">
      <c r="A1007" s="271">
        <v>1130208</v>
      </c>
      <c r="B1007" s="271" t="s">
        <v>1115</v>
      </c>
      <c r="C1007" s="275" t="s">
        <v>1123</v>
      </c>
      <c r="AP1007" s="271">
        <v>1130208</v>
      </c>
      <c r="AQ1007" s="271" t="s">
        <v>1115</v>
      </c>
    </row>
    <row r="1008" spans="1:43" x14ac:dyDescent="0.25">
      <c r="A1008" s="271">
        <v>1130209</v>
      </c>
      <c r="B1008" s="271" t="s">
        <v>1115</v>
      </c>
      <c r="C1008" s="275" t="s">
        <v>1124</v>
      </c>
      <c r="AP1008" s="271">
        <v>1130209</v>
      </c>
      <c r="AQ1008" s="271" t="s">
        <v>1115</v>
      </c>
    </row>
    <row r="1009" spans="1:43" x14ac:dyDescent="0.25">
      <c r="A1009" s="271">
        <v>1130210</v>
      </c>
      <c r="B1009" s="271" t="s">
        <v>1115</v>
      </c>
      <c r="C1009" s="275" t="s">
        <v>1125</v>
      </c>
      <c r="AP1009" s="271">
        <v>1130210</v>
      </c>
      <c r="AQ1009" s="271" t="s">
        <v>1115</v>
      </c>
    </row>
    <row r="1010" spans="1:43" x14ac:dyDescent="0.25">
      <c r="A1010" s="271">
        <v>1130211</v>
      </c>
      <c r="B1010" s="271" t="s">
        <v>1115</v>
      </c>
      <c r="C1010" s="275" t="s">
        <v>1126</v>
      </c>
      <c r="AP1010" s="271">
        <v>1130211</v>
      </c>
      <c r="AQ1010" s="271" t="s">
        <v>1115</v>
      </c>
    </row>
    <row r="1011" spans="1:43" x14ac:dyDescent="0.25">
      <c r="A1011" s="271">
        <v>1130212</v>
      </c>
      <c r="B1011" s="271" t="s">
        <v>1115</v>
      </c>
      <c r="C1011" s="275" t="s">
        <v>1127</v>
      </c>
      <c r="AP1011" s="271">
        <v>1130212</v>
      </c>
      <c r="AQ1011" s="271" t="s">
        <v>1115</v>
      </c>
    </row>
    <row r="1012" spans="1:43" x14ac:dyDescent="0.25">
      <c r="A1012" s="271">
        <v>1130213</v>
      </c>
      <c r="B1012" s="271" t="s">
        <v>1115</v>
      </c>
      <c r="C1012" s="436" t="s">
        <v>1128</v>
      </c>
      <c r="AP1012" s="271">
        <v>1130213</v>
      </c>
      <c r="AQ1012" s="271" t="s">
        <v>1115</v>
      </c>
    </row>
  </sheetData>
  <phoneticPr fontId="45" type="noConversion"/>
  <conditionalFormatting sqref="B753:C753">
    <cfRule type="duplicateValues" dxfId="246" priority="178"/>
  </conditionalFormatting>
  <conditionalFormatting sqref="B764:C764">
    <cfRule type="duplicateValues" dxfId="245" priority="163"/>
  </conditionalFormatting>
  <conditionalFormatting sqref="AQ764">
    <cfRule type="duplicateValues" dxfId="244" priority="147"/>
  </conditionalFormatting>
  <conditionalFormatting sqref="A772">
    <cfRule type="duplicateValues" dxfId="243" priority="171"/>
    <cfRule type="duplicateValues" dxfId="242" priority="172"/>
    <cfRule type="duplicateValues" dxfId="241" priority="173"/>
    <cfRule type="duplicateValues" dxfId="240" priority="174"/>
    <cfRule type="duplicateValues" dxfId="239" priority="175"/>
    <cfRule type="duplicateValues" dxfId="238" priority="176"/>
    <cfRule type="duplicateValues" dxfId="237" priority="177"/>
  </conditionalFormatting>
  <conditionalFormatting sqref="AP772">
    <cfRule type="duplicateValues" dxfId="236" priority="155"/>
    <cfRule type="duplicateValues" dxfId="235" priority="156"/>
    <cfRule type="duplicateValues" dxfId="234" priority="157"/>
    <cfRule type="duplicateValues" dxfId="233" priority="158"/>
    <cfRule type="duplicateValues" dxfId="232" priority="159"/>
    <cfRule type="duplicateValues" dxfId="231" priority="160"/>
    <cfRule type="duplicateValues" dxfId="230" priority="161"/>
  </conditionalFormatting>
  <conditionalFormatting sqref="A778">
    <cfRule type="duplicateValues" dxfId="229" priority="234"/>
  </conditionalFormatting>
  <conditionalFormatting sqref="A783">
    <cfRule type="duplicateValues" dxfId="228" priority="231"/>
    <cfRule type="duplicateValues" dxfId="227" priority="232"/>
  </conditionalFormatting>
  <conditionalFormatting sqref="A785">
    <cfRule type="duplicateValues" dxfId="226" priority="218"/>
    <cfRule type="duplicateValues" dxfId="225" priority="219"/>
    <cfRule type="duplicateValues" dxfId="224" priority="220"/>
    <cfRule type="duplicateValues" dxfId="223" priority="221"/>
  </conditionalFormatting>
  <conditionalFormatting sqref="A800">
    <cfRule type="duplicateValues" dxfId="222" priority="229"/>
    <cfRule type="duplicateValues" dxfId="221" priority="230"/>
  </conditionalFormatting>
  <conditionalFormatting sqref="A806">
    <cfRule type="duplicateValues" dxfId="220" priority="225"/>
    <cfRule type="duplicateValues" dxfId="219" priority="226"/>
    <cfRule type="duplicateValues" dxfId="218" priority="227"/>
  </conditionalFormatting>
  <conditionalFormatting sqref="A814">
    <cfRule type="duplicateValues" dxfId="217" priority="222"/>
    <cfRule type="duplicateValues" dxfId="216" priority="223"/>
    <cfRule type="duplicateValues" dxfId="215" priority="224"/>
  </conditionalFormatting>
  <conditionalFormatting sqref="A991">
    <cfRule type="duplicateValues" dxfId="214" priority="26"/>
  </conditionalFormatting>
  <conditionalFormatting sqref="A992">
    <cfRule type="duplicateValues" dxfId="213" priority="23"/>
    <cfRule type="duplicateValues" dxfId="212" priority="24"/>
    <cfRule type="duplicateValues" dxfId="211" priority="25"/>
  </conditionalFormatting>
  <conditionalFormatting sqref="A997">
    <cfRule type="duplicateValues" dxfId="210" priority="20"/>
    <cfRule type="duplicateValues" dxfId="209" priority="21"/>
    <cfRule type="duplicateValues" dxfId="208" priority="22"/>
  </conditionalFormatting>
  <conditionalFormatting sqref="A132:A142">
    <cfRule type="duplicateValues" dxfId="207" priority="105"/>
    <cfRule type="duplicateValues" dxfId="206" priority="106"/>
    <cfRule type="duplicateValues" dxfId="205" priority="107"/>
    <cfRule type="duplicateValues" dxfId="204" priority="108"/>
    <cfRule type="duplicateValues" dxfId="203" priority="109"/>
    <cfRule type="duplicateValues" dxfId="202" priority="110"/>
    <cfRule type="duplicateValues" dxfId="201" priority="111"/>
  </conditionalFormatting>
  <conditionalFormatting sqref="A188:A198">
    <cfRule type="duplicateValues" dxfId="200" priority="112"/>
    <cfRule type="duplicateValues" dxfId="199" priority="113"/>
    <cfRule type="duplicateValues" dxfId="198" priority="114"/>
    <cfRule type="duplicateValues" dxfId="197" priority="115"/>
    <cfRule type="duplicateValues" dxfId="196" priority="116"/>
    <cfRule type="duplicateValues" dxfId="195" priority="117"/>
    <cfRule type="duplicateValues" dxfId="194" priority="118"/>
  </conditionalFormatting>
  <conditionalFormatting sqref="A216:A225">
    <cfRule type="duplicateValues" dxfId="193" priority="206"/>
    <cfRule type="duplicateValues" dxfId="192" priority="207"/>
    <cfRule type="duplicateValues" dxfId="191" priority="208"/>
    <cfRule type="duplicateValues" dxfId="190" priority="209"/>
    <cfRule type="duplicateValues" dxfId="189" priority="210"/>
    <cfRule type="duplicateValues" dxfId="188" priority="211"/>
  </conditionalFormatting>
  <conditionalFormatting sqref="A260:A269">
    <cfRule type="duplicateValues" dxfId="187" priority="200"/>
    <cfRule type="duplicateValues" dxfId="186" priority="201"/>
    <cfRule type="duplicateValues" dxfId="185" priority="202"/>
    <cfRule type="duplicateValues" dxfId="184" priority="203"/>
    <cfRule type="duplicateValues" dxfId="183" priority="204"/>
    <cfRule type="duplicateValues" dxfId="182" priority="205"/>
  </conditionalFormatting>
  <conditionalFormatting sqref="A289:A298">
    <cfRule type="duplicateValues" dxfId="181" priority="236"/>
    <cfRule type="duplicateValues" dxfId="180" priority="237"/>
  </conditionalFormatting>
  <conditionalFormatting sqref="A317:A328">
    <cfRule type="duplicateValues" dxfId="179" priority="193"/>
    <cfRule type="duplicateValues" dxfId="178" priority="194"/>
    <cfRule type="duplicateValues" dxfId="177" priority="195"/>
    <cfRule type="duplicateValues" dxfId="176" priority="196"/>
    <cfRule type="duplicateValues" dxfId="175" priority="197"/>
    <cfRule type="duplicateValues" dxfId="174" priority="198"/>
    <cfRule type="duplicateValues" dxfId="173" priority="199"/>
  </conditionalFormatting>
  <conditionalFormatting sqref="A377:A386">
    <cfRule type="duplicateValues" dxfId="172" priority="212"/>
    <cfRule type="duplicateValues" dxfId="171" priority="213"/>
    <cfRule type="duplicateValues" dxfId="170" priority="214"/>
    <cfRule type="duplicateValues" dxfId="169" priority="215"/>
    <cfRule type="duplicateValues" dxfId="168" priority="216"/>
    <cfRule type="duplicateValues" dxfId="167" priority="217"/>
  </conditionalFormatting>
  <conditionalFormatting sqref="A577:A584">
    <cfRule type="duplicateValues" dxfId="166" priority="186"/>
    <cfRule type="duplicateValues" dxfId="165" priority="187"/>
    <cfRule type="duplicateValues" dxfId="164" priority="188"/>
    <cfRule type="duplicateValues" dxfId="163" priority="189"/>
    <cfRule type="duplicateValues" dxfId="162" priority="190"/>
    <cfRule type="duplicateValues" dxfId="161" priority="191"/>
    <cfRule type="duplicateValues" dxfId="160" priority="192"/>
  </conditionalFormatting>
  <conditionalFormatting sqref="A589:A595">
    <cfRule type="duplicateValues" dxfId="159" priority="140"/>
    <cfRule type="duplicateValues" dxfId="158" priority="141"/>
    <cfRule type="duplicateValues" dxfId="157" priority="142"/>
    <cfRule type="duplicateValues" dxfId="156" priority="143"/>
    <cfRule type="duplicateValues" dxfId="155" priority="144"/>
    <cfRule type="duplicateValues" dxfId="154" priority="145"/>
    <cfRule type="duplicateValues" dxfId="153" priority="146"/>
  </conditionalFormatting>
  <conditionalFormatting sqref="A753:A760">
    <cfRule type="duplicateValues" dxfId="152" priority="179"/>
    <cfRule type="duplicateValues" dxfId="151" priority="180"/>
    <cfRule type="duplicateValues" dxfId="150" priority="181"/>
    <cfRule type="duplicateValues" dxfId="149" priority="182"/>
    <cfRule type="duplicateValues" dxfId="148" priority="183"/>
    <cfRule type="duplicateValues" dxfId="147" priority="184"/>
    <cfRule type="duplicateValues" dxfId="146" priority="185"/>
  </conditionalFormatting>
  <conditionalFormatting sqref="A764:A771">
    <cfRule type="duplicateValues" dxfId="145" priority="164"/>
    <cfRule type="duplicateValues" dxfId="144" priority="165"/>
    <cfRule type="duplicateValues" dxfId="143" priority="166"/>
    <cfRule type="duplicateValues" dxfId="142" priority="167"/>
    <cfRule type="duplicateValues" dxfId="141" priority="168"/>
    <cfRule type="duplicateValues" dxfId="140" priority="169"/>
    <cfRule type="duplicateValues" dxfId="139" priority="170"/>
  </conditionalFormatting>
  <conditionalFormatting sqref="A822:A825">
    <cfRule type="duplicateValues" dxfId="138" priority="249"/>
    <cfRule type="duplicateValues" dxfId="137" priority="250"/>
    <cfRule type="duplicateValues" dxfId="136" priority="251"/>
    <cfRule type="duplicateValues" dxfId="135" priority="252"/>
    <cfRule type="duplicateValues" dxfId="134" priority="253"/>
    <cfRule type="duplicateValues" dxfId="133" priority="254"/>
    <cfRule type="duplicateValues" dxfId="132" priority="255"/>
  </conditionalFormatting>
  <conditionalFormatting sqref="A913:A918">
    <cfRule type="duplicateValues" dxfId="131" priority="95"/>
    <cfRule type="duplicateValues" dxfId="130" priority="96"/>
    <cfRule type="duplicateValues" dxfId="129" priority="97"/>
    <cfRule type="duplicateValues" dxfId="128" priority="98"/>
    <cfRule type="duplicateValues" dxfId="127" priority="99"/>
    <cfRule type="duplicateValues" dxfId="126" priority="100"/>
    <cfRule type="duplicateValues" dxfId="125" priority="101"/>
    <cfRule type="duplicateValues" dxfId="124" priority="102"/>
  </conditionalFormatting>
  <conditionalFormatting sqref="A919:A925">
    <cfRule type="duplicateValues" dxfId="123" priority="87"/>
    <cfRule type="duplicateValues" dxfId="122" priority="88"/>
    <cfRule type="duplicateValues" dxfId="121" priority="89"/>
    <cfRule type="duplicateValues" dxfId="120" priority="90"/>
    <cfRule type="duplicateValues" dxfId="119" priority="91"/>
    <cfRule type="duplicateValues" dxfId="118" priority="92"/>
    <cfRule type="duplicateValues" dxfId="117" priority="93"/>
    <cfRule type="duplicateValues" dxfId="116" priority="94"/>
  </conditionalFormatting>
  <conditionalFormatting sqref="A926:A938">
    <cfRule type="duplicateValues" dxfId="115" priority="79"/>
    <cfRule type="duplicateValues" dxfId="114" priority="80"/>
    <cfRule type="duplicateValues" dxfId="113" priority="81"/>
    <cfRule type="duplicateValues" dxfId="112" priority="82"/>
    <cfRule type="duplicateValues" dxfId="111" priority="83"/>
    <cfRule type="duplicateValues" dxfId="110" priority="84"/>
    <cfRule type="duplicateValues" dxfId="109" priority="85"/>
    <cfRule type="duplicateValues" dxfId="108" priority="86"/>
  </conditionalFormatting>
  <conditionalFormatting sqref="A939:A944">
    <cfRule type="duplicateValues" dxfId="107" priority="72"/>
    <cfRule type="duplicateValues" dxfId="106" priority="73"/>
    <cfRule type="duplicateValues" dxfId="105" priority="74"/>
    <cfRule type="duplicateValues" dxfId="104" priority="76"/>
    <cfRule type="duplicateValues" dxfId="103" priority="77"/>
    <cfRule type="duplicateValues" dxfId="102" priority="78"/>
  </conditionalFormatting>
  <conditionalFormatting sqref="A939:A951">
    <cfRule type="duplicateValues" dxfId="101" priority="65"/>
    <cfRule type="duplicateValues" dxfId="100" priority="75"/>
  </conditionalFormatting>
  <conditionalFormatting sqref="A945:A951">
    <cfRule type="duplicateValues" dxfId="99" priority="66"/>
    <cfRule type="duplicateValues" dxfId="98" priority="67"/>
    <cfRule type="duplicateValues" dxfId="97" priority="68"/>
    <cfRule type="duplicateValues" dxfId="96" priority="69"/>
    <cfRule type="duplicateValues" dxfId="95" priority="70"/>
    <cfRule type="duplicateValues" dxfId="94" priority="71"/>
  </conditionalFormatting>
  <conditionalFormatting sqref="A952:A961">
    <cfRule type="duplicateValues" dxfId="93" priority="58"/>
    <cfRule type="duplicateValues" dxfId="92" priority="59"/>
    <cfRule type="duplicateValues" dxfId="91" priority="60"/>
    <cfRule type="duplicateValues" dxfId="90" priority="61"/>
    <cfRule type="duplicateValues" dxfId="89" priority="62"/>
    <cfRule type="duplicateValues" dxfId="88" priority="63"/>
    <cfRule type="duplicateValues" dxfId="87" priority="64"/>
  </conditionalFormatting>
  <conditionalFormatting sqref="A952:A977">
    <cfRule type="duplicateValues" dxfId="86" priority="50"/>
  </conditionalFormatting>
  <conditionalFormatting sqref="A963:A964">
    <cfRule type="duplicateValues" dxfId="85" priority="43"/>
    <cfRule type="duplicateValues" dxfId="84" priority="44"/>
    <cfRule type="duplicateValues" dxfId="83" priority="45"/>
    <cfRule type="duplicateValues" dxfId="82" priority="46"/>
    <cfRule type="duplicateValues" dxfId="81" priority="47"/>
    <cfRule type="duplicateValues" dxfId="80" priority="48"/>
    <cfRule type="duplicateValues" dxfId="79" priority="49"/>
  </conditionalFormatting>
  <conditionalFormatting sqref="A978:A988">
    <cfRule type="duplicateValues" dxfId="78" priority="35"/>
    <cfRule type="duplicateValues" dxfId="77" priority="36"/>
    <cfRule type="duplicateValues" dxfId="76" priority="37"/>
    <cfRule type="duplicateValues" dxfId="75" priority="38"/>
    <cfRule type="duplicateValues" dxfId="74" priority="39"/>
    <cfRule type="duplicateValues" dxfId="73" priority="40"/>
    <cfRule type="duplicateValues" dxfId="72" priority="41"/>
    <cfRule type="duplicateValues" dxfId="71" priority="42"/>
  </conditionalFormatting>
  <conditionalFormatting sqref="A989:A997">
    <cfRule type="duplicateValues" dxfId="70" priority="31"/>
    <cfRule type="duplicateValues" dxfId="69" priority="32"/>
    <cfRule type="duplicateValues" dxfId="68" priority="33"/>
    <cfRule type="duplicateValues" dxfId="67" priority="34"/>
  </conditionalFormatting>
  <conditionalFormatting sqref="A989:A999">
    <cfRule type="duplicateValues" dxfId="66" priority="27"/>
  </conditionalFormatting>
  <conditionalFormatting sqref="A998:A999">
    <cfRule type="duplicateValues" dxfId="65" priority="19"/>
  </conditionalFormatting>
  <conditionalFormatting sqref="A1000:A1012">
    <cfRule type="duplicateValues" dxfId="64" priority="10"/>
    <cfRule type="duplicateValues" dxfId="63" priority="17"/>
    <cfRule type="duplicateValues" dxfId="62" priority="18"/>
  </conditionalFormatting>
  <conditionalFormatting sqref="A1008:A1012">
    <cfRule type="duplicateValues" dxfId="61" priority="11"/>
    <cfRule type="duplicateValues" dxfId="60" priority="12"/>
    <cfRule type="duplicateValues" dxfId="59" priority="13"/>
    <cfRule type="duplicateValues" dxfId="58" priority="14"/>
    <cfRule type="duplicateValues" dxfId="57" priority="15"/>
    <cfRule type="duplicateValues" dxfId="56" priority="16"/>
  </conditionalFormatting>
  <conditionalFormatting sqref="AP589:AP595">
    <cfRule type="duplicateValues" dxfId="55" priority="126"/>
    <cfRule type="duplicateValues" dxfId="54" priority="127"/>
    <cfRule type="duplicateValues" dxfId="53" priority="128"/>
    <cfRule type="duplicateValues" dxfId="52" priority="129"/>
    <cfRule type="duplicateValues" dxfId="51" priority="130"/>
    <cfRule type="duplicateValues" dxfId="50" priority="131"/>
    <cfRule type="duplicateValues" dxfId="49" priority="132"/>
  </conditionalFormatting>
  <conditionalFormatting sqref="AP764:AP771">
    <cfRule type="duplicateValues" dxfId="48" priority="148"/>
    <cfRule type="duplicateValues" dxfId="47" priority="149"/>
    <cfRule type="duplicateValues" dxfId="46" priority="150"/>
    <cfRule type="duplicateValues" dxfId="45" priority="151"/>
    <cfRule type="duplicateValues" dxfId="44" priority="152"/>
    <cfRule type="duplicateValues" dxfId="43" priority="153"/>
    <cfRule type="duplicateValues" dxfId="42" priority="154"/>
  </conditionalFormatting>
  <conditionalFormatting sqref="AP1000:AP1012">
    <cfRule type="duplicateValues" dxfId="41" priority="1"/>
    <cfRule type="duplicateValues" dxfId="40" priority="8"/>
    <cfRule type="duplicateValues" dxfId="39" priority="9"/>
  </conditionalFormatting>
  <conditionalFormatting sqref="AP1008:AP1012">
    <cfRule type="duplicateValues" dxfId="38" priority="2"/>
    <cfRule type="duplicateValues" dxfId="37" priority="3"/>
    <cfRule type="duplicateValues" dxfId="36" priority="4"/>
    <cfRule type="duplicateValues" dxfId="35" priority="5"/>
    <cfRule type="duplicateValues" dxfId="34" priority="6"/>
    <cfRule type="duplicateValues" dxfId="33" priority="7"/>
  </conditionalFormatting>
  <conditionalFormatting sqref="A826:A842 A1:A2 A1013:A1048576">
    <cfRule type="duplicateValues" dxfId="32" priority="337"/>
  </conditionalFormatting>
  <conditionalFormatting sqref="A3:A131 A143:A187 A199:A215 A226:A259 A270:A288 A299:A316 A329:A376 A387:A576 A585:A587 A597:A752 A761:A763 A773:A821">
    <cfRule type="duplicateValues" dxfId="31" priority="239"/>
    <cfRule type="duplicateValues" dxfId="30" priority="241"/>
  </conditionalFormatting>
  <conditionalFormatting sqref="A3:A131 A143:A187 A199:A316 A329:A576 A585:A587 A597:A752 A761:A763 A773:A821">
    <cfRule type="duplicateValues" dxfId="29" priority="238"/>
  </conditionalFormatting>
  <conditionalFormatting sqref="A786:A799 A815:A821 A807:A813 A801:A805 A784 A3:A131 A143:A187 A199:A215 A226:A259 A270:A288 A299:A316 A329:A376 A387:A576 A585:A587 A597:A752 A761:A763 A773:A782">
    <cfRule type="duplicateValues" dxfId="28" priority="233"/>
  </conditionalFormatting>
  <conditionalFormatting sqref="A786:A799 A815:A821 A807:A813 A801:A805 A784 A779:A782 A3:A131 A143:A187 A199:A215 A226:A259 A270:A288 A299:A316 A329:A376 A387:A576 A585:A587 A597:A752 A761:A763 A773:A777">
    <cfRule type="duplicateValues" dxfId="27" priority="235"/>
  </conditionalFormatting>
  <conditionalFormatting sqref="A786:A805 A815:A821 A807:A813 A3:A131 A143:A187 A199:A215 A226:A259 A270:A288 A299:A316 A329:A376 A387:A576 A585:A587 A597:A752 A761:A763 A773:A784">
    <cfRule type="duplicateValues" dxfId="26" priority="228"/>
  </conditionalFormatting>
  <conditionalFormatting sqref="A786:A821 A3:A131 A143:A187 A199:A215 A226:A259 A270:A288 A299:A316 A329:A376 A387:A576 A585:A587 A597:A752 A761:A763 A773:A784">
    <cfRule type="duplicateValues" dxfId="25" priority="240"/>
  </conditionalFormatting>
  <conditionalFormatting sqref="A588 A590 A592 A594 A596">
    <cfRule type="duplicateValues" dxfId="24" priority="133"/>
    <cfRule type="duplicateValues" dxfId="23" priority="134"/>
    <cfRule type="duplicateValues" dxfId="22" priority="135"/>
    <cfRule type="duplicateValues" dxfId="21" priority="136"/>
    <cfRule type="duplicateValues" dxfId="20" priority="137"/>
    <cfRule type="duplicateValues" dxfId="19" priority="138"/>
    <cfRule type="duplicateValues" dxfId="18" priority="139"/>
  </conditionalFormatting>
  <conditionalFormatting sqref="AP588 AP590 AP592 AP594 AP596">
    <cfRule type="duplicateValues" dxfId="17" priority="119"/>
    <cfRule type="duplicateValues" dxfId="16" priority="120"/>
    <cfRule type="duplicateValues" dxfId="15" priority="121"/>
    <cfRule type="duplicateValues" dxfId="14" priority="122"/>
    <cfRule type="duplicateValues" dxfId="13" priority="123"/>
    <cfRule type="duplicateValues" dxfId="12" priority="124"/>
    <cfRule type="duplicateValues" dxfId="11" priority="125"/>
  </conditionalFormatting>
  <conditionalFormatting sqref="A843 A845 A847 A849 A851 A853 A855 A857 A859 A861 A863 A865 A867 A869 A871 A873 A875 A877 A879 A881 A883 A885 A887 A889 A891 A893 A895 A897 A899 A901 A903 A905 A907 A909 A911">
    <cfRule type="duplicateValues" dxfId="10" priority="103"/>
  </conditionalFormatting>
  <conditionalFormatting sqref="A962 A965:A977">
    <cfRule type="duplicateValues" dxfId="9" priority="51"/>
    <cfRule type="duplicateValues" dxfId="8" priority="52"/>
    <cfRule type="duplicateValues" dxfId="7" priority="53"/>
    <cfRule type="duplicateValues" dxfId="6" priority="54"/>
    <cfRule type="duplicateValues" dxfId="5" priority="55"/>
    <cfRule type="duplicateValues" dxfId="4" priority="56"/>
    <cfRule type="duplicateValues" dxfId="3" priority="57"/>
  </conditionalFormatting>
  <conditionalFormatting sqref="A993:A996 A989:A990">
    <cfRule type="duplicateValues" dxfId="2" priority="30"/>
  </conditionalFormatting>
  <conditionalFormatting sqref="A993:A996 A989:A991">
    <cfRule type="duplicateValues" dxfId="1" priority="28"/>
    <cfRule type="duplicateValues" dxfId="0" priority="29"/>
  </conditionalFormatting>
  <pageMargins left="0.7" right="0.7" top="0.75" bottom="0.75" header="0.3" footer="0.3"/>
  <pageSetup paperSize="9" orientation="portrait"/>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92"/>
  <sheetViews>
    <sheetView workbookViewId="0">
      <selection activeCell="K1" sqref="K1"/>
    </sheetView>
  </sheetViews>
  <sheetFormatPr defaultColWidth="9" defaultRowHeight="14.4" x14ac:dyDescent="0.25"/>
  <cols>
    <col min="6" max="6" width="27.77734375" customWidth="1"/>
    <col min="16" max="16" width="32" customWidth="1"/>
  </cols>
  <sheetData>
    <row r="1" spans="1:17" x14ac:dyDescent="0.25">
      <c r="A1" s="1"/>
      <c r="B1" s="1"/>
      <c r="C1" s="1" t="s">
        <v>1129</v>
      </c>
      <c r="D1" s="1" t="s">
        <v>1130</v>
      </c>
      <c r="E1" s="1" t="s">
        <v>1131</v>
      </c>
      <c r="F1" s="1" t="s">
        <v>1132</v>
      </c>
      <c r="G1" s="1" t="s">
        <v>1133</v>
      </c>
      <c r="H1" s="1" t="s">
        <v>1134</v>
      </c>
      <c r="I1" s="1" t="s">
        <v>7522</v>
      </c>
      <c r="J1" s="1" t="s">
        <v>5</v>
      </c>
      <c r="K1" s="1" t="s">
        <v>1136</v>
      </c>
      <c r="P1" s="4" t="s">
        <v>10</v>
      </c>
      <c r="Q1" s="1">
        <v>1001</v>
      </c>
    </row>
    <row r="2" spans="1:17" x14ac:dyDescent="0.25">
      <c r="A2" s="1" t="s">
        <v>0</v>
      </c>
      <c r="B2" s="1" t="s">
        <v>6</v>
      </c>
      <c r="C2" s="1" t="s">
        <v>1137</v>
      </c>
      <c r="D2" s="1" t="s">
        <v>1138</v>
      </c>
      <c r="E2" s="1" t="s">
        <v>1139</v>
      </c>
      <c r="F2" s="1" t="s">
        <v>1140</v>
      </c>
      <c r="G2" s="1" t="s">
        <v>1141</v>
      </c>
      <c r="H2" s="1" t="s">
        <v>1142</v>
      </c>
      <c r="I2" s="1" t="s">
        <v>1143</v>
      </c>
      <c r="J2" s="1" t="s">
        <v>1144</v>
      </c>
      <c r="K2" s="1" t="s">
        <v>1145</v>
      </c>
      <c r="P2" s="5" t="s">
        <v>2385</v>
      </c>
      <c r="Q2" s="1">
        <v>1002</v>
      </c>
    </row>
    <row r="3" spans="1:17" x14ac:dyDescent="0.25">
      <c r="A3" s="1">
        <v>1</v>
      </c>
      <c r="B3" s="1" t="s">
        <v>7523</v>
      </c>
      <c r="C3" s="1">
        <v>1</v>
      </c>
      <c r="D3" s="1">
        <v>0</v>
      </c>
      <c r="E3" s="1"/>
      <c r="F3" s="1"/>
      <c r="G3" s="1">
        <v>1</v>
      </c>
      <c r="H3" s="1">
        <v>1</v>
      </c>
      <c r="I3" s="1" t="s">
        <v>7524</v>
      </c>
      <c r="J3" s="1">
        <v>0</v>
      </c>
      <c r="K3" s="1">
        <v>-1</v>
      </c>
      <c r="P3" s="6" t="s">
        <v>1171</v>
      </c>
      <c r="Q3" s="1">
        <v>1003</v>
      </c>
    </row>
    <row r="4" spans="1:17" x14ac:dyDescent="0.25">
      <c r="A4" s="1">
        <v>2</v>
      </c>
      <c r="B4" s="1" t="s">
        <v>7525</v>
      </c>
      <c r="C4" s="1">
        <v>1</v>
      </c>
      <c r="D4" s="1">
        <v>0</v>
      </c>
      <c r="E4" s="1"/>
      <c r="F4" s="1"/>
      <c r="G4" s="1">
        <v>1</v>
      </c>
      <c r="H4" s="1">
        <v>1</v>
      </c>
      <c r="I4" s="1" t="s">
        <v>7526</v>
      </c>
      <c r="J4" s="1">
        <v>0</v>
      </c>
      <c r="K4" s="1">
        <v>-1</v>
      </c>
      <c r="P4" s="4" t="s">
        <v>1411</v>
      </c>
      <c r="Q4" s="1">
        <v>1004</v>
      </c>
    </row>
    <row r="5" spans="1:17" x14ac:dyDescent="0.25">
      <c r="A5" s="1">
        <v>3</v>
      </c>
      <c r="B5" s="1" t="s">
        <v>7527</v>
      </c>
      <c r="C5" s="1">
        <v>2</v>
      </c>
      <c r="D5" s="1">
        <v>1</v>
      </c>
      <c r="E5" s="1" t="s">
        <v>1169</v>
      </c>
      <c r="F5" s="1"/>
      <c r="G5" s="1">
        <v>1</v>
      </c>
      <c r="H5" s="1">
        <v>2</v>
      </c>
      <c r="I5" s="1" t="s">
        <v>7528</v>
      </c>
      <c r="J5" s="1">
        <v>0</v>
      </c>
      <c r="K5" s="1">
        <v>-1</v>
      </c>
      <c r="P5" s="4" t="s">
        <v>2400</v>
      </c>
      <c r="Q5" s="1" t="s">
        <v>2357</v>
      </c>
    </row>
    <row r="6" spans="1:17" x14ac:dyDescent="0.25">
      <c r="A6" s="1">
        <v>4</v>
      </c>
      <c r="B6" s="1" t="s">
        <v>7529</v>
      </c>
      <c r="C6" s="1">
        <v>2</v>
      </c>
      <c r="D6" s="1">
        <v>1</v>
      </c>
      <c r="E6" s="1" t="s">
        <v>1169</v>
      </c>
      <c r="F6" s="1"/>
      <c r="G6" s="1">
        <v>1</v>
      </c>
      <c r="H6" s="1">
        <v>1</v>
      </c>
      <c r="I6" s="1" t="s">
        <v>7530</v>
      </c>
      <c r="J6" s="1">
        <v>0</v>
      </c>
      <c r="K6" s="1">
        <v>-1</v>
      </c>
      <c r="P6" s="4" t="s">
        <v>2415</v>
      </c>
      <c r="Q6" s="1">
        <v>1005</v>
      </c>
    </row>
    <row r="7" spans="1:17" x14ac:dyDescent="0.25">
      <c r="A7" s="1">
        <v>5</v>
      </c>
      <c r="B7" s="1" t="s">
        <v>7531</v>
      </c>
      <c r="C7" s="1">
        <v>2</v>
      </c>
      <c r="D7" s="1">
        <v>1</v>
      </c>
      <c r="E7" s="1" t="s">
        <v>1169</v>
      </c>
      <c r="F7" s="1"/>
      <c r="G7" s="1">
        <v>1</v>
      </c>
      <c r="H7" s="1">
        <v>2</v>
      </c>
      <c r="I7" s="1" t="s">
        <v>7532</v>
      </c>
      <c r="J7" s="1">
        <v>0</v>
      </c>
      <c r="K7" s="1">
        <v>-1</v>
      </c>
      <c r="P7" s="7" t="s">
        <v>19</v>
      </c>
      <c r="Q7" s="1">
        <v>1006</v>
      </c>
    </row>
    <row r="8" spans="1:17" x14ac:dyDescent="0.25">
      <c r="A8" s="1">
        <v>6</v>
      </c>
      <c r="B8" s="1" t="s">
        <v>7533</v>
      </c>
      <c r="C8" s="1">
        <v>2</v>
      </c>
      <c r="D8" s="1">
        <v>1</v>
      </c>
      <c r="E8" s="1" t="s">
        <v>1169</v>
      </c>
      <c r="F8" s="1"/>
      <c r="G8" s="1">
        <v>1</v>
      </c>
      <c r="H8" s="1">
        <v>1</v>
      </c>
      <c r="I8" s="1" t="s">
        <v>7534</v>
      </c>
      <c r="J8" s="1">
        <v>0</v>
      </c>
      <c r="K8" s="1">
        <v>-1</v>
      </c>
      <c r="P8" s="8" t="s">
        <v>2452</v>
      </c>
      <c r="Q8" s="1">
        <v>1007</v>
      </c>
    </row>
    <row r="9" spans="1:17" x14ac:dyDescent="0.25">
      <c r="A9" s="1">
        <v>7</v>
      </c>
      <c r="B9" s="1" t="s">
        <v>7535</v>
      </c>
      <c r="C9" s="1">
        <v>2</v>
      </c>
      <c r="D9" s="1">
        <v>1</v>
      </c>
      <c r="E9" s="1" t="s">
        <v>1169</v>
      </c>
      <c r="F9" s="1"/>
      <c r="G9" s="1">
        <v>1</v>
      </c>
      <c r="H9" s="1">
        <v>2</v>
      </c>
      <c r="I9" s="1" t="s">
        <v>7536</v>
      </c>
      <c r="J9" s="1">
        <v>0</v>
      </c>
      <c r="K9" s="1">
        <v>-1</v>
      </c>
      <c r="P9" s="9" t="s">
        <v>2457</v>
      </c>
      <c r="Q9" s="1">
        <v>1008</v>
      </c>
    </row>
    <row r="10" spans="1:17" x14ac:dyDescent="0.25">
      <c r="A10" s="1">
        <v>8</v>
      </c>
      <c r="B10" s="1" t="s">
        <v>7537</v>
      </c>
      <c r="C10" s="1">
        <v>2</v>
      </c>
      <c r="D10" s="1">
        <v>1</v>
      </c>
      <c r="E10" s="1" t="s">
        <v>1169</v>
      </c>
      <c r="F10" s="1"/>
      <c r="G10" s="1">
        <v>1</v>
      </c>
      <c r="H10" s="1">
        <v>1</v>
      </c>
      <c r="I10" s="1" t="s">
        <v>7538</v>
      </c>
      <c r="J10" s="1">
        <v>0</v>
      </c>
      <c r="K10" s="1">
        <v>-1</v>
      </c>
      <c r="P10" s="8" t="s">
        <v>1150</v>
      </c>
      <c r="Q10" s="1">
        <v>1009</v>
      </c>
    </row>
    <row r="11" spans="1:17" x14ac:dyDescent="0.25">
      <c r="A11" s="1">
        <v>9</v>
      </c>
      <c r="B11" s="1" t="s">
        <v>7539</v>
      </c>
      <c r="C11" s="1">
        <v>2</v>
      </c>
      <c r="D11" s="1">
        <v>1</v>
      </c>
      <c r="E11" s="1" t="s">
        <v>7540</v>
      </c>
      <c r="F11" s="1"/>
      <c r="G11" s="1">
        <v>1</v>
      </c>
      <c r="H11" s="1">
        <v>1</v>
      </c>
      <c r="I11" s="1" t="s">
        <v>7541</v>
      </c>
      <c r="J11" s="1">
        <v>0</v>
      </c>
      <c r="K11" s="1">
        <v>-1</v>
      </c>
      <c r="P11" s="8" t="s">
        <v>7542</v>
      </c>
      <c r="Q11" s="1">
        <v>1010</v>
      </c>
    </row>
    <row r="12" spans="1:17" x14ac:dyDescent="0.25">
      <c r="A12" s="1">
        <v>10</v>
      </c>
      <c r="B12" s="1" t="s">
        <v>7543</v>
      </c>
      <c r="C12" s="1">
        <v>1</v>
      </c>
      <c r="D12" s="1">
        <v>3</v>
      </c>
      <c r="E12" s="1" t="s">
        <v>1598</v>
      </c>
      <c r="F12" s="1"/>
      <c r="G12" s="1">
        <v>1</v>
      </c>
      <c r="H12" s="1">
        <v>1</v>
      </c>
      <c r="I12" s="1" t="s">
        <v>7541</v>
      </c>
      <c r="J12" s="1">
        <v>0</v>
      </c>
      <c r="K12" s="1">
        <v>-1</v>
      </c>
      <c r="P12" s="8" t="s">
        <v>7544</v>
      </c>
      <c r="Q12" s="1">
        <v>1011</v>
      </c>
    </row>
    <row r="13" spans="1:17" x14ac:dyDescent="0.25">
      <c r="A13" s="1">
        <v>11</v>
      </c>
      <c r="B13" s="1" t="s">
        <v>7545</v>
      </c>
      <c r="C13" s="1">
        <v>3</v>
      </c>
      <c r="D13" s="1">
        <v>1</v>
      </c>
      <c r="E13" s="1" t="s">
        <v>7546</v>
      </c>
      <c r="F13" s="1"/>
      <c r="G13" s="1">
        <v>1</v>
      </c>
      <c r="H13" s="1">
        <v>1</v>
      </c>
      <c r="I13" s="1" t="s">
        <v>7524</v>
      </c>
      <c r="J13" s="1">
        <v>0</v>
      </c>
      <c r="K13" s="1">
        <v>-1</v>
      </c>
      <c r="P13" s="10" t="s">
        <v>28</v>
      </c>
      <c r="Q13" s="1">
        <v>1012</v>
      </c>
    </row>
    <row r="14" spans="1:17" x14ac:dyDescent="0.25">
      <c r="A14" s="1">
        <v>12</v>
      </c>
      <c r="B14" s="1" t="s">
        <v>7547</v>
      </c>
      <c r="C14" s="1">
        <v>4</v>
      </c>
      <c r="D14" s="1">
        <v>1</v>
      </c>
      <c r="E14" s="1">
        <v>2</v>
      </c>
      <c r="F14" s="1"/>
      <c r="G14" s="1">
        <v>1</v>
      </c>
      <c r="H14" s="1">
        <v>1</v>
      </c>
      <c r="I14" s="1" t="s">
        <v>7524</v>
      </c>
      <c r="J14" s="1">
        <v>0</v>
      </c>
      <c r="K14" s="1">
        <v>10</v>
      </c>
      <c r="P14" s="11" t="s">
        <v>2474</v>
      </c>
      <c r="Q14" s="1">
        <v>1013</v>
      </c>
    </row>
    <row r="15" spans="1:17" x14ac:dyDescent="0.25">
      <c r="A15" s="1">
        <v>13</v>
      </c>
      <c r="B15" s="1" t="s">
        <v>7548</v>
      </c>
      <c r="C15" s="1">
        <v>2</v>
      </c>
      <c r="D15" s="1">
        <v>1</v>
      </c>
      <c r="E15" s="1" t="s">
        <v>7540</v>
      </c>
      <c r="F15" s="1"/>
      <c r="G15" s="1">
        <v>1</v>
      </c>
      <c r="H15" s="1">
        <v>3</v>
      </c>
      <c r="I15" s="1">
        <v>10</v>
      </c>
      <c r="J15" s="1">
        <v>2</v>
      </c>
      <c r="K15" s="1">
        <v>-1</v>
      </c>
      <c r="P15" s="12" t="s">
        <v>2490</v>
      </c>
      <c r="Q15" s="1">
        <v>1014</v>
      </c>
    </row>
    <row r="16" spans="1:17" x14ac:dyDescent="0.25">
      <c r="A16" s="1">
        <v>14</v>
      </c>
      <c r="B16" s="1" t="s">
        <v>1267</v>
      </c>
      <c r="C16" s="1">
        <v>4</v>
      </c>
      <c r="D16" s="1">
        <v>1</v>
      </c>
      <c r="E16" s="1" t="s">
        <v>1162</v>
      </c>
      <c r="F16" s="1"/>
      <c r="G16" s="1">
        <v>1</v>
      </c>
      <c r="H16" s="1">
        <v>3</v>
      </c>
      <c r="I16" s="1" t="s">
        <v>7549</v>
      </c>
      <c r="J16" s="1">
        <v>0</v>
      </c>
      <c r="K16" s="1">
        <v>-1</v>
      </c>
      <c r="P16" s="12" t="s">
        <v>2495</v>
      </c>
      <c r="Q16" s="1">
        <v>1015</v>
      </c>
    </row>
    <row r="17" spans="1:17" x14ac:dyDescent="0.25">
      <c r="A17" s="1">
        <v>15</v>
      </c>
      <c r="B17" s="1" t="s">
        <v>7550</v>
      </c>
      <c r="C17" s="1">
        <v>3</v>
      </c>
      <c r="D17" s="1">
        <v>1</v>
      </c>
      <c r="E17" s="1" t="s">
        <v>1466</v>
      </c>
      <c r="F17" s="1"/>
      <c r="G17" s="1">
        <v>1</v>
      </c>
      <c r="H17" s="1">
        <v>1</v>
      </c>
      <c r="I17" s="1" t="s">
        <v>7524</v>
      </c>
      <c r="J17" s="1">
        <v>0</v>
      </c>
      <c r="K17" s="1">
        <v>-1</v>
      </c>
      <c r="P17" s="12" t="s">
        <v>2506</v>
      </c>
      <c r="Q17" s="1">
        <v>1016</v>
      </c>
    </row>
    <row r="18" spans="1:17" x14ac:dyDescent="0.25">
      <c r="A18" s="1">
        <v>16</v>
      </c>
      <c r="B18" s="1" t="s">
        <v>7551</v>
      </c>
      <c r="C18" s="1">
        <v>5</v>
      </c>
      <c r="D18" s="1">
        <v>0</v>
      </c>
      <c r="E18" s="1"/>
      <c r="F18" s="1"/>
      <c r="G18" s="1">
        <v>1</v>
      </c>
      <c r="H18" s="1">
        <v>1</v>
      </c>
      <c r="I18" s="1" t="s">
        <v>7524</v>
      </c>
      <c r="J18" s="1">
        <v>0</v>
      </c>
      <c r="K18" s="1">
        <v>-1</v>
      </c>
      <c r="P18" s="6" t="s">
        <v>38</v>
      </c>
      <c r="Q18" s="1">
        <v>1017</v>
      </c>
    </row>
    <row r="19" spans="1:17" x14ac:dyDescent="0.25">
      <c r="A19" s="1">
        <v>17</v>
      </c>
      <c r="B19" s="1" t="s">
        <v>7552</v>
      </c>
      <c r="C19" s="1">
        <v>6</v>
      </c>
      <c r="D19" s="1">
        <v>1</v>
      </c>
      <c r="E19" s="1">
        <v>1</v>
      </c>
      <c r="F19" s="1"/>
      <c r="G19" s="1">
        <v>1</v>
      </c>
      <c r="H19" s="1">
        <v>1</v>
      </c>
      <c r="I19" s="1" t="s">
        <v>7553</v>
      </c>
      <c r="J19" s="1">
        <v>0</v>
      </c>
      <c r="K19" s="1">
        <v>-1</v>
      </c>
      <c r="P19" s="13" t="s">
        <v>7554</v>
      </c>
      <c r="Q19" s="1">
        <v>1018</v>
      </c>
    </row>
    <row r="20" spans="1:17" x14ac:dyDescent="0.25">
      <c r="A20" s="1">
        <v>18</v>
      </c>
      <c r="B20" s="1" t="s">
        <v>7555</v>
      </c>
      <c r="C20" s="1">
        <v>8</v>
      </c>
      <c r="D20" s="1">
        <v>1</v>
      </c>
      <c r="E20" s="1">
        <v>1020301</v>
      </c>
      <c r="F20" s="1"/>
      <c r="G20" s="1">
        <v>1</v>
      </c>
      <c r="H20" s="1">
        <v>1</v>
      </c>
      <c r="I20" s="1" t="s">
        <v>7524</v>
      </c>
      <c r="J20" s="1">
        <v>0</v>
      </c>
      <c r="K20" s="1">
        <v>-1</v>
      </c>
      <c r="P20" s="6" t="s">
        <v>2524</v>
      </c>
      <c r="Q20" s="1">
        <v>1019</v>
      </c>
    </row>
    <row r="21" spans="1:17" x14ac:dyDescent="0.25">
      <c r="A21" s="1">
        <v>19</v>
      </c>
      <c r="B21" s="1" t="s">
        <v>7556</v>
      </c>
      <c r="C21" s="1">
        <v>8</v>
      </c>
      <c r="D21" s="1">
        <v>1</v>
      </c>
      <c r="E21" s="1" t="s">
        <v>7557</v>
      </c>
      <c r="F21" s="1"/>
      <c r="G21" s="1">
        <v>1</v>
      </c>
      <c r="H21" s="1">
        <v>1</v>
      </c>
      <c r="I21" s="1" t="s">
        <v>7524</v>
      </c>
      <c r="J21" s="1">
        <v>0</v>
      </c>
      <c r="K21" s="1">
        <v>-1</v>
      </c>
      <c r="P21" s="5" t="s">
        <v>47</v>
      </c>
      <c r="Q21" s="1">
        <v>1020</v>
      </c>
    </row>
    <row r="22" spans="1:17" x14ac:dyDescent="0.25">
      <c r="A22" s="1">
        <v>20</v>
      </c>
      <c r="B22" s="1" t="s">
        <v>7558</v>
      </c>
      <c r="C22" s="1">
        <v>9</v>
      </c>
      <c r="D22" s="1">
        <v>1</v>
      </c>
      <c r="E22" s="1">
        <v>5</v>
      </c>
      <c r="F22" s="1"/>
      <c r="G22" s="1">
        <v>1</v>
      </c>
      <c r="H22" s="1">
        <v>1</v>
      </c>
      <c r="I22" s="1" t="s">
        <v>7524</v>
      </c>
      <c r="J22" s="1">
        <v>0</v>
      </c>
      <c r="K22" s="1">
        <v>-1</v>
      </c>
      <c r="P22" s="13" t="s">
        <v>7559</v>
      </c>
      <c r="Q22" s="1">
        <v>1021</v>
      </c>
    </row>
    <row r="23" spans="1:17" x14ac:dyDescent="0.25">
      <c r="A23" s="1">
        <v>21</v>
      </c>
      <c r="B23" s="1" t="s">
        <v>7560</v>
      </c>
      <c r="C23" s="1">
        <v>9</v>
      </c>
      <c r="D23" s="1">
        <v>1</v>
      </c>
      <c r="E23" s="1">
        <v>9</v>
      </c>
      <c r="F23" s="1"/>
      <c r="G23" s="1">
        <v>1</v>
      </c>
      <c r="H23" s="1">
        <v>1</v>
      </c>
      <c r="I23" s="1" t="s">
        <v>7524</v>
      </c>
      <c r="J23" s="1">
        <v>0</v>
      </c>
      <c r="K23" s="1">
        <v>-1</v>
      </c>
      <c r="P23" s="6" t="s">
        <v>7561</v>
      </c>
      <c r="Q23" s="1">
        <v>1022</v>
      </c>
    </row>
    <row r="24" spans="1:17" x14ac:dyDescent="0.25">
      <c r="A24" s="1">
        <v>22</v>
      </c>
      <c r="B24" s="1" t="s">
        <v>7562</v>
      </c>
      <c r="C24" s="1">
        <v>8</v>
      </c>
      <c r="D24" s="1">
        <v>1</v>
      </c>
      <c r="E24" s="1" t="s">
        <v>7557</v>
      </c>
      <c r="F24" s="1" t="s">
        <v>7563</v>
      </c>
      <c r="G24" s="1">
        <v>1</v>
      </c>
      <c r="H24" s="1">
        <v>1</v>
      </c>
      <c r="I24" s="1" t="s">
        <v>7524</v>
      </c>
      <c r="J24" s="1">
        <v>0</v>
      </c>
      <c r="K24" s="1">
        <v>-1</v>
      </c>
      <c r="P24" s="6" t="s">
        <v>7564</v>
      </c>
      <c r="Q24" s="1" t="s">
        <v>7565</v>
      </c>
    </row>
    <row r="25" spans="1:17" x14ac:dyDescent="0.25">
      <c r="A25" s="1">
        <v>23</v>
      </c>
      <c r="B25" s="1" t="s">
        <v>7566</v>
      </c>
      <c r="C25" s="1">
        <v>3</v>
      </c>
      <c r="D25" s="1">
        <v>1</v>
      </c>
      <c r="E25" s="1">
        <v>1</v>
      </c>
      <c r="F25" s="1" t="s">
        <v>7567</v>
      </c>
      <c r="G25" s="1">
        <v>1</v>
      </c>
      <c r="H25" s="1">
        <v>1</v>
      </c>
      <c r="I25" s="1" t="s">
        <v>7524</v>
      </c>
      <c r="J25" s="1">
        <v>0</v>
      </c>
      <c r="K25" s="1">
        <v>-1</v>
      </c>
      <c r="P25" s="13" t="s">
        <v>7568</v>
      </c>
      <c r="Q25" s="1">
        <v>1024</v>
      </c>
    </row>
    <row r="26" spans="1:17" x14ac:dyDescent="0.25">
      <c r="A26" s="1">
        <v>24</v>
      </c>
      <c r="B26" s="1" t="s">
        <v>7569</v>
      </c>
      <c r="C26" s="1">
        <v>1</v>
      </c>
      <c r="D26" s="1">
        <v>0</v>
      </c>
      <c r="E26" s="1"/>
      <c r="F26" s="1"/>
      <c r="G26" s="1">
        <v>1</v>
      </c>
      <c r="H26" s="1">
        <v>1</v>
      </c>
      <c r="I26" s="1" t="s">
        <v>7570</v>
      </c>
      <c r="J26" s="1">
        <v>0</v>
      </c>
      <c r="K26" s="1" t="s">
        <v>1162</v>
      </c>
      <c r="P26" s="6" t="s">
        <v>56</v>
      </c>
      <c r="Q26" s="1">
        <v>1025</v>
      </c>
    </row>
    <row r="27" spans="1:17" x14ac:dyDescent="0.25">
      <c r="A27" s="1">
        <v>25</v>
      </c>
      <c r="B27" s="1" t="s">
        <v>7571</v>
      </c>
      <c r="C27" s="1">
        <v>10</v>
      </c>
      <c r="D27" s="1">
        <v>0</v>
      </c>
      <c r="E27" s="1"/>
      <c r="F27" s="1"/>
      <c r="G27" s="1">
        <v>1</v>
      </c>
      <c r="H27" s="1">
        <v>1</v>
      </c>
      <c r="I27" s="1" t="s">
        <v>7524</v>
      </c>
      <c r="J27" s="1">
        <v>0</v>
      </c>
      <c r="K27" s="1">
        <v>-1</v>
      </c>
      <c r="P27" s="12" t="s">
        <v>2579</v>
      </c>
      <c r="Q27" s="1">
        <v>1026</v>
      </c>
    </row>
    <row r="28" spans="1:17" x14ac:dyDescent="0.25">
      <c r="A28" s="1">
        <v>26</v>
      </c>
      <c r="B28" s="1" t="s">
        <v>7572</v>
      </c>
      <c r="C28" s="1">
        <v>11</v>
      </c>
      <c r="D28" s="1">
        <v>0</v>
      </c>
      <c r="E28" s="1"/>
      <c r="F28" s="1"/>
      <c r="G28" s="1">
        <v>1</v>
      </c>
      <c r="H28" s="1">
        <v>1</v>
      </c>
      <c r="I28" s="1" t="s">
        <v>7524</v>
      </c>
      <c r="J28" s="1">
        <v>0</v>
      </c>
      <c r="K28" s="1">
        <v>-1</v>
      </c>
      <c r="P28" s="6" t="s">
        <v>2587</v>
      </c>
      <c r="Q28" s="1">
        <v>1027</v>
      </c>
    </row>
    <row r="29" spans="1:17" x14ac:dyDescent="0.25">
      <c r="A29" s="1">
        <v>27</v>
      </c>
      <c r="B29" s="1" t="s">
        <v>1259</v>
      </c>
      <c r="C29" s="1">
        <v>1</v>
      </c>
      <c r="D29" s="1">
        <v>0</v>
      </c>
      <c r="E29" s="1"/>
      <c r="F29" s="1"/>
      <c r="G29" s="1">
        <v>1</v>
      </c>
      <c r="H29" s="1">
        <v>4</v>
      </c>
      <c r="I29" s="1" t="s">
        <v>7573</v>
      </c>
      <c r="J29" s="1">
        <v>0</v>
      </c>
      <c r="K29" s="1">
        <v>1</v>
      </c>
      <c r="P29" s="13" t="s">
        <v>2594</v>
      </c>
      <c r="Q29" s="1">
        <v>1028</v>
      </c>
    </row>
    <row r="30" spans="1:17" x14ac:dyDescent="0.25">
      <c r="A30" s="1">
        <v>28</v>
      </c>
      <c r="B30" s="1" t="s">
        <v>7574</v>
      </c>
      <c r="C30" s="1">
        <v>12</v>
      </c>
      <c r="D30" s="1">
        <v>1</v>
      </c>
      <c r="E30" s="1" t="s">
        <v>7575</v>
      </c>
      <c r="F30" s="1"/>
      <c r="G30" s="1">
        <v>1</v>
      </c>
      <c r="H30" s="1">
        <v>1</v>
      </c>
      <c r="I30" s="1" t="s">
        <v>7524</v>
      </c>
      <c r="J30" s="1">
        <v>0</v>
      </c>
      <c r="K30" s="1">
        <v>-1</v>
      </c>
      <c r="P30" s="5" t="s">
        <v>2530</v>
      </c>
      <c r="Q30" s="1">
        <v>1029</v>
      </c>
    </row>
    <row r="31" spans="1:17" x14ac:dyDescent="0.25">
      <c r="A31" s="1">
        <v>29</v>
      </c>
      <c r="B31" s="1" t="s">
        <v>7576</v>
      </c>
      <c r="C31" s="1">
        <v>13</v>
      </c>
      <c r="D31" s="1">
        <v>1</v>
      </c>
      <c r="E31" s="1" t="s">
        <v>1162</v>
      </c>
      <c r="F31" s="1"/>
      <c r="G31" s="1">
        <v>1</v>
      </c>
      <c r="H31" s="1">
        <v>2</v>
      </c>
      <c r="I31" s="1" t="s">
        <v>7577</v>
      </c>
      <c r="J31" s="1">
        <v>0</v>
      </c>
      <c r="K31" s="1">
        <v>-1</v>
      </c>
      <c r="P31" s="5" t="s">
        <v>66</v>
      </c>
      <c r="Q31" s="1">
        <v>1030</v>
      </c>
    </row>
    <row r="32" spans="1:17" x14ac:dyDescent="0.25">
      <c r="A32" s="1">
        <v>30</v>
      </c>
      <c r="B32" s="1" t="s">
        <v>7578</v>
      </c>
      <c r="C32" s="1">
        <v>13</v>
      </c>
      <c r="D32" s="1">
        <v>1</v>
      </c>
      <c r="E32" s="1" t="s">
        <v>1162</v>
      </c>
      <c r="F32" s="1"/>
      <c r="G32" s="1">
        <v>1</v>
      </c>
      <c r="H32" s="1">
        <v>1</v>
      </c>
      <c r="I32" s="1" t="s">
        <v>7579</v>
      </c>
      <c r="J32" s="1">
        <v>0</v>
      </c>
      <c r="K32" s="1">
        <v>-1</v>
      </c>
      <c r="P32" s="13" t="s">
        <v>2638</v>
      </c>
      <c r="Q32" s="1">
        <v>1031</v>
      </c>
    </row>
    <row r="33" spans="1:17" x14ac:dyDescent="0.25">
      <c r="A33" s="1" t="s">
        <v>7580</v>
      </c>
      <c r="B33" s="1" t="s">
        <v>7581</v>
      </c>
      <c r="C33" s="1">
        <v>8</v>
      </c>
      <c r="D33" s="1">
        <v>1</v>
      </c>
      <c r="E33" s="1">
        <v>1020301</v>
      </c>
      <c r="F33" s="1" t="s">
        <v>7582</v>
      </c>
      <c r="G33" s="1">
        <v>1</v>
      </c>
      <c r="H33" s="1">
        <v>1</v>
      </c>
      <c r="I33" s="1" t="s">
        <v>7524</v>
      </c>
      <c r="J33" s="1">
        <v>0</v>
      </c>
      <c r="K33" s="1">
        <v>-1</v>
      </c>
      <c r="P33" s="6" t="s">
        <v>74</v>
      </c>
      <c r="Q33" s="1">
        <v>1032</v>
      </c>
    </row>
    <row r="34" spans="1:17" x14ac:dyDescent="0.25">
      <c r="A34" s="1" t="s">
        <v>7583</v>
      </c>
      <c r="B34" s="1" t="s">
        <v>7584</v>
      </c>
      <c r="C34" s="1">
        <v>1</v>
      </c>
      <c r="D34" s="1">
        <v>0</v>
      </c>
      <c r="E34" s="1"/>
      <c r="F34" s="1"/>
      <c r="G34" s="1">
        <v>1</v>
      </c>
      <c r="H34" s="1" t="s">
        <v>7585</v>
      </c>
      <c r="I34" s="1" t="s">
        <v>7586</v>
      </c>
      <c r="J34" s="1">
        <v>0</v>
      </c>
      <c r="K34" s="1" t="s">
        <v>1162</v>
      </c>
      <c r="P34" s="13" t="s">
        <v>1231</v>
      </c>
      <c r="Q34" s="1">
        <v>1033</v>
      </c>
    </row>
    <row r="35" spans="1:17" x14ac:dyDescent="0.25">
      <c r="A35" s="1" t="s">
        <v>7587</v>
      </c>
      <c r="B35" s="1" t="s">
        <v>7588</v>
      </c>
      <c r="C35" s="1">
        <v>1</v>
      </c>
      <c r="D35" s="1">
        <v>0</v>
      </c>
      <c r="E35" s="1"/>
      <c r="F35" s="1"/>
      <c r="G35" s="1">
        <v>1</v>
      </c>
      <c r="H35" s="1" t="s">
        <v>7589</v>
      </c>
      <c r="I35" s="1"/>
      <c r="J35" s="1">
        <v>0</v>
      </c>
      <c r="K35" s="1" t="s">
        <v>1162</v>
      </c>
      <c r="P35" s="6" t="s">
        <v>2661</v>
      </c>
      <c r="Q35" s="1">
        <v>1034</v>
      </c>
    </row>
    <row r="36" spans="1:17" x14ac:dyDescent="0.25">
      <c r="A36" s="1" t="s">
        <v>7590</v>
      </c>
      <c r="B36" s="1" t="s">
        <v>7591</v>
      </c>
      <c r="C36" s="1">
        <v>1</v>
      </c>
      <c r="D36" s="1">
        <v>0</v>
      </c>
      <c r="E36" s="1"/>
      <c r="F36" s="1"/>
      <c r="G36" s="1">
        <v>1</v>
      </c>
      <c r="H36" s="1" t="s">
        <v>7592</v>
      </c>
      <c r="I36" s="1" t="s">
        <v>7593</v>
      </c>
      <c r="J36" s="1">
        <v>0</v>
      </c>
      <c r="K36" s="1" t="s">
        <v>1162</v>
      </c>
      <c r="P36" s="13" t="s">
        <v>2666</v>
      </c>
      <c r="Q36" s="1">
        <v>1035</v>
      </c>
    </row>
    <row r="37" spans="1:17" x14ac:dyDescent="0.25">
      <c r="A37" s="1" t="s">
        <v>7594</v>
      </c>
      <c r="B37" s="1" t="s">
        <v>7595</v>
      </c>
      <c r="C37" s="1">
        <v>2</v>
      </c>
      <c r="D37" s="1">
        <v>1</v>
      </c>
      <c r="E37" s="1" t="s">
        <v>7596</v>
      </c>
      <c r="F37" s="1"/>
      <c r="G37" s="1">
        <v>1</v>
      </c>
      <c r="H37" s="1" t="s">
        <v>7597</v>
      </c>
      <c r="I37" s="1" t="s">
        <v>7598</v>
      </c>
      <c r="J37" s="1">
        <v>0</v>
      </c>
      <c r="K37" s="1">
        <v>-1</v>
      </c>
      <c r="P37" s="14" t="s">
        <v>83</v>
      </c>
      <c r="Q37" s="1">
        <v>1036</v>
      </c>
    </row>
    <row r="38" spans="1:17" x14ac:dyDescent="0.25">
      <c r="A38" s="1" t="s">
        <v>7599</v>
      </c>
      <c r="B38" s="1" t="s">
        <v>7600</v>
      </c>
      <c r="C38" s="1">
        <v>3</v>
      </c>
      <c r="D38" s="1">
        <v>1</v>
      </c>
      <c r="E38" s="1" t="s">
        <v>1162</v>
      </c>
      <c r="F38" s="1" t="s">
        <v>7601</v>
      </c>
      <c r="G38" s="1">
        <v>1</v>
      </c>
      <c r="H38" s="1" t="s">
        <v>7602</v>
      </c>
      <c r="I38" s="1"/>
      <c r="J38" s="1">
        <v>0</v>
      </c>
      <c r="K38" s="1">
        <v>-1</v>
      </c>
      <c r="P38" s="6" t="s">
        <v>93</v>
      </c>
      <c r="Q38" s="1">
        <v>1037</v>
      </c>
    </row>
    <row r="39" spans="1:17" x14ac:dyDescent="0.25">
      <c r="P39" s="12" t="s">
        <v>2722</v>
      </c>
      <c r="Q39" s="1">
        <v>1038</v>
      </c>
    </row>
    <row r="40" spans="1:17" x14ac:dyDescent="0.25">
      <c r="P40" s="13" t="s">
        <v>2728</v>
      </c>
      <c r="Q40" s="1">
        <v>1039</v>
      </c>
    </row>
    <row r="41" spans="1:17" x14ac:dyDescent="0.25">
      <c r="P41" s="5" t="s">
        <v>7603</v>
      </c>
      <c r="Q41" s="1">
        <v>1040</v>
      </c>
    </row>
    <row r="42" spans="1:17" x14ac:dyDescent="0.25">
      <c r="P42" s="6" t="s">
        <v>2737</v>
      </c>
      <c r="Q42" s="1">
        <v>1041</v>
      </c>
    </row>
    <row r="43" spans="1:17" x14ac:dyDescent="0.25">
      <c r="P43" s="6" t="s">
        <v>1267</v>
      </c>
      <c r="Q43" s="1">
        <v>1042</v>
      </c>
    </row>
    <row r="44" spans="1:17" x14ac:dyDescent="0.25">
      <c r="P44" s="5" t="s">
        <v>104</v>
      </c>
      <c r="Q44" s="1">
        <v>1043</v>
      </c>
    </row>
    <row r="45" spans="1:17" x14ac:dyDescent="0.25">
      <c r="P45" s="12" t="s">
        <v>112</v>
      </c>
      <c r="Q45" s="1">
        <v>1044</v>
      </c>
    </row>
    <row r="46" spans="1:17" x14ac:dyDescent="0.25">
      <c r="P46" s="5" t="s">
        <v>2789</v>
      </c>
      <c r="Q46" s="1">
        <v>1045</v>
      </c>
    </row>
    <row r="47" spans="1:17" ht="14.55" customHeight="1" x14ac:dyDescent="0.25">
      <c r="C47" s="2" t="s">
        <v>2262</v>
      </c>
      <c r="D47" s="2" t="s">
        <v>2263</v>
      </c>
      <c r="E47" s="2" t="s">
        <v>2264</v>
      </c>
      <c r="F47" s="2" t="s">
        <v>2265</v>
      </c>
      <c r="G47" s="2" t="s">
        <v>2274</v>
      </c>
      <c r="H47" s="2" t="s">
        <v>2266</v>
      </c>
      <c r="I47" s="2" t="s">
        <v>2267</v>
      </c>
      <c r="J47" s="2" t="s">
        <v>2268</v>
      </c>
      <c r="K47" s="2" t="s">
        <v>2269</v>
      </c>
      <c r="L47" s="2" t="s">
        <v>2270</v>
      </c>
      <c r="M47" s="2" t="s">
        <v>2271</v>
      </c>
      <c r="N47" s="2" t="s">
        <v>2272</v>
      </c>
      <c r="O47" s="15" t="s">
        <v>7604</v>
      </c>
      <c r="P47" s="12" t="s">
        <v>2811</v>
      </c>
      <c r="Q47" s="1">
        <v>1046</v>
      </c>
    </row>
    <row r="48" spans="1:17" ht="14.55" customHeight="1" x14ac:dyDescent="0.25">
      <c r="A48" t="s">
        <v>0</v>
      </c>
      <c r="B48" t="s">
        <v>6</v>
      </c>
      <c r="C48" s="2" t="s">
        <v>2275</v>
      </c>
      <c r="D48" s="2" t="s">
        <v>2276</v>
      </c>
      <c r="E48" s="2" t="s">
        <v>7</v>
      </c>
      <c r="F48" s="2" t="s">
        <v>2277</v>
      </c>
      <c r="G48" s="2" t="s">
        <v>2286</v>
      </c>
      <c r="H48" s="2" t="s">
        <v>2278</v>
      </c>
      <c r="I48" s="2" t="s">
        <v>2279</v>
      </c>
      <c r="J48" s="2" t="s">
        <v>2280</v>
      </c>
      <c r="K48" s="2" t="s">
        <v>2281</v>
      </c>
      <c r="L48" s="2" t="s">
        <v>2282</v>
      </c>
      <c r="M48" s="2" t="s">
        <v>2283</v>
      </c>
      <c r="N48" s="2" t="s">
        <v>2284</v>
      </c>
      <c r="O48" s="15" t="s">
        <v>2285</v>
      </c>
      <c r="P48" s="16" t="s">
        <v>2817</v>
      </c>
      <c r="Q48" s="1">
        <v>1047</v>
      </c>
    </row>
    <row r="49" spans="1:17" ht="14.55" customHeight="1" x14ac:dyDescent="0.25">
      <c r="A49">
        <v>1</v>
      </c>
      <c r="C49">
        <v>1</v>
      </c>
      <c r="D49" s="2">
        <v>2003</v>
      </c>
      <c r="E49" s="2" t="s">
        <v>7605</v>
      </c>
      <c r="F49" s="2" t="s">
        <v>7606</v>
      </c>
      <c r="G49" s="2" t="b">
        <v>1</v>
      </c>
      <c r="H49" s="2"/>
      <c r="I49" s="2"/>
      <c r="J49" s="2">
        <v>10</v>
      </c>
      <c r="K49" s="2">
        <v>10</v>
      </c>
      <c r="L49" s="2" t="b">
        <v>1</v>
      </c>
      <c r="M49" s="2" t="b">
        <v>1</v>
      </c>
      <c r="N49" s="2" t="b">
        <v>0</v>
      </c>
      <c r="O49" s="15" t="s">
        <v>7607</v>
      </c>
      <c r="P49" s="12" t="s">
        <v>2834</v>
      </c>
      <c r="Q49" s="1">
        <v>1048</v>
      </c>
    </row>
    <row r="50" spans="1:17" ht="14.55" customHeight="1" x14ac:dyDescent="0.25">
      <c r="A50">
        <v>2</v>
      </c>
      <c r="C50">
        <v>1</v>
      </c>
      <c r="D50" s="2">
        <v>2003</v>
      </c>
      <c r="E50" s="2" t="s">
        <v>7608</v>
      </c>
      <c r="F50" s="2" t="s">
        <v>7609</v>
      </c>
      <c r="G50" s="2" t="b">
        <v>1</v>
      </c>
      <c r="H50" s="2"/>
      <c r="I50" s="2"/>
      <c r="J50" s="2">
        <v>10</v>
      </c>
      <c r="K50" s="2">
        <v>1</v>
      </c>
      <c r="L50" s="2" t="b">
        <v>0</v>
      </c>
      <c r="M50" s="2" t="b">
        <v>0</v>
      </c>
      <c r="N50" s="2" t="b">
        <v>0</v>
      </c>
      <c r="O50" s="15" t="s">
        <v>7610</v>
      </c>
      <c r="P50" s="12" t="s">
        <v>2501</v>
      </c>
      <c r="Q50" s="1" t="s">
        <v>7611</v>
      </c>
    </row>
    <row r="51" spans="1:17" ht="14.55" customHeight="1" x14ac:dyDescent="0.25">
      <c r="A51">
        <v>3</v>
      </c>
      <c r="C51">
        <v>1</v>
      </c>
      <c r="D51" s="2">
        <v>2003</v>
      </c>
      <c r="E51" s="2" t="s">
        <v>7612</v>
      </c>
      <c r="F51" s="2" t="s">
        <v>7613</v>
      </c>
      <c r="G51" s="2" t="b">
        <v>1</v>
      </c>
      <c r="H51" s="2"/>
      <c r="I51" s="2"/>
      <c r="J51" s="2">
        <v>10</v>
      </c>
      <c r="K51" s="2">
        <v>10</v>
      </c>
      <c r="L51" s="2" t="b">
        <v>0</v>
      </c>
      <c r="M51" s="2" t="b">
        <v>1</v>
      </c>
      <c r="N51" s="2" t="b">
        <v>1</v>
      </c>
      <c r="O51" s="15" t="s">
        <v>7614</v>
      </c>
      <c r="P51" s="5" t="s">
        <v>131</v>
      </c>
      <c r="Q51" s="1">
        <v>1050</v>
      </c>
    </row>
    <row r="52" spans="1:17" ht="14.55" customHeight="1" x14ac:dyDescent="0.25">
      <c r="A52">
        <v>4</v>
      </c>
      <c r="C52">
        <v>1</v>
      </c>
      <c r="D52" s="2">
        <v>2003</v>
      </c>
      <c r="E52" s="2" t="s">
        <v>7608</v>
      </c>
      <c r="F52" s="2" t="s">
        <v>7609</v>
      </c>
      <c r="G52" s="2" t="b">
        <v>1</v>
      </c>
      <c r="H52" s="2"/>
      <c r="I52" s="2"/>
      <c r="J52" s="2">
        <v>10</v>
      </c>
      <c r="K52" s="2">
        <v>10</v>
      </c>
      <c r="L52" s="2" t="b">
        <v>1</v>
      </c>
      <c r="M52" s="2" t="b">
        <v>0</v>
      </c>
      <c r="N52" s="2" t="b">
        <v>0</v>
      </c>
      <c r="O52" s="15" t="s">
        <v>7610</v>
      </c>
      <c r="P52" s="5" t="s">
        <v>2705</v>
      </c>
      <c r="Q52" s="1">
        <v>1051</v>
      </c>
    </row>
    <row r="53" spans="1:17" ht="14.55" customHeight="1" x14ac:dyDescent="0.25">
      <c r="A53">
        <v>5</v>
      </c>
      <c r="B53" t="s">
        <v>142</v>
      </c>
      <c r="C53">
        <v>1</v>
      </c>
      <c r="D53">
        <v>2003</v>
      </c>
      <c r="E53" t="s">
        <v>143</v>
      </c>
      <c r="F53" s="3" t="s">
        <v>7615</v>
      </c>
      <c r="G53" s="2" t="b">
        <v>1</v>
      </c>
      <c r="H53">
        <v>1</v>
      </c>
      <c r="I53">
        <v>1</v>
      </c>
      <c r="J53">
        <v>-1</v>
      </c>
      <c r="K53">
        <v>99</v>
      </c>
      <c r="L53" t="b">
        <v>1</v>
      </c>
      <c r="M53" t="b">
        <v>0</v>
      </c>
      <c r="N53" t="b">
        <v>0</v>
      </c>
      <c r="O53" s="1" t="s">
        <v>7616</v>
      </c>
      <c r="P53" s="5" t="s">
        <v>2865</v>
      </c>
      <c r="Q53" s="1">
        <v>1052</v>
      </c>
    </row>
    <row r="54" spans="1:17" ht="14.55" customHeight="1" x14ac:dyDescent="0.25">
      <c r="A54">
        <v>6</v>
      </c>
      <c r="B54" t="s">
        <v>142</v>
      </c>
      <c r="C54">
        <v>1</v>
      </c>
      <c r="D54">
        <v>2003</v>
      </c>
      <c r="E54" t="s">
        <v>146</v>
      </c>
      <c r="F54" s="3" t="s">
        <v>7617</v>
      </c>
      <c r="G54" s="2" t="b">
        <v>1</v>
      </c>
      <c r="H54">
        <v>1</v>
      </c>
      <c r="I54">
        <v>2</v>
      </c>
      <c r="J54">
        <v>-1</v>
      </c>
      <c r="K54">
        <v>99</v>
      </c>
      <c r="L54" t="b">
        <v>1</v>
      </c>
      <c r="M54" t="b">
        <v>0</v>
      </c>
      <c r="N54" t="b">
        <v>0</v>
      </c>
      <c r="O54" s="1" t="s">
        <v>7618</v>
      </c>
      <c r="P54" s="5" t="s">
        <v>2890</v>
      </c>
      <c r="Q54" s="1">
        <v>1053</v>
      </c>
    </row>
    <row r="55" spans="1:17" ht="14.55" customHeight="1" x14ac:dyDescent="0.25">
      <c r="A55">
        <v>7</v>
      </c>
      <c r="B55" t="s">
        <v>142</v>
      </c>
      <c r="C55">
        <v>1</v>
      </c>
      <c r="D55">
        <v>2003</v>
      </c>
      <c r="E55" t="s">
        <v>149</v>
      </c>
      <c r="F55" s="3" t="s">
        <v>7619</v>
      </c>
      <c r="G55" s="2" t="b">
        <v>1</v>
      </c>
      <c r="H55">
        <v>1</v>
      </c>
      <c r="I55">
        <v>3</v>
      </c>
      <c r="J55">
        <v>-1</v>
      </c>
      <c r="K55">
        <v>99</v>
      </c>
      <c r="L55" t="b">
        <v>1</v>
      </c>
      <c r="M55" t="b">
        <v>0</v>
      </c>
      <c r="N55" t="b">
        <v>0</v>
      </c>
      <c r="O55" s="1" t="s">
        <v>2902</v>
      </c>
      <c r="P55" s="12" t="s">
        <v>142</v>
      </c>
      <c r="Q55" s="1">
        <v>1054</v>
      </c>
    </row>
    <row r="56" spans="1:17" ht="14.55" customHeight="1" x14ac:dyDescent="0.25">
      <c r="A56">
        <v>8</v>
      </c>
      <c r="C56">
        <v>1</v>
      </c>
      <c r="D56" s="2">
        <v>2003</v>
      </c>
      <c r="E56" s="2" t="s">
        <v>7620</v>
      </c>
      <c r="F56" s="2" t="s">
        <v>7621</v>
      </c>
      <c r="G56" s="2" t="b">
        <v>1</v>
      </c>
      <c r="H56" s="2"/>
      <c r="I56" s="2"/>
      <c r="J56" s="2">
        <v>-1</v>
      </c>
      <c r="K56" s="2">
        <v>1</v>
      </c>
      <c r="L56" s="2" t="b">
        <v>0</v>
      </c>
      <c r="M56" s="2" t="b">
        <v>0</v>
      </c>
      <c r="N56" s="2" t="b">
        <v>0</v>
      </c>
      <c r="O56" s="15" t="s">
        <v>7610</v>
      </c>
      <c r="P56" s="13" t="s">
        <v>1632</v>
      </c>
      <c r="Q56" s="1">
        <v>1055</v>
      </c>
    </row>
    <row r="57" spans="1:17" ht="14.55" customHeight="1" x14ac:dyDescent="0.25">
      <c r="A57">
        <v>9</v>
      </c>
      <c r="B57" t="s">
        <v>7622</v>
      </c>
      <c r="C57">
        <v>2</v>
      </c>
      <c r="D57">
        <v>2003</v>
      </c>
      <c r="E57" t="s">
        <v>7622</v>
      </c>
      <c r="F57" s="3" t="s">
        <v>7623</v>
      </c>
      <c r="G57" s="2" t="b">
        <v>1</v>
      </c>
      <c r="J57">
        <v>-1</v>
      </c>
      <c r="K57">
        <v>99</v>
      </c>
      <c r="L57" t="b">
        <v>1</v>
      </c>
      <c r="M57" t="b">
        <v>0</v>
      </c>
      <c r="N57" t="b">
        <v>0</v>
      </c>
      <c r="O57" s="1" t="s">
        <v>7624</v>
      </c>
      <c r="P57" s="12" t="s">
        <v>2599</v>
      </c>
      <c r="Q57" s="1">
        <v>1056</v>
      </c>
    </row>
    <row r="58" spans="1:17" ht="14.55" customHeight="1" x14ac:dyDescent="0.25">
      <c r="A58">
        <v>10</v>
      </c>
      <c r="B58" t="s">
        <v>1267</v>
      </c>
      <c r="C58">
        <v>3</v>
      </c>
      <c r="D58">
        <v>2003</v>
      </c>
      <c r="E58" t="s">
        <v>1267</v>
      </c>
      <c r="F58" t="s">
        <v>7625</v>
      </c>
      <c r="G58" s="2" t="b">
        <v>1</v>
      </c>
      <c r="J58">
        <v>100</v>
      </c>
      <c r="K58">
        <v>3</v>
      </c>
      <c r="L58" t="b">
        <v>1</v>
      </c>
      <c r="M58" t="b">
        <v>0</v>
      </c>
      <c r="N58" t="b">
        <v>1</v>
      </c>
      <c r="O58" s="1" t="s">
        <v>7589</v>
      </c>
      <c r="P58" s="16" t="s">
        <v>151</v>
      </c>
      <c r="Q58" s="1">
        <v>1057</v>
      </c>
    </row>
    <row r="59" spans="1:17" ht="14.55" customHeight="1" x14ac:dyDescent="0.25">
      <c r="A59">
        <v>11</v>
      </c>
      <c r="B59" t="s">
        <v>4201</v>
      </c>
      <c r="C59">
        <v>1</v>
      </c>
      <c r="D59">
        <v>2003</v>
      </c>
      <c r="E59" t="s">
        <v>4201</v>
      </c>
      <c r="F59" t="s">
        <v>4201</v>
      </c>
      <c r="G59" t="b">
        <v>1</v>
      </c>
      <c r="J59">
        <v>-1</v>
      </c>
      <c r="K59">
        <v>1</v>
      </c>
      <c r="L59" t="b">
        <v>0</v>
      </c>
      <c r="M59" t="b">
        <v>0</v>
      </c>
      <c r="N59" t="b">
        <v>0</v>
      </c>
      <c r="O59" s="1" t="s">
        <v>7626</v>
      </c>
      <c r="P59" s="13" t="s">
        <v>2931</v>
      </c>
      <c r="Q59" s="1">
        <v>1058</v>
      </c>
    </row>
    <row r="60" spans="1:17" ht="14.55" customHeight="1" x14ac:dyDescent="0.25">
      <c r="A60">
        <v>12</v>
      </c>
      <c r="C60">
        <v>1</v>
      </c>
      <c r="D60" s="2">
        <v>2003</v>
      </c>
      <c r="E60" s="2" t="s">
        <v>7620</v>
      </c>
      <c r="F60" s="2" t="s">
        <v>7621</v>
      </c>
      <c r="G60" s="2" t="b">
        <v>1</v>
      </c>
      <c r="H60" s="2"/>
      <c r="I60" s="2"/>
      <c r="J60" s="2">
        <v>-1</v>
      </c>
      <c r="K60" s="2">
        <v>99</v>
      </c>
      <c r="L60" s="2" t="b">
        <v>1</v>
      </c>
      <c r="M60" s="2" t="b">
        <v>0</v>
      </c>
      <c r="N60" s="2" t="b">
        <v>0</v>
      </c>
      <c r="O60" s="15" t="s">
        <v>7610</v>
      </c>
      <c r="P60" s="6" t="s">
        <v>1327</v>
      </c>
      <c r="Q60" s="1">
        <v>1059</v>
      </c>
    </row>
    <row r="61" spans="1:17" ht="14.55" customHeight="1" x14ac:dyDescent="0.25">
      <c r="A61">
        <v>13</v>
      </c>
      <c r="C61">
        <v>1</v>
      </c>
      <c r="D61" s="2">
        <v>2003</v>
      </c>
      <c r="E61" s="2" t="s">
        <v>7612</v>
      </c>
      <c r="F61" s="2" t="s">
        <v>7613</v>
      </c>
      <c r="G61" s="2" t="b">
        <v>1</v>
      </c>
      <c r="H61" s="2"/>
      <c r="I61" s="2"/>
      <c r="J61" s="2">
        <v>5</v>
      </c>
      <c r="K61" s="2">
        <v>1</v>
      </c>
      <c r="L61" s="2" t="b">
        <v>0</v>
      </c>
      <c r="M61" s="2" t="b">
        <v>0</v>
      </c>
      <c r="N61" s="2" t="b">
        <v>1</v>
      </c>
      <c r="O61" s="15" t="s">
        <v>7627</v>
      </c>
      <c r="P61" s="17" t="s">
        <v>160</v>
      </c>
      <c r="Q61" s="1">
        <v>1060</v>
      </c>
    </row>
    <row r="62" spans="1:17" ht="14.55" customHeight="1" x14ac:dyDescent="0.25">
      <c r="A62">
        <v>14</v>
      </c>
      <c r="C62">
        <v>1</v>
      </c>
      <c r="D62" s="2">
        <v>2003</v>
      </c>
      <c r="E62" s="2" t="s">
        <v>7612</v>
      </c>
      <c r="F62" s="2" t="s">
        <v>7613</v>
      </c>
      <c r="G62" s="2" t="b">
        <v>1</v>
      </c>
      <c r="H62" s="2"/>
      <c r="I62" s="2"/>
      <c r="J62" s="2">
        <v>5</v>
      </c>
      <c r="K62" s="2">
        <v>1</v>
      </c>
      <c r="L62" s="2" t="b">
        <v>0</v>
      </c>
      <c r="M62" s="2" t="b">
        <v>0</v>
      </c>
      <c r="N62" s="2" t="b">
        <v>1</v>
      </c>
      <c r="O62" s="15" t="s">
        <v>7627</v>
      </c>
      <c r="P62" s="5" t="s">
        <v>181</v>
      </c>
      <c r="Q62" s="1">
        <v>1061</v>
      </c>
    </row>
    <row r="63" spans="1:17" ht="14.55" customHeight="1" x14ac:dyDescent="0.25">
      <c r="A63">
        <v>15</v>
      </c>
      <c r="C63">
        <v>1</v>
      </c>
      <c r="D63" s="2">
        <v>2003</v>
      </c>
      <c r="E63" s="2" t="s">
        <v>7612</v>
      </c>
      <c r="F63" s="2" t="s">
        <v>7613</v>
      </c>
      <c r="G63" s="2" t="b">
        <v>1</v>
      </c>
      <c r="H63" s="2"/>
      <c r="I63" s="2"/>
      <c r="J63" s="2">
        <v>10</v>
      </c>
      <c r="K63" s="2">
        <v>1</v>
      </c>
      <c r="L63" s="2" t="b">
        <v>0</v>
      </c>
      <c r="M63" s="2" t="b">
        <v>0</v>
      </c>
      <c r="N63" s="2" t="b">
        <v>1</v>
      </c>
      <c r="O63" s="15" t="s">
        <v>7627</v>
      </c>
      <c r="P63" s="5" t="s">
        <v>3019</v>
      </c>
      <c r="Q63" s="1">
        <v>1062</v>
      </c>
    </row>
    <row r="64" spans="1:17" ht="14.55" customHeight="1" x14ac:dyDescent="0.25">
      <c r="A64">
        <v>16</v>
      </c>
      <c r="C64">
        <v>1</v>
      </c>
      <c r="D64" s="2">
        <v>2003</v>
      </c>
      <c r="E64" s="2" t="s">
        <v>7612</v>
      </c>
      <c r="F64" s="2" t="s">
        <v>7613</v>
      </c>
      <c r="G64" s="2" t="b">
        <v>1</v>
      </c>
      <c r="H64" s="2"/>
      <c r="I64" s="2"/>
      <c r="J64" s="2">
        <v>10</v>
      </c>
      <c r="K64" s="2">
        <v>1</v>
      </c>
      <c r="L64" s="2" t="b">
        <v>0</v>
      </c>
      <c r="M64" s="2" t="b">
        <v>0</v>
      </c>
      <c r="N64" s="2" t="b">
        <v>1</v>
      </c>
      <c r="O64" s="15" t="s">
        <v>7627</v>
      </c>
      <c r="P64" s="5" t="s">
        <v>2361</v>
      </c>
      <c r="Q64" s="1">
        <v>1063</v>
      </c>
    </row>
    <row r="65" spans="1:17" ht="14.55" customHeight="1" x14ac:dyDescent="0.25">
      <c r="A65">
        <v>17</v>
      </c>
      <c r="B65" t="s">
        <v>7628</v>
      </c>
      <c r="C65">
        <v>5</v>
      </c>
      <c r="D65">
        <v>2003</v>
      </c>
      <c r="E65" t="s">
        <v>7629</v>
      </c>
      <c r="F65" s="3" t="s">
        <v>7630</v>
      </c>
      <c r="G65" s="2" t="b">
        <v>1</v>
      </c>
      <c r="J65">
        <v>-1</v>
      </c>
      <c r="K65">
        <v>10</v>
      </c>
      <c r="L65" t="b">
        <v>1</v>
      </c>
      <c r="M65" t="b">
        <v>0</v>
      </c>
      <c r="N65" t="b">
        <v>0</v>
      </c>
      <c r="O65" s="1" t="s">
        <v>7631</v>
      </c>
      <c r="P65" s="12" t="s">
        <v>213</v>
      </c>
      <c r="Q65" s="1">
        <v>1064</v>
      </c>
    </row>
    <row r="66" spans="1:17" ht="14.55" customHeight="1" x14ac:dyDescent="0.25">
      <c r="A66">
        <v>18</v>
      </c>
      <c r="B66" t="s">
        <v>7632</v>
      </c>
      <c r="C66">
        <v>2</v>
      </c>
      <c r="D66">
        <v>2003</v>
      </c>
      <c r="E66" t="s">
        <v>7622</v>
      </c>
      <c r="F66" s="3" t="s">
        <v>7633</v>
      </c>
      <c r="G66" s="2" t="b">
        <v>1</v>
      </c>
      <c r="J66">
        <v>-1</v>
      </c>
      <c r="K66">
        <v>99</v>
      </c>
      <c r="L66" t="b">
        <v>1</v>
      </c>
      <c r="M66" t="b">
        <v>0</v>
      </c>
      <c r="N66" t="b">
        <v>0</v>
      </c>
      <c r="O66" s="1" t="s">
        <v>7634</v>
      </c>
      <c r="P66" s="5" t="s">
        <v>232</v>
      </c>
      <c r="Q66" s="1">
        <v>1065</v>
      </c>
    </row>
    <row r="67" spans="1:17" ht="14.55" customHeight="1" x14ac:dyDescent="0.25">
      <c r="A67">
        <v>20107010</v>
      </c>
      <c r="C67">
        <v>0</v>
      </c>
      <c r="D67">
        <v>2003</v>
      </c>
      <c r="E67" t="s">
        <v>7635</v>
      </c>
      <c r="F67" s="3" t="s">
        <v>7635</v>
      </c>
      <c r="G67" t="b">
        <v>1</v>
      </c>
      <c r="J67">
        <v>5</v>
      </c>
      <c r="K67">
        <v>1</v>
      </c>
      <c r="L67" s="2" t="b">
        <v>0</v>
      </c>
      <c r="M67" s="2" t="b">
        <v>0</v>
      </c>
      <c r="N67" t="b">
        <v>0</v>
      </c>
      <c r="O67" s="1"/>
      <c r="P67" s="16" t="s">
        <v>2533</v>
      </c>
      <c r="Q67" s="1">
        <v>1066</v>
      </c>
    </row>
    <row r="68" spans="1:17" ht="14.55" customHeight="1" x14ac:dyDescent="0.25">
      <c r="A68">
        <v>19</v>
      </c>
      <c r="B68" t="s">
        <v>7636</v>
      </c>
      <c r="C68">
        <v>1</v>
      </c>
      <c r="D68" s="2">
        <v>2003</v>
      </c>
      <c r="E68" s="2" t="s">
        <v>7636</v>
      </c>
      <c r="F68" s="2" t="s">
        <v>7637</v>
      </c>
      <c r="G68" s="2" t="b">
        <v>1</v>
      </c>
      <c r="H68" s="2"/>
      <c r="I68" s="2"/>
      <c r="J68" s="2">
        <v>-1</v>
      </c>
      <c r="K68" s="2">
        <v>10</v>
      </c>
      <c r="L68" s="2" t="b">
        <v>1</v>
      </c>
      <c r="M68" s="2" t="b">
        <v>0</v>
      </c>
      <c r="N68" s="2" t="b">
        <v>0</v>
      </c>
      <c r="O68" s="15" t="s">
        <v>7638</v>
      </c>
      <c r="P68" s="13" t="s">
        <v>223</v>
      </c>
      <c r="Q68" s="1">
        <v>1067</v>
      </c>
    </row>
    <row r="69" spans="1:17" ht="14.55" customHeight="1" x14ac:dyDescent="0.25">
      <c r="A69">
        <v>20</v>
      </c>
      <c r="B69" t="s">
        <v>7639</v>
      </c>
      <c r="C69">
        <v>5</v>
      </c>
      <c r="D69">
        <v>2003</v>
      </c>
      <c r="E69" t="s">
        <v>7629</v>
      </c>
      <c r="F69" s="3" t="s">
        <v>7640</v>
      </c>
      <c r="G69" s="2" t="b">
        <v>1</v>
      </c>
      <c r="J69">
        <v>-1</v>
      </c>
      <c r="K69">
        <v>3</v>
      </c>
      <c r="L69" t="b">
        <v>1</v>
      </c>
      <c r="M69" t="b">
        <v>0</v>
      </c>
      <c r="N69" t="b">
        <v>0</v>
      </c>
      <c r="O69" s="1" t="s">
        <v>7641</v>
      </c>
      <c r="P69" s="16" t="s">
        <v>241</v>
      </c>
      <c r="Q69" s="1">
        <v>1068</v>
      </c>
    </row>
    <row r="70" spans="1:17" ht="14.55" customHeight="1" x14ac:dyDescent="0.25">
      <c r="A70">
        <v>21</v>
      </c>
      <c r="B70" t="s">
        <v>7642</v>
      </c>
      <c r="C70">
        <v>6</v>
      </c>
      <c r="D70">
        <v>2003</v>
      </c>
      <c r="E70" t="s">
        <v>7643</v>
      </c>
      <c r="F70" s="3" t="s">
        <v>7642</v>
      </c>
      <c r="G70" s="2" t="b">
        <v>1</v>
      </c>
      <c r="J70">
        <v>-1</v>
      </c>
      <c r="K70">
        <v>1</v>
      </c>
      <c r="L70" t="b">
        <v>1</v>
      </c>
      <c r="M70" t="b">
        <v>0</v>
      </c>
      <c r="N70" t="b">
        <v>0</v>
      </c>
      <c r="O70" s="1" t="s">
        <v>7644</v>
      </c>
      <c r="P70" s="5" t="s">
        <v>250</v>
      </c>
      <c r="Q70" s="1">
        <v>1069</v>
      </c>
    </row>
    <row r="71" spans="1:17" ht="14.55" customHeight="1" x14ac:dyDescent="0.25">
      <c r="A71">
        <v>22</v>
      </c>
      <c r="B71" t="s">
        <v>7645</v>
      </c>
      <c r="C71">
        <v>6</v>
      </c>
      <c r="D71">
        <v>2003</v>
      </c>
      <c r="E71" t="s">
        <v>7643</v>
      </c>
      <c r="F71" s="3" t="s">
        <v>7645</v>
      </c>
      <c r="G71" s="2" t="b">
        <v>1</v>
      </c>
      <c r="J71">
        <v>-1</v>
      </c>
      <c r="K71">
        <v>1</v>
      </c>
      <c r="L71" t="b">
        <v>1</v>
      </c>
      <c r="M71" t="b">
        <v>0</v>
      </c>
      <c r="N71" t="b">
        <v>0</v>
      </c>
      <c r="O71" s="1" t="s">
        <v>7646</v>
      </c>
      <c r="P71" s="6" t="s">
        <v>259</v>
      </c>
      <c r="Q71" s="1">
        <v>1070</v>
      </c>
    </row>
    <row r="72" spans="1:17" ht="14.55" customHeight="1" x14ac:dyDescent="0.25">
      <c r="A72">
        <v>23</v>
      </c>
      <c r="B72" t="s">
        <v>7647</v>
      </c>
      <c r="C72">
        <v>6</v>
      </c>
      <c r="D72">
        <v>2003</v>
      </c>
      <c r="E72" t="s">
        <v>7643</v>
      </c>
      <c r="F72" s="3" t="s">
        <v>7648</v>
      </c>
      <c r="G72" s="2" t="b">
        <v>1</v>
      </c>
      <c r="J72">
        <v>-1</v>
      </c>
      <c r="K72">
        <v>1</v>
      </c>
      <c r="L72" t="b">
        <v>1</v>
      </c>
      <c r="M72" t="b">
        <v>0</v>
      </c>
      <c r="N72" t="b">
        <v>0</v>
      </c>
      <c r="O72" s="1" t="s">
        <v>7649</v>
      </c>
      <c r="P72" s="16" t="s">
        <v>269</v>
      </c>
      <c r="Q72" s="1">
        <v>1071</v>
      </c>
    </row>
    <row r="73" spans="1:17" ht="14.55" customHeight="1" x14ac:dyDescent="0.25">
      <c r="A73">
        <v>24</v>
      </c>
      <c r="B73" t="s">
        <v>7650</v>
      </c>
      <c r="C73">
        <v>6</v>
      </c>
      <c r="D73">
        <v>2003</v>
      </c>
      <c r="E73" t="s">
        <v>7650</v>
      </c>
      <c r="F73" s="3" t="s">
        <v>7650</v>
      </c>
      <c r="G73" s="2" t="b">
        <v>1</v>
      </c>
      <c r="J73">
        <v>-1</v>
      </c>
      <c r="K73">
        <v>5</v>
      </c>
      <c r="L73" t="b">
        <v>1</v>
      </c>
      <c r="M73" t="b">
        <v>0</v>
      </c>
      <c r="N73" t="b">
        <v>0</v>
      </c>
      <c r="O73" s="1" t="s">
        <v>7651</v>
      </c>
      <c r="P73" s="16" t="s">
        <v>3252</v>
      </c>
      <c r="Q73" s="1">
        <v>1072</v>
      </c>
    </row>
    <row r="74" spans="1:17" x14ac:dyDescent="0.25">
      <c r="P74" s="10" t="s">
        <v>278</v>
      </c>
      <c r="Q74" s="1">
        <v>1073</v>
      </c>
    </row>
    <row r="75" spans="1:17" x14ac:dyDescent="0.25">
      <c r="P75" s="10" t="s">
        <v>287</v>
      </c>
      <c r="Q75" s="1">
        <v>1074</v>
      </c>
    </row>
    <row r="76" spans="1:17" x14ac:dyDescent="0.25">
      <c r="P76" s="18" t="s">
        <v>295</v>
      </c>
      <c r="Q76" s="1">
        <v>1075</v>
      </c>
    </row>
    <row r="77" spans="1:17" x14ac:dyDescent="0.25">
      <c r="P77" s="10" t="s">
        <v>304</v>
      </c>
      <c r="Q77" s="1">
        <v>1076</v>
      </c>
    </row>
    <row r="78" spans="1:17" x14ac:dyDescent="0.25">
      <c r="P78" s="11" t="s">
        <v>313</v>
      </c>
      <c r="Q78" s="1">
        <v>1077</v>
      </c>
    </row>
    <row r="79" spans="1:17" x14ac:dyDescent="0.25">
      <c r="P79" s="10" t="s">
        <v>3690</v>
      </c>
      <c r="Q79" s="1">
        <v>1078</v>
      </c>
    </row>
    <row r="80" spans="1:17" x14ac:dyDescent="0.25">
      <c r="P80" s="18" t="s">
        <v>7652</v>
      </c>
      <c r="Q80" s="1">
        <v>1079</v>
      </c>
    </row>
    <row r="81" spans="16:17" x14ac:dyDescent="0.25">
      <c r="P81" s="19" t="s">
        <v>2295</v>
      </c>
      <c r="Q81" s="1">
        <v>1080</v>
      </c>
    </row>
    <row r="82" spans="16:17" x14ac:dyDescent="0.25">
      <c r="P82" s="19" t="s">
        <v>2519</v>
      </c>
      <c r="Q82" s="1">
        <v>1081</v>
      </c>
    </row>
    <row r="83" spans="16:17" x14ac:dyDescent="0.25">
      <c r="P83" t="s">
        <v>1649</v>
      </c>
      <c r="Q83" t="s">
        <v>7565</v>
      </c>
    </row>
    <row r="84" spans="16:17" x14ac:dyDescent="0.25">
      <c r="P84" t="s">
        <v>1571</v>
      </c>
      <c r="Q84" t="s">
        <v>2806</v>
      </c>
    </row>
    <row r="85" spans="16:17" x14ac:dyDescent="0.25">
      <c r="P85" t="s">
        <v>3270</v>
      </c>
      <c r="Q85" t="s">
        <v>7653</v>
      </c>
    </row>
    <row r="86" spans="16:17" x14ac:dyDescent="0.25">
      <c r="P86" t="s">
        <v>2344</v>
      </c>
      <c r="Q86" t="s">
        <v>2806</v>
      </c>
    </row>
    <row r="87" spans="16:17" x14ac:dyDescent="0.25">
      <c r="P87" t="s">
        <v>3804</v>
      </c>
      <c r="Q87" t="s">
        <v>7654</v>
      </c>
    </row>
    <row r="88" spans="16:17" x14ac:dyDescent="0.25">
      <c r="P88" t="s">
        <v>4080</v>
      </c>
      <c r="Q88" t="s">
        <v>7655</v>
      </c>
    </row>
    <row r="89" spans="16:17" x14ac:dyDescent="0.25">
      <c r="P89" t="s">
        <v>4047</v>
      </c>
      <c r="Q89">
        <v>1083</v>
      </c>
    </row>
    <row r="90" spans="16:17" x14ac:dyDescent="0.25">
      <c r="P90" t="s">
        <v>7656</v>
      </c>
      <c r="Q90">
        <v>1084</v>
      </c>
    </row>
    <row r="91" spans="16:17" x14ac:dyDescent="0.25">
      <c r="P91" t="s">
        <v>7657</v>
      </c>
      <c r="Q91">
        <v>1085</v>
      </c>
    </row>
    <row r="92" spans="16:17" x14ac:dyDescent="0.25">
      <c r="P92" t="s">
        <v>7658</v>
      </c>
      <c r="Q92">
        <v>1086</v>
      </c>
    </row>
  </sheetData>
  <phoneticPr fontId="45"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PassiveSkillData</vt:lpstr>
      <vt:lpstr>EffectData</vt:lpstr>
      <vt:lpstr>BuffData</vt:lpstr>
      <vt:lpstr>参数说明</vt:lpstr>
      <vt:lpstr>Sheet1</vt:lpstr>
      <vt:lpstr>Sheet4</vt:lpstr>
      <vt:lpstr>Sheet2</vt:lpstr>
      <vt:lpstr>Sheet3</vt:lpstr>
      <vt:lpstr>示例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杨虹云</dc:creator>
  <cp:lastModifiedBy>奕轩 张</cp:lastModifiedBy>
  <dcterms:created xsi:type="dcterms:W3CDTF">2023-05-12T11:15:00Z</dcterms:created>
  <dcterms:modified xsi:type="dcterms:W3CDTF">2026-01-16T08:50:24Z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722B4163C0E54454BEC5A9D1F2049470_12</vt:lpwstr>
  </property>
</Properties>
</file>